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ngoclam\New folder (2)\"/>
    </mc:Choice>
  </mc:AlternateContent>
  <xr:revisionPtr revIDLastSave="0" documentId="13_ncr:1_{35B31425-CFFC-48CE-A065-B1F6412CCBB4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20,04,2023" sheetId="1" r:id="rId1"/>
    <sheet name="22.04.2023" sheetId="3" r:id="rId2"/>
    <sheet name="HÓA ĐƠN" sheetId="6" r:id="rId3"/>
    <sheet name="Sheet2" sheetId="8" r:id="rId4"/>
    <sheet name="vc 03-10303" sheetId="2" r:id="rId5"/>
    <sheet name="vc 02+03-21583" sheetId="4" r:id="rId6"/>
  </sheets>
  <definedNames>
    <definedName name="_xlnm._FilterDatabase" localSheetId="0" hidden="1">'20,04,2023'!$A$19:$T$1054</definedName>
    <definedName name="_xlnm._FilterDatabase" localSheetId="1" hidden="1">'22.04.2023'!$A$19:$Q$412</definedName>
    <definedName name="_xlnm._FilterDatabase" localSheetId="2" hidden="1">'HÓA ĐƠN'!$A$3:$S$3670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70" i="6" l="1"/>
  <c r="M3670" i="6" s="1"/>
  <c r="K3670" i="6"/>
  <c r="L3669" i="6"/>
  <c r="M3669" i="6" s="1"/>
  <c r="K3669" i="6"/>
  <c r="L3668" i="6"/>
  <c r="M3668" i="6" s="1"/>
  <c r="K3668" i="6"/>
  <c r="O345" i="3"/>
  <c r="P21" i="3"/>
  <c r="Q21" i="3" s="1"/>
  <c r="P22" i="3"/>
  <c r="Q22" i="3" s="1"/>
  <c r="P23" i="3"/>
  <c r="Q23" i="3" s="1"/>
  <c r="P24" i="3"/>
  <c r="Q24" i="3" s="1"/>
  <c r="P25" i="3"/>
  <c r="Q25" i="3" s="1"/>
  <c r="P26" i="3"/>
  <c r="Q26" i="3" s="1"/>
  <c r="P27" i="3"/>
  <c r="Q27" i="3" s="1"/>
  <c r="P28" i="3"/>
  <c r="Q28" i="3" s="1"/>
  <c r="P29" i="3"/>
  <c r="Q29" i="3" s="1"/>
  <c r="P30" i="3"/>
  <c r="Q30" i="3" s="1"/>
  <c r="P31" i="3"/>
  <c r="Q31" i="3" s="1"/>
  <c r="P32" i="3"/>
  <c r="Q32" i="3" s="1"/>
  <c r="P33" i="3"/>
  <c r="Q33" i="3" s="1"/>
  <c r="P34" i="3"/>
  <c r="Q34" i="3" s="1"/>
  <c r="P35" i="3"/>
  <c r="Q35" i="3" s="1"/>
  <c r="P36" i="3"/>
  <c r="Q36" i="3" s="1"/>
  <c r="P37" i="3"/>
  <c r="Q37" i="3" s="1"/>
  <c r="P38" i="3"/>
  <c r="Q38" i="3" s="1"/>
  <c r="P39" i="3"/>
  <c r="Q39" i="3" s="1"/>
  <c r="P40" i="3"/>
  <c r="Q40" i="3" s="1"/>
  <c r="P41" i="3"/>
  <c r="Q41" i="3" s="1"/>
  <c r="P42" i="3"/>
  <c r="Q42" i="3" s="1"/>
  <c r="P43" i="3"/>
  <c r="Q43" i="3" s="1"/>
  <c r="P44" i="3"/>
  <c r="Q44" i="3" s="1"/>
  <c r="P45" i="3"/>
  <c r="Q45" i="3" s="1"/>
  <c r="P46" i="3"/>
  <c r="Q46" i="3" s="1"/>
  <c r="P47" i="3"/>
  <c r="Q47" i="3" s="1"/>
  <c r="P48" i="3"/>
  <c r="Q48" i="3" s="1"/>
  <c r="P49" i="3"/>
  <c r="Q49" i="3" s="1"/>
  <c r="P50" i="3"/>
  <c r="Q50" i="3" s="1"/>
  <c r="P51" i="3"/>
  <c r="Q51" i="3" s="1"/>
  <c r="P52" i="3"/>
  <c r="Q52" i="3" s="1"/>
  <c r="P53" i="3"/>
  <c r="Q53" i="3" s="1"/>
  <c r="P54" i="3"/>
  <c r="Q54" i="3" s="1"/>
  <c r="P55" i="3"/>
  <c r="Q55" i="3" s="1"/>
  <c r="P56" i="3"/>
  <c r="Q56" i="3" s="1"/>
  <c r="P57" i="3"/>
  <c r="Q57" i="3" s="1"/>
  <c r="P58" i="3"/>
  <c r="Q58" i="3" s="1"/>
  <c r="P59" i="3"/>
  <c r="Q59" i="3" s="1"/>
  <c r="P60" i="3"/>
  <c r="Q60" i="3" s="1"/>
  <c r="P61" i="3"/>
  <c r="Q61" i="3" s="1"/>
  <c r="P62" i="3"/>
  <c r="Q62" i="3" s="1"/>
  <c r="P63" i="3"/>
  <c r="Q63" i="3" s="1"/>
  <c r="P64" i="3"/>
  <c r="Q64" i="3" s="1"/>
  <c r="P65" i="3"/>
  <c r="Q65" i="3" s="1"/>
  <c r="P66" i="3"/>
  <c r="Q66" i="3" s="1"/>
  <c r="P67" i="3"/>
  <c r="Q67" i="3" s="1"/>
  <c r="P68" i="3"/>
  <c r="Q68" i="3" s="1"/>
  <c r="P69" i="3"/>
  <c r="Q69" i="3" s="1"/>
  <c r="P70" i="3"/>
  <c r="Q70" i="3" s="1"/>
  <c r="P71" i="3"/>
  <c r="Q71" i="3" s="1"/>
  <c r="P72" i="3"/>
  <c r="Q72" i="3" s="1"/>
  <c r="P73" i="3"/>
  <c r="Q73" i="3" s="1"/>
  <c r="P74" i="3"/>
  <c r="Q74" i="3" s="1"/>
  <c r="P75" i="3"/>
  <c r="Q75" i="3" s="1"/>
  <c r="P76" i="3"/>
  <c r="Q76" i="3" s="1"/>
  <c r="P77" i="3"/>
  <c r="Q77" i="3" s="1"/>
  <c r="P78" i="3"/>
  <c r="Q78" i="3" s="1"/>
  <c r="P79" i="3"/>
  <c r="Q79" i="3" s="1"/>
  <c r="P80" i="3"/>
  <c r="Q80" i="3" s="1"/>
  <c r="P81" i="3"/>
  <c r="Q81" i="3" s="1"/>
  <c r="P82" i="3"/>
  <c r="Q82" i="3" s="1"/>
  <c r="P83" i="3"/>
  <c r="Q83" i="3" s="1"/>
  <c r="P84" i="3"/>
  <c r="Q84" i="3" s="1"/>
  <c r="P85" i="3"/>
  <c r="Q85" i="3" s="1"/>
  <c r="P86" i="3"/>
  <c r="Q86" i="3" s="1"/>
  <c r="P87" i="3"/>
  <c r="Q87" i="3" s="1"/>
  <c r="P88" i="3"/>
  <c r="Q88" i="3" s="1"/>
  <c r="P89" i="3"/>
  <c r="Q89" i="3" s="1"/>
  <c r="P90" i="3"/>
  <c r="Q90" i="3" s="1"/>
  <c r="P91" i="3"/>
  <c r="Q91" i="3" s="1"/>
  <c r="P92" i="3"/>
  <c r="Q92" i="3" s="1"/>
  <c r="P93" i="3"/>
  <c r="Q93" i="3" s="1"/>
  <c r="P94" i="3"/>
  <c r="Q94" i="3" s="1"/>
  <c r="P95" i="3"/>
  <c r="Q95" i="3" s="1"/>
  <c r="P96" i="3"/>
  <c r="Q96" i="3" s="1"/>
  <c r="P97" i="3"/>
  <c r="Q97" i="3" s="1"/>
  <c r="P98" i="3"/>
  <c r="Q98" i="3" s="1"/>
  <c r="P99" i="3"/>
  <c r="Q99" i="3" s="1"/>
  <c r="P100" i="3"/>
  <c r="Q100" i="3" s="1"/>
  <c r="P101" i="3"/>
  <c r="Q101" i="3" s="1"/>
  <c r="P102" i="3"/>
  <c r="Q102" i="3" s="1"/>
  <c r="P103" i="3"/>
  <c r="Q103" i="3" s="1"/>
  <c r="P104" i="3"/>
  <c r="Q104" i="3" s="1"/>
  <c r="P105" i="3"/>
  <c r="Q105" i="3" s="1"/>
  <c r="P106" i="3"/>
  <c r="Q106" i="3" s="1"/>
  <c r="P107" i="3"/>
  <c r="Q107" i="3" s="1"/>
  <c r="P108" i="3"/>
  <c r="Q108" i="3" s="1"/>
  <c r="P109" i="3"/>
  <c r="Q109" i="3" s="1"/>
  <c r="P110" i="3"/>
  <c r="Q110" i="3" s="1"/>
  <c r="P111" i="3"/>
  <c r="Q111" i="3" s="1"/>
  <c r="P112" i="3"/>
  <c r="Q112" i="3" s="1"/>
  <c r="P113" i="3"/>
  <c r="Q113" i="3" s="1"/>
  <c r="P114" i="3"/>
  <c r="Q114" i="3" s="1"/>
  <c r="P115" i="3"/>
  <c r="Q115" i="3" s="1"/>
  <c r="P116" i="3"/>
  <c r="Q116" i="3" s="1"/>
  <c r="P117" i="3"/>
  <c r="Q117" i="3" s="1"/>
  <c r="P118" i="3"/>
  <c r="Q118" i="3" s="1"/>
  <c r="P119" i="3"/>
  <c r="Q119" i="3" s="1"/>
  <c r="P120" i="3"/>
  <c r="Q120" i="3" s="1"/>
  <c r="P121" i="3"/>
  <c r="Q121" i="3" s="1"/>
  <c r="P122" i="3"/>
  <c r="Q122" i="3" s="1"/>
  <c r="P123" i="3"/>
  <c r="Q123" i="3" s="1"/>
  <c r="P124" i="3"/>
  <c r="Q124" i="3" s="1"/>
  <c r="P125" i="3"/>
  <c r="Q125" i="3" s="1"/>
  <c r="P126" i="3"/>
  <c r="Q126" i="3" s="1"/>
  <c r="P127" i="3"/>
  <c r="Q127" i="3" s="1"/>
  <c r="P128" i="3"/>
  <c r="Q128" i="3" s="1"/>
  <c r="P129" i="3"/>
  <c r="Q129" i="3" s="1"/>
  <c r="P130" i="3"/>
  <c r="Q130" i="3" s="1"/>
  <c r="P131" i="3"/>
  <c r="Q131" i="3" s="1"/>
  <c r="P132" i="3"/>
  <c r="Q132" i="3" s="1"/>
  <c r="P133" i="3"/>
  <c r="Q133" i="3" s="1"/>
  <c r="P134" i="3"/>
  <c r="Q134" i="3" s="1"/>
  <c r="P135" i="3"/>
  <c r="Q135" i="3" s="1"/>
  <c r="P136" i="3"/>
  <c r="Q136" i="3" s="1"/>
  <c r="P137" i="3"/>
  <c r="Q137" i="3" s="1"/>
  <c r="P138" i="3"/>
  <c r="Q138" i="3" s="1"/>
  <c r="P139" i="3"/>
  <c r="Q139" i="3" s="1"/>
  <c r="P140" i="3"/>
  <c r="Q140" i="3" s="1"/>
  <c r="P141" i="3"/>
  <c r="Q141" i="3" s="1"/>
  <c r="P142" i="3"/>
  <c r="Q142" i="3" s="1"/>
  <c r="P143" i="3"/>
  <c r="Q143" i="3" s="1"/>
  <c r="P144" i="3"/>
  <c r="Q144" i="3" s="1"/>
  <c r="P145" i="3"/>
  <c r="Q145" i="3" s="1"/>
  <c r="P146" i="3"/>
  <c r="Q146" i="3" s="1"/>
  <c r="P147" i="3"/>
  <c r="Q147" i="3" s="1"/>
  <c r="P148" i="3"/>
  <c r="Q148" i="3" s="1"/>
  <c r="P149" i="3"/>
  <c r="Q149" i="3" s="1"/>
  <c r="P150" i="3"/>
  <c r="Q150" i="3" s="1"/>
  <c r="P151" i="3"/>
  <c r="Q151" i="3" s="1"/>
  <c r="P152" i="3"/>
  <c r="Q152" i="3" s="1"/>
  <c r="P153" i="3"/>
  <c r="Q153" i="3" s="1"/>
  <c r="P154" i="3"/>
  <c r="Q154" i="3" s="1"/>
  <c r="P155" i="3"/>
  <c r="Q155" i="3" s="1"/>
  <c r="P156" i="3"/>
  <c r="Q156" i="3" s="1"/>
  <c r="P157" i="3"/>
  <c r="Q157" i="3" s="1"/>
  <c r="P158" i="3"/>
  <c r="Q158" i="3" s="1"/>
  <c r="P159" i="3"/>
  <c r="Q159" i="3" s="1"/>
  <c r="P160" i="3"/>
  <c r="Q160" i="3" s="1"/>
  <c r="P161" i="3"/>
  <c r="Q161" i="3" s="1"/>
  <c r="P162" i="3"/>
  <c r="Q162" i="3" s="1"/>
  <c r="P163" i="3"/>
  <c r="Q163" i="3" s="1"/>
  <c r="P164" i="3"/>
  <c r="Q164" i="3" s="1"/>
  <c r="P165" i="3"/>
  <c r="Q165" i="3" s="1"/>
  <c r="P166" i="3"/>
  <c r="Q166" i="3" s="1"/>
  <c r="P167" i="3"/>
  <c r="Q167" i="3" s="1"/>
  <c r="P168" i="3"/>
  <c r="Q168" i="3" s="1"/>
  <c r="P169" i="3"/>
  <c r="Q169" i="3" s="1"/>
  <c r="P170" i="3"/>
  <c r="Q170" i="3" s="1"/>
  <c r="P171" i="3"/>
  <c r="Q171" i="3" s="1"/>
  <c r="P172" i="3"/>
  <c r="Q172" i="3" s="1"/>
  <c r="P173" i="3"/>
  <c r="Q173" i="3" s="1"/>
  <c r="P174" i="3"/>
  <c r="Q174" i="3" s="1"/>
  <c r="P175" i="3"/>
  <c r="Q175" i="3" s="1"/>
  <c r="P176" i="3"/>
  <c r="Q176" i="3" s="1"/>
  <c r="P177" i="3"/>
  <c r="Q177" i="3" s="1"/>
  <c r="P178" i="3"/>
  <c r="Q178" i="3" s="1"/>
  <c r="P179" i="3"/>
  <c r="Q179" i="3" s="1"/>
  <c r="P180" i="3"/>
  <c r="Q180" i="3" s="1"/>
  <c r="P181" i="3"/>
  <c r="Q181" i="3" s="1"/>
  <c r="P182" i="3"/>
  <c r="Q182" i="3" s="1"/>
  <c r="P183" i="3"/>
  <c r="Q183" i="3" s="1"/>
  <c r="P184" i="3"/>
  <c r="Q184" i="3" s="1"/>
  <c r="P185" i="3"/>
  <c r="Q185" i="3" s="1"/>
  <c r="P186" i="3"/>
  <c r="Q186" i="3" s="1"/>
  <c r="P187" i="3"/>
  <c r="Q187" i="3" s="1"/>
  <c r="P188" i="3"/>
  <c r="Q188" i="3" s="1"/>
  <c r="P189" i="3"/>
  <c r="Q189" i="3" s="1"/>
  <c r="P190" i="3"/>
  <c r="Q190" i="3" s="1"/>
  <c r="P191" i="3"/>
  <c r="Q191" i="3" s="1"/>
  <c r="P192" i="3"/>
  <c r="Q192" i="3" s="1"/>
  <c r="P193" i="3"/>
  <c r="Q193" i="3" s="1"/>
  <c r="P194" i="3"/>
  <c r="Q194" i="3" s="1"/>
  <c r="P195" i="3"/>
  <c r="Q195" i="3" s="1"/>
  <c r="P196" i="3"/>
  <c r="Q196" i="3" s="1"/>
  <c r="P197" i="3"/>
  <c r="Q197" i="3" s="1"/>
  <c r="P198" i="3"/>
  <c r="Q198" i="3" s="1"/>
  <c r="P199" i="3"/>
  <c r="Q199" i="3" s="1"/>
  <c r="P200" i="3"/>
  <c r="Q200" i="3" s="1"/>
  <c r="P201" i="3"/>
  <c r="Q201" i="3" s="1"/>
  <c r="P202" i="3"/>
  <c r="Q202" i="3" s="1"/>
  <c r="P203" i="3"/>
  <c r="Q203" i="3" s="1"/>
  <c r="P204" i="3"/>
  <c r="Q204" i="3" s="1"/>
  <c r="P205" i="3"/>
  <c r="Q205" i="3" s="1"/>
  <c r="P206" i="3"/>
  <c r="Q206" i="3" s="1"/>
  <c r="P207" i="3"/>
  <c r="Q207" i="3" s="1"/>
  <c r="P208" i="3"/>
  <c r="Q208" i="3" s="1"/>
  <c r="P209" i="3"/>
  <c r="Q209" i="3" s="1"/>
  <c r="P210" i="3"/>
  <c r="Q210" i="3" s="1"/>
  <c r="P211" i="3"/>
  <c r="Q211" i="3" s="1"/>
  <c r="P212" i="3"/>
  <c r="Q212" i="3" s="1"/>
  <c r="P213" i="3"/>
  <c r="Q213" i="3" s="1"/>
  <c r="P214" i="3"/>
  <c r="Q214" i="3" s="1"/>
  <c r="P215" i="3"/>
  <c r="Q215" i="3" s="1"/>
  <c r="P216" i="3"/>
  <c r="Q216" i="3" s="1"/>
  <c r="P217" i="3"/>
  <c r="Q217" i="3" s="1"/>
  <c r="P218" i="3"/>
  <c r="Q218" i="3" s="1"/>
  <c r="P219" i="3"/>
  <c r="Q219" i="3" s="1"/>
  <c r="P220" i="3"/>
  <c r="Q220" i="3" s="1"/>
  <c r="P221" i="3"/>
  <c r="Q221" i="3" s="1"/>
  <c r="P222" i="3"/>
  <c r="Q222" i="3" s="1"/>
  <c r="P223" i="3"/>
  <c r="Q223" i="3" s="1"/>
  <c r="P224" i="3"/>
  <c r="Q224" i="3" s="1"/>
  <c r="P225" i="3"/>
  <c r="Q225" i="3" s="1"/>
  <c r="P226" i="3"/>
  <c r="Q226" i="3" s="1"/>
  <c r="P227" i="3"/>
  <c r="Q227" i="3" s="1"/>
  <c r="P228" i="3"/>
  <c r="Q228" i="3" s="1"/>
  <c r="P229" i="3"/>
  <c r="Q229" i="3" s="1"/>
  <c r="P230" i="3"/>
  <c r="Q230" i="3" s="1"/>
  <c r="P231" i="3"/>
  <c r="Q231" i="3" s="1"/>
  <c r="P232" i="3"/>
  <c r="Q232" i="3" s="1"/>
  <c r="P233" i="3"/>
  <c r="Q233" i="3" s="1"/>
  <c r="P234" i="3"/>
  <c r="Q234" i="3" s="1"/>
  <c r="P235" i="3"/>
  <c r="Q235" i="3" s="1"/>
  <c r="P236" i="3"/>
  <c r="Q236" i="3" s="1"/>
  <c r="P237" i="3"/>
  <c r="Q237" i="3" s="1"/>
  <c r="P238" i="3"/>
  <c r="Q238" i="3" s="1"/>
  <c r="P239" i="3"/>
  <c r="Q239" i="3" s="1"/>
  <c r="P240" i="3"/>
  <c r="Q240" i="3" s="1"/>
  <c r="P241" i="3"/>
  <c r="Q241" i="3" s="1"/>
  <c r="P242" i="3"/>
  <c r="Q242" i="3" s="1"/>
  <c r="P243" i="3"/>
  <c r="Q243" i="3" s="1"/>
  <c r="P244" i="3"/>
  <c r="Q244" i="3" s="1"/>
  <c r="P245" i="3"/>
  <c r="Q245" i="3" s="1"/>
  <c r="P246" i="3"/>
  <c r="Q246" i="3" s="1"/>
  <c r="P247" i="3"/>
  <c r="Q247" i="3" s="1"/>
  <c r="P248" i="3"/>
  <c r="Q248" i="3" s="1"/>
  <c r="P249" i="3"/>
  <c r="Q249" i="3" s="1"/>
  <c r="P250" i="3"/>
  <c r="Q250" i="3" s="1"/>
  <c r="P251" i="3"/>
  <c r="Q251" i="3" s="1"/>
  <c r="P252" i="3"/>
  <c r="Q252" i="3" s="1"/>
  <c r="P253" i="3"/>
  <c r="Q253" i="3" s="1"/>
  <c r="P254" i="3"/>
  <c r="Q254" i="3" s="1"/>
  <c r="P255" i="3"/>
  <c r="Q255" i="3" s="1"/>
  <c r="P256" i="3"/>
  <c r="Q256" i="3" s="1"/>
  <c r="P257" i="3"/>
  <c r="Q257" i="3" s="1"/>
  <c r="P258" i="3"/>
  <c r="Q258" i="3" s="1"/>
  <c r="P259" i="3"/>
  <c r="Q259" i="3" s="1"/>
  <c r="P260" i="3"/>
  <c r="Q260" i="3" s="1"/>
  <c r="P261" i="3"/>
  <c r="Q261" i="3" s="1"/>
  <c r="P262" i="3"/>
  <c r="Q262" i="3" s="1"/>
  <c r="P263" i="3"/>
  <c r="Q263" i="3" s="1"/>
  <c r="P264" i="3"/>
  <c r="Q264" i="3" s="1"/>
  <c r="P265" i="3"/>
  <c r="Q265" i="3" s="1"/>
  <c r="P266" i="3"/>
  <c r="Q266" i="3" s="1"/>
  <c r="P267" i="3"/>
  <c r="Q267" i="3" s="1"/>
  <c r="P268" i="3"/>
  <c r="Q268" i="3" s="1"/>
  <c r="P269" i="3"/>
  <c r="Q269" i="3" s="1"/>
  <c r="P270" i="3"/>
  <c r="Q270" i="3" s="1"/>
  <c r="P271" i="3"/>
  <c r="Q271" i="3" s="1"/>
  <c r="P272" i="3"/>
  <c r="Q272" i="3" s="1"/>
  <c r="P273" i="3"/>
  <c r="Q273" i="3" s="1"/>
  <c r="P274" i="3"/>
  <c r="Q274" i="3" s="1"/>
  <c r="P275" i="3"/>
  <c r="Q275" i="3" s="1"/>
  <c r="P276" i="3"/>
  <c r="Q276" i="3" s="1"/>
  <c r="P277" i="3"/>
  <c r="Q277" i="3" s="1"/>
  <c r="P278" i="3"/>
  <c r="Q278" i="3" s="1"/>
  <c r="P279" i="3"/>
  <c r="Q279" i="3" s="1"/>
  <c r="P280" i="3"/>
  <c r="Q280" i="3" s="1"/>
  <c r="P281" i="3"/>
  <c r="Q281" i="3" s="1"/>
  <c r="P282" i="3"/>
  <c r="Q282" i="3" s="1"/>
  <c r="P283" i="3"/>
  <c r="Q283" i="3" s="1"/>
  <c r="P284" i="3"/>
  <c r="Q284" i="3" s="1"/>
  <c r="P285" i="3"/>
  <c r="Q285" i="3" s="1"/>
  <c r="P286" i="3"/>
  <c r="Q286" i="3" s="1"/>
  <c r="P287" i="3"/>
  <c r="Q287" i="3" s="1"/>
  <c r="P288" i="3"/>
  <c r="Q288" i="3" s="1"/>
  <c r="P289" i="3"/>
  <c r="Q289" i="3" s="1"/>
  <c r="P290" i="3"/>
  <c r="Q290" i="3" s="1"/>
  <c r="P291" i="3"/>
  <c r="Q291" i="3" s="1"/>
  <c r="P292" i="3"/>
  <c r="Q292" i="3" s="1"/>
  <c r="P293" i="3"/>
  <c r="Q293" i="3" s="1"/>
  <c r="P294" i="3"/>
  <c r="Q294" i="3" s="1"/>
  <c r="P295" i="3"/>
  <c r="Q295" i="3" s="1"/>
  <c r="P296" i="3"/>
  <c r="Q296" i="3" s="1"/>
  <c r="P297" i="3"/>
  <c r="Q297" i="3" s="1"/>
  <c r="P298" i="3"/>
  <c r="Q298" i="3" s="1"/>
  <c r="P299" i="3"/>
  <c r="Q299" i="3" s="1"/>
  <c r="P300" i="3"/>
  <c r="Q300" i="3" s="1"/>
  <c r="P301" i="3"/>
  <c r="Q301" i="3" s="1"/>
  <c r="P302" i="3"/>
  <c r="Q302" i="3" s="1"/>
  <c r="P303" i="3"/>
  <c r="Q303" i="3" s="1"/>
  <c r="P304" i="3"/>
  <c r="Q304" i="3" s="1"/>
  <c r="P305" i="3"/>
  <c r="Q305" i="3" s="1"/>
  <c r="P306" i="3"/>
  <c r="Q306" i="3" s="1"/>
  <c r="P307" i="3"/>
  <c r="Q307" i="3" s="1"/>
  <c r="P308" i="3"/>
  <c r="Q308" i="3" s="1"/>
  <c r="P309" i="3"/>
  <c r="Q309" i="3" s="1"/>
  <c r="P310" i="3"/>
  <c r="Q310" i="3" s="1"/>
  <c r="P311" i="3"/>
  <c r="Q311" i="3" s="1"/>
  <c r="P312" i="3"/>
  <c r="Q312" i="3" s="1"/>
  <c r="P313" i="3"/>
  <c r="Q313" i="3" s="1"/>
  <c r="P314" i="3"/>
  <c r="Q314" i="3" s="1"/>
  <c r="P315" i="3"/>
  <c r="Q315" i="3" s="1"/>
  <c r="P316" i="3"/>
  <c r="Q316" i="3" s="1"/>
  <c r="P317" i="3"/>
  <c r="Q317" i="3" s="1"/>
  <c r="P318" i="3"/>
  <c r="Q318" i="3" s="1"/>
  <c r="P319" i="3"/>
  <c r="Q319" i="3" s="1"/>
  <c r="P320" i="3"/>
  <c r="Q320" i="3" s="1"/>
  <c r="P321" i="3"/>
  <c r="Q321" i="3" s="1"/>
  <c r="P322" i="3"/>
  <c r="Q322" i="3" s="1"/>
  <c r="P323" i="3"/>
  <c r="Q323" i="3" s="1"/>
  <c r="P324" i="3"/>
  <c r="Q324" i="3" s="1"/>
  <c r="P325" i="3"/>
  <c r="Q325" i="3" s="1"/>
  <c r="P326" i="3"/>
  <c r="Q326" i="3" s="1"/>
  <c r="P327" i="3"/>
  <c r="Q327" i="3" s="1"/>
  <c r="P328" i="3"/>
  <c r="Q328" i="3" s="1"/>
  <c r="P329" i="3"/>
  <c r="Q329" i="3" s="1"/>
  <c r="P330" i="3"/>
  <c r="Q330" i="3" s="1"/>
  <c r="P331" i="3"/>
  <c r="Q331" i="3" s="1"/>
  <c r="P332" i="3"/>
  <c r="Q332" i="3" s="1"/>
  <c r="P333" i="3"/>
  <c r="Q333" i="3" s="1"/>
  <c r="P334" i="3"/>
  <c r="Q334" i="3" s="1"/>
  <c r="P335" i="3"/>
  <c r="Q335" i="3" s="1"/>
  <c r="P336" i="3"/>
  <c r="Q336" i="3" s="1"/>
  <c r="P337" i="3"/>
  <c r="Q337" i="3" s="1"/>
  <c r="P338" i="3"/>
  <c r="Q338" i="3" s="1"/>
  <c r="P339" i="3"/>
  <c r="Q339" i="3" s="1"/>
  <c r="P340" i="3"/>
  <c r="Q340" i="3" s="1"/>
  <c r="P341" i="3"/>
  <c r="Q341" i="3" s="1"/>
  <c r="P342" i="3"/>
  <c r="Q342" i="3" s="1"/>
  <c r="P343" i="3"/>
  <c r="Q343" i="3" s="1"/>
  <c r="P344" i="3"/>
  <c r="Q344" i="3" s="1"/>
  <c r="P345" i="3"/>
  <c r="Q345" i="3" s="1"/>
  <c r="P346" i="3"/>
  <c r="Q346" i="3" s="1"/>
  <c r="P347" i="3"/>
  <c r="Q347" i="3" s="1"/>
  <c r="P348" i="3"/>
  <c r="Q348" i="3" s="1"/>
  <c r="P349" i="3"/>
  <c r="Q349" i="3" s="1"/>
  <c r="P350" i="3"/>
  <c r="Q350" i="3" s="1"/>
  <c r="P351" i="3"/>
  <c r="Q351" i="3" s="1"/>
  <c r="P352" i="3"/>
  <c r="Q352" i="3" s="1"/>
  <c r="P353" i="3"/>
  <c r="Q353" i="3" s="1"/>
  <c r="P354" i="3"/>
  <c r="Q354" i="3" s="1"/>
  <c r="P355" i="3"/>
  <c r="Q355" i="3" s="1"/>
  <c r="P356" i="3"/>
  <c r="Q356" i="3" s="1"/>
  <c r="P357" i="3"/>
  <c r="Q357" i="3" s="1"/>
  <c r="P358" i="3"/>
  <c r="Q358" i="3" s="1"/>
  <c r="P359" i="3"/>
  <c r="Q359" i="3" s="1"/>
  <c r="P360" i="3"/>
  <c r="Q360" i="3" s="1"/>
  <c r="P361" i="3"/>
  <c r="Q361" i="3" s="1"/>
  <c r="P362" i="3"/>
  <c r="Q362" i="3" s="1"/>
  <c r="P363" i="3"/>
  <c r="Q363" i="3" s="1"/>
  <c r="P364" i="3"/>
  <c r="Q364" i="3" s="1"/>
  <c r="P365" i="3"/>
  <c r="Q365" i="3" s="1"/>
  <c r="P366" i="3"/>
  <c r="Q366" i="3" s="1"/>
  <c r="P367" i="3"/>
  <c r="Q367" i="3" s="1"/>
  <c r="P368" i="3"/>
  <c r="Q368" i="3" s="1"/>
  <c r="P369" i="3"/>
  <c r="Q369" i="3" s="1"/>
  <c r="P370" i="3"/>
  <c r="Q370" i="3" s="1"/>
  <c r="P371" i="3"/>
  <c r="Q371" i="3" s="1"/>
  <c r="P372" i="3"/>
  <c r="Q372" i="3" s="1"/>
  <c r="P373" i="3"/>
  <c r="Q373" i="3" s="1"/>
  <c r="P374" i="3"/>
  <c r="Q374" i="3" s="1"/>
  <c r="P375" i="3"/>
  <c r="Q375" i="3" s="1"/>
  <c r="P376" i="3"/>
  <c r="Q376" i="3" s="1"/>
  <c r="P377" i="3"/>
  <c r="Q377" i="3" s="1"/>
  <c r="P378" i="3"/>
  <c r="Q378" i="3" s="1"/>
  <c r="P379" i="3"/>
  <c r="Q379" i="3" s="1"/>
  <c r="P380" i="3"/>
  <c r="Q380" i="3" s="1"/>
  <c r="P381" i="3"/>
  <c r="Q381" i="3" s="1"/>
  <c r="P382" i="3"/>
  <c r="Q382" i="3" s="1"/>
  <c r="P383" i="3"/>
  <c r="Q383" i="3" s="1"/>
  <c r="P384" i="3"/>
  <c r="Q384" i="3" s="1"/>
  <c r="P385" i="3"/>
  <c r="Q385" i="3" s="1"/>
  <c r="P386" i="3"/>
  <c r="Q386" i="3" s="1"/>
  <c r="P387" i="3"/>
  <c r="Q387" i="3" s="1"/>
  <c r="P388" i="3"/>
  <c r="Q388" i="3" s="1"/>
  <c r="P389" i="3"/>
  <c r="Q389" i="3" s="1"/>
  <c r="P390" i="3"/>
  <c r="Q390" i="3" s="1"/>
  <c r="P391" i="3"/>
  <c r="Q391" i="3" s="1"/>
  <c r="P392" i="3"/>
  <c r="Q392" i="3" s="1"/>
  <c r="P393" i="3"/>
  <c r="Q393" i="3" s="1"/>
  <c r="P394" i="3"/>
  <c r="Q394" i="3" s="1"/>
  <c r="P395" i="3"/>
  <c r="Q395" i="3" s="1"/>
  <c r="P396" i="3"/>
  <c r="Q396" i="3" s="1"/>
  <c r="P397" i="3"/>
  <c r="Q397" i="3" s="1"/>
  <c r="P398" i="3"/>
  <c r="Q398" i="3" s="1"/>
  <c r="P399" i="3"/>
  <c r="Q399" i="3" s="1"/>
  <c r="P400" i="3"/>
  <c r="Q400" i="3" s="1"/>
  <c r="P401" i="3"/>
  <c r="Q401" i="3" s="1"/>
  <c r="P402" i="3"/>
  <c r="Q402" i="3" s="1"/>
  <c r="P403" i="3"/>
  <c r="Q403" i="3" s="1"/>
  <c r="P404" i="3"/>
  <c r="Q404" i="3" s="1"/>
  <c r="P405" i="3"/>
  <c r="Q405" i="3" s="1"/>
  <c r="P406" i="3"/>
  <c r="Q406" i="3" s="1"/>
  <c r="P407" i="3"/>
  <c r="Q407" i="3" s="1"/>
  <c r="P408" i="3"/>
  <c r="Q408" i="3" s="1"/>
  <c r="P409" i="3"/>
  <c r="Q409" i="3" s="1"/>
  <c r="P410" i="3"/>
  <c r="Q410" i="3" s="1"/>
  <c r="P411" i="3"/>
  <c r="Q411" i="3" s="1"/>
  <c r="P412" i="3"/>
  <c r="P20" i="3"/>
  <c r="Q20" i="3" s="1"/>
  <c r="N344" i="3"/>
  <c r="O344" i="3" s="1"/>
  <c r="N343" i="3"/>
  <c r="O343" i="3" s="1"/>
  <c r="N342" i="3"/>
  <c r="O342" i="3" s="1"/>
  <c r="N325" i="3"/>
  <c r="O325" i="3" s="1"/>
  <c r="N281" i="3"/>
  <c r="O281" i="3" s="1"/>
  <c r="N260" i="3"/>
  <c r="O260" i="3" s="1"/>
  <c r="N253" i="3"/>
  <c r="O253" i="3" s="1"/>
  <c r="O348" i="3"/>
  <c r="O405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4" i="3"/>
  <c r="O255" i="3"/>
  <c r="O256" i="3"/>
  <c r="O257" i="3"/>
  <c r="O258" i="3"/>
  <c r="O259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6" i="3"/>
  <c r="O347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6" i="3"/>
  <c r="O407" i="3"/>
  <c r="O408" i="3"/>
  <c r="O409" i="3"/>
  <c r="O410" i="3"/>
  <c r="O411" i="3"/>
  <c r="O412" i="3"/>
  <c r="O20" i="3"/>
  <c r="Q3670" i="6" l="1"/>
  <c r="R3670" i="6" s="1"/>
  <c r="L2958" i="6"/>
  <c r="M2958" i="6" s="1"/>
  <c r="L149" i="6"/>
  <c r="K149" i="6"/>
  <c r="K189" i="6"/>
  <c r="L189" i="6"/>
  <c r="M189" i="6" s="1"/>
  <c r="H3600" i="6"/>
  <c r="L3600" i="6" s="1"/>
  <c r="M3600" i="6" s="1"/>
  <c r="K3600" i="6"/>
  <c r="K161" i="6"/>
  <c r="L161" i="6"/>
  <c r="M161" i="6" s="1"/>
  <c r="K364" i="6"/>
  <c r="L364" i="6"/>
  <c r="M364" i="6" s="1"/>
  <c r="K341" i="6"/>
  <c r="L341" i="6"/>
  <c r="M341" i="6" s="1"/>
  <c r="K367" i="6"/>
  <c r="L367" i="6"/>
  <c r="M367" i="6" s="1"/>
  <c r="K428" i="6"/>
  <c r="L428" i="6"/>
  <c r="K526" i="6"/>
  <c r="L526" i="6"/>
  <c r="M526" i="6" s="1"/>
  <c r="K262" i="6"/>
  <c r="L262" i="6"/>
  <c r="M262" i="6" s="1"/>
  <c r="K258" i="6"/>
  <c r="L258" i="6"/>
  <c r="M258" i="6" s="1"/>
  <c r="K144" i="6"/>
  <c r="L144" i="6"/>
  <c r="M144" i="6" s="1"/>
  <c r="K259" i="6"/>
  <c r="L259" i="6"/>
  <c r="K592" i="6"/>
  <c r="L592" i="6"/>
  <c r="M592" i="6" s="1"/>
  <c r="K610" i="6"/>
  <c r="L610" i="6"/>
  <c r="M610" i="6" s="1"/>
  <c r="K3653" i="6"/>
  <c r="Q3653" i="6" s="1"/>
  <c r="L3653" i="6"/>
  <c r="K4" i="6"/>
  <c r="Q4" i="6" s="1"/>
  <c r="L4" i="6"/>
  <c r="K528" i="6"/>
  <c r="L528" i="6"/>
  <c r="M528" i="6" s="1"/>
  <c r="K3507" i="6"/>
  <c r="L3507" i="6"/>
  <c r="M3507" i="6" s="1"/>
  <c r="K358" i="6"/>
  <c r="L358" i="6"/>
  <c r="K322" i="6"/>
  <c r="L322" i="6"/>
  <c r="M322" i="6" s="1"/>
  <c r="K145" i="6"/>
  <c r="L145" i="6"/>
  <c r="M145" i="6" s="1"/>
  <c r="K146" i="6"/>
  <c r="L146" i="6"/>
  <c r="M146" i="6" s="1"/>
  <c r="K147" i="6"/>
  <c r="L147" i="6"/>
  <c r="M147" i="6" s="1"/>
  <c r="K148" i="6"/>
  <c r="L148" i="6"/>
  <c r="K436" i="6"/>
  <c r="L436" i="6"/>
  <c r="M436" i="6" s="1"/>
  <c r="K307" i="6"/>
  <c r="L307" i="6"/>
  <c r="M307" i="6" s="1"/>
  <c r="K524" i="6"/>
  <c r="L524" i="6"/>
  <c r="M524" i="6" s="1"/>
  <c r="K3635" i="6"/>
  <c r="L3635" i="6"/>
  <c r="M3635" i="6" s="1"/>
  <c r="K3636" i="6"/>
  <c r="Q3636" i="6" s="1"/>
  <c r="L3636" i="6"/>
  <c r="K3652" i="6"/>
  <c r="Q3652" i="6" s="1"/>
  <c r="L3652" i="6"/>
  <c r="K620" i="6"/>
  <c r="L620" i="6"/>
  <c r="M620" i="6" s="1"/>
  <c r="K595" i="6"/>
  <c r="L595" i="6"/>
  <c r="K424" i="6"/>
  <c r="L424" i="6"/>
  <c r="M424" i="6" s="1"/>
  <c r="K419" i="6"/>
  <c r="L419" i="6"/>
  <c r="M419" i="6" s="1"/>
  <c r="K475" i="6"/>
  <c r="L475" i="6"/>
  <c r="M475" i="6" s="1"/>
  <c r="K3499" i="6"/>
  <c r="L3499" i="6"/>
  <c r="M3499" i="6" s="1"/>
  <c r="K402" i="6"/>
  <c r="L402" i="6"/>
  <c r="M402" i="6" s="1"/>
  <c r="K536" i="6"/>
  <c r="L536" i="6"/>
  <c r="M536" i="6" s="1"/>
  <c r="K499" i="6"/>
  <c r="L499" i="6"/>
  <c r="M499" i="6" s="1"/>
  <c r="K403" i="6"/>
  <c r="L403" i="6"/>
  <c r="M403" i="6" s="1"/>
  <c r="K404" i="6"/>
  <c r="L404" i="6"/>
  <c r="M404" i="6" s="1"/>
  <c r="K133" i="6"/>
  <c r="L133" i="6"/>
  <c r="M133" i="6" s="1"/>
  <c r="K134" i="6"/>
  <c r="L134" i="6"/>
  <c r="M134" i="6" s="1"/>
  <c r="K135" i="6"/>
  <c r="L135" i="6"/>
  <c r="K136" i="6"/>
  <c r="L136" i="6"/>
  <c r="M136" i="6" s="1"/>
  <c r="K405" i="6"/>
  <c r="L405" i="6"/>
  <c r="M405" i="6" s="1"/>
  <c r="K446" i="6"/>
  <c r="L446" i="6"/>
  <c r="M446" i="6" s="1"/>
  <c r="K483" i="6"/>
  <c r="L483" i="6"/>
  <c r="M483" i="6" s="1"/>
  <c r="K2980" i="6"/>
  <c r="L2980" i="6"/>
  <c r="M2980" i="6" s="1"/>
  <c r="K511" i="6"/>
  <c r="L511" i="6"/>
  <c r="M511" i="6" s="1"/>
  <c r="K512" i="6"/>
  <c r="L512" i="6"/>
  <c r="M512" i="6" s="1"/>
  <c r="K297" i="6"/>
  <c r="L297" i="6"/>
  <c r="M297" i="6" s="1"/>
  <c r="K3488" i="6"/>
  <c r="L3488" i="6"/>
  <c r="M3488" i="6" s="1"/>
  <c r="K137" i="6"/>
  <c r="L137" i="6"/>
  <c r="M137" i="6" s="1"/>
  <c r="K138" i="6"/>
  <c r="L138" i="6"/>
  <c r="M138" i="6" s="1"/>
  <c r="K3614" i="6"/>
  <c r="L3614" i="6"/>
  <c r="M3614" i="6" s="1"/>
  <c r="K482" i="6"/>
  <c r="L482" i="6"/>
  <c r="M482" i="6" s="1"/>
  <c r="K3506" i="6"/>
  <c r="L3506" i="6"/>
  <c r="M3506" i="6" s="1"/>
  <c r="K324" i="6"/>
  <c r="L324" i="6"/>
  <c r="M324" i="6" s="1"/>
  <c r="K437" i="6"/>
  <c r="L437" i="6"/>
  <c r="M437" i="6" s="1"/>
  <c r="K454" i="6"/>
  <c r="L454" i="6"/>
  <c r="M454" i="6" s="1"/>
  <c r="K556" i="6"/>
  <c r="L556" i="6"/>
  <c r="M556" i="6" s="1"/>
  <c r="K517" i="6"/>
  <c r="L517" i="6"/>
  <c r="M517" i="6" s="1"/>
  <c r="K336" i="6"/>
  <c r="L336" i="6"/>
  <c r="M336" i="6" s="1"/>
  <c r="K370" i="6"/>
  <c r="L370" i="6"/>
  <c r="M370" i="6" s="1"/>
  <c r="K139" i="6"/>
  <c r="L139" i="6"/>
  <c r="M139" i="6" s="1"/>
  <c r="K3303" i="6"/>
  <c r="L3303" i="6"/>
  <c r="M3303" i="6" s="1"/>
  <c r="K418" i="6"/>
  <c r="L418" i="6"/>
  <c r="M418" i="6" s="1"/>
  <c r="K261" i="6"/>
  <c r="L261" i="6"/>
  <c r="M261" i="6" s="1"/>
  <c r="K3615" i="6"/>
  <c r="Q3615" i="6" s="1"/>
  <c r="L3615" i="6"/>
  <c r="K3620" i="6"/>
  <c r="Q3620" i="6" s="1"/>
  <c r="L3620" i="6"/>
  <c r="K3108" i="6"/>
  <c r="L3108" i="6"/>
  <c r="M3108" i="6" s="1"/>
  <c r="K460" i="6"/>
  <c r="L460" i="6"/>
  <c r="M460" i="6" s="1"/>
  <c r="K626" i="6"/>
  <c r="L626" i="6"/>
  <c r="M626" i="6" s="1"/>
  <c r="K632" i="6"/>
  <c r="L632" i="6"/>
  <c r="M632" i="6" s="1"/>
  <c r="K3623" i="6"/>
  <c r="L3623" i="6"/>
  <c r="R3623" i="6" s="1"/>
  <c r="K615" i="6"/>
  <c r="L615" i="6"/>
  <c r="M615" i="6" s="1"/>
  <c r="K616" i="6"/>
  <c r="L616" i="6"/>
  <c r="M616" i="6" s="1"/>
  <c r="K3626" i="6"/>
  <c r="Q3626" i="6" s="1"/>
  <c r="L3626" i="6"/>
  <c r="K140" i="6"/>
  <c r="L140" i="6"/>
  <c r="M140" i="6" s="1"/>
  <c r="K3252" i="6"/>
  <c r="L3252" i="6"/>
  <c r="M3252" i="6" s="1"/>
  <c r="K3627" i="6"/>
  <c r="L3627" i="6"/>
  <c r="M3627" i="6" s="1"/>
  <c r="K3634" i="6"/>
  <c r="L3634" i="6"/>
  <c r="M3634" i="6" s="1"/>
  <c r="K3253" i="6"/>
  <c r="L3253" i="6"/>
  <c r="M3253" i="6" s="1"/>
  <c r="K299" i="6"/>
  <c r="L299" i="6"/>
  <c r="M299" i="6" s="1"/>
  <c r="K522" i="6"/>
  <c r="L522" i="6"/>
  <c r="M522" i="6" s="1"/>
  <c r="K143" i="6"/>
  <c r="L143" i="6"/>
  <c r="M143" i="6" s="1"/>
  <c r="K523" i="6"/>
  <c r="L523" i="6"/>
  <c r="M523" i="6" s="1"/>
  <c r="K597" i="6"/>
  <c r="L597" i="6"/>
  <c r="M597" i="6" s="1"/>
  <c r="K2954" i="6"/>
  <c r="Q2954" i="6" s="1"/>
  <c r="L2954" i="6"/>
  <c r="K498" i="6"/>
  <c r="L498" i="6"/>
  <c r="M498" i="6" s="1"/>
  <c r="K185" i="6"/>
  <c r="L185" i="6"/>
  <c r="M185" i="6" s="1"/>
  <c r="K389" i="6"/>
  <c r="L389" i="6"/>
  <c r="M389" i="6" s="1"/>
  <c r="K3239" i="6"/>
  <c r="L3239" i="6"/>
  <c r="K129" i="6"/>
  <c r="L129" i="6"/>
  <c r="M129" i="6" s="1"/>
  <c r="K351" i="6"/>
  <c r="L351" i="6"/>
  <c r="M351" i="6" s="1"/>
  <c r="K3241" i="6"/>
  <c r="L3241" i="6"/>
  <c r="M3241" i="6" s="1"/>
  <c r="K131" i="6"/>
  <c r="L131" i="6"/>
  <c r="M131" i="6" s="1"/>
  <c r="K132" i="6"/>
  <c r="L132" i="6"/>
  <c r="M132" i="6" s="1"/>
  <c r="K470" i="6"/>
  <c r="L470" i="6"/>
  <c r="M470" i="6" s="1"/>
  <c r="K323" i="6"/>
  <c r="L323" i="6"/>
  <c r="M323" i="6" s="1"/>
  <c r="K444" i="6"/>
  <c r="L444" i="6"/>
  <c r="M444" i="6" s="1"/>
  <c r="K340" i="6"/>
  <c r="L340" i="6"/>
  <c r="M340" i="6" s="1"/>
  <c r="K2784" i="6"/>
  <c r="L2784" i="6"/>
  <c r="M2784" i="6" s="1"/>
  <c r="K407" i="6"/>
  <c r="L407" i="6"/>
  <c r="M407" i="6" s="1"/>
  <c r="K329" i="6"/>
  <c r="L329" i="6"/>
  <c r="M329" i="6" s="1"/>
  <c r="K385" i="6"/>
  <c r="L385" i="6"/>
  <c r="K578" i="6"/>
  <c r="L578" i="6"/>
  <c r="M578" i="6" s="1"/>
  <c r="K558" i="6"/>
  <c r="L558" i="6"/>
  <c r="M558" i="6" s="1"/>
  <c r="K455" i="6"/>
  <c r="L455" i="6"/>
  <c r="M455" i="6" s="1"/>
  <c r="K3201" i="6"/>
  <c r="L3201" i="6"/>
  <c r="M3201" i="6" s="1"/>
  <c r="K90" i="6"/>
  <c r="L90" i="6"/>
  <c r="M90" i="6" s="1"/>
  <c r="K91" i="6"/>
  <c r="L91" i="6"/>
  <c r="M91" i="6" s="1"/>
  <c r="K481" i="6"/>
  <c r="L481" i="6"/>
  <c r="M481" i="6" s="1"/>
  <c r="K533" i="6"/>
  <c r="L533" i="6"/>
  <c r="M533" i="6" s="1"/>
  <c r="K608" i="6"/>
  <c r="L608" i="6"/>
  <c r="M608" i="6" s="1"/>
  <c r="K461" i="6"/>
  <c r="L461" i="6"/>
  <c r="M461" i="6" s="1"/>
  <c r="K599" i="6"/>
  <c r="L599" i="6"/>
  <c r="M599" i="6" s="1"/>
  <c r="K462" i="6"/>
  <c r="L462" i="6"/>
  <c r="K603" i="6"/>
  <c r="L603" i="6"/>
  <c r="M603" i="6" s="1"/>
  <c r="K544" i="6"/>
  <c r="L544" i="6"/>
  <c r="M544" i="6" s="1"/>
  <c r="K612" i="6"/>
  <c r="L612" i="6"/>
  <c r="M612" i="6" s="1"/>
  <c r="K459" i="6"/>
  <c r="L459" i="6"/>
  <c r="M459" i="6" s="1"/>
  <c r="K448" i="6"/>
  <c r="L448" i="6"/>
  <c r="K473" i="6"/>
  <c r="L473" i="6"/>
  <c r="M473" i="6" s="1"/>
  <c r="K92" i="6"/>
  <c r="L92" i="6"/>
  <c r="M92" i="6" s="1"/>
  <c r="K3205" i="6"/>
  <c r="L3205" i="6"/>
  <c r="M3205" i="6" s="1"/>
  <c r="K280" i="6"/>
  <c r="L280" i="6"/>
  <c r="M280" i="6" s="1"/>
  <c r="K267" i="6"/>
  <c r="L267" i="6"/>
  <c r="M267" i="6" s="1"/>
  <c r="K3206" i="6"/>
  <c r="L3206" i="6"/>
  <c r="M3206" i="6" s="1"/>
  <c r="K95" i="6"/>
  <c r="L95" i="6"/>
  <c r="K96" i="6"/>
  <c r="L96" i="6"/>
  <c r="M96" i="6" s="1"/>
  <c r="K184" i="6"/>
  <c r="L184" i="6"/>
  <c r="M184" i="6" s="1"/>
  <c r="K97" i="6"/>
  <c r="L97" i="6"/>
  <c r="M97" i="6" s="1"/>
  <c r="K98" i="6"/>
  <c r="L98" i="6"/>
  <c r="M98" i="6" s="1"/>
  <c r="K288" i="6"/>
  <c r="L288" i="6"/>
  <c r="K179" i="6"/>
  <c r="L179" i="6"/>
  <c r="M179" i="6" s="1"/>
  <c r="K99" i="6"/>
  <c r="L99" i="6"/>
  <c r="M99" i="6" s="1"/>
  <c r="K100" i="6"/>
  <c r="L100" i="6"/>
  <c r="M100" i="6" s="1"/>
  <c r="K219" i="6"/>
  <c r="L219" i="6"/>
  <c r="M219" i="6" s="1"/>
  <c r="K101" i="6"/>
  <c r="L101" i="6"/>
  <c r="M101" i="6" s="1"/>
  <c r="K102" i="6"/>
  <c r="L102" i="6"/>
  <c r="M102" i="6" s="1"/>
  <c r="K242" i="6"/>
  <c r="L242" i="6"/>
  <c r="K103" i="6"/>
  <c r="L103" i="6"/>
  <c r="M103" i="6" s="1"/>
  <c r="K474" i="6"/>
  <c r="L474" i="6"/>
  <c r="M474" i="6" s="1"/>
  <c r="K374" i="6"/>
  <c r="L374" i="6"/>
  <c r="M374" i="6" s="1"/>
  <c r="K229" i="6"/>
  <c r="L229" i="6"/>
  <c r="M229" i="6" s="1"/>
  <c r="K513" i="6"/>
  <c r="L513" i="6"/>
  <c r="K230" i="6"/>
  <c r="L230" i="6"/>
  <c r="M230" i="6" s="1"/>
  <c r="K360" i="6"/>
  <c r="L360" i="6"/>
  <c r="M360" i="6" s="1"/>
  <c r="K231" i="6"/>
  <c r="L231" i="6"/>
  <c r="M231" i="6" s="1"/>
  <c r="K469" i="6"/>
  <c r="L469" i="6"/>
  <c r="M469" i="6" s="1"/>
  <c r="K180" i="6"/>
  <c r="L180" i="6"/>
  <c r="M180" i="6" s="1"/>
  <c r="K543" i="6"/>
  <c r="L543" i="6"/>
  <c r="M543" i="6" s="1"/>
  <c r="K268" i="6"/>
  <c r="L268" i="6"/>
  <c r="K220" i="6"/>
  <c r="L220" i="6"/>
  <c r="M220" i="6" s="1"/>
  <c r="K464" i="6"/>
  <c r="L464" i="6"/>
  <c r="K539" i="6"/>
  <c r="L539" i="6"/>
  <c r="M539" i="6" s="1"/>
  <c r="K201" i="6"/>
  <c r="L201" i="6"/>
  <c r="M201" i="6" s="1"/>
  <c r="K289" i="6"/>
  <c r="L289" i="6"/>
  <c r="K104" i="6"/>
  <c r="L104" i="6"/>
  <c r="M104" i="6" s="1"/>
  <c r="K3217" i="6"/>
  <c r="L3217" i="6"/>
  <c r="M3217" i="6" s="1"/>
  <c r="K106" i="6"/>
  <c r="L106" i="6"/>
  <c r="M106" i="6" s="1"/>
  <c r="K243" i="6"/>
  <c r="L243" i="6"/>
  <c r="M243" i="6" s="1"/>
  <c r="K202" i="6"/>
  <c r="L202" i="6"/>
  <c r="M202" i="6" s="1"/>
  <c r="K3315" i="6"/>
  <c r="L3315" i="6"/>
  <c r="M3315" i="6" s="1"/>
  <c r="K232" i="6"/>
  <c r="L232" i="6"/>
  <c r="K3316" i="6"/>
  <c r="L3316" i="6"/>
  <c r="M3316" i="6" s="1"/>
  <c r="K221" i="6"/>
  <c r="L221" i="6"/>
  <c r="M221" i="6" s="1"/>
  <c r="K349" i="6"/>
  <c r="L349" i="6"/>
  <c r="M349" i="6" s="1"/>
  <c r="K576" i="6"/>
  <c r="L576" i="6"/>
  <c r="M576" i="6" s="1"/>
  <c r="K2851" i="6"/>
  <c r="Q2851" i="6" s="1"/>
  <c r="L2851" i="6"/>
  <c r="K107" i="6"/>
  <c r="L107" i="6"/>
  <c r="M107" i="6" s="1"/>
  <c r="K3518" i="6"/>
  <c r="L3518" i="6"/>
  <c r="M3518" i="6" s="1"/>
  <c r="K281" i="6"/>
  <c r="L281" i="6"/>
  <c r="M281" i="6" s="1"/>
  <c r="K186" i="6"/>
  <c r="L186" i="6"/>
  <c r="M186" i="6" s="1"/>
  <c r="K2854" i="6"/>
  <c r="Q2854" i="6" s="1"/>
  <c r="L2854" i="6"/>
  <c r="K2855" i="6"/>
  <c r="Q2855" i="6" s="1"/>
  <c r="L2855" i="6"/>
  <c r="K282" i="6"/>
  <c r="L282" i="6"/>
  <c r="K108" i="6"/>
  <c r="L108" i="6"/>
  <c r="M108" i="6" s="1"/>
  <c r="K2858" i="6"/>
  <c r="L2858" i="6"/>
  <c r="M2858" i="6" s="1"/>
  <c r="K2859" i="6"/>
  <c r="Q2859" i="6" s="1"/>
  <c r="L2859" i="6"/>
  <c r="K235" i="6"/>
  <c r="L235" i="6"/>
  <c r="M235" i="6" s="1"/>
  <c r="K109" i="6"/>
  <c r="L109" i="6"/>
  <c r="K244" i="6"/>
  <c r="L244" i="6"/>
  <c r="M244" i="6" s="1"/>
  <c r="K346" i="6"/>
  <c r="L346" i="6"/>
  <c r="M346" i="6" s="1"/>
  <c r="K410" i="6"/>
  <c r="L410" i="6"/>
  <c r="M410" i="6" s="1"/>
  <c r="K2865" i="6"/>
  <c r="Q2865" i="6" s="1"/>
  <c r="L2865" i="6"/>
  <c r="K283" i="6"/>
  <c r="L283" i="6"/>
  <c r="M283" i="6" s="1"/>
  <c r="K301" i="6"/>
  <c r="L301" i="6"/>
  <c r="M301" i="6" s="1"/>
  <c r="K3470" i="6"/>
  <c r="L3470" i="6"/>
  <c r="K305" i="6"/>
  <c r="L305" i="6"/>
  <c r="M305" i="6" s="1"/>
  <c r="K600" i="6"/>
  <c r="L600" i="6"/>
  <c r="M600" i="6" s="1"/>
  <c r="K3536" i="6"/>
  <c r="L3536" i="6"/>
  <c r="M3536" i="6" s="1"/>
  <c r="K2872" i="6"/>
  <c r="Q2872" i="6" s="1"/>
  <c r="L2872" i="6"/>
  <c r="K110" i="6"/>
  <c r="L110" i="6"/>
  <c r="K111" i="6"/>
  <c r="L111" i="6"/>
  <c r="M111" i="6" s="1"/>
  <c r="K112" i="6"/>
  <c r="L112" i="6"/>
  <c r="M112" i="6" s="1"/>
  <c r="K2876" i="6"/>
  <c r="L2876" i="6"/>
  <c r="R2876" i="6" s="1"/>
  <c r="K253" i="6"/>
  <c r="L253" i="6"/>
  <c r="M253" i="6" s="1"/>
  <c r="K2878" i="6"/>
  <c r="Q2878" i="6" s="1"/>
  <c r="L2878" i="6"/>
  <c r="K113" i="6"/>
  <c r="L113" i="6"/>
  <c r="M113" i="6" s="1"/>
  <c r="K114" i="6"/>
  <c r="L114" i="6"/>
  <c r="K2881" i="6"/>
  <c r="Q2881" i="6" s="1"/>
  <c r="L2881" i="6"/>
  <c r="K2882" i="6"/>
  <c r="Q2882" i="6" s="1"/>
  <c r="L2882" i="6"/>
  <c r="K3227" i="6"/>
  <c r="L3227" i="6"/>
  <c r="M3227" i="6" s="1"/>
  <c r="K2884" i="6"/>
  <c r="Q2884" i="6" s="1"/>
  <c r="L2884" i="6"/>
  <c r="K116" i="6"/>
  <c r="L116" i="6"/>
  <c r="K3229" i="6"/>
  <c r="L3229" i="6"/>
  <c r="M3229" i="6" s="1"/>
  <c r="K2887" i="6"/>
  <c r="L2887" i="6"/>
  <c r="M2887" i="6" s="1"/>
  <c r="K381" i="6"/>
  <c r="L381" i="6"/>
  <c r="M381" i="6" s="1"/>
  <c r="K163" i="6"/>
  <c r="L163" i="6"/>
  <c r="M163" i="6" s="1"/>
  <c r="K118" i="6"/>
  <c r="L118" i="6"/>
  <c r="M118" i="6" s="1"/>
  <c r="K308" i="6"/>
  <c r="L308" i="6"/>
  <c r="M308" i="6" s="1"/>
  <c r="K285" i="6"/>
  <c r="L285" i="6"/>
  <c r="K332" i="6"/>
  <c r="L332" i="6"/>
  <c r="M332" i="6" s="1"/>
  <c r="K2894" i="6"/>
  <c r="Q2894" i="6" s="1"/>
  <c r="L2894" i="6"/>
  <c r="K2895" i="6"/>
  <c r="L2895" i="6"/>
  <c r="M2895" i="6" s="1"/>
  <c r="K445" i="6"/>
  <c r="L445" i="6"/>
  <c r="M445" i="6" s="1"/>
  <c r="K2897" i="6"/>
  <c r="Q2897" i="6" s="1"/>
  <c r="L2897" i="6"/>
  <c r="K348" i="6"/>
  <c r="L348" i="6"/>
  <c r="M348" i="6" s="1"/>
  <c r="K2899" i="6"/>
  <c r="Q2899" i="6" s="1"/>
  <c r="L2899" i="6"/>
  <c r="K194" i="6"/>
  <c r="L194" i="6"/>
  <c r="M194" i="6" s="1"/>
  <c r="K3493" i="6"/>
  <c r="L3493" i="6"/>
  <c r="M3493" i="6" s="1"/>
  <c r="K350" i="6"/>
  <c r="L350" i="6"/>
  <c r="M350" i="6" s="1"/>
  <c r="K152" i="6"/>
  <c r="L152" i="6"/>
  <c r="M152" i="6" s="1"/>
  <c r="K257" i="6"/>
  <c r="L257" i="6"/>
  <c r="K326" i="6"/>
  <c r="L326" i="6"/>
  <c r="M326" i="6" s="1"/>
  <c r="K2906" i="6"/>
  <c r="Q2906" i="6" s="1"/>
  <c r="L2906" i="6"/>
  <c r="K2907" i="6"/>
  <c r="Q2907" i="6" s="1"/>
  <c r="L2907" i="6"/>
  <c r="K375" i="6"/>
  <c r="L375" i="6"/>
  <c r="M375" i="6" s="1"/>
  <c r="K320" i="6"/>
  <c r="L320" i="6"/>
  <c r="K314" i="6"/>
  <c r="L314" i="6"/>
  <c r="M314" i="6" s="1"/>
  <c r="K416" i="6"/>
  <c r="L416" i="6"/>
  <c r="M416" i="6" s="1"/>
  <c r="K439" i="6"/>
  <c r="L439" i="6"/>
  <c r="M439" i="6" s="1"/>
  <c r="K3302" i="6"/>
  <c r="L3302" i="6"/>
  <c r="M3302" i="6" s="1"/>
  <c r="K3299" i="6"/>
  <c r="L3299" i="6"/>
  <c r="M3299" i="6" s="1"/>
  <c r="K456" i="6"/>
  <c r="L456" i="6"/>
  <c r="M456" i="6" s="1"/>
  <c r="K119" i="6"/>
  <c r="L119" i="6"/>
  <c r="K120" i="6"/>
  <c r="L120" i="6"/>
  <c r="M120" i="6" s="1"/>
  <c r="K121" i="6"/>
  <c r="L121" i="6"/>
  <c r="M121" i="6" s="1"/>
  <c r="K2919" i="6"/>
  <c r="Q2919" i="6" s="1"/>
  <c r="L2919" i="6"/>
  <c r="K122" i="6"/>
  <c r="L122" i="6"/>
  <c r="M122" i="6" s="1"/>
  <c r="K296" i="6"/>
  <c r="L296" i="6"/>
  <c r="K222" i="6"/>
  <c r="L222" i="6"/>
  <c r="M222" i="6" s="1"/>
  <c r="K256" i="6"/>
  <c r="L256" i="6"/>
  <c r="M256" i="6" s="1"/>
  <c r="K2924" i="6"/>
  <c r="Q2924" i="6" s="1"/>
  <c r="L2924" i="6"/>
  <c r="K195" i="6"/>
  <c r="L195" i="6"/>
  <c r="M195" i="6" s="1"/>
  <c r="K247" i="6"/>
  <c r="L247" i="6"/>
  <c r="M247" i="6" s="1"/>
  <c r="K466" i="6"/>
  <c r="L466" i="6"/>
  <c r="M466" i="6" s="1"/>
  <c r="K566" i="6"/>
  <c r="L566" i="6"/>
  <c r="K535" i="6"/>
  <c r="L535" i="6"/>
  <c r="M535" i="6" s="1"/>
  <c r="K559" i="6"/>
  <c r="L559" i="6"/>
  <c r="M559" i="6" s="1"/>
  <c r="K589" i="6"/>
  <c r="L589" i="6"/>
  <c r="M589" i="6" s="1"/>
  <c r="K252" i="6"/>
  <c r="L252" i="6"/>
  <c r="M252" i="6" s="1"/>
  <c r="K123" i="6"/>
  <c r="L123" i="6"/>
  <c r="K205" i="6"/>
  <c r="L205" i="6"/>
  <c r="M205" i="6" s="1"/>
  <c r="K3496" i="6"/>
  <c r="L3496" i="6"/>
  <c r="M3496" i="6" s="1"/>
  <c r="K124" i="6"/>
  <c r="L124" i="6"/>
  <c r="M124" i="6" s="1"/>
  <c r="K125" i="6"/>
  <c r="L125" i="6"/>
  <c r="M125" i="6" s="1"/>
  <c r="K126" i="6"/>
  <c r="L126" i="6"/>
  <c r="M126" i="6" s="1"/>
  <c r="K164" i="6"/>
  <c r="L164" i="6"/>
  <c r="M164" i="6" s="1"/>
  <c r="K399" i="6"/>
  <c r="L399" i="6"/>
  <c r="K233" i="6"/>
  <c r="L233" i="6"/>
  <c r="M233" i="6" s="1"/>
  <c r="K234" i="6"/>
  <c r="L234" i="6"/>
  <c r="M234" i="6" s="1"/>
  <c r="K400" i="6"/>
  <c r="L400" i="6"/>
  <c r="M400" i="6" s="1"/>
  <c r="K3466" i="6"/>
  <c r="L3466" i="6"/>
  <c r="M3466" i="6" s="1"/>
  <c r="K382" i="6"/>
  <c r="L382" i="6"/>
  <c r="K478" i="6"/>
  <c r="L478" i="6"/>
  <c r="M478" i="6" s="1"/>
  <c r="K565" i="6"/>
  <c r="L565" i="6"/>
  <c r="M565" i="6" s="1"/>
  <c r="K3467" i="6"/>
  <c r="L3467" i="6"/>
  <c r="M3467" i="6" s="1"/>
  <c r="K510" i="6"/>
  <c r="L510" i="6"/>
  <c r="M510" i="6" s="1"/>
  <c r="K606" i="6"/>
  <c r="L606" i="6"/>
  <c r="M606" i="6" s="1"/>
  <c r="K573" i="6"/>
  <c r="L573" i="6"/>
  <c r="M573" i="6" s="1"/>
  <c r="K127" i="6"/>
  <c r="L127" i="6"/>
  <c r="K443" i="6"/>
  <c r="L443" i="6"/>
  <c r="M443" i="6" s="1"/>
  <c r="K432" i="6"/>
  <c r="L432" i="6"/>
  <c r="M432" i="6" s="1"/>
  <c r="K303" i="6"/>
  <c r="L303" i="6"/>
  <c r="M303" i="6" s="1"/>
  <c r="K284" i="6"/>
  <c r="L284" i="6"/>
  <c r="M284" i="6" s="1"/>
  <c r="K3461" i="6"/>
  <c r="L3461" i="6"/>
  <c r="M3461" i="6" s="1"/>
  <c r="K260" i="6"/>
  <c r="L260" i="6"/>
  <c r="M260" i="6" s="1"/>
  <c r="K86" i="6"/>
  <c r="L86" i="6"/>
  <c r="M86" i="6" s="1"/>
  <c r="K87" i="6"/>
  <c r="L87" i="6"/>
  <c r="M87" i="6" s="1"/>
  <c r="K2779" i="6"/>
  <c r="L2779" i="6"/>
  <c r="M2779" i="6" s="1"/>
  <c r="K3200" i="6"/>
  <c r="L3200" i="6"/>
  <c r="M3200" i="6" s="1"/>
  <c r="K298" i="6"/>
  <c r="L298" i="6"/>
  <c r="M298" i="6" s="1"/>
  <c r="K154" i="6"/>
  <c r="L154" i="6"/>
  <c r="M154" i="6" s="1"/>
  <c r="K3566" i="6"/>
  <c r="L3566" i="6"/>
  <c r="M3566" i="6" s="1"/>
  <c r="K313" i="6"/>
  <c r="L313" i="6"/>
  <c r="M313" i="6" s="1"/>
  <c r="K393" i="6"/>
  <c r="L393" i="6"/>
  <c r="M393" i="6" s="1"/>
  <c r="K555" i="6"/>
  <c r="L555" i="6"/>
  <c r="M555" i="6" s="1"/>
  <c r="K335" i="6"/>
  <c r="L335" i="6"/>
  <c r="K489" i="6"/>
  <c r="L489" i="6"/>
  <c r="M489" i="6" s="1"/>
  <c r="K476" i="6"/>
  <c r="L476" i="6"/>
  <c r="M476" i="6" s="1"/>
  <c r="K169" i="6"/>
  <c r="L169" i="6"/>
  <c r="M169" i="6" s="1"/>
  <c r="K3407" i="6"/>
  <c r="L3407" i="6"/>
  <c r="M3407" i="6" s="1"/>
  <c r="K277" i="6"/>
  <c r="L277" i="6"/>
  <c r="M277" i="6" s="1"/>
  <c r="K397" i="6"/>
  <c r="L397" i="6"/>
  <c r="M397" i="6" s="1"/>
  <c r="K278" i="6"/>
  <c r="L278" i="6"/>
  <c r="M278" i="6" s="1"/>
  <c r="K170" i="6"/>
  <c r="L170" i="6"/>
  <c r="M170" i="6" s="1"/>
  <c r="K3295" i="6"/>
  <c r="L3295" i="6"/>
  <c r="M3295" i="6" s="1"/>
  <c r="K83" i="6"/>
  <c r="L83" i="6"/>
  <c r="M83" i="6" s="1"/>
  <c r="K160" i="6"/>
  <c r="L160" i="6"/>
  <c r="M160" i="6" s="1"/>
  <c r="K84" i="6"/>
  <c r="L84" i="6"/>
  <c r="K228" i="6"/>
  <c r="L228" i="6"/>
  <c r="M228" i="6" s="1"/>
  <c r="K365" i="6"/>
  <c r="L365" i="6"/>
  <c r="M365" i="6" s="1"/>
  <c r="K200" i="6"/>
  <c r="L200" i="6"/>
  <c r="M200" i="6" s="1"/>
  <c r="K3353" i="6"/>
  <c r="L3353" i="6"/>
  <c r="M3353" i="6" s="1"/>
  <c r="K279" i="6"/>
  <c r="L279" i="6"/>
  <c r="M279" i="6" s="1"/>
  <c r="K3197" i="6"/>
  <c r="L3197" i="6"/>
  <c r="M3197" i="6" s="1"/>
  <c r="K601" i="6"/>
  <c r="L601" i="6"/>
  <c r="M601" i="6" s="1"/>
  <c r="K3082" i="6"/>
  <c r="L3082" i="6"/>
  <c r="M3082" i="6" s="1"/>
  <c r="K3087" i="6"/>
  <c r="L3087" i="6"/>
  <c r="M3087" i="6" s="1"/>
  <c r="K2738" i="6"/>
  <c r="Q2738" i="6" s="1"/>
  <c r="L2738" i="6"/>
  <c r="K593" i="6"/>
  <c r="L593" i="6"/>
  <c r="M593" i="6" s="1"/>
  <c r="K548" i="6"/>
  <c r="L548" i="6"/>
  <c r="M548" i="6" s="1"/>
  <c r="K515" i="6"/>
  <c r="L515" i="6"/>
  <c r="M515" i="6" s="1"/>
  <c r="K549" i="6"/>
  <c r="L549" i="6"/>
  <c r="M549" i="6" s="1"/>
  <c r="K2743" i="6"/>
  <c r="Q2743" i="6" s="1"/>
  <c r="L2743" i="6"/>
  <c r="K2744" i="6"/>
  <c r="L2744" i="6"/>
  <c r="M2744" i="6" s="1"/>
  <c r="K80" i="6"/>
  <c r="L80" i="6"/>
  <c r="M80" i="6" s="1"/>
  <c r="K81" i="6"/>
  <c r="L81" i="6"/>
  <c r="M81" i="6" s="1"/>
  <c r="K82" i="6"/>
  <c r="L82" i="6"/>
  <c r="M82" i="6" s="1"/>
  <c r="K588" i="6"/>
  <c r="L588" i="6"/>
  <c r="M588" i="6" s="1"/>
  <c r="K629" i="6"/>
  <c r="L629" i="6"/>
  <c r="M629" i="6" s="1"/>
  <c r="K583" i="6"/>
  <c r="L583" i="6"/>
  <c r="M583" i="6" s="1"/>
  <c r="K2728" i="6"/>
  <c r="Q2728" i="6" s="1"/>
  <c r="L2728" i="6"/>
  <c r="K434" i="6"/>
  <c r="L434" i="6"/>
  <c r="M434" i="6" s="1"/>
  <c r="K2730" i="6"/>
  <c r="Q2730" i="6" s="1"/>
  <c r="L2730" i="6"/>
  <c r="K78" i="6"/>
  <c r="L78" i="6"/>
  <c r="M78" i="6" s="1"/>
  <c r="K79" i="6"/>
  <c r="L79" i="6"/>
  <c r="M79" i="6" s="1"/>
  <c r="K3531" i="6"/>
  <c r="L3531" i="6"/>
  <c r="M3531" i="6" s="1"/>
  <c r="K554" i="6"/>
  <c r="L554" i="6"/>
  <c r="M554" i="6" s="1"/>
  <c r="K3477" i="6"/>
  <c r="L3477" i="6"/>
  <c r="M3477" i="6" s="1"/>
  <c r="K567" i="6"/>
  <c r="L567" i="6"/>
  <c r="M567" i="6" s="1"/>
  <c r="K514" i="6"/>
  <c r="L514" i="6"/>
  <c r="M514" i="6" s="1"/>
  <c r="K412" i="6"/>
  <c r="L412" i="6"/>
  <c r="M412" i="6" s="1"/>
  <c r="K362" i="6"/>
  <c r="L362" i="6"/>
  <c r="M362" i="6" s="1"/>
  <c r="K77" i="6"/>
  <c r="L77" i="6"/>
  <c r="M77" i="6" s="1"/>
  <c r="K218" i="6"/>
  <c r="L218" i="6"/>
  <c r="M218" i="6" s="1"/>
  <c r="K380" i="6"/>
  <c r="L380" i="6"/>
  <c r="M380" i="6" s="1"/>
  <c r="K495" i="6"/>
  <c r="L495" i="6"/>
  <c r="M495" i="6" s="1"/>
  <c r="K3186" i="6"/>
  <c r="L3186" i="6"/>
  <c r="M3186" i="6" s="1"/>
  <c r="K75" i="6"/>
  <c r="L75" i="6"/>
  <c r="M75" i="6" s="1"/>
  <c r="K76" i="6"/>
  <c r="L76" i="6"/>
  <c r="M76" i="6" s="1"/>
  <c r="K463" i="6"/>
  <c r="L463" i="6"/>
  <c r="M463" i="6" s="1"/>
  <c r="K240" i="6"/>
  <c r="L240" i="6"/>
  <c r="M240" i="6" s="1"/>
  <c r="K168" i="6"/>
  <c r="L168" i="6"/>
  <c r="M168" i="6" s="1"/>
  <c r="K553" i="6"/>
  <c r="L553" i="6"/>
  <c r="M553" i="6" s="1"/>
  <c r="K415" i="6"/>
  <c r="L415" i="6"/>
  <c r="M415" i="6" s="1"/>
  <c r="K518" i="6"/>
  <c r="L518" i="6"/>
  <c r="M518" i="6" s="1"/>
  <c r="K611" i="6"/>
  <c r="L611" i="6"/>
  <c r="M611" i="6" s="1"/>
  <c r="K627" i="6"/>
  <c r="L627" i="6"/>
  <c r="M627" i="6" s="1"/>
  <c r="K2699" i="6"/>
  <c r="Q2699" i="6" s="1"/>
  <c r="L2699" i="6"/>
  <c r="K2700" i="6"/>
  <c r="Q2700" i="6" s="1"/>
  <c r="L2700" i="6"/>
  <c r="K383" i="6"/>
  <c r="L383" i="6"/>
  <c r="M383" i="6" s="1"/>
  <c r="K540" i="6"/>
  <c r="L540" i="6"/>
  <c r="M540" i="6" s="1"/>
  <c r="K361" i="6"/>
  <c r="L361" i="6"/>
  <c r="M361" i="6" s="1"/>
  <c r="K2979" i="6"/>
  <c r="L2979" i="6"/>
  <c r="M2979" i="6" s="1"/>
  <c r="K355" i="6"/>
  <c r="L355" i="6"/>
  <c r="M355" i="6" s="1"/>
  <c r="K423" i="6"/>
  <c r="L423" i="6"/>
  <c r="M423" i="6" s="1"/>
  <c r="K435" i="6"/>
  <c r="L435" i="6"/>
  <c r="M435" i="6" s="1"/>
  <c r="K3274" i="6"/>
  <c r="L3274" i="6"/>
  <c r="M3274" i="6" s="1"/>
  <c r="K450" i="6"/>
  <c r="L450" i="6"/>
  <c r="M450" i="6" s="1"/>
  <c r="K208" i="6"/>
  <c r="L208" i="6"/>
  <c r="M208" i="6" s="1"/>
  <c r="K516" i="6"/>
  <c r="L516" i="6"/>
  <c r="M516" i="6" s="1"/>
  <c r="K609" i="6"/>
  <c r="L609" i="6"/>
  <c r="M609" i="6" s="1"/>
  <c r="K490" i="6"/>
  <c r="L490" i="6"/>
  <c r="M490" i="6" s="1"/>
  <c r="K441" i="6"/>
  <c r="L441" i="6"/>
  <c r="M441" i="6" s="1"/>
  <c r="K206" i="6"/>
  <c r="L206" i="6"/>
  <c r="M206" i="6" s="1"/>
  <c r="K3471" i="6"/>
  <c r="L3471" i="6"/>
  <c r="M3471" i="6" s="1"/>
  <c r="K178" i="6"/>
  <c r="L178" i="6"/>
  <c r="M178" i="6" s="1"/>
  <c r="K442" i="6"/>
  <c r="L442" i="6"/>
  <c r="M442" i="6" s="1"/>
  <c r="K2671" i="6"/>
  <c r="Q2671" i="6" s="1"/>
  <c r="L2671" i="6"/>
  <c r="K2672" i="6"/>
  <c r="Q2672" i="6" s="1"/>
  <c r="L2672" i="6"/>
  <c r="K328" i="6"/>
  <c r="L328" i="6"/>
  <c r="M328" i="6" s="1"/>
  <c r="K506" i="6"/>
  <c r="L506" i="6"/>
  <c r="M506" i="6" s="1"/>
  <c r="K3262" i="6"/>
  <c r="L3262" i="6"/>
  <c r="M3262" i="6" s="1"/>
  <c r="K2676" i="6"/>
  <c r="Q2676" i="6" s="1"/>
  <c r="L2676" i="6"/>
  <c r="K67" i="6"/>
  <c r="L67" i="6"/>
  <c r="M67" i="6" s="1"/>
  <c r="K68" i="6"/>
  <c r="L68" i="6"/>
  <c r="M68" i="6" s="1"/>
  <c r="K2679" i="6"/>
  <c r="Q2679" i="6" s="1"/>
  <c r="L2679" i="6"/>
  <c r="K2680" i="6"/>
  <c r="Q2680" i="6" s="1"/>
  <c r="L2680" i="6"/>
  <c r="K69" i="6"/>
  <c r="L69" i="6"/>
  <c r="M69" i="6" s="1"/>
  <c r="K70" i="6"/>
  <c r="L70" i="6"/>
  <c r="M70" i="6" s="1"/>
  <c r="K71" i="6"/>
  <c r="L71" i="6"/>
  <c r="M71" i="6" s="1"/>
  <c r="K72" i="6"/>
  <c r="L72" i="6"/>
  <c r="M72" i="6" s="1"/>
  <c r="K3185" i="6"/>
  <c r="L3185" i="6"/>
  <c r="M3185" i="6" s="1"/>
  <c r="K333" i="6"/>
  <c r="L333" i="6"/>
  <c r="M333" i="6" s="1"/>
  <c r="K193" i="6"/>
  <c r="L193" i="6"/>
  <c r="M193" i="6" s="1"/>
  <c r="K331" i="6"/>
  <c r="L331" i="6"/>
  <c r="M331" i="6" s="1"/>
  <c r="K391" i="6"/>
  <c r="L391" i="6"/>
  <c r="M391" i="6" s="1"/>
  <c r="K425" i="6"/>
  <c r="L425" i="6"/>
  <c r="M425" i="6" s="1"/>
  <c r="K246" i="6"/>
  <c r="L246" i="6"/>
  <c r="M246" i="6" s="1"/>
  <c r="K2692" i="6"/>
  <c r="Q2692" i="6" s="1"/>
  <c r="L2692" i="6"/>
  <c r="K2693" i="6"/>
  <c r="Q2693" i="6" s="1"/>
  <c r="L2693" i="6"/>
  <c r="K359" i="6"/>
  <c r="L359" i="6"/>
  <c r="M359" i="6" s="1"/>
  <c r="K458" i="6"/>
  <c r="L458" i="6"/>
  <c r="M458" i="6" s="1"/>
  <c r="K541" i="6"/>
  <c r="L541" i="6"/>
  <c r="M541" i="6" s="1"/>
  <c r="K505" i="6"/>
  <c r="L505" i="6"/>
  <c r="M505" i="6" s="1"/>
  <c r="K227" i="6"/>
  <c r="L227" i="6"/>
  <c r="M227" i="6" s="1"/>
  <c r="K590" i="6"/>
  <c r="L590" i="6"/>
  <c r="M590" i="6" s="1"/>
  <c r="K624" i="6"/>
  <c r="L624" i="6"/>
  <c r="M624" i="6" s="1"/>
  <c r="K547" i="6"/>
  <c r="L547" i="6"/>
  <c r="M547" i="6" s="1"/>
  <c r="K485" i="6"/>
  <c r="L485" i="6"/>
  <c r="K479" i="6"/>
  <c r="L479" i="6"/>
  <c r="M479" i="6" s="1"/>
  <c r="K2654" i="6"/>
  <c r="Q2654" i="6" s="1"/>
  <c r="L2654" i="6"/>
  <c r="K2655" i="6"/>
  <c r="Q2655" i="6" s="1"/>
  <c r="L2655" i="6"/>
  <c r="K480" i="6"/>
  <c r="L480" i="6"/>
  <c r="M480" i="6" s="1"/>
  <c r="K64" i="6"/>
  <c r="L64" i="6"/>
  <c r="M64" i="6" s="1"/>
  <c r="K65" i="6"/>
  <c r="L65" i="6"/>
  <c r="M65" i="6" s="1"/>
  <c r="K66" i="6"/>
  <c r="L66" i="6"/>
  <c r="M66" i="6" s="1"/>
  <c r="K339" i="6"/>
  <c r="L339" i="6"/>
  <c r="M339" i="6" s="1"/>
  <c r="K447" i="6"/>
  <c r="L447" i="6"/>
  <c r="M447" i="6" s="1"/>
  <c r="K568" i="6"/>
  <c r="L568" i="6"/>
  <c r="M568" i="6" s="1"/>
  <c r="K217" i="6"/>
  <c r="L217" i="6"/>
  <c r="M217" i="6" s="1"/>
  <c r="K607" i="6"/>
  <c r="L607" i="6"/>
  <c r="M607" i="6" s="1"/>
  <c r="K557" i="6"/>
  <c r="L557" i="6"/>
  <c r="M557" i="6" s="1"/>
  <c r="K345" i="6"/>
  <c r="L345" i="6"/>
  <c r="M345" i="6" s="1"/>
  <c r="K3367" i="6"/>
  <c r="L3367" i="6"/>
  <c r="K497" i="6"/>
  <c r="L497" i="6"/>
  <c r="M497" i="6" s="1"/>
  <c r="K354" i="6"/>
  <c r="L354" i="6"/>
  <c r="M354" i="6" s="1"/>
  <c r="K2633" i="6"/>
  <c r="Q2633" i="6" s="1"/>
  <c r="L2633" i="6"/>
  <c r="K2634" i="6"/>
  <c r="Q2634" i="6" s="1"/>
  <c r="L2634" i="6"/>
  <c r="K59" i="6"/>
  <c r="L59" i="6"/>
  <c r="M59" i="6" s="1"/>
  <c r="K60" i="6"/>
  <c r="L60" i="6"/>
  <c r="M60" i="6" s="1"/>
  <c r="K61" i="6"/>
  <c r="L61" i="6"/>
  <c r="M61" i="6" s="1"/>
  <c r="K62" i="6"/>
  <c r="L62" i="6"/>
  <c r="M62" i="6" s="1"/>
  <c r="K192" i="6"/>
  <c r="L192" i="6"/>
  <c r="M192" i="6" s="1"/>
  <c r="K312" i="6"/>
  <c r="L312" i="6"/>
  <c r="M312" i="6" s="1"/>
  <c r="K63" i="6"/>
  <c r="L63" i="6"/>
  <c r="M63" i="6" s="1"/>
  <c r="K3494" i="6"/>
  <c r="L3494" i="6"/>
  <c r="K2643" i="6"/>
  <c r="L2643" i="6"/>
  <c r="M2643" i="6" s="1"/>
  <c r="K3273" i="6"/>
  <c r="L3273" i="6"/>
  <c r="M3273" i="6" s="1"/>
  <c r="K294" i="6"/>
  <c r="L294" i="6"/>
  <c r="M294" i="6" s="1"/>
  <c r="K3509" i="6"/>
  <c r="L3509" i="6"/>
  <c r="M3509" i="6" s="1"/>
  <c r="K177" i="6"/>
  <c r="L177" i="6"/>
  <c r="K311" i="6"/>
  <c r="L311" i="6"/>
  <c r="M311" i="6" s="1"/>
  <c r="K613" i="6"/>
  <c r="L613" i="6"/>
  <c r="M613" i="6" s="1"/>
  <c r="K484" i="6"/>
  <c r="L484" i="6"/>
  <c r="M484" i="6" s="1"/>
  <c r="K521" i="6"/>
  <c r="L521" i="6"/>
  <c r="M521" i="6" s="1"/>
  <c r="K614" i="6"/>
  <c r="L614" i="6"/>
  <c r="M614" i="6" s="1"/>
  <c r="K618" i="6"/>
  <c r="L618" i="6"/>
  <c r="M618" i="6" s="1"/>
  <c r="K602" i="6"/>
  <c r="L602" i="6"/>
  <c r="M602" i="6" s="1"/>
  <c r="K422" i="6"/>
  <c r="L422" i="6"/>
  <c r="M422" i="6" s="1"/>
  <c r="K366" i="6"/>
  <c r="L366" i="6"/>
  <c r="M366" i="6" s="1"/>
  <c r="K56" i="6"/>
  <c r="L56" i="6"/>
  <c r="M56" i="6" s="1"/>
  <c r="K2620" i="6"/>
  <c r="L2620" i="6"/>
  <c r="M2620" i="6" s="1"/>
  <c r="K57" i="6"/>
  <c r="L57" i="6"/>
  <c r="M57" i="6" s="1"/>
  <c r="K2622" i="6"/>
  <c r="L2622" i="6"/>
  <c r="M2622" i="6" s="1"/>
  <c r="K58" i="6"/>
  <c r="L58" i="6"/>
  <c r="M58" i="6" s="1"/>
  <c r="K378" i="6"/>
  <c r="L378" i="6"/>
  <c r="M378" i="6" s="1"/>
  <c r="K472" i="6"/>
  <c r="L472" i="6"/>
  <c r="M472" i="6" s="1"/>
  <c r="K579" i="6"/>
  <c r="L579" i="6"/>
  <c r="M579" i="6" s="1"/>
  <c r="K550" i="6"/>
  <c r="L550" i="6"/>
  <c r="M550" i="6" s="1"/>
  <c r="K3105" i="6"/>
  <c r="L3105" i="6"/>
  <c r="M3105" i="6" s="1"/>
  <c r="K216" i="6"/>
  <c r="L216" i="6"/>
  <c r="M216" i="6" s="1"/>
  <c r="K534" i="6"/>
  <c r="L534" i="6"/>
  <c r="M534" i="6" s="1"/>
  <c r="K552" i="6"/>
  <c r="L552" i="6"/>
  <c r="M552" i="6" s="1"/>
  <c r="K503" i="6"/>
  <c r="L503" i="6"/>
  <c r="M503" i="6" s="1"/>
  <c r="K3047" i="6"/>
  <c r="L3047" i="6"/>
  <c r="M3047" i="6" s="1"/>
  <c r="K530" i="6"/>
  <c r="L530" i="6"/>
  <c r="M530" i="6" s="1"/>
  <c r="K2597" i="6"/>
  <c r="L2597" i="6"/>
  <c r="K50" i="6"/>
  <c r="L50" i="6"/>
  <c r="M50" i="6" s="1"/>
  <c r="K51" i="6"/>
  <c r="L51" i="6"/>
  <c r="M51" i="6" s="1"/>
  <c r="K52" i="6"/>
  <c r="L52" i="6"/>
  <c r="M52" i="6" s="1"/>
  <c r="K53" i="6"/>
  <c r="L53" i="6"/>
  <c r="M53" i="6" s="1"/>
  <c r="K54" i="6"/>
  <c r="L54" i="6"/>
  <c r="M54" i="6" s="1"/>
  <c r="K159" i="6"/>
  <c r="L159" i="6"/>
  <c r="M159" i="6" s="1"/>
  <c r="K55" i="6"/>
  <c r="L55" i="6"/>
  <c r="M55" i="6" s="1"/>
  <c r="K153" i="6"/>
  <c r="L153" i="6"/>
  <c r="M153" i="6" s="1"/>
  <c r="K440" i="6"/>
  <c r="L440" i="6"/>
  <c r="M440" i="6" s="1"/>
  <c r="K2607" i="6"/>
  <c r="L2607" i="6"/>
  <c r="R2607" i="6" s="1"/>
  <c r="K457" i="6"/>
  <c r="L457" i="6"/>
  <c r="M457" i="6" s="1"/>
  <c r="K2609" i="6"/>
  <c r="Q2609" i="6" s="1"/>
  <c r="L2609" i="6"/>
  <c r="K215" i="6"/>
  <c r="L215" i="6"/>
  <c r="M215" i="6" s="1"/>
  <c r="K507" i="6"/>
  <c r="L507" i="6"/>
  <c r="M507" i="6" s="1"/>
  <c r="K581" i="6"/>
  <c r="L581" i="6"/>
  <c r="M581" i="6" s="1"/>
  <c r="K465" i="6"/>
  <c r="L465" i="6"/>
  <c r="M465" i="6" s="1"/>
  <c r="K2565" i="6"/>
  <c r="Q2565" i="6" s="1"/>
  <c r="L2565" i="6"/>
  <c r="K2566" i="6"/>
  <c r="L2566" i="6"/>
  <c r="K551" i="6"/>
  <c r="L551" i="6"/>
  <c r="M551" i="6" s="1"/>
  <c r="K532" i="6"/>
  <c r="L532" i="6"/>
  <c r="M532" i="6" s="1"/>
  <c r="K287" i="6"/>
  <c r="L287" i="6"/>
  <c r="M287" i="6" s="1"/>
  <c r="K176" i="6"/>
  <c r="L176" i="6"/>
  <c r="K562" i="6"/>
  <c r="L562" i="6"/>
  <c r="M562" i="6" s="1"/>
  <c r="K46" i="6"/>
  <c r="L46" i="6"/>
  <c r="M46" i="6" s="1"/>
  <c r="K315" i="6"/>
  <c r="L315" i="6"/>
  <c r="M315" i="6" s="1"/>
  <c r="K47" i="6"/>
  <c r="L47" i="6"/>
  <c r="M47" i="6" s="1"/>
  <c r="K276" i="6"/>
  <c r="L276" i="6"/>
  <c r="M276" i="6" s="1"/>
  <c r="K48" i="6"/>
  <c r="L48" i="6"/>
  <c r="M48" i="6" s="1"/>
  <c r="K2577" i="6"/>
  <c r="L2577" i="6"/>
  <c r="K317" i="6"/>
  <c r="L317" i="6"/>
  <c r="M317" i="6" s="1"/>
  <c r="K49" i="6"/>
  <c r="L49" i="6"/>
  <c r="M49" i="6" s="1"/>
  <c r="K2580" i="6"/>
  <c r="L2580" i="6"/>
  <c r="M2580" i="6" s="1"/>
  <c r="K2581" i="6"/>
  <c r="Q2581" i="6" s="1"/>
  <c r="L2581" i="6"/>
  <c r="K371" i="6"/>
  <c r="L371" i="6"/>
  <c r="K3351" i="6"/>
  <c r="L3351" i="6"/>
  <c r="M3351" i="6" s="1"/>
  <c r="K426" i="6"/>
  <c r="L426" i="6"/>
  <c r="M426" i="6" s="1"/>
  <c r="K2585" i="6"/>
  <c r="Q2585" i="6" s="1"/>
  <c r="L2585" i="6"/>
  <c r="K2586" i="6"/>
  <c r="Q2586" i="6" s="1"/>
  <c r="L2586" i="6"/>
  <c r="K3490" i="6"/>
  <c r="L3490" i="6"/>
  <c r="M3490" i="6" s="1"/>
  <c r="K214" i="6"/>
  <c r="L214" i="6"/>
  <c r="M214" i="6" s="1"/>
  <c r="K486" i="6"/>
  <c r="L486" i="6"/>
  <c r="M486" i="6" s="1"/>
  <c r="K501" i="6"/>
  <c r="L501" i="6"/>
  <c r="M501" i="6" s="1"/>
  <c r="K525" i="6"/>
  <c r="L525" i="6"/>
  <c r="M525" i="6" s="1"/>
  <c r="K293" i="6"/>
  <c r="L293" i="6"/>
  <c r="M293" i="6" s="1"/>
  <c r="K275" i="6"/>
  <c r="L275" i="6"/>
  <c r="M275" i="6" s="1"/>
  <c r="K338" i="6"/>
  <c r="L338" i="6"/>
  <c r="M338" i="6" s="1"/>
  <c r="K44" i="6"/>
  <c r="L44" i="6"/>
  <c r="M44" i="6" s="1"/>
  <c r="K45" i="6"/>
  <c r="L45" i="6"/>
  <c r="M45" i="6" s="1"/>
  <c r="K430" i="6"/>
  <c r="L430" i="6"/>
  <c r="M430" i="6" s="1"/>
  <c r="K3366" i="6"/>
  <c r="L3366" i="6"/>
  <c r="M3366" i="6" s="1"/>
  <c r="K213" i="6"/>
  <c r="L213" i="6"/>
  <c r="M213" i="6" s="1"/>
  <c r="K209" i="6"/>
  <c r="L209" i="6"/>
  <c r="M209" i="6" s="1"/>
  <c r="K347" i="6"/>
  <c r="L347" i="6"/>
  <c r="M347" i="6" s="1"/>
  <c r="K174" i="6"/>
  <c r="L174" i="6"/>
  <c r="M174" i="6" s="1"/>
  <c r="K248" i="6"/>
  <c r="L248" i="6"/>
  <c r="M248" i="6" s="1"/>
  <c r="K3361" i="6"/>
  <c r="L3361" i="6"/>
  <c r="M3361" i="6" s="1"/>
  <c r="K3294" i="6"/>
  <c r="L3294" i="6"/>
  <c r="M3294" i="6" s="1"/>
  <c r="K175" i="6"/>
  <c r="L175" i="6"/>
  <c r="M175" i="6" s="1"/>
  <c r="K41" i="6"/>
  <c r="L41" i="6"/>
  <c r="M41" i="6" s="1"/>
  <c r="K274" i="6"/>
  <c r="L274" i="6"/>
  <c r="M274" i="6" s="1"/>
  <c r="K42" i="6"/>
  <c r="L42" i="6"/>
  <c r="M42" i="6" s="1"/>
  <c r="K43" i="6"/>
  <c r="L43" i="6"/>
  <c r="M43" i="6" s="1"/>
  <c r="K171" i="6"/>
  <c r="L171" i="6"/>
  <c r="M171" i="6" s="1"/>
  <c r="K157" i="6"/>
  <c r="L157" i="6"/>
  <c r="M157" i="6" s="1"/>
  <c r="K250" i="6"/>
  <c r="L250" i="6"/>
  <c r="M250" i="6" s="1"/>
  <c r="K155" i="6"/>
  <c r="L155" i="6"/>
  <c r="M155" i="6" s="1"/>
  <c r="K158" i="6"/>
  <c r="L158" i="6"/>
  <c r="M158" i="6" s="1"/>
  <c r="K167" i="6"/>
  <c r="L167" i="6"/>
  <c r="M167" i="6" s="1"/>
  <c r="K156" i="6"/>
  <c r="L156" i="6"/>
  <c r="M156" i="6" s="1"/>
  <c r="K225" i="6"/>
  <c r="L225" i="6"/>
  <c r="M225" i="6" s="1"/>
  <c r="K582" i="6"/>
  <c r="L582" i="6"/>
  <c r="M582" i="6" s="1"/>
  <c r="K251" i="6"/>
  <c r="L251" i="6"/>
  <c r="M251" i="6" s="1"/>
  <c r="K587" i="6"/>
  <c r="L587" i="6"/>
  <c r="M587" i="6" s="1"/>
  <c r="K545" i="6"/>
  <c r="L545" i="6"/>
  <c r="M545" i="6" s="1"/>
  <c r="K453" i="6"/>
  <c r="L453" i="6"/>
  <c r="M453" i="6" s="1"/>
  <c r="K406" i="6"/>
  <c r="L406" i="6"/>
  <c r="M406" i="6" s="1"/>
  <c r="K330" i="6"/>
  <c r="L330" i="6"/>
  <c r="M330" i="6" s="1"/>
  <c r="K451" i="6"/>
  <c r="L451" i="6"/>
  <c r="M451" i="6" s="1"/>
  <c r="K452" i="6"/>
  <c r="L452" i="6"/>
  <c r="M452" i="6" s="1"/>
  <c r="K38" i="6"/>
  <c r="L38" i="6"/>
  <c r="M38" i="6" s="1"/>
  <c r="K39" i="6"/>
  <c r="L39" i="6"/>
  <c r="M39" i="6" s="1"/>
  <c r="K226" i="6"/>
  <c r="L226" i="6"/>
  <c r="M226" i="6" s="1"/>
  <c r="K40" i="6"/>
  <c r="L40" i="6"/>
  <c r="M40" i="6" s="1"/>
  <c r="K496" i="6"/>
  <c r="L496" i="6"/>
  <c r="M496" i="6" s="1"/>
  <c r="K508" i="6"/>
  <c r="L508" i="6"/>
  <c r="M508" i="6" s="1"/>
  <c r="K509" i="6"/>
  <c r="L509" i="6"/>
  <c r="M509" i="6" s="1"/>
  <c r="K310" i="6"/>
  <c r="L310" i="6"/>
  <c r="M310" i="6" s="1"/>
  <c r="K487" i="6"/>
  <c r="L487" i="6"/>
  <c r="M487" i="6" s="1"/>
  <c r="K467" i="6"/>
  <c r="L467" i="6"/>
  <c r="M467" i="6" s="1"/>
  <c r="K527" i="6"/>
  <c r="L527" i="6"/>
  <c r="M527" i="6" s="1"/>
  <c r="K2501" i="6"/>
  <c r="L2501" i="6"/>
  <c r="R2501" i="6" s="1"/>
  <c r="K542" i="6"/>
  <c r="L542" i="6"/>
  <c r="M542" i="6" s="1"/>
  <c r="K273" i="6"/>
  <c r="L273" i="6"/>
  <c r="M273" i="6" s="1"/>
  <c r="K33" i="6"/>
  <c r="L33" i="6"/>
  <c r="M33" i="6" s="1"/>
  <c r="K34" i="6"/>
  <c r="L34" i="6"/>
  <c r="M34" i="6" s="1"/>
  <c r="K266" i="6"/>
  <c r="L266" i="6"/>
  <c r="M266" i="6" s="1"/>
  <c r="K35" i="6"/>
  <c r="L35" i="6"/>
  <c r="M35" i="6" s="1"/>
  <c r="K36" i="6"/>
  <c r="L36" i="6"/>
  <c r="M36" i="6" s="1"/>
  <c r="K37" i="6"/>
  <c r="L37" i="6"/>
  <c r="M37" i="6" s="1"/>
  <c r="K319" i="6"/>
  <c r="L319" i="6"/>
  <c r="M319" i="6" s="1"/>
  <c r="K449" i="6"/>
  <c r="L449" i="6"/>
  <c r="M449" i="6" s="1"/>
  <c r="K377" i="6"/>
  <c r="L377" i="6"/>
  <c r="M377" i="6" s="1"/>
  <c r="K502" i="6"/>
  <c r="L502" i="6"/>
  <c r="K212" i="6"/>
  <c r="L212" i="6"/>
  <c r="M212" i="6" s="1"/>
  <c r="K196" i="6"/>
  <c r="L196" i="6"/>
  <c r="M196" i="6" s="1"/>
  <c r="K197" i="6"/>
  <c r="L197" i="6"/>
  <c r="M197" i="6" s="1"/>
  <c r="K334" i="6"/>
  <c r="L334" i="6"/>
  <c r="M334" i="6" s="1"/>
  <c r="K198" i="6"/>
  <c r="L198" i="6"/>
  <c r="K2494" i="6"/>
  <c r="Q2494" i="6" s="1"/>
  <c r="L2494" i="6"/>
  <c r="K32" i="6"/>
  <c r="L32" i="6"/>
  <c r="M32" i="6" s="1"/>
  <c r="K199" i="6"/>
  <c r="L199" i="6"/>
  <c r="M199" i="6" s="1"/>
  <c r="K431" i="6"/>
  <c r="L431" i="6"/>
  <c r="M431" i="6" s="1"/>
  <c r="K598" i="6"/>
  <c r="L598" i="6"/>
  <c r="M598" i="6" s="1"/>
  <c r="K621" i="6"/>
  <c r="L621" i="6"/>
  <c r="M621" i="6" s="1"/>
  <c r="K173" i="6"/>
  <c r="L173" i="6"/>
  <c r="M173" i="6" s="1"/>
  <c r="K292" i="6"/>
  <c r="L292" i="6"/>
  <c r="K429" i="6"/>
  <c r="L429" i="6"/>
  <c r="M429" i="6" s="1"/>
  <c r="K504" i="6"/>
  <c r="L504" i="6"/>
  <c r="M504" i="6" s="1"/>
  <c r="K28" i="6"/>
  <c r="L28" i="6"/>
  <c r="M28" i="6" s="1"/>
  <c r="K29" i="6"/>
  <c r="L29" i="6"/>
  <c r="M29" i="6" s="1"/>
  <c r="K2480" i="6"/>
  <c r="Q2480" i="6" s="1"/>
  <c r="L2480" i="6"/>
  <c r="K30" i="6"/>
  <c r="L30" i="6"/>
  <c r="M30" i="6" s="1"/>
  <c r="K31" i="6"/>
  <c r="L31" i="6"/>
  <c r="M31" i="6" s="1"/>
  <c r="K3323" i="6"/>
  <c r="L3323" i="6"/>
  <c r="M3323" i="6" s="1"/>
  <c r="K304" i="6"/>
  <c r="L304" i="6"/>
  <c r="M304" i="6" s="1"/>
  <c r="K2485" i="6"/>
  <c r="L2485" i="6"/>
  <c r="M2485" i="6" s="1"/>
  <c r="K342" i="6"/>
  <c r="L342" i="6"/>
  <c r="M342" i="6" s="1"/>
  <c r="K245" i="6"/>
  <c r="L245" i="6"/>
  <c r="K2488" i="6"/>
  <c r="Q2488" i="6" s="1"/>
  <c r="L2488" i="6"/>
  <c r="K223" i="6"/>
  <c r="L223" i="6"/>
  <c r="M223" i="6" s="1"/>
  <c r="K571" i="6"/>
  <c r="L571" i="6"/>
  <c r="M571" i="6" s="1"/>
  <c r="K591" i="6"/>
  <c r="L591" i="6"/>
  <c r="M591" i="6" s="1"/>
  <c r="K236" i="6"/>
  <c r="L236" i="6"/>
  <c r="M236" i="6" s="1"/>
  <c r="K538" i="6"/>
  <c r="L538" i="6"/>
  <c r="M538" i="6" s="1"/>
  <c r="K3100" i="6"/>
  <c r="L3100" i="6"/>
  <c r="M3100" i="6" s="1"/>
  <c r="K519" i="6"/>
  <c r="L519" i="6"/>
  <c r="M519" i="6" s="1"/>
  <c r="K569" i="6"/>
  <c r="L569" i="6"/>
  <c r="M569" i="6" s="1"/>
  <c r="K564" i="6"/>
  <c r="L564" i="6"/>
  <c r="M564" i="6" s="1"/>
  <c r="K3484" i="6"/>
  <c r="L3484" i="6"/>
  <c r="M3484" i="6" s="1"/>
  <c r="K619" i="6"/>
  <c r="L619" i="6"/>
  <c r="M619" i="6" s="1"/>
  <c r="K594" i="6"/>
  <c r="L594" i="6"/>
  <c r="M594" i="6" s="1"/>
  <c r="K309" i="6"/>
  <c r="L309" i="6"/>
  <c r="M309" i="6" s="1"/>
  <c r="K352" i="6"/>
  <c r="L352" i="6"/>
  <c r="M352" i="6" s="1"/>
  <c r="K623" i="6"/>
  <c r="L623" i="6"/>
  <c r="M623" i="6" s="1"/>
  <c r="K520" i="6"/>
  <c r="L520" i="6"/>
  <c r="M520" i="6" s="1"/>
  <c r="K529" i="6"/>
  <c r="L529" i="6"/>
  <c r="M529" i="6" s="1"/>
  <c r="K605" i="6"/>
  <c r="L605" i="6"/>
  <c r="M605" i="6" s="1"/>
  <c r="K207" i="6"/>
  <c r="L207" i="6"/>
  <c r="M207" i="6" s="1"/>
  <c r="K570" i="6"/>
  <c r="L570" i="6"/>
  <c r="M570" i="6" s="1"/>
  <c r="K584" i="6"/>
  <c r="L584" i="6"/>
  <c r="M584" i="6" s="1"/>
  <c r="K585" i="6"/>
  <c r="L585" i="6"/>
  <c r="M585" i="6" s="1"/>
  <c r="K546" i="6"/>
  <c r="L546" i="6"/>
  <c r="M546" i="6" s="1"/>
  <c r="K306" i="6"/>
  <c r="L306" i="6"/>
  <c r="M306" i="6" s="1"/>
  <c r="K572" i="6"/>
  <c r="L572" i="6"/>
  <c r="M572" i="6" s="1"/>
  <c r="K427" i="6"/>
  <c r="L427" i="6"/>
  <c r="M427" i="6" s="1"/>
  <c r="K263" i="6"/>
  <c r="L263" i="6"/>
  <c r="M263" i="6" s="1"/>
  <c r="K560" i="6"/>
  <c r="L560" i="6"/>
  <c r="M560" i="6" s="1"/>
  <c r="K269" i="6"/>
  <c r="L269" i="6"/>
  <c r="M269" i="6" s="1"/>
  <c r="K302" i="6"/>
  <c r="L302" i="6"/>
  <c r="M302" i="6" s="1"/>
  <c r="K270" i="6"/>
  <c r="L270" i="6"/>
  <c r="M270" i="6" s="1"/>
  <c r="K271" i="6"/>
  <c r="L271" i="6"/>
  <c r="M271" i="6" s="1"/>
  <c r="K291" i="6"/>
  <c r="L291" i="6"/>
  <c r="M291" i="6" s="1"/>
  <c r="K181" i="6"/>
  <c r="L181" i="6"/>
  <c r="M181" i="6" s="1"/>
  <c r="K264" i="6"/>
  <c r="L264" i="6"/>
  <c r="M264" i="6" s="1"/>
  <c r="K3402" i="6"/>
  <c r="L3402" i="6"/>
  <c r="K3063" i="6"/>
  <c r="L3063" i="6"/>
  <c r="M3063" i="6" s="1"/>
  <c r="K384" i="6"/>
  <c r="L384" i="6"/>
  <c r="M384" i="6" s="1"/>
  <c r="K500" i="6"/>
  <c r="L500" i="6"/>
  <c r="M500" i="6" s="1"/>
  <c r="K353" i="6"/>
  <c r="L353" i="6"/>
  <c r="M353" i="6" s="1"/>
  <c r="K172" i="6"/>
  <c r="L172" i="6"/>
  <c r="K337" i="6"/>
  <c r="L337" i="6"/>
  <c r="M337" i="6" s="1"/>
  <c r="K12" i="6"/>
  <c r="L12" i="6"/>
  <c r="M12" i="6" s="1"/>
  <c r="K477" i="6"/>
  <c r="L477" i="6"/>
  <c r="M477" i="6" s="1"/>
  <c r="K286" i="6"/>
  <c r="L286" i="6"/>
  <c r="M286" i="6" s="1"/>
  <c r="K2424" i="6"/>
  <c r="Q2424" i="6" s="1"/>
  <c r="L2424" i="6"/>
  <c r="K13" i="6"/>
  <c r="L13" i="6"/>
  <c r="M13" i="6" s="1"/>
  <c r="K14" i="6"/>
  <c r="L14" i="6"/>
  <c r="M14" i="6" s="1"/>
  <c r="K15" i="6"/>
  <c r="L15" i="6"/>
  <c r="M15" i="6" s="1"/>
  <c r="K16" i="6"/>
  <c r="L16" i="6"/>
  <c r="M16" i="6" s="1"/>
  <c r="K17" i="6"/>
  <c r="L17" i="6"/>
  <c r="M17" i="6" s="1"/>
  <c r="K272" i="6"/>
  <c r="L272" i="6"/>
  <c r="M272" i="6" s="1"/>
  <c r="K18" i="6"/>
  <c r="L18" i="6"/>
  <c r="M18" i="6" s="1"/>
  <c r="K265" i="6"/>
  <c r="L265" i="6"/>
  <c r="M265" i="6" s="1"/>
  <c r="K19" i="6"/>
  <c r="L19" i="6"/>
  <c r="M19" i="6" s="1"/>
  <c r="K20" i="6"/>
  <c r="L20" i="6"/>
  <c r="M20" i="6" s="1"/>
  <c r="K21" i="6"/>
  <c r="L21" i="6"/>
  <c r="M21" i="6" s="1"/>
  <c r="K237" i="6"/>
  <c r="L237" i="6"/>
  <c r="M237" i="6" s="1"/>
  <c r="K22" i="6"/>
  <c r="L22" i="6"/>
  <c r="M22" i="6" s="1"/>
  <c r="K23" i="6"/>
  <c r="L23" i="6"/>
  <c r="M23" i="6" s="1"/>
  <c r="K24" i="6"/>
  <c r="L24" i="6"/>
  <c r="M24" i="6" s="1"/>
  <c r="K2440" i="6"/>
  <c r="L2440" i="6"/>
  <c r="M2440" i="6" s="1"/>
  <c r="K25" i="6"/>
  <c r="L25" i="6"/>
  <c r="M25" i="6" s="1"/>
  <c r="K238" i="6"/>
  <c r="L238" i="6"/>
  <c r="M238" i="6" s="1"/>
  <c r="K26" i="6"/>
  <c r="L26" i="6"/>
  <c r="M26" i="6" s="1"/>
  <c r="K3519" i="6"/>
  <c r="L3519" i="6"/>
  <c r="M3519" i="6" s="1"/>
  <c r="K316" i="6"/>
  <c r="L316" i="6"/>
  <c r="M316" i="6" s="1"/>
  <c r="K27" i="6"/>
  <c r="L27" i="6"/>
  <c r="M27" i="6" s="1"/>
  <c r="K376" i="6"/>
  <c r="L376" i="6"/>
  <c r="M376" i="6" s="1"/>
  <c r="K417" i="6"/>
  <c r="L417" i="6"/>
  <c r="M417" i="6" s="1"/>
  <c r="K388" i="6"/>
  <c r="L388" i="6"/>
  <c r="M388" i="6" s="1"/>
  <c r="K3322" i="6"/>
  <c r="L3322" i="6"/>
  <c r="M3322" i="6" s="1"/>
  <c r="K318" i="6"/>
  <c r="L318" i="6"/>
  <c r="M318" i="6" s="1"/>
  <c r="K575" i="6"/>
  <c r="L575" i="6"/>
  <c r="M575" i="6" s="1"/>
  <c r="K224" i="6"/>
  <c r="L224" i="6"/>
  <c r="M224" i="6" s="1"/>
  <c r="K327" i="6"/>
  <c r="L327" i="6"/>
  <c r="M327" i="6" s="1"/>
  <c r="K166" i="6"/>
  <c r="L166" i="6"/>
  <c r="M166" i="6" s="1"/>
  <c r="K343" i="6"/>
  <c r="L343" i="6"/>
  <c r="M343" i="6" s="1"/>
  <c r="K3511" i="6"/>
  <c r="L3511" i="6"/>
  <c r="M3511" i="6" s="1"/>
  <c r="K188" i="6"/>
  <c r="L188" i="6"/>
  <c r="M188" i="6" s="1"/>
  <c r="K2459" i="6"/>
  <c r="Q2459" i="6" s="1"/>
  <c r="L2459" i="6"/>
  <c r="K531" i="6"/>
  <c r="L531" i="6"/>
  <c r="M531" i="6" s="1"/>
  <c r="K2978" i="6"/>
  <c r="L2978" i="6"/>
  <c r="M2978" i="6" s="1"/>
  <c r="K537" i="6"/>
  <c r="L537" i="6"/>
  <c r="K471" i="6"/>
  <c r="L471" i="6"/>
  <c r="M471" i="6" s="1"/>
  <c r="K586" i="6"/>
  <c r="L586" i="6"/>
  <c r="M586" i="6" s="1"/>
  <c r="K414" i="6"/>
  <c r="L414" i="6"/>
  <c r="M414" i="6" s="1"/>
  <c r="K491" i="6"/>
  <c r="L491" i="6"/>
  <c r="M491" i="6" s="1"/>
  <c r="K2467" i="6"/>
  <c r="Q2467" i="6" s="1"/>
  <c r="L2467" i="6"/>
  <c r="K488" i="6"/>
  <c r="L488" i="6"/>
  <c r="M488" i="6" s="1"/>
  <c r="K387" i="6"/>
  <c r="L387" i="6"/>
  <c r="M387" i="6" s="1"/>
  <c r="K563" i="6"/>
  <c r="L563" i="6"/>
  <c r="M563" i="6" s="1"/>
  <c r="H150" i="6"/>
  <c r="L150" i="6" s="1"/>
  <c r="M150" i="6" s="1"/>
  <c r="K150" i="6"/>
  <c r="L630" i="6"/>
  <c r="M630" i="6" s="1"/>
  <c r="L325" i="6"/>
  <c r="M325" i="6" s="1"/>
  <c r="L394" i="6"/>
  <c r="M394" i="6" s="1"/>
  <c r="L3114" i="6"/>
  <c r="M3114" i="6" s="1"/>
  <c r="L628" i="6"/>
  <c r="M628" i="6" s="1"/>
  <c r="L344" i="6"/>
  <c r="M344" i="6" s="1"/>
  <c r="L356" i="6"/>
  <c r="M356" i="6" s="1"/>
  <c r="L300" i="6"/>
  <c r="M300" i="6" s="1"/>
  <c r="L357" i="6"/>
  <c r="M357" i="6" s="1"/>
  <c r="L5" i="6"/>
  <c r="M5" i="6" s="1"/>
  <c r="L6" i="6"/>
  <c r="M6" i="6" s="1"/>
  <c r="L7" i="6"/>
  <c r="M7" i="6" s="1"/>
  <c r="L8" i="6"/>
  <c r="M8" i="6" s="1"/>
  <c r="L3121" i="6"/>
  <c r="M3121" i="6" s="1"/>
  <c r="L10" i="6"/>
  <c r="M10" i="6" s="1"/>
  <c r="L11" i="6"/>
  <c r="M11" i="6" s="1"/>
  <c r="L574" i="6"/>
  <c r="M574" i="6" s="1"/>
  <c r="L165" i="6"/>
  <c r="M165" i="6" s="1"/>
  <c r="L580" i="6"/>
  <c r="M580" i="6" s="1"/>
  <c r="L321" i="6"/>
  <c r="M321" i="6" s="1"/>
  <c r="K630" i="6"/>
  <c r="K325" i="6"/>
  <c r="K394" i="6"/>
  <c r="K3114" i="6"/>
  <c r="K628" i="6"/>
  <c r="K344" i="6"/>
  <c r="K356" i="6"/>
  <c r="K300" i="6"/>
  <c r="K357" i="6"/>
  <c r="K5" i="6"/>
  <c r="K6" i="6"/>
  <c r="K7" i="6"/>
  <c r="K8" i="6"/>
  <c r="K3121" i="6"/>
  <c r="K10" i="6"/>
  <c r="K11" i="6"/>
  <c r="K574" i="6"/>
  <c r="K165" i="6"/>
  <c r="K580" i="6"/>
  <c r="K321" i="6"/>
  <c r="K1799" i="6"/>
  <c r="N59" i="1"/>
  <c r="H2357" i="6"/>
  <c r="L2357" i="6" s="1"/>
  <c r="M2357" i="6" s="1"/>
  <c r="K2357" i="6"/>
  <c r="H2356" i="6"/>
  <c r="L2356" i="6" s="1"/>
  <c r="K2356" i="6"/>
  <c r="Q2356" i="6" s="1"/>
  <c r="K2355" i="6"/>
  <c r="Q2355" i="6" s="1"/>
  <c r="H2355" i="6"/>
  <c r="L2355" i="6" s="1"/>
  <c r="K2375" i="6"/>
  <c r="L3059" i="6"/>
  <c r="M3059" i="6" s="1"/>
  <c r="K3060" i="6"/>
  <c r="K3059" i="6"/>
  <c r="L3298" i="6"/>
  <c r="K3249" i="6"/>
  <c r="H2912" i="6"/>
  <c r="L2912" i="6" s="1"/>
  <c r="M2912" i="6" s="1"/>
  <c r="Q1054" i="1"/>
  <c r="Q1053" i="1"/>
  <c r="Q823" i="1"/>
  <c r="Q822" i="1"/>
  <c r="Q801" i="1"/>
  <c r="Q800" i="1"/>
  <c r="Q701" i="1"/>
  <c r="Q700" i="1"/>
  <c r="N563" i="1"/>
  <c r="P563" i="1" s="1"/>
  <c r="Q563" i="1" s="1"/>
  <c r="N569" i="1"/>
  <c r="P569" i="1" s="1"/>
  <c r="Q569" i="1" s="1"/>
  <c r="R32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38" i="1"/>
  <c r="P128" i="1"/>
  <c r="P123" i="1"/>
  <c r="P122" i="1"/>
  <c r="P121" i="1"/>
  <c r="P120" i="1"/>
  <c r="P119" i="1"/>
  <c r="P118" i="1"/>
  <c r="P117" i="1"/>
  <c r="P116" i="1"/>
  <c r="P114" i="1"/>
  <c r="P113" i="1"/>
  <c r="P107" i="1"/>
  <c r="P106" i="1"/>
  <c r="P103" i="1"/>
  <c r="P102" i="1"/>
  <c r="P101" i="1"/>
  <c r="P100" i="1"/>
  <c r="P99" i="1"/>
  <c r="P98" i="1"/>
  <c r="P92" i="1"/>
  <c r="P91" i="1"/>
  <c r="P90" i="1"/>
  <c r="P89" i="1"/>
  <c r="P88" i="1"/>
  <c r="P87" i="1"/>
  <c r="P83" i="1"/>
  <c r="P82" i="1"/>
  <c r="P81" i="1"/>
  <c r="P80" i="1"/>
  <c r="P79" i="1"/>
  <c r="P78" i="1"/>
  <c r="P75" i="1"/>
  <c r="P73" i="1"/>
  <c r="P72" i="1"/>
  <c r="P65" i="1"/>
  <c r="P64" i="1"/>
  <c r="P63" i="1"/>
  <c r="P62" i="1"/>
  <c r="P61" i="1"/>
  <c r="P60" i="1"/>
  <c r="P57" i="1"/>
  <c r="P56" i="1"/>
  <c r="P55" i="1"/>
  <c r="P54" i="1"/>
  <c r="P53" i="1"/>
  <c r="P52" i="1"/>
  <c r="P51" i="1"/>
  <c r="P50" i="1"/>
  <c r="P49" i="1"/>
  <c r="P42" i="1"/>
  <c r="P41" i="1"/>
  <c r="P40" i="1"/>
  <c r="P39" i="1"/>
  <c r="P38" i="1"/>
  <c r="P33" i="1"/>
  <c r="N25" i="1"/>
  <c r="P25" i="1" s="1"/>
  <c r="Q25" i="1" s="1"/>
  <c r="N26" i="1"/>
  <c r="Q26" i="1" s="1"/>
  <c r="N27" i="1"/>
  <c r="Q27" i="1" s="1"/>
  <c r="N28" i="1"/>
  <c r="Q28" i="1" s="1"/>
  <c r="N29" i="1"/>
  <c r="Q29" i="1" s="1"/>
  <c r="N30" i="1"/>
  <c r="Q30" i="1" s="1"/>
  <c r="N31" i="1"/>
  <c r="P31" i="1" s="1"/>
  <c r="Q31" i="1" s="1"/>
  <c r="N32" i="1"/>
  <c r="P32" i="1" s="1"/>
  <c r="Q32" i="1" s="1"/>
  <c r="N33" i="1"/>
  <c r="Q33" i="1" s="1"/>
  <c r="N34" i="1"/>
  <c r="Q34" i="1" s="1"/>
  <c r="N35" i="1"/>
  <c r="Q35" i="1" s="1"/>
  <c r="N36" i="1"/>
  <c r="Q36" i="1" s="1"/>
  <c r="N37" i="1"/>
  <c r="Q37" i="1" s="1"/>
  <c r="N38" i="1"/>
  <c r="Q38" i="1" s="1"/>
  <c r="N39" i="1"/>
  <c r="Q39" i="1" s="1"/>
  <c r="N40" i="1"/>
  <c r="Q40" i="1" s="1"/>
  <c r="N41" i="1"/>
  <c r="Q41" i="1" s="1"/>
  <c r="N42" i="1"/>
  <c r="Q42" i="1" s="1"/>
  <c r="N43" i="1"/>
  <c r="Q43" i="1" s="1"/>
  <c r="N44" i="1"/>
  <c r="Q44" i="1" s="1"/>
  <c r="N45" i="1"/>
  <c r="Q45" i="1" s="1"/>
  <c r="N46" i="1"/>
  <c r="Q46" i="1" s="1"/>
  <c r="N47" i="1"/>
  <c r="Q47" i="1" s="1"/>
  <c r="N48" i="1"/>
  <c r="Q48" i="1" s="1"/>
  <c r="N49" i="1"/>
  <c r="Q49" i="1" s="1"/>
  <c r="N50" i="1"/>
  <c r="Q50" i="1" s="1"/>
  <c r="N51" i="1"/>
  <c r="Q51" i="1" s="1"/>
  <c r="N52" i="1"/>
  <c r="Q52" i="1" s="1"/>
  <c r="N53" i="1"/>
  <c r="Q53" i="1" s="1"/>
  <c r="N54" i="1"/>
  <c r="Q54" i="1" s="1"/>
  <c r="N55" i="1"/>
  <c r="Q55" i="1" s="1"/>
  <c r="N56" i="1"/>
  <c r="Q56" i="1" s="1"/>
  <c r="N57" i="1"/>
  <c r="Q57" i="1" s="1"/>
  <c r="N58" i="1"/>
  <c r="Q58" i="1" s="1"/>
  <c r="N60" i="1"/>
  <c r="Q60" i="1" s="1"/>
  <c r="N61" i="1"/>
  <c r="Q61" i="1" s="1"/>
  <c r="N62" i="1"/>
  <c r="Q62" i="1" s="1"/>
  <c r="N63" i="1"/>
  <c r="Q63" i="1" s="1"/>
  <c r="N64" i="1"/>
  <c r="Q64" i="1" s="1"/>
  <c r="N65" i="1"/>
  <c r="Q65" i="1" s="1"/>
  <c r="N66" i="1"/>
  <c r="Q66" i="1" s="1"/>
  <c r="N67" i="1"/>
  <c r="Q67" i="1" s="1"/>
  <c r="N68" i="1"/>
  <c r="Q68" i="1" s="1"/>
  <c r="N69" i="1"/>
  <c r="Q69" i="1" s="1"/>
  <c r="N70" i="1"/>
  <c r="Q70" i="1" s="1"/>
  <c r="N71" i="1"/>
  <c r="Q71" i="1" s="1"/>
  <c r="N72" i="1"/>
  <c r="Q72" i="1" s="1"/>
  <c r="N73" i="1"/>
  <c r="Q73" i="1" s="1"/>
  <c r="N74" i="1"/>
  <c r="Q74" i="1" s="1"/>
  <c r="N75" i="1"/>
  <c r="Q75" i="1" s="1"/>
  <c r="N76" i="1"/>
  <c r="Q76" i="1" s="1"/>
  <c r="N77" i="1"/>
  <c r="Q77" i="1" s="1"/>
  <c r="N78" i="1"/>
  <c r="Q78" i="1" s="1"/>
  <c r="N79" i="1"/>
  <c r="Q79" i="1" s="1"/>
  <c r="N80" i="1"/>
  <c r="Q80" i="1" s="1"/>
  <c r="N81" i="1"/>
  <c r="Q81" i="1" s="1"/>
  <c r="N82" i="1"/>
  <c r="Q82" i="1" s="1"/>
  <c r="N83" i="1"/>
  <c r="Q83" i="1" s="1"/>
  <c r="N84" i="1"/>
  <c r="Q84" i="1" s="1"/>
  <c r="N85" i="1"/>
  <c r="Q85" i="1" s="1"/>
  <c r="N86" i="1"/>
  <c r="Q86" i="1" s="1"/>
  <c r="N87" i="1"/>
  <c r="Q87" i="1" s="1"/>
  <c r="N88" i="1"/>
  <c r="Q88" i="1" s="1"/>
  <c r="N89" i="1"/>
  <c r="Q89" i="1" s="1"/>
  <c r="N90" i="1"/>
  <c r="Q90" i="1" s="1"/>
  <c r="N91" i="1"/>
  <c r="Q91" i="1" s="1"/>
  <c r="N92" i="1"/>
  <c r="Q92" i="1" s="1"/>
  <c r="N93" i="1"/>
  <c r="Q93" i="1" s="1"/>
  <c r="N94" i="1"/>
  <c r="Q94" i="1" s="1"/>
  <c r="N95" i="1"/>
  <c r="Q95" i="1" s="1"/>
  <c r="N96" i="1"/>
  <c r="Q96" i="1" s="1"/>
  <c r="N97" i="1"/>
  <c r="Q97" i="1" s="1"/>
  <c r="N98" i="1"/>
  <c r="Q98" i="1" s="1"/>
  <c r="N99" i="1"/>
  <c r="Q99" i="1" s="1"/>
  <c r="N100" i="1"/>
  <c r="Q100" i="1" s="1"/>
  <c r="N101" i="1"/>
  <c r="Q101" i="1" s="1"/>
  <c r="N102" i="1"/>
  <c r="Q102" i="1" s="1"/>
  <c r="N103" i="1"/>
  <c r="Q103" i="1" s="1"/>
  <c r="N104" i="1"/>
  <c r="Q104" i="1" s="1"/>
  <c r="N105" i="1"/>
  <c r="Q105" i="1" s="1"/>
  <c r="N106" i="1"/>
  <c r="Q106" i="1" s="1"/>
  <c r="N107" i="1"/>
  <c r="Q107" i="1" s="1"/>
  <c r="N108" i="1"/>
  <c r="Q108" i="1" s="1"/>
  <c r="N109" i="1"/>
  <c r="Q109" i="1" s="1"/>
  <c r="N110" i="1"/>
  <c r="Q110" i="1" s="1"/>
  <c r="N111" i="1"/>
  <c r="Q111" i="1" s="1"/>
  <c r="N112" i="1"/>
  <c r="Q112" i="1" s="1"/>
  <c r="N113" i="1"/>
  <c r="Q113" i="1" s="1"/>
  <c r="N114" i="1"/>
  <c r="Q114" i="1" s="1"/>
  <c r="N115" i="1"/>
  <c r="Q115" i="1" s="1"/>
  <c r="N116" i="1"/>
  <c r="Q116" i="1" s="1"/>
  <c r="N117" i="1"/>
  <c r="Q117" i="1" s="1"/>
  <c r="N118" i="1"/>
  <c r="Q118" i="1" s="1"/>
  <c r="N119" i="1"/>
  <c r="Q119" i="1" s="1"/>
  <c r="N120" i="1"/>
  <c r="Q120" i="1" s="1"/>
  <c r="N121" i="1"/>
  <c r="Q121" i="1" s="1"/>
  <c r="N122" i="1"/>
  <c r="Q122" i="1" s="1"/>
  <c r="N123" i="1"/>
  <c r="Q123" i="1" s="1"/>
  <c r="N124" i="1"/>
  <c r="Q124" i="1" s="1"/>
  <c r="N125" i="1"/>
  <c r="Q125" i="1" s="1"/>
  <c r="N126" i="1"/>
  <c r="Q126" i="1" s="1"/>
  <c r="N127" i="1"/>
  <c r="Q127" i="1" s="1"/>
  <c r="N128" i="1"/>
  <c r="Q128" i="1" s="1"/>
  <c r="N129" i="1"/>
  <c r="Q129" i="1" s="1"/>
  <c r="N130" i="1"/>
  <c r="Q130" i="1" s="1"/>
  <c r="N131" i="1"/>
  <c r="Q131" i="1" s="1"/>
  <c r="N132" i="1"/>
  <c r="Q132" i="1" s="1"/>
  <c r="N133" i="1"/>
  <c r="Q133" i="1" s="1"/>
  <c r="N134" i="1"/>
  <c r="Q134" i="1" s="1"/>
  <c r="N135" i="1"/>
  <c r="Q135" i="1" s="1"/>
  <c r="N136" i="1"/>
  <c r="Q136" i="1" s="1"/>
  <c r="N137" i="1"/>
  <c r="Q137" i="1" s="1"/>
  <c r="N138" i="1"/>
  <c r="Q138" i="1" s="1"/>
  <c r="N139" i="1"/>
  <c r="Q139" i="1" s="1"/>
  <c r="N140" i="1"/>
  <c r="Q140" i="1" s="1"/>
  <c r="N141" i="1"/>
  <c r="Q141" i="1" s="1"/>
  <c r="N142" i="1"/>
  <c r="Q142" i="1" s="1"/>
  <c r="N143" i="1"/>
  <c r="Q143" i="1" s="1"/>
  <c r="N144" i="1"/>
  <c r="Q144" i="1" s="1"/>
  <c r="N145" i="1"/>
  <c r="Q145" i="1" s="1"/>
  <c r="N146" i="1"/>
  <c r="Q146" i="1" s="1"/>
  <c r="N147" i="1"/>
  <c r="Q147" i="1" s="1"/>
  <c r="N148" i="1"/>
  <c r="Q148" i="1" s="1"/>
  <c r="N149" i="1"/>
  <c r="Q149" i="1" s="1"/>
  <c r="N150" i="1"/>
  <c r="Q150" i="1" s="1"/>
  <c r="N151" i="1"/>
  <c r="Q151" i="1" s="1"/>
  <c r="N152" i="1"/>
  <c r="Q152" i="1" s="1"/>
  <c r="N153" i="1"/>
  <c r="Q153" i="1" s="1"/>
  <c r="N154" i="1"/>
  <c r="Q154" i="1" s="1"/>
  <c r="N155" i="1"/>
  <c r="Q155" i="1" s="1"/>
  <c r="N156" i="1"/>
  <c r="Q156" i="1" s="1"/>
  <c r="N157" i="1"/>
  <c r="Q157" i="1" s="1"/>
  <c r="N158" i="1"/>
  <c r="Q158" i="1" s="1"/>
  <c r="N159" i="1"/>
  <c r="Q159" i="1" s="1"/>
  <c r="N160" i="1"/>
  <c r="Q160" i="1" s="1"/>
  <c r="N161" i="1"/>
  <c r="Q161" i="1" s="1"/>
  <c r="N162" i="1"/>
  <c r="Q162" i="1" s="1"/>
  <c r="N163" i="1"/>
  <c r="Q163" i="1" s="1"/>
  <c r="N164" i="1"/>
  <c r="Q164" i="1" s="1"/>
  <c r="N165" i="1"/>
  <c r="Q165" i="1" s="1"/>
  <c r="N166" i="1"/>
  <c r="Q166" i="1" s="1"/>
  <c r="N167" i="1"/>
  <c r="Q167" i="1" s="1"/>
  <c r="N168" i="1"/>
  <c r="Q168" i="1" s="1"/>
  <c r="N169" i="1"/>
  <c r="Q169" i="1" s="1"/>
  <c r="N170" i="1"/>
  <c r="Q170" i="1" s="1"/>
  <c r="N171" i="1"/>
  <c r="Q171" i="1" s="1"/>
  <c r="N172" i="1"/>
  <c r="Q172" i="1" s="1"/>
  <c r="N173" i="1"/>
  <c r="Q173" i="1" s="1"/>
  <c r="N174" i="1"/>
  <c r="Q174" i="1" s="1"/>
  <c r="N175" i="1"/>
  <c r="Q175" i="1" s="1"/>
  <c r="N176" i="1"/>
  <c r="Q176" i="1" s="1"/>
  <c r="N177" i="1"/>
  <c r="Q177" i="1" s="1"/>
  <c r="N178" i="1"/>
  <c r="Q178" i="1" s="1"/>
  <c r="N179" i="1"/>
  <c r="Q179" i="1" s="1"/>
  <c r="N180" i="1"/>
  <c r="Q180" i="1" s="1"/>
  <c r="N181" i="1"/>
  <c r="Q181" i="1" s="1"/>
  <c r="N182" i="1"/>
  <c r="Q182" i="1" s="1"/>
  <c r="N183" i="1"/>
  <c r="Q183" i="1" s="1"/>
  <c r="N184" i="1"/>
  <c r="Q184" i="1" s="1"/>
  <c r="N185" i="1"/>
  <c r="Q185" i="1" s="1"/>
  <c r="N186" i="1"/>
  <c r="Q186" i="1" s="1"/>
  <c r="N187" i="1"/>
  <c r="Q187" i="1" s="1"/>
  <c r="N188" i="1"/>
  <c r="Q188" i="1" s="1"/>
  <c r="N189" i="1"/>
  <c r="Q189" i="1" s="1"/>
  <c r="N190" i="1"/>
  <c r="Q190" i="1" s="1"/>
  <c r="N191" i="1"/>
  <c r="Q191" i="1" s="1"/>
  <c r="N192" i="1"/>
  <c r="Q192" i="1" s="1"/>
  <c r="N193" i="1"/>
  <c r="Q193" i="1" s="1"/>
  <c r="N194" i="1"/>
  <c r="Q194" i="1" s="1"/>
  <c r="N195" i="1"/>
  <c r="Q195" i="1" s="1"/>
  <c r="N196" i="1"/>
  <c r="Q196" i="1" s="1"/>
  <c r="N197" i="1"/>
  <c r="Q197" i="1" s="1"/>
  <c r="N198" i="1"/>
  <c r="Q198" i="1" s="1"/>
  <c r="N199" i="1"/>
  <c r="Q199" i="1" s="1"/>
  <c r="N200" i="1"/>
  <c r="Q200" i="1" s="1"/>
  <c r="N201" i="1"/>
  <c r="Q201" i="1" s="1"/>
  <c r="N202" i="1"/>
  <c r="Q202" i="1" s="1"/>
  <c r="N203" i="1"/>
  <c r="Q203" i="1" s="1"/>
  <c r="N204" i="1"/>
  <c r="Q204" i="1" s="1"/>
  <c r="N205" i="1"/>
  <c r="Q205" i="1" s="1"/>
  <c r="N206" i="1"/>
  <c r="Q206" i="1" s="1"/>
  <c r="N207" i="1"/>
  <c r="Q207" i="1" s="1"/>
  <c r="N208" i="1"/>
  <c r="Q208" i="1" s="1"/>
  <c r="N209" i="1"/>
  <c r="Q209" i="1" s="1"/>
  <c r="N210" i="1"/>
  <c r="Q210" i="1" s="1"/>
  <c r="N211" i="1"/>
  <c r="Q211" i="1" s="1"/>
  <c r="N212" i="1"/>
  <c r="Q212" i="1" s="1"/>
  <c r="N213" i="1"/>
  <c r="Q213" i="1" s="1"/>
  <c r="N214" i="1"/>
  <c r="Q214" i="1" s="1"/>
  <c r="N215" i="1"/>
  <c r="Q215" i="1" s="1"/>
  <c r="N216" i="1"/>
  <c r="Q216" i="1" s="1"/>
  <c r="N217" i="1"/>
  <c r="Q217" i="1" s="1"/>
  <c r="N218" i="1"/>
  <c r="Q218" i="1" s="1"/>
  <c r="N219" i="1"/>
  <c r="Q219" i="1" s="1"/>
  <c r="N220" i="1"/>
  <c r="Q220" i="1" s="1"/>
  <c r="N221" i="1"/>
  <c r="Q221" i="1" s="1"/>
  <c r="N222" i="1"/>
  <c r="Q222" i="1" s="1"/>
  <c r="N223" i="1"/>
  <c r="Q223" i="1" s="1"/>
  <c r="N224" i="1"/>
  <c r="Q224" i="1" s="1"/>
  <c r="N225" i="1"/>
  <c r="Q225" i="1" s="1"/>
  <c r="N226" i="1"/>
  <c r="Q226" i="1" s="1"/>
  <c r="N227" i="1"/>
  <c r="Q227" i="1" s="1"/>
  <c r="N228" i="1"/>
  <c r="Q228" i="1" s="1"/>
  <c r="N229" i="1"/>
  <c r="Q229" i="1" s="1"/>
  <c r="N230" i="1"/>
  <c r="Q230" i="1" s="1"/>
  <c r="N231" i="1"/>
  <c r="Q231" i="1" s="1"/>
  <c r="N232" i="1"/>
  <c r="Q232" i="1" s="1"/>
  <c r="N233" i="1"/>
  <c r="Q233" i="1" s="1"/>
  <c r="N234" i="1"/>
  <c r="Q234" i="1" s="1"/>
  <c r="N235" i="1"/>
  <c r="Q235" i="1" s="1"/>
  <c r="N236" i="1"/>
  <c r="Q236" i="1" s="1"/>
  <c r="N237" i="1"/>
  <c r="Q237" i="1" s="1"/>
  <c r="N238" i="1"/>
  <c r="Q238" i="1" s="1"/>
  <c r="N239" i="1"/>
  <c r="Q239" i="1" s="1"/>
  <c r="N240" i="1"/>
  <c r="Q240" i="1" s="1"/>
  <c r="N241" i="1"/>
  <c r="Q241" i="1" s="1"/>
  <c r="N242" i="1"/>
  <c r="Q242" i="1" s="1"/>
  <c r="N243" i="1"/>
  <c r="Q243" i="1" s="1"/>
  <c r="N244" i="1"/>
  <c r="Q244" i="1" s="1"/>
  <c r="N245" i="1"/>
  <c r="Q245" i="1" s="1"/>
  <c r="N246" i="1"/>
  <c r="Q246" i="1" s="1"/>
  <c r="N247" i="1"/>
  <c r="Q247" i="1" s="1"/>
  <c r="N248" i="1"/>
  <c r="Q248" i="1" s="1"/>
  <c r="N249" i="1"/>
  <c r="Q249" i="1" s="1"/>
  <c r="N250" i="1"/>
  <c r="Q250" i="1" s="1"/>
  <c r="N251" i="1"/>
  <c r="Q251" i="1" s="1"/>
  <c r="N252" i="1"/>
  <c r="Q252" i="1" s="1"/>
  <c r="N253" i="1"/>
  <c r="Q253" i="1" s="1"/>
  <c r="N254" i="1"/>
  <c r="Q254" i="1" s="1"/>
  <c r="N255" i="1"/>
  <c r="Q255" i="1" s="1"/>
  <c r="N256" i="1"/>
  <c r="Q256" i="1" s="1"/>
  <c r="N257" i="1"/>
  <c r="Q257" i="1" s="1"/>
  <c r="N258" i="1"/>
  <c r="Q258" i="1" s="1"/>
  <c r="N259" i="1"/>
  <c r="Q259" i="1" s="1"/>
  <c r="N260" i="1"/>
  <c r="Q260" i="1" s="1"/>
  <c r="N261" i="1"/>
  <c r="Q261" i="1" s="1"/>
  <c r="N262" i="1"/>
  <c r="Q262" i="1" s="1"/>
  <c r="N263" i="1"/>
  <c r="Q263" i="1" s="1"/>
  <c r="N264" i="1"/>
  <c r="Q264" i="1" s="1"/>
  <c r="N265" i="1"/>
  <c r="Q265" i="1" s="1"/>
  <c r="N266" i="1"/>
  <c r="Q266" i="1" s="1"/>
  <c r="N267" i="1"/>
  <c r="Q267" i="1" s="1"/>
  <c r="N268" i="1"/>
  <c r="Q268" i="1" s="1"/>
  <c r="N269" i="1"/>
  <c r="Q269" i="1" s="1"/>
  <c r="N270" i="1"/>
  <c r="Q270" i="1" s="1"/>
  <c r="N271" i="1"/>
  <c r="Q271" i="1" s="1"/>
  <c r="N272" i="1"/>
  <c r="Q272" i="1" s="1"/>
  <c r="N273" i="1"/>
  <c r="Q273" i="1" s="1"/>
  <c r="N274" i="1"/>
  <c r="Q274" i="1" s="1"/>
  <c r="N275" i="1"/>
  <c r="Q275" i="1" s="1"/>
  <c r="N276" i="1"/>
  <c r="Q276" i="1" s="1"/>
  <c r="N277" i="1"/>
  <c r="Q277" i="1" s="1"/>
  <c r="N278" i="1"/>
  <c r="Q278" i="1" s="1"/>
  <c r="N279" i="1"/>
  <c r="Q279" i="1" s="1"/>
  <c r="N280" i="1"/>
  <c r="Q280" i="1" s="1"/>
  <c r="N281" i="1"/>
  <c r="Q281" i="1" s="1"/>
  <c r="N282" i="1"/>
  <c r="Q282" i="1" s="1"/>
  <c r="N283" i="1"/>
  <c r="Q283" i="1" s="1"/>
  <c r="N284" i="1"/>
  <c r="Q284" i="1" s="1"/>
  <c r="N285" i="1"/>
  <c r="Q285" i="1" s="1"/>
  <c r="N286" i="1"/>
  <c r="Q286" i="1" s="1"/>
  <c r="N287" i="1"/>
  <c r="Q287" i="1" s="1"/>
  <c r="N288" i="1"/>
  <c r="Q288" i="1" s="1"/>
  <c r="N289" i="1"/>
  <c r="Q289" i="1" s="1"/>
  <c r="N290" i="1"/>
  <c r="Q290" i="1" s="1"/>
  <c r="N291" i="1"/>
  <c r="Q291" i="1" s="1"/>
  <c r="N292" i="1"/>
  <c r="Q292" i="1" s="1"/>
  <c r="N293" i="1"/>
  <c r="Q293" i="1" s="1"/>
  <c r="N294" i="1"/>
  <c r="Q294" i="1" s="1"/>
  <c r="N295" i="1"/>
  <c r="Q295" i="1" s="1"/>
  <c r="N296" i="1"/>
  <c r="Q296" i="1" s="1"/>
  <c r="N297" i="1"/>
  <c r="Q297" i="1" s="1"/>
  <c r="N298" i="1"/>
  <c r="Q298" i="1" s="1"/>
  <c r="N299" i="1"/>
  <c r="Q299" i="1" s="1"/>
  <c r="N300" i="1"/>
  <c r="Q300" i="1" s="1"/>
  <c r="N301" i="1"/>
  <c r="Q301" i="1" s="1"/>
  <c r="N302" i="1"/>
  <c r="Q302" i="1" s="1"/>
  <c r="N303" i="1"/>
  <c r="Q303" i="1" s="1"/>
  <c r="N304" i="1"/>
  <c r="Q304" i="1" s="1"/>
  <c r="N305" i="1"/>
  <c r="Q305" i="1" s="1"/>
  <c r="N306" i="1"/>
  <c r="Q306" i="1" s="1"/>
  <c r="N307" i="1"/>
  <c r="Q307" i="1" s="1"/>
  <c r="N308" i="1"/>
  <c r="Q308" i="1" s="1"/>
  <c r="N309" i="1"/>
  <c r="Q309" i="1" s="1"/>
  <c r="N310" i="1"/>
  <c r="Q310" i="1" s="1"/>
  <c r="N311" i="1"/>
  <c r="Q311" i="1" s="1"/>
  <c r="N312" i="1"/>
  <c r="Q312" i="1" s="1"/>
  <c r="N313" i="1"/>
  <c r="Q313" i="1" s="1"/>
  <c r="N314" i="1"/>
  <c r="Q314" i="1" s="1"/>
  <c r="N315" i="1"/>
  <c r="Q315" i="1" s="1"/>
  <c r="N316" i="1"/>
  <c r="Q316" i="1" s="1"/>
  <c r="N317" i="1"/>
  <c r="Q317" i="1" s="1"/>
  <c r="N318" i="1"/>
  <c r="Q318" i="1" s="1"/>
  <c r="N319" i="1"/>
  <c r="Q319" i="1" s="1"/>
  <c r="N320" i="1"/>
  <c r="Q320" i="1" s="1"/>
  <c r="N321" i="1"/>
  <c r="Q321" i="1" s="1"/>
  <c r="N322" i="1"/>
  <c r="Q322" i="1" s="1"/>
  <c r="N323" i="1"/>
  <c r="Q323" i="1" s="1"/>
  <c r="N324" i="1"/>
  <c r="Q324" i="1" s="1"/>
  <c r="N325" i="1"/>
  <c r="Q325" i="1" s="1"/>
  <c r="N326" i="1"/>
  <c r="Q326" i="1" s="1"/>
  <c r="N327" i="1"/>
  <c r="Q327" i="1" s="1"/>
  <c r="N328" i="1"/>
  <c r="Q328" i="1" s="1"/>
  <c r="N329" i="1"/>
  <c r="Q329" i="1" s="1"/>
  <c r="N330" i="1"/>
  <c r="Q330" i="1" s="1"/>
  <c r="N331" i="1"/>
  <c r="Q331" i="1" s="1"/>
  <c r="N332" i="1"/>
  <c r="Q332" i="1" s="1"/>
  <c r="N333" i="1"/>
  <c r="Q333" i="1" s="1"/>
  <c r="N334" i="1"/>
  <c r="Q334" i="1" s="1"/>
  <c r="N335" i="1"/>
  <c r="Q335" i="1" s="1"/>
  <c r="N336" i="1"/>
  <c r="Q336" i="1" s="1"/>
  <c r="N337" i="1"/>
  <c r="Q337" i="1" s="1"/>
  <c r="N338" i="1"/>
  <c r="Q338" i="1" s="1"/>
  <c r="N339" i="1"/>
  <c r="Q339" i="1" s="1"/>
  <c r="N340" i="1"/>
  <c r="Q340" i="1" s="1"/>
  <c r="N341" i="1"/>
  <c r="Q341" i="1" s="1"/>
  <c r="N342" i="1"/>
  <c r="Q342" i="1" s="1"/>
  <c r="N343" i="1"/>
  <c r="Q343" i="1" s="1"/>
  <c r="N344" i="1"/>
  <c r="Q344" i="1" s="1"/>
  <c r="N345" i="1"/>
  <c r="Q345" i="1" s="1"/>
  <c r="N346" i="1"/>
  <c r="Q346" i="1" s="1"/>
  <c r="N347" i="1"/>
  <c r="Q347" i="1" s="1"/>
  <c r="N348" i="1"/>
  <c r="Q348" i="1" s="1"/>
  <c r="N349" i="1"/>
  <c r="Q349" i="1" s="1"/>
  <c r="N350" i="1"/>
  <c r="Q350" i="1" s="1"/>
  <c r="N351" i="1"/>
  <c r="Q351" i="1" s="1"/>
  <c r="N352" i="1"/>
  <c r="Q352" i="1" s="1"/>
  <c r="N353" i="1"/>
  <c r="Q353" i="1" s="1"/>
  <c r="N354" i="1"/>
  <c r="Q354" i="1" s="1"/>
  <c r="N355" i="1"/>
  <c r="Q355" i="1" s="1"/>
  <c r="N356" i="1"/>
  <c r="Q356" i="1" s="1"/>
  <c r="N357" i="1"/>
  <c r="Q357" i="1" s="1"/>
  <c r="N358" i="1"/>
  <c r="Q358" i="1" s="1"/>
  <c r="N359" i="1"/>
  <c r="Q359" i="1" s="1"/>
  <c r="N360" i="1"/>
  <c r="Q360" i="1" s="1"/>
  <c r="N361" i="1"/>
  <c r="Q361" i="1" s="1"/>
  <c r="N362" i="1"/>
  <c r="Q362" i="1" s="1"/>
  <c r="N363" i="1"/>
  <c r="Q363" i="1" s="1"/>
  <c r="N364" i="1"/>
  <c r="Q364" i="1" s="1"/>
  <c r="N365" i="1"/>
  <c r="Q365" i="1" s="1"/>
  <c r="N366" i="1"/>
  <c r="Q366" i="1" s="1"/>
  <c r="N367" i="1"/>
  <c r="Q367" i="1" s="1"/>
  <c r="N368" i="1"/>
  <c r="Q368" i="1" s="1"/>
  <c r="N369" i="1"/>
  <c r="Q369" i="1" s="1"/>
  <c r="N370" i="1"/>
  <c r="Q370" i="1" s="1"/>
  <c r="N371" i="1"/>
  <c r="Q371" i="1" s="1"/>
  <c r="N372" i="1"/>
  <c r="Q372" i="1" s="1"/>
  <c r="N373" i="1"/>
  <c r="Q373" i="1" s="1"/>
  <c r="N374" i="1"/>
  <c r="Q374" i="1" s="1"/>
  <c r="N375" i="1"/>
  <c r="Q375" i="1" s="1"/>
  <c r="N376" i="1"/>
  <c r="Q376" i="1" s="1"/>
  <c r="N377" i="1"/>
  <c r="Q377" i="1" s="1"/>
  <c r="N378" i="1"/>
  <c r="Q378" i="1" s="1"/>
  <c r="N379" i="1"/>
  <c r="Q379" i="1" s="1"/>
  <c r="N380" i="1"/>
  <c r="Q380" i="1" s="1"/>
  <c r="N381" i="1"/>
  <c r="Q381" i="1" s="1"/>
  <c r="N382" i="1"/>
  <c r="Q382" i="1" s="1"/>
  <c r="N383" i="1"/>
  <c r="Q383" i="1" s="1"/>
  <c r="N384" i="1"/>
  <c r="Q384" i="1" s="1"/>
  <c r="N385" i="1"/>
  <c r="Q385" i="1" s="1"/>
  <c r="N386" i="1"/>
  <c r="Q386" i="1" s="1"/>
  <c r="N387" i="1"/>
  <c r="Q387" i="1" s="1"/>
  <c r="N388" i="1"/>
  <c r="Q388" i="1" s="1"/>
  <c r="N389" i="1"/>
  <c r="Q389" i="1" s="1"/>
  <c r="N390" i="1"/>
  <c r="Q390" i="1" s="1"/>
  <c r="N391" i="1"/>
  <c r="Q391" i="1" s="1"/>
  <c r="N392" i="1"/>
  <c r="Q392" i="1" s="1"/>
  <c r="N393" i="1"/>
  <c r="Q393" i="1" s="1"/>
  <c r="N394" i="1"/>
  <c r="Q394" i="1" s="1"/>
  <c r="N395" i="1"/>
  <c r="Q395" i="1" s="1"/>
  <c r="N396" i="1"/>
  <c r="Q396" i="1" s="1"/>
  <c r="N397" i="1"/>
  <c r="Q397" i="1" s="1"/>
  <c r="N398" i="1"/>
  <c r="Q398" i="1" s="1"/>
  <c r="N399" i="1"/>
  <c r="Q399" i="1" s="1"/>
  <c r="N400" i="1"/>
  <c r="Q400" i="1" s="1"/>
  <c r="N401" i="1"/>
  <c r="Q401" i="1" s="1"/>
  <c r="N402" i="1"/>
  <c r="Q402" i="1" s="1"/>
  <c r="N403" i="1"/>
  <c r="Q403" i="1" s="1"/>
  <c r="N404" i="1"/>
  <c r="Q404" i="1" s="1"/>
  <c r="N405" i="1"/>
  <c r="Q405" i="1" s="1"/>
  <c r="N406" i="1"/>
  <c r="Q406" i="1" s="1"/>
  <c r="N407" i="1"/>
  <c r="Q407" i="1" s="1"/>
  <c r="N408" i="1"/>
  <c r="Q408" i="1" s="1"/>
  <c r="N409" i="1"/>
  <c r="Q409" i="1" s="1"/>
  <c r="N410" i="1"/>
  <c r="Q410" i="1" s="1"/>
  <c r="N411" i="1"/>
  <c r="Q411" i="1" s="1"/>
  <c r="N412" i="1"/>
  <c r="Q412" i="1" s="1"/>
  <c r="N413" i="1"/>
  <c r="Q413" i="1" s="1"/>
  <c r="N414" i="1"/>
  <c r="Q414" i="1" s="1"/>
  <c r="N415" i="1"/>
  <c r="Q415" i="1" s="1"/>
  <c r="N416" i="1"/>
  <c r="Q416" i="1" s="1"/>
  <c r="N417" i="1"/>
  <c r="Q417" i="1" s="1"/>
  <c r="N418" i="1"/>
  <c r="Q418" i="1" s="1"/>
  <c r="N419" i="1"/>
  <c r="Q419" i="1" s="1"/>
  <c r="N420" i="1"/>
  <c r="Q420" i="1" s="1"/>
  <c r="N421" i="1"/>
  <c r="Q421" i="1" s="1"/>
  <c r="N422" i="1"/>
  <c r="Q422" i="1" s="1"/>
  <c r="N423" i="1"/>
  <c r="Q423" i="1" s="1"/>
  <c r="N424" i="1"/>
  <c r="Q424" i="1" s="1"/>
  <c r="N425" i="1"/>
  <c r="Q425" i="1" s="1"/>
  <c r="N426" i="1"/>
  <c r="Q426" i="1" s="1"/>
  <c r="N427" i="1"/>
  <c r="Q427" i="1" s="1"/>
  <c r="N428" i="1"/>
  <c r="Q428" i="1" s="1"/>
  <c r="N429" i="1"/>
  <c r="Q429" i="1" s="1"/>
  <c r="N430" i="1"/>
  <c r="Q430" i="1" s="1"/>
  <c r="N431" i="1"/>
  <c r="Q431" i="1" s="1"/>
  <c r="N432" i="1"/>
  <c r="Q432" i="1" s="1"/>
  <c r="N433" i="1"/>
  <c r="Q433" i="1" s="1"/>
  <c r="N434" i="1"/>
  <c r="Q434" i="1" s="1"/>
  <c r="N435" i="1"/>
  <c r="Q435" i="1" s="1"/>
  <c r="N436" i="1"/>
  <c r="Q436" i="1" s="1"/>
  <c r="N437" i="1"/>
  <c r="Q437" i="1" s="1"/>
  <c r="N438" i="1"/>
  <c r="Q438" i="1" s="1"/>
  <c r="N439" i="1"/>
  <c r="Q439" i="1" s="1"/>
  <c r="N440" i="1"/>
  <c r="Q440" i="1" s="1"/>
  <c r="N441" i="1"/>
  <c r="Q441" i="1" s="1"/>
  <c r="N442" i="1"/>
  <c r="Q442" i="1" s="1"/>
  <c r="N443" i="1"/>
  <c r="Q443" i="1" s="1"/>
  <c r="N444" i="1"/>
  <c r="Q444" i="1" s="1"/>
  <c r="N445" i="1"/>
  <c r="Q445" i="1" s="1"/>
  <c r="N446" i="1"/>
  <c r="Q446" i="1" s="1"/>
  <c r="N447" i="1"/>
  <c r="Q447" i="1" s="1"/>
  <c r="N448" i="1"/>
  <c r="Q448" i="1" s="1"/>
  <c r="N449" i="1"/>
  <c r="Q449" i="1" s="1"/>
  <c r="N450" i="1"/>
  <c r="Q450" i="1" s="1"/>
  <c r="N451" i="1"/>
  <c r="Q451" i="1" s="1"/>
  <c r="N452" i="1"/>
  <c r="Q452" i="1" s="1"/>
  <c r="N453" i="1"/>
  <c r="Q453" i="1" s="1"/>
  <c r="N454" i="1"/>
  <c r="Q454" i="1" s="1"/>
  <c r="N455" i="1"/>
  <c r="Q455" i="1" s="1"/>
  <c r="N456" i="1"/>
  <c r="Q456" i="1" s="1"/>
  <c r="N457" i="1"/>
  <c r="Q457" i="1" s="1"/>
  <c r="N458" i="1"/>
  <c r="Q458" i="1" s="1"/>
  <c r="N459" i="1"/>
  <c r="Q459" i="1" s="1"/>
  <c r="N460" i="1"/>
  <c r="Q460" i="1" s="1"/>
  <c r="N461" i="1"/>
  <c r="Q461" i="1" s="1"/>
  <c r="N462" i="1"/>
  <c r="Q462" i="1" s="1"/>
  <c r="N463" i="1"/>
  <c r="Q463" i="1" s="1"/>
  <c r="N464" i="1"/>
  <c r="Q464" i="1" s="1"/>
  <c r="N465" i="1"/>
  <c r="Q465" i="1" s="1"/>
  <c r="N466" i="1"/>
  <c r="Q466" i="1" s="1"/>
  <c r="N467" i="1"/>
  <c r="Q467" i="1" s="1"/>
  <c r="N468" i="1"/>
  <c r="Q468" i="1" s="1"/>
  <c r="N469" i="1"/>
  <c r="Q469" i="1" s="1"/>
  <c r="N470" i="1"/>
  <c r="Q470" i="1" s="1"/>
  <c r="N471" i="1"/>
  <c r="Q471" i="1" s="1"/>
  <c r="N472" i="1"/>
  <c r="Q472" i="1" s="1"/>
  <c r="N473" i="1"/>
  <c r="Q473" i="1" s="1"/>
  <c r="N474" i="1"/>
  <c r="Q474" i="1" s="1"/>
  <c r="N475" i="1"/>
  <c r="Q475" i="1" s="1"/>
  <c r="N476" i="1"/>
  <c r="Q476" i="1" s="1"/>
  <c r="N477" i="1"/>
  <c r="Q477" i="1" s="1"/>
  <c r="N478" i="1"/>
  <c r="Q478" i="1" s="1"/>
  <c r="N479" i="1"/>
  <c r="Q479" i="1" s="1"/>
  <c r="N480" i="1"/>
  <c r="Q480" i="1" s="1"/>
  <c r="N481" i="1"/>
  <c r="Q481" i="1" s="1"/>
  <c r="N482" i="1"/>
  <c r="Q482" i="1" s="1"/>
  <c r="N483" i="1"/>
  <c r="Q483" i="1" s="1"/>
  <c r="N484" i="1"/>
  <c r="Q484" i="1" s="1"/>
  <c r="N485" i="1"/>
  <c r="Q485" i="1" s="1"/>
  <c r="N486" i="1"/>
  <c r="Q486" i="1" s="1"/>
  <c r="N487" i="1"/>
  <c r="Q487" i="1" s="1"/>
  <c r="N488" i="1"/>
  <c r="Q488" i="1" s="1"/>
  <c r="N489" i="1"/>
  <c r="Q489" i="1" s="1"/>
  <c r="N490" i="1"/>
  <c r="Q490" i="1" s="1"/>
  <c r="N491" i="1"/>
  <c r="Q491" i="1" s="1"/>
  <c r="N492" i="1"/>
  <c r="Q492" i="1" s="1"/>
  <c r="N493" i="1"/>
  <c r="Q493" i="1" s="1"/>
  <c r="N494" i="1"/>
  <c r="Q494" i="1" s="1"/>
  <c r="N495" i="1"/>
  <c r="Q495" i="1" s="1"/>
  <c r="N496" i="1"/>
  <c r="Q496" i="1" s="1"/>
  <c r="N497" i="1"/>
  <c r="Q497" i="1" s="1"/>
  <c r="N498" i="1"/>
  <c r="Q498" i="1" s="1"/>
  <c r="N499" i="1"/>
  <c r="Q499" i="1" s="1"/>
  <c r="N500" i="1"/>
  <c r="Q500" i="1" s="1"/>
  <c r="N501" i="1"/>
  <c r="Q501" i="1" s="1"/>
  <c r="N502" i="1"/>
  <c r="Q502" i="1" s="1"/>
  <c r="N503" i="1"/>
  <c r="Q503" i="1" s="1"/>
  <c r="N504" i="1"/>
  <c r="Q504" i="1" s="1"/>
  <c r="N505" i="1"/>
  <c r="Q505" i="1" s="1"/>
  <c r="N506" i="1"/>
  <c r="Q506" i="1" s="1"/>
  <c r="N507" i="1"/>
  <c r="Q507" i="1" s="1"/>
  <c r="N508" i="1"/>
  <c r="Q508" i="1" s="1"/>
  <c r="N509" i="1"/>
  <c r="Q509" i="1" s="1"/>
  <c r="N510" i="1"/>
  <c r="Q510" i="1" s="1"/>
  <c r="N511" i="1"/>
  <c r="Q511" i="1" s="1"/>
  <c r="N512" i="1"/>
  <c r="Q512" i="1" s="1"/>
  <c r="N513" i="1"/>
  <c r="Q513" i="1" s="1"/>
  <c r="N514" i="1"/>
  <c r="Q514" i="1" s="1"/>
  <c r="N515" i="1"/>
  <c r="Q515" i="1" s="1"/>
  <c r="N516" i="1"/>
  <c r="Q516" i="1" s="1"/>
  <c r="N517" i="1"/>
  <c r="Q517" i="1" s="1"/>
  <c r="N518" i="1"/>
  <c r="Q518" i="1" s="1"/>
  <c r="N519" i="1"/>
  <c r="P519" i="1" s="1"/>
  <c r="Q519" i="1" s="1"/>
  <c r="N520" i="1"/>
  <c r="P520" i="1" s="1"/>
  <c r="Q520" i="1" s="1"/>
  <c r="N521" i="1"/>
  <c r="P521" i="1" s="1"/>
  <c r="Q521" i="1" s="1"/>
  <c r="N522" i="1"/>
  <c r="P522" i="1" s="1"/>
  <c r="Q522" i="1" s="1"/>
  <c r="N523" i="1"/>
  <c r="P523" i="1" s="1"/>
  <c r="Q523" i="1" s="1"/>
  <c r="N524" i="1"/>
  <c r="P524" i="1" s="1"/>
  <c r="Q524" i="1" s="1"/>
  <c r="N525" i="1"/>
  <c r="P525" i="1" s="1"/>
  <c r="Q525" i="1" s="1"/>
  <c r="N526" i="1"/>
  <c r="P526" i="1" s="1"/>
  <c r="Q526" i="1" s="1"/>
  <c r="N527" i="1"/>
  <c r="P527" i="1" s="1"/>
  <c r="Q527" i="1" s="1"/>
  <c r="N528" i="1"/>
  <c r="P528" i="1" s="1"/>
  <c r="Q528" i="1" s="1"/>
  <c r="N529" i="1"/>
  <c r="P529" i="1" s="1"/>
  <c r="Q529" i="1" s="1"/>
  <c r="N530" i="1"/>
  <c r="P530" i="1" s="1"/>
  <c r="Q530" i="1" s="1"/>
  <c r="N531" i="1"/>
  <c r="P531" i="1" s="1"/>
  <c r="Q531" i="1" s="1"/>
  <c r="N532" i="1"/>
  <c r="P532" i="1" s="1"/>
  <c r="Q532" i="1" s="1"/>
  <c r="N533" i="1"/>
  <c r="P533" i="1" s="1"/>
  <c r="Q533" i="1" s="1"/>
  <c r="N534" i="1"/>
  <c r="P534" i="1" s="1"/>
  <c r="Q534" i="1" s="1"/>
  <c r="N535" i="1"/>
  <c r="P535" i="1" s="1"/>
  <c r="Q535" i="1" s="1"/>
  <c r="N536" i="1"/>
  <c r="P536" i="1" s="1"/>
  <c r="Q536" i="1" s="1"/>
  <c r="N537" i="1"/>
  <c r="P537" i="1" s="1"/>
  <c r="Q537" i="1" s="1"/>
  <c r="N538" i="1"/>
  <c r="P538" i="1" s="1"/>
  <c r="Q538" i="1" s="1"/>
  <c r="N539" i="1"/>
  <c r="P539" i="1" s="1"/>
  <c r="Q539" i="1" s="1"/>
  <c r="N540" i="1"/>
  <c r="P540" i="1" s="1"/>
  <c r="Q540" i="1" s="1"/>
  <c r="N541" i="1"/>
  <c r="P541" i="1" s="1"/>
  <c r="Q541" i="1" s="1"/>
  <c r="N542" i="1"/>
  <c r="P542" i="1" s="1"/>
  <c r="Q542" i="1" s="1"/>
  <c r="N543" i="1"/>
  <c r="P543" i="1" s="1"/>
  <c r="Q543" i="1" s="1"/>
  <c r="N544" i="1"/>
  <c r="P544" i="1" s="1"/>
  <c r="Q544" i="1" s="1"/>
  <c r="N545" i="1"/>
  <c r="P545" i="1" s="1"/>
  <c r="Q545" i="1" s="1"/>
  <c r="N546" i="1"/>
  <c r="P546" i="1" s="1"/>
  <c r="Q546" i="1" s="1"/>
  <c r="N547" i="1"/>
  <c r="P547" i="1" s="1"/>
  <c r="Q547" i="1" s="1"/>
  <c r="N548" i="1"/>
  <c r="P548" i="1" s="1"/>
  <c r="Q548" i="1" s="1"/>
  <c r="N549" i="1"/>
  <c r="P549" i="1" s="1"/>
  <c r="Q549" i="1" s="1"/>
  <c r="N550" i="1"/>
  <c r="P550" i="1" s="1"/>
  <c r="Q550" i="1" s="1"/>
  <c r="N551" i="1"/>
  <c r="P551" i="1" s="1"/>
  <c r="Q551" i="1" s="1"/>
  <c r="N552" i="1"/>
  <c r="P552" i="1" s="1"/>
  <c r="Q552" i="1" s="1"/>
  <c r="N553" i="1"/>
  <c r="P553" i="1" s="1"/>
  <c r="Q553" i="1" s="1"/>
  <c r="N554" i="1"/>
  <c r="P554" i="1" s="1"/>
  <c r="Q554" i="1" s="1"/>
  <c r="N555" i="1"/>
  <c r="P555" i="1" s="1"/>
  <c r="Q555" i="1" s="1"/>
  <c r="N556" i="1"/>
  <c r="P556" i="1" s="1"/>
  <c r="Q556" i="1" s="1"/>
  <c r="N557" i="1"/>
  <c r="P557" i="1" s="1"/>
  <c r="Q557" i="1" s="1"/>
  <c r="N558" i="1"/>
  <c r="P558" i="1" s="1"/>
  <c r="Q558" i="1" s="1"/>
  <c r="N559" i="1"/>
  <c r="P559" i="1" s="1"/>
  <c r="Q559" i="1" s="1"/>
  <c r="N560" i="1"/>
  <c r="P560" i="1" s="1"/>
  <c r="Q560" i="1" s="1"/>
  <c r="N561" i="1"/>
  <c r="P561" i="1" s="1"/>
  <c r="Q561" i="1" s="1"/>
  <c r="N562" i="1"/>
  <c r="P562" i="1" s="1"/>
  <c r="Q562" i="1" s="1"/>
  <c r="N564" i="1"/>
  <c r="P564" i="1" s="1"/>
  <c r="Q564" i="1" s="1"/>
  <c r="N565" i="1"/>
  <c r="P565" i="1" s="1"/>
  <c r="Q565" i="1" s="1"/>
  <c r="N566" i="1"/>
  <c r="P566" i="1" s="1"/>
  <c r="Q566" i="1" s="1"/>
  <c r="N567" i="1"/>
  <c r="P567" i="1" s="1"/>
  <c r="Q567" i="1" s="1"/>
  <c r="N568" i="1"/>
  <c r="P568" i="1" s="1"/>
  <c r="Q568" i="1" s="1"/>
  <c r="N570" i="1"/>
  <c r="P570" i="1" s="1"/>
  <c r="Q570" i="1" s="1"/>
  <c r="N571" i="1"/>
  <c r="P571" i="1" s="1"/>
  <c r="Q571" i="1" s="1"/>
  <c r="N572" i="1"/>
  <c r="P572" i="1" s="1"/>
  <c r="Q572" i="1" s="1"/>
  <c r="N573" i="1"/>
  <c r="P573" i="1" s="1"/>
  <c r="Q573" i="1" s="1"/>
  <c r="N574" i="1"/>
  <c r="P574" i="1" s="1"/>
  <c r="Q574" i="1" s="1"/>
  <c r="N575" i="1"/>
  <c r="P575" i="1" s="1"/>
  <c r="Q575" i="1" s="1"/>
  <c r="N576" i="1"/>
  <c r="P576" i="1" s="1"/>
  <c r="Q576" i="1" s="1"/>
  <c r="N577" i="1"/>
  <c r="P577" i="1" s="1"/>
  <c r="Q577" i="1" s="1"/>
  <c r="N578" i="1"/>
  <c r="P578" i="1" s="1"/>
  <c r="Q578" i="1" s="1"/>
  <c r="N579" i="1"/>
  <c r="P579" i="1" s="1"/>
  <c r="Q579" i="1" s="1"/>
  <c r="N580" i="1"/>
  <c r="P580" i="1" s="1"/>
  <c r="Q580" i="1" s="1"/>
  <c r="N581" i="1"/>
  <c r="P581" i="1" s="1"/>
  <c r="Q581" i="1" s="1"/>
  <c r="N582" i="1"/>
  <c r="P582" i="1" s="1"/>
  <c r="Q582" i="1" s="1"/>
  <c r="N583" i="1"/>
  <c r="P583" i="1" s="1"/>
  <c r="Q583" i="1" s="1"/>
  <c r="N584" i="1"/>
  <c r="P584" i="1" s="1"/>
  <c r="Q584" i="1" s="1"/>
  <c r="N585" i="1"/>
  <c r="P585" i="1" s="1"/>
  <c r="Q585" i="1" s="1"/>
  <c r="N586" i="1"/>
  <c r="P586" i="1" s="1"/>
  <c r="Q586" i="1" s="1"/>
  <c r="N587" i="1"/>
  <c r="P587" i="1" s="1"/>
  <c r="Q587" i="1" s="1"/>
  <c r="N588" i="1"/>
  <c r="P588" i="1" s="1"/>
  <c r="Q588" i="1" s="1"/>
  <c r="N589" i="1"/>
  <c r="P589" i="1" s="1"/>
  <c r="Q589" i="1" s="1"/>
  <c r="N590" i="1"/>
  <c r="P590" i="1" s="1"/>
  <c r="Q590" i="1" s="1"/>
  <c r="N591" i="1"/>
  <c r="P591" i="1" s="1"/>
  <c r="Q591" i="1" s="1"/>
  <c r="N592" i="1"/>
  <c r="P592" i="1" s="1"/>
  <c r="Q592" i="1" s="1"/>
  <c r="N593" i="1"/>
  <c r="P593" i="1" s="1"/>
  <c r="Q593" i="1" s="1"/>
  <c r="N594" i="1"/>
  <c r="P594" i="1" s="1"/>
  <c r="Q594" i="1" s="1"/>
  <c r="N595" i="1"/>
  <c r="P595" i="1" s="1"/>
  <c r="Q595" i="1" s="1"/>
  <c r="N596" i="1"/>
  <c r="P596" i="1" s="1"/>
  <c r="Q596" i="1" s="1"/>
  <c r="N597" i="1"/>
  <c r="P597" i="1" s="1"/>
  <c r="Q597" i="1" s="1"/>
  <c r="N598" i="1"/>
  <c r="P598" i="1" s="1"/>
  <c r="Q598" i="1" s="1"/>
  <c r="N599" i="1"/>
  <c r="P599" i="1" s="1"/>
  <c r="Q599" i="1" s="1"/>
  <c r="N600" i="1"/>
  <c r="P600" i="1" s="1"/>
  <c r="Q600" i="1" s="1"/>
  <c r="N601" i="1"/>
  <c r="P601" i="1" s="1"/>
  <c r="Q601" i="1" s="1"/>
  <c r="N602" i="1"/>
  <c r="P602" i="1" s="1"/>
  <c r="Q602" i="1" s="1"/>
  <c r="N603" i="1"/>
  <c r="P603" i="1" s="1"/>
  <c r="Q603" i="1" s="1"/>
  <c r="N604" i="1"/>
  <c r="P604" i="1" s="1"/>
  <c r="Q604" i="1" s="1"/>
  <c r="N605" i="1"/>
  <c r="P605" i="1" s="1"/>
  <c r="Q605" i="1" s="1"/>
  <c r="N606" i="1"/>
  <c r="P606" i="1" s="1"/>
  <c r="Q606" i="1" s="1"/>
  <c r="N607" i="1"/>
  <c r="P607" i="1" s="1"/>
  <c r="Q607" i="1" s="1"/>
  <c r="N608" i="1"/>
  <c r="P608" i="1" s="1"/>
  <c r="Q608" i="1" s="1"/>
  <c r="N609" i="1"/>
  <c r="P609" i="1" s="1"/>
  <c r="Q609" i="1" s="1"/>
  <c r="N610" i="1"/>
  <c r="P610" i="1" s="1"/>
  <c r="Q610" i="1" s="1"/>
  <c r="N611" i="1"/>
  <c r="P611" i="1" s="1"/>
  <c r="Q611" i="1" s="1"/>
  <c r="N612" i="1"/>
  <c r="P612" i="1" s="1"/>
  <c r="Q612" i="1" s="1"/>
  <c r="N613" i="1"/>
  <c r="P613" i="1" s="1"/>
  <c r="Q613" i="1" s="1"/>
  <c r="N614" i="1"/>
  <c r="P614" i="1" s="1"/>
  <c r="Q614" i="1" s="1"/>
  <c r="N615" i="1"/>
  <c r="Q615" i="1" s="1"/>
  <c r="N616" i="1"/>
  <c r="Q616" i="1" s="1"/>
  <c r="N617" i="1"/>
  <c r="Q617" i="1" s="1"/>
  <c r="N618" i="1"/>
  <c r="Q618" i="1" s="1"/>
  <c r="N619" i="1"/>
  <c r="Q619" i="1" s="1"/>
  <c r="N620" i="1"/>
  <c r="Q620" i="1" s="1"/>
  <c r="N621" i="1"/>
  <c r="Q621" i="1" s="1"/>
  <c r="N622" i="1"/>
  <c r="P622" i="1" s="1"/>
  <c r="Q622" i="1" s="1"/>
  <c r="N623" i="1"/>
  <c r="Q623" i="1" s="1"/>
  <c r="N624" i="1"/>
  <c r="Q624" i="1" s="1"/>
  <c r="N625" i="1"/>
  <c r="Q625" i="1" s="1"/>
  <c r="N626" i="1"/>
  <c r="Q626" i="1" s="1"/>
  <c r="N627" i="1"/>
  <c r="Q627" i="1" s="1"/>
  <c r="N628" i="1"/>
  <c r="Q628" i="1" s="1"/>
  <c r="N629" i="1"/>
  <c r="Q629" i="1" s="1"/>
  <c r="N630" i="1"/>
  <c r="P630" i="1" s="1"/>
  <c r="Q630" i="1" s="1"/>
  <c r="N631" i="1"/>
  <c r="N632" i="1"/>
  <c r="Q632" i="1" s="1"/>
  <c r="N633" i="1"/>
  <c r="Q633" i="1" s="1"/>
  <c r="N634" i="1"/>
  <c r="Q634" i="1" s="1"/>
  <c r="N635" i="1"/>
  <c r="Q635" i="1" s="1"/>
  <c r="N636" i="1"/>
  <c r="Q636" i="1" s="1"/>
  <c r="N637" i="1"/>
  <c r="Q637" i="1" s="1"/>
  <c r="N638" i="1"/>
  <c r="Q638" i="1" s="1"/>
  <c r="N639" i="1"/>
  <c r="Q639" i="1" s="1"/>
  <c r="N640" i="1"/>
  <c r="Q640" i="1" s="1"/>
  <c r="N641" i="1"/>
  <c r="Q641" i="1" s="1"/>
  <c r="N642" i="1"/>
  <c r="Q642" i="1" s="1"/>
  <c r="N643" i="1"/>
  <c r="Q643" i="1" s="1"/>
  <c r="N644" i="1"/>
  <c r="Q644" i="1" s="1"/>
  <c r="N645" i="1"/>
  <c r="Q645" i="1" s="1"/>
  <c r="N646" i="1"/>
  <c r="Q646" i="1" s="1"/>
  <c r="N647" i="1"/>
  <c r="Q647" i="1" s="1"/>
  <c r="N648" i="1"/>
  <c r="Q648" i="1" s="1"/>
  <c r="N649" i="1"/>
  <c r="Q649" i="1" s="1"/>
  <c r="N650" i="1"/>
  <c r="Q650" i="1" s="1"/>
  <c r="N651" i="1"/>
  <c r="Q651" i="1" s="1"/>
  <c r="N652" i="1"/>
  <c r="Q652" i="1" s="1"/>
  <c r="N653" i="1"/>
  <c r="Q653" i="1" s="1"/>
  <c r="N654" i="1"/>
  <c r="Q654" i="1" s="1"/>
  <c r="N655" i="1"/>
  <c r="Q655" i="1" s="1"/>
  <c r="N656" i="1"/>
  <c r="Q656" i="1" s="1"/>
  <c r="N657" i="1"/>
  <c r="Q657" i="1" s="1"/>
  <c r="N658" i="1"/>
  <c r="Q658" i="1" s="1"/>
  <c r="N659" i="1"/>
  <c r="Q659" i="1" s="1"/>
  <c r="N660" i="1"/>
  <c r="Q660" i="1" s="1"/>
  <c r="N661" i="1"/>
  <c r="Q661" i="1" s="1"/>
  <c r="N662" i="1"/>
  <c r="Q662" i="1" s="1"/>
  <c r="N663" i="1"/>
  <c r="Q663" i="1" s="1"/>
  <c r="N664" i="1"/>
  <c r="Q664" i="1" s="1"/>
  <c r="N665" i="1"/>
  <c r="Q665" i="1" s="1"/>
  <c r="N666" i="1"/>
  <c r="Q666" i="1" s="1"/>
  <c r="N667" i="1"/>
  <c r="Q667" i="1" s="1"/>
  <c r="N668" i="1"/>
  <c r="Q668" i="1" s="1"/>
  <c r="N669" i="1"/>
  <c r="Q669" i="1" s="1"/>
  <c r="N670" i="1"/>
  <c r="Q670" i="1" s="1"/>
  <c r="N671" i="1"/>
  <c r="Q671" i="1" s="1"/>
  <c r="N672" i="1"/>
  <c r="Q672" i="1" s="1"/>
  <c r="N673" i="1"/>
  <c r="Q673" i="1" s="1"/>
  <c r="N674" i="1"/>
  <c r="Q674" i="1" s="1"/>
  <c r="N675" i="1"/>
  <c r="Q675" i="1" s="1"/>
  <c r="N676" i="1"/>
  <c r="Q676" i="1" s="1"/>
  <c r="N677" i="1"/>
  <c r="Q677" i="1" s="1"/>
  <c r="N678" i="1"/>
  <c r="Q678" i="1" s="1"/>
  <c r="N679" i="1"/>
  <c r="Q679" i="1" s="1"/>
  <c r="N680" i="1"/>
  <c r="Q680" i="1" s="1"/>
  <c r="N681" i="1"/>
  <c r="P681" i="1" s="1"/>
  <c r="Q681" i="1" s="1"/>
  <c r="N682" i="1"/>
  <c r="P682" i="1" s="1"/>
  <c r="Q682" i="1" s="1"/>
  <c r="N683" i="1"/>
  <c r="Q683" i="1" s="1"/>
  <c r="N684" i="1"/>
  <c r="Q684" i="1" s="1"/>
  <c r="N685" i="1"/>
  <c r="Q685" i="1" s="1"/>
  <c r="N686" i="1"/>
  <c r="Q686" i="1" s="1"/>
  <c r="N687" i="1"/>
  <c r="Q687" i="1" s="1"/>
  <c r="N688" i="1"/>
  <c r="Q688" i="1" s="1"/>
  <c r="N689" i="1"/>
  <c r="Q689" i="1" s="1"/>
  <c r="N690" i="1"/>
  <c r="Q690" i="1" s="1"/>
  <c r="N691" i="1"/>
  <c r="P691" i="1" s="1"/>
  <c r="Q691" i="1" s="1"/>
  <c r="N692" i="1"/>
  <c r="Q692" i="1" s="1"/>
  <c r="N693" i="1"/>
  <c r="Q693" i="1" s="1"/>
  <c r="N694" i="1"/>
  <c r="Q694" i="1" s="1"/>
  <c r="N695" i="1"/>
  <c r="P695" i="1" s="1"/>
  <c r="Q695" i="1" s="1"/>
  <c r="N696" i="1"/>
  <c r="P696" i="1" s="1"/>
  <c r="Q696" i="1" s="1"/>
  <c r="N697" i="1"/>
  <c r="Q697" i="1" s="1"/>
  <c r="N698" i="1"/>
  <c r="Q698" i="1" s="1"/>
  <c r="N699" i="1"/>
  <c r="Q699" i="1" s="1"/>
  <c r="N700" i="1"/>
  <c r="N701" i="1"/>
  <c r="N702" i="1"/>
  <c r="Q702" i="1" s="1"/>
  <c r="N703" i="1"/>
  <c r="N704" i="1"/>
  <c r="Q704" i="1" s="1"/>
  <c r="N705" i="1"/>
  <c r="Q705" i="1" s="1"/>
  <c r="N706" i="1"/>
  <c r="Q706" i="1" s="1"/>
  <c r="N707" i="1"/>
  <c r="P707" i="1" s="1"/>
  <c r="Q707" i="1" s="1"/>
  <c r="N708" i="1"/>
  <c r="Q708" i="1" s="1"/>
  <c r="N709" i="1"/>
  <c r="Q709" i="1" s="1"/>
  <c r="N710" i="1"/>
  <c r="Q710" i="1" s="1"/>
  <c r="N711" i="1"/>
  <c r="Q711" i="1" s="1"/>
  <c r="N712" i="1"/>
  <c r="Q712" i="1" s="1"/>
  <c r="N713" i="1"/>
  <c r="Q713" i="1" s="1"/>
  <c r="N714" i="1"/>
  <c r="Q714" i="1" s="1"/>
  <c r="N715" i="1"/>
  <c r="Q715" i="1" s="1"/>
  <c r="N716" i="1"/>
  <c r="Q716" i="1" s="1"/>
  <c r="N717" i="1"/>
  <c r="Q717" i="1" s="1"/>
  <c r="N718" i="1"/>
  <c r="P718" i="1" s="1"/>
  <c r="Q718" i="1" s="1"/>
  <c r="N719" i="1"/>
  <c r="Q719" i="1" s="1"/>
  <c r="N720" i="1"/>
  <c r="Q720" i="1" s="1"/>
  <c r="N721" i="1"/>
  <c r="Q721" i="1" s="1"/>
  <c r="N722" i="1"/>
  <c r="Q722" i="1" s="1"/>
  <c r="N723" i="1"/>
  <c r="Q723" i="1" s="1"/>
  <c r="N724" i="1"/>
  <c r="Q724" i="1" s="1"/>
  <c r="N725" i="1"/>
  <c r="Q725" i="1" s="1"/>
  <c r="N726" i="1"/>
  <c r="Q726" i="1" s="1"/>
  <c r="N727" i="1"/>
  <c r="Q727" i="1" s="1"/>
  <c r="N728" i="1"/>
  <c r="P728" i="1" s="1"/>
  <c r="Q728" i="1" s="1"/>
  <c r="N729" i="1"/>
  <c r="Q729" i="1" s="1"/>
  <c r="N730" i="1"/>
  <c r="Q730" i="1" s="1"/>
  <c r="N731" i="1"/>
  <c r="Q731" i="1" s="1"/>
  <c r="N732" i="1"/>
  <c r="Q732" i="1" s="1"/>
  <c r="N733" i="1"/>
  <c r="Q733" i="1" s="1"/>
  <c r="N734" i="1"/>
  <c r="P734" i="1" s="1"/>
  <c r="Q734" i="1" s="1"/>
  <c r="N735" i="1"/>
  <c r="P735" i="1" s="1"/>
  <c r="Q735" i="1" s="1"/>
  <c r="N736" i="1"/>
  <c r="Q736" i="1" s="1"/>
  <c r="N737" i="1"/>
  <c r="Q737" i="1" s="1"/>
  <c r="N738" i="1"/>
  <c r="Q738" i="1" s="1"/>
  <c r="N739" i="1"/>
  <c r="Q739" i="1" s="1"/>
  <c r="N740" i="1"/>
  <c r="Q740" i="1" s="1"/>
  <c r="N741" i="1"/>
  <c r="Q741" i="1" s="1"/>
  <c r="N742" i="1"/>
  <c r="Q742" i="1" s="1"/>
  <c r="N743" i="1"/>
  <c r="Q743" i="1" s="1"/>
  <c r="N744" i="1"/>
  <c r="Q744" i="1" s="1"/>
  <c r="N745" i="1"/>
  <c r="Q745" i="1" s="1"/>
  <c r="N746" i="1"/>
  <c r="Q746" i="1" s="1"/>
  <c r="N747" i="1"/>
  <c r="Q747" i="1" s="1"/>
  <c r="N748" i="1"/>
  <c r="Q748" i="1" s="1"/>
  <c r="N749" i="1"/>
  <c r="Q749" i="1" s="1"/>
  <c r="N750" i="1"/>
  <c r="Q750" i="1" s="1"/>
  <c r="N751" i="1"/>
  <c r="Q751" i="1" s="1"/>
  <c r="N752" i="1"/>
  <c r="Q752" i="1" s="1"/>
  <c r="N753" i="1"/>
  <c r="Q753" i="1" s="1"/>
  <c r="N754" i="1"/>
  <c r="Q754" i="1" s="1"/>
  <c r="N755" i="1"/>
  <c r="Q755" i="1" s="1"/>
  <c r="N756" i="1"/>
  <c r="P756" i="1" s="1"/>
  <c r="Q756" i="1" s="1"/>
  <c r="N757" i="1"/>
  <c r="Q757" i="1" s="1"/>
  <c r="N758" i="1"/>
  <c r="Q758" i="1" s="1"/>
  <c r="N759" i="1"/>
  <c r="Q759" i="1" s="1"/>
  <c r="N760" i="1"/>
  <c r="Q760" i="1" s="1"/>
  <c r="N761" i="1"/>
  <c r="Q761" i="1" s="1"/>
  <c r="N762" i="1"/>
  <c r="Q762" i="1" s="1"/>
  <c r="N763" i="1"/>
  <c r="Q763" i="1" s="1"/>
  <c r="N764" i="1"/>
  <c r="Q764" i="1" s="1"/>
  <c r="N765" i="1"/>
  <c r="Q765" i="1" s="1"/>
  <c r="N766" i="1"/>
  <c r="P766" i="1" s="1"/>
  <c r="Q766" i="1" s="1"/>
  <c r="N767" i="1"/>
  <c r="P767" i="1" s="1"/>
  <c r="Q767" i="1" s="1"/>
  <c r="N768" i="1"/>
  <c r="P768" i="1" s="1"/>
  <c r="Q768" i="1" s="1"/>
  <c r="N769" i="1"/>
  <c r="Q769" i="1" s="1"/>
  <c r="N770" i="1"/>
  <c r="Q770" i="1" s="1"/>
  <c r="N771" i="1"/>
  <c r="Q771" i="1" s="1"/>
  <c r="N772" i="1"/>
  <c r="Q772" i="1" s="1"/>
  <c r="N773" i="1"/>
  <c r="Q773" i="1" s="1"/>
  <c r="N774" i="1"/>
  <c r="Q774" i="1" s="1"/>
  <c r="N775" i="1"/>
  <c r="Q775" i="1" s="1"/>
  <c r="N776" i="1"/>
  <c r="Q776" i="1" s="1"/>
  <c r="N777" i="1"/>
  <c r="Q777" i="1" s="1"/>
  <c r="N778" i="1"/>
  <c r="Q778" i="1" s="1"/>
  <c r="N779" i="1"/>
  <c r="Q779" i="1" s="1"/>
  <c r="N780" i="1"/>
  <c r="Q780" i="1" s="1"/>
  <c r="N781" i="1"/>
  <c r="P781" i="1" s="1"/>
  <c r="Q781" i="1" s="1"/>
  <c r="N782" i="1"/>
  <c r="P782" i="1" s="1"/>
  <c r="Q782" i="1" s="1"/>
  <c r="N783" i="1"/>
  <c r="Q783" i="1" s="1"/>
  <c r="N784" i="1"/>
  <c r="Q784" i="1" s="1"/>
  <c r="N785" i="1"/>
  <c r="Q785" i="1" s="1"/>
  <c r="N786" i="1"/>
  <c r="Q786" i="1" s="1"/>
  <c r="N787" i="1"/>
  <c r="Q787" i="1" s="1"/>
  <c r="N788" i="1"/>
  <c r="Q788" i="1" s="1"/>
  <c r="N789" i="1"/>
  <c r="Q789" i="1" s="1"/>
  <c r="N790" i="1"/>
  <c r="P790" i="1" s="1"/>
  <c r="Q790" i="1" s="1"/>
  <c r="N791" i="1"/>
  <c r="Q791" i="1" s="1"/>
  <c r="N792" i="1"/>
  <c r="Q792" i="1" s="1"/>
  <c r="N793" i="1"/>
  <c r="Q793" i="1" s="1"/>
  <c r="N794" i="1"/>
  <c r="Q794" i="1" s="1"/>
  <c r="N795" i="1"/>
  <c r="Q795" i="1" s="1"/>
  <c r="N796" i="1"/>
  <c r="Q796" i="1" s="1"/>
  <c r="N797" i="1"/>
  <c r="Q797" i="1" s="1"/>
  <c r="N798" i="1"/>
  <c r="Q798" i="1" s="1"/>
  <c r="N799" i="1"/>
  <c r="Q799" i="1" s="1"/>
  <c r="N800" i="1"/>
  <c r="N801" i="1"/>
  <c r="N802" i="1"/>
  <c r="Q802" i="1" s="1"/>
  <c r="N803" i="1"/>
  <c r="Q803" i="1" s="1"/>
  <c r="N804" i="1"/>
  <c r="Q804" i="1" s="1"/>
  <c r="N805" i="1"/>
  <c r="Q805" i="1" s="1"/>
  <c r="N806" i="1"/>
  <c r="Q806" i="1" s="1"/>
  <c r="N807" i="1"/>
  <c r="Q807" i="1" s="1"/>
  <c r="N808" i="1"/>
  <c r="Q808" i="1" s="1"/>
  <c r="N809" i="1"/>
  <c r="Q809" i="1" s="1"/>
  <c r="N810" i="1"/>
  <c r="Q810" i="1" s="1"/>
  <c r="N811" i="1"/>
  <c r="Q811" i="1" s="1"/>
  <c r="N812" i="1"/>
  <c r="Q812" i="1" s="1"/>
  <c r="N813" i="1"/>
  <c r="Q813" i="1" s="1"/>
  <c r="N814" i="1"/>
  <c r="Q814" i="1" s="1"/>
  <c r="N815" i="1"/>
  <c r="Q815" i="1" s="1"/>
  <c r="N816" i="1"/>
  <c r="Q816" i="1" s="1"/>
  <c r="N817" i="1"/>
  <c r="Q817" i="1" s="1"/>
  <c r="N818" i="1"/>
  <c r="Q818" i="1" s="1"/>
  <c r="N819" i="1"/>
  <c r="Q819" i="1" s="1"/>
  <c r="N820" i="1"/>
  <c r="Q820" i="1" s="1"/>
  <c r="N821" i="1"/>
  <c r="Q821" i="1" s="1"/>
  <c r="N822" i="1"/>
  <c r="N823" i="1"/>
  <c r="N824" i="1"/>
  <c r="Q824" i="1" s="1"/>
  <c r="N825" i="1"/>
  <c r="Q825" i="1" s="1"/>
  <c r="N826" i="1"/>
  <c r="Q826" i="1" s="1"/>
  <c r="N827" i="1"/>
  <c r="Q827" i="1" s="1"/>
  <c r="N828" i="1"/>
  <c r="Q828" i="1" s="1"/>
  <c r="N829" i="1"/>
  <c r="Q829" i="1" s="1"/>
  <c r="N830" i="1"/>
  <c r="Q830" i="1" s="1"/>
  <c r="N831" i="1"/>
  <c r="Q831" i="1" s="1"/>
  <c r="N832" i="1"/>
  <c r="Q832" i="1" s="1"/>
  <c r="N833" i="1"/>
  <c r="Q833" i="1" s="1"/>
  <c r="N834" i="1"/>
  <c r="Q834" i="1" s="1"/>
  <c r="N835" i="1"/>
  <c r="Q835" i="1" s="1"/>
  <c r="N836" i="1"/>
  <c r="Q836" i="1" s="1"/>
  <c r="N837" i="1"/>
  <c r="P837" i="1" s="1"/>
  <c r="Q837" i="1" s="1"/>
  <c r="N838" i="1"/>
  <c r="P838" i="1" s="1"/>
  <c r="Q838" i="1" s="1"/>
  <c r="N839" i="1"/>
  <c r="Q839" i="1" s="1"/>
  <c r="N840" i="1"/>
  <c r="Q840" i="1" s="1"/>
  <c r="N841" i="1"/>
  <c r="N842" i="1"/>
  <c r="Q842" i="1" s="1"/>
  <c r="N843" i="1"/>
  <c r="Q843" i="1" s="1"/>
  <c r="N844" i="1"/>
  <c r="Q844" i="1" s="1"/>
  <c r="N845" i="1"/>
  <c r="Q845" i="1" s="1"/>
  <c r="N846" i="1"/>
  <c r="Q846" i="1" s="1"/>
  <c r="N847" i="1"/>
  <c r="Q847" i="1" s="1"/>
  <c r="N848" i="1"/>
  <c r="Q848" i="1" s="1"/>
  <c r="N849" i="1"/>
  <c r="P849" i="1" s="1"/>
  <c r="Q849" i="1" s="1"/>
  <c r="N850" i="1"/>
  <c r="Q850" i="1" s="1"/>
  <c r="N851" i="1"/>
  <c r="Q851" i="1" s="1"/>
  <c r="N852" i="1"/>
  <c r="Q852" i="1" s="1"/>
  <c r="N853" i="1"/>
  <c r="Q853" i="1" s="1"/>
  <c r="N854" i="1"/>
  <c r="Q854" i="1" s="1"/>
  <c r="N855" i="1"/>
  <c r="Q855" i="1" s="1"/>
  <c r="N856" i="1"/>
  <c r="Q856" i="1" s="1"/>
  <c r="N857" i="1"/>
  <c r="Q857" i="1" s="1"/>
  <c r="N858" i="1"/>
  <c r="Q858" i="1" s="1"/>
  <c r="N859" i="1"/>
  <c r="Q859" i="1" s="1"/>
  <c r="N860" i="1"/>
  <c r="Q860" i="1" s="1"/>
  <c r="N861" i="1"/>
  <c r="Q861" i="1" s="1"/>
  <c r="N862" i="1"/>
  <c r="Q862" i="1" s="1"/>
  <c r="N863" i="1"/>
  <c r="Q863" i="1" s="1"/>
  <c r="N864" i="1"/>
  <c r="Q864" i="1" s="1"/>
  <c r="N865" i="1"/>
  <c r="Q865" i="1" s="1"/>
  <c r="N866" i="1"/>
  <c r="Q866" i="1" s="1"/>
  <c r="N867" i="1"/>
  <c r="Q867" i="1" s="1"/>
  <c r="N868" i="1"/>
  <c r="Q868" i="1" s="1"/>
  <c r="N869" i="1"/>
  <c r="Q869" i="1" s="1"/>
  <c r="N870" i="1"/>
  <c r="Q870" i="1" s="1"/>
  <c r="N871" i="1"/>
  <c r="Q871" i="1" s="1"/>
  <c r="N872" i="1"/>
  <c r="P872" i="1" s="1"/>
  <c r="Q872" i="1" s="1"/>
  <c r="N873" i="1"/>
  <c r="Q873" i="1" s="1"/>
  <c r="N874" i="1"/>
  <c r="Q874" i="1" s="1"/>
  <c r="N875" i="1"/>
  <c r="Q875" i="1" s="1"/>
  <c r="N876" i="1"/>
  <c r="Q876" i="1" s="1"/>
  <c r="N877" i="1"/>
  <c r="Q877" i="1" s="1"/>
  <c r="N878" i="1"/>
  <c r="Q878" i="1" s="1"/>
  <c r="N879" i="1"/>
  <c r="Q879" i="1" s="1"/>
  <c r="N880" i="1"/>
  <c r="Q880" i="1" s="1"/>
  <c r="N881" i="1"/>
  <c r="Q881" i="1" s="1"/>
  <c r="N882" i="1"/>
  <c r="Q882" i="1" s="1"/>
  <c r="N883" i="1"/>
  <c r="Q883" i="1" s="1"/>
  <c r="N884" i="1"/>
  <c r="Q884" i="1" s="1"/>
  <c r="N885" i="1"/>
  <c r="P885" i="1" s="1"/>
  <c r="Q885" i="1" s="1"/>
  <c r="N886" i="1"/>
  <c r="P886" i="1" s="1"/>
  <c r="Q886" i="1" s="1"/>
  <c r="N887" i="1"/>
  <c r="P887" i="1" s="1"/>
  <c r="Q887" i="1" s="1"/>
  <c r="N888" i="1"/>
  <c r="Q888" i="1" s="1"/>
  <c r="N889" i="1"/>
  <c r="Q889" i="1" s="1"/>
  <c r="N890" i="1"/>
  <c r="Q890" i="1" s="1"/>
  <c r="N891" i="1"/>
  <c r="Q891" i="1" s="1"/>
  <c r="N892" i="1"/>
  <c r="Q892" i="1" s="1"/>
  <c r="N893" i="1"/>
  <c r="Q893" i="1" s="1"/>
  <c r="N894" i="1"/>
  <c r="Q894" i="1" s="1"/>
  <c r="N895" i="1"/>
  <c r="Q895" i="1" s="1"/>
  <c r="N896" i="1"/>
  <c r="Q896" i="1" s="1"/>
  <c r="N897" i="1"/>
  <c r="Q897" i="1" s="1"/>
  <c r="N898" i="1"/>
  <c r="Q898" i="1" s="1"/>
  <c r="N899" i="1"/>
  <c r="Q899" i="1" s="1"/>
  <c r="N900" i="1"/>
  <c r="Q900" i="1" s="1"/>
  <c r="N901" i="1"/>
  <c r="Q901" i="1" s="1"/>
  <c r="N902" i="1"/>
  <c r="Q902" i="1" s="1"/>
  <c r="N903" i="1"/>
  <c r="Q903" i="1" s="1"/>
  <c r="N904" i="1"/>
  <c r="Q904" i="1" s="1"/>
  <c r="N905" i="1"/>
  <c r="Q905" i="1" s="1"/>
  <c r="N906" i="1"/>
  <c r="Q906" i="1" s="1"/>
  <c r="N907" i="1"/>
  <c r="Q907" i="1" s="1"/>
  <c r="N908" i="1"/>
  <c r="Q908" i="1" s="1"/>
  <c r="N909" i="1"/>
  <c r="Q909" i="1" s="1"/>
  <c r="N910" i="1"/>
  <c r="Q910" i="1" s="1"/>
  <c r="N911" i="1"/>
  <c r="Q911" i="1" s="1"/>
  <c r="N912" i="1"/>
  <c r="Q912" i="1" s="1"/>
  <c r="N913" i="1"/>
  <c r="Q913" i="1" s="1"/>
  <c r="N914" i="1"/>
  <c r="Q914" i="1" s="1"/>
  <c r="N915" i="1"/>
  <c r="Q915" i="1" s="1"/>
  <c r="N916" i="1"/>
  <c r="Q916" i="1" s="1"/>
  <c r="N917" i="1"/>
  <c r="Q917" i="1" s="1"/>
  <c r="N918" i="1"/>
  <c r="Q918" i="1" s="1"/>
  <c r="N919" i="1"/>
  <c r="Q919" i="1" s="1"/>
  <c r="N920" i="1"/>
  <c r="Q920" i="1" s="1"/>
  <c r="N921" i="1"/>
  <c r="Q921" i="1" s="1"/>
  <c r="N922" i="1"/>
  <c r="Q922" i="1" s="1"/>
  <c r="N923" i="1"/>
  <c r="Q923" i="1" s="1"/>
  <c r="N924" i="1"/>
  <c r="Q924" i="1" s="1"/>
  <c r="N925" i="1"/>
  <c r="Q925" i="1" s="1"/>
  <c r="N926" i="1"/>
  <c r="Q926" i="1" s="1"/>
  <c r="N927" i="1"/>
  <c r="Q927" i="1" s="1"/>
  <c r="N928" i="1"/>
  <c r="Q928" i="1" s="1"/>
  <c r="N929" i="1"/>
  <c r="Q929" i="1" s="1"/>
  <c r="N930" i="1"/>
  <c r="Q930" i="1" s="1"/>
  <c r="N931" i="1"/>
  <c r="Q931" i="1" s="1"/>
  <c r="N932" i="1"/>
  <c r="Q932" i="1" s="1"/>
  <c r="N933" i="1"/>
  <c r="Q933" i="1" s="1"/>
  <c r="N934" i="1"/>
  <c r="Q934" i="1" s="1"/>
  <c r="N935" i="1"/>
  <c r="Q935" i="1" s="1"/>
  <c r="N936" i="1"/>
  <c r="Q936" i="1" s="1"/>
  <c r="N937" i="1"/>
  <c r="Q937" i="1" s="1"/>
  <c r="N938" i="1"/>
  <c r="Q938" i="1" s="1"/>
  <c r="N939" i="1"/>
  <c r="Q939" i="1" s="1"/>
  <c r="N940" i="1"/>
  <c r="Q940" i="1" s="1"/>
  <c r="N941" i="1"/>
  <c r="Q941" i="1" s="1"/>
  <c r="N942" i="1"/>
  <c r="Q942" i="1" s="1"/>
  <c r="N943" i="1"/>
  <c r="Q943" i="1" s="1"/>
  <c r="N944" i="1"/>
  <c r="Q944" i="1" s="1"/>
  <c r="N945" i="1"/>
  <c r="Q945" i="1" s="1"/>
  <c r="N946" i="1"/>
  <c r="Q946" i="1" s="1"/>
  <c r="N947" i="1"/>
  <c r="P947" i="1" s="1"/>
  <c r="Q947" i="1" s="1"/>
  <c r="N948" i="1"/>
  <c r="P948" i="1" s="1"/>
  <c r="Q948" i="1" s="1"/>
  <c r="N949" i="1"/>
  <c r="P949" i="1" s="1"/>
  <c r="Q949" i="1" s="1"/>
  <c r="N950" i="1"/>
  <c r="P950" i="1" s="1"/>
  <c r="Q950" i="1" s="1"/>
  <c r="N951" i="1"/>
  <c r="P951" i="1" s="1"/>
  <c r="Q951" i="1" s="1"/>
  <c r="N952" i="1"/>
  <c r="P952" i="1" s="1"/>
  <c r="Q952" i="1" s="1"/>
  <c r="N953" i="1"/>
  <c r="P953" i="1" s="1"/>
  <c r="Q953" i="1" s="1"/>
  <c r="N954" i="1"/>
  <c r="P954" i="1" s="1"/>
  <c r="Q954" i="1" s="1"/>
  <c r="N955" i="1"/>
  <c r="P955" i="1" s="1"/>
  <c r="Q955" i="1" s="1"/>
  <c r="N956" i="1"/>
  <c r="P956" i="1" s="1"/>
  <c r="Q956" i="1" s="1"/>
  <c r="N957" i="1"/>
  <c r="P957" i="1" s="1"/>
  <c r="Q957" i="1" s="1"/>
  <c r="N958" i="1"/>
  <c r="P958" i="1" s="1"/>
  <c r="Q958" i="1" s="1"/>
  <c r="N959" i="1"/>
  <c r="P959" i="1" s="1"/>
  <c r="Q959" i="1" s="1"/>
  <c r="N960" i="1"/>
  <c r="P960" i="1" s="1"/>
  <c r="Q960" i="1" s="1"/>
  <c r="N961" i="1"/>
  <c r="P961" i="1" s="1"/>
  <c r="Q961" i="1" s="1"/>
  <c r="N962" i="1"/>
  <c r="P962" i="1" s="1"/>
  <c r="Q962" i="1" s="1"/>
  <c r="N963" i="1"/>
  <c r="P963" i="1" s="1"/>
  <c r="Q963" i="1" s="1"/>
  <c r="N964" i="1"/>
  <c r="P964" i="1" s="1"/>
  <c r="Q964" i="1" s="1"/>
  <c r="N965" i="1"/>
  <c r="Q965" i="1" s="1"/>
  <c r="N966" i="1"/>
  <c r="Q966" i="1" s="1"/>
  <c r="N967" i="1"/>
  <c r="Q967" i="1" s="1"/>
  <c r="N968" i="1"/>
  <c r="Q968" i="1" s="1"/>
  <c r="N969" i="1"/>
  <c r="Q969" i="1" s="1"/>
  <c r="N970" i="1"/>
  <c r="Q970" i="1" s="1"/>
  <c r="N971" i="1"/>
  <c r="Q971" i="1" s="1"/>
  <c r="N972" i="1"/>
  <c r="Q972" i="1" s="1"/>
  <c r="N973" i="1"/>
  <c r="Q973" i="1" s="1"/>
  <c r="N974" i="1"/>
  <c r="Q974" i="1" s="1"/>
  <c r="N975" i="1"/>
  <c r="Q975" i="1" s="1"/>
  <c r="N976" i="1"/>
  <c r="Q976" i="1" s="1"/>
  <c r="N977" i="1"/>
  <c r="Q977" i="1" s="1"/>
  <c r="N978" i="1"/>
  <c r="P978" i="1" s="1"/>
  <c r="Q978" i="1" s="1"/>
  <c r="N979" i="1"/>
  <c r="P979" i="1" s="1"/>
  <c r="Q979" i="1" s="1"/>
  <c r="N980" i="1"/>
  <c r="Q980" i="1" s="1"/>
  <c r="N981" i="1"/>
  <c r="Q981" i="1" s="1"/>
  <c r="N982" i="1"/>
  <c r="Q982" i="1" s="1"/>
  <c r="N983" i="1"/>
  <c r="Q983" i="1" s="1"/>
  <c r="N984" i="1"/>
  <c r="Q984" i="1" s="1"/>
  <c r="N985" i="1"/>
  <c r="Q985" i="1" s="1"/>
  <c r="N986" i="1"/>
  <c r="Q986" i="1" s="1"/>
  <c r="N987" i="1"/>
  <c r="Q987" i="1" s="1"/>
  <c r="N988" i="1"/>
  <c r="Q988" i="1" s="1"/>
  <c r="N989" i="1"/>
  <c r="Q989" i="1" s="1"/>
  <c r="N990" i="1"/>
  <c r="Q990" i="1" s="1"/>
  <c r="N991" i="1"/>
  <c r="Q991" i="1" s="1"/>
  <c r="N992" i="1"/>
  <c r="Q992" i="1" s="1"/>
  <c r="N993" i="1"/>
  <c r="Q993" i="1" s="1"/>
  <c r="N994" i="1"/>
  <c r="Q994" i="1" s="1"/>
  <c r="N995" i="1"/>
  <c r="Q995" i="1" s="1"/>
  <c r="N996" i="1"/>
  <c r="Q996" i="1" s="1"/>
  <c r="N997" i="1"/>
  <c r="Q997" i="1" s="1"/>
  <c r="N998" i="1"/>
  <c r="Q998" i="1" s="1"/>
  <c r="N999" i="1"/>
  <c r="Q999" i="1" s="1"/>
  <c r="N1000" i="1"/>
  <c r="Q1000" i="1" s="1"/>
  <c r="N1001" i="1"/>
  <c r="Q1001" i="1" s="1"/>
  <c r="N1002" i="1"/>
  <c r="Q1002" i="1" s="1"/>
  <c r="N1003" i="1"/>
  <c r="Q1003" i="1" s="1"/>
  <c r="N1004" i="1"/>
  <c r="Q1004" i="1" s="1"/>
  <c r="N1005" i="1"/>
  <c r="Q1005" i="1" s="1"/>
  <c r="N1006" i="1"/>
  <c r="Q1006" i="1" s="1"/>
  <c r="N1007" i="1"/>
  <c r="Q1007" i="1" s="1"/>
  <c r="N1008" i="1"/>
  <c r="Q1008" i="1" s="1"/>
  <c r="N1009" i="1"/>
  <c r="P1009" i="1" s="1"/>
  <c r="Q1009" i="1" s="1"/>
  <c r="N1010" i="1"/>
  <c r="P1010" i="1" s="1"/>
  <c r="Q1010" i="1" s="1"/>
  <c r="N1011" i="1"/>
  <c r="P1011" i="1" s="1"/>
  <c r="Q1011" i="1" s="1"/>
  <c r="N1012" i="1"/>
  <c r="P1012" i="1" s="1"/>
  <c r="Q1012" i="1" s="1"/>
  <c r="N1013" i="1"/>
  <c r="P1013" i="1" s="1"/>
  <c r="Q1013" i="1" s="1"/>
  <c r="N1014" i="1"/>
  <c r="P1014" i="1" s="1"/>
  <c r="Q1014" i="1" s="1"/>
  <c r="N1015" i="1"/>
  <c r="P1015" i="1" s="1"/>
  <c r="Q1015" i="1" s="1"/>
  <c r="N1016" i="1"/>
  <c r="P1016" i="1" s="1"/>
  <c r="Q1016" i="1" s="1"/>
  <c r="N1017" i="1"/>
  <c r="P1017" i="1" s="1"/>
  <c r="Q1017" i="1" s="1"/>
  <c r="N1018" i="1"/>
  <c r="P1018" i="1" s="1"/>
  <c r="Q1018" i="1" s="1"/>
  <c r="N1019" i="1"/>
  <c r="P1019" i="1" s="1"/>
  <c r="Q1019" i="1" s="1"/>
  <c r="N1020" i="1"/>
  <c r="Q1020" i="1" s="1"/>
  <c r="N1021" i="1"/>
  <c r="Q1021" i="1" s="1"/>
  <c r="N1022" i="1"/>
  <c r="Q1022" i="1" s="1"/>
  <c r="N1023" i="1"/>
  <c r="Q1023" i="1" s="1"/>
  <c r="N1024" i="1"/>
  <c r="Q1024" i="1" s="1"/>
  <c r="N1025" i="1"/>
  <c r="Q1025" i="1" s="1"/>
  <c r="N1026" i="1"/>
  <c r="Q1026" i="1" s="1"/>
  <c r="N1027" i="1"/>
  <c r="Q1027" i="1" s="1"/>
  <c r="N1028" i="1"/>
  <c r="Q1028" i="1" s="1"/>
  <c r="N1029" i="1"/>
  <c r="Q1029" i="1" s="1"/>
  <c r="N1030" i="1"/>
  <c r="Q1030" i="1" s="1"/>
  <c r="N1031" i="1"/>
  <c r="Q1031" i="1" s="1"/>
  <c r="N1032" i="1"/>
  <c r="Q1032" i="1" s="1"/>
  <c r="N1033" i="1"/>
  <c r="Q1033" i="1" s="1"/>
  <c r="N1034" i="1"/>
  <c r="Q1034" i="1" s="1"/>
  <c r="N1035" i="1"/>
  <c r="Q1035" i="1" s="1"/>
  <c r="N1036" i="1"/>
  <c r="Q1036" i="1" s="1"/>
  <c r="N1037" i="1"/>
  <c r="Q1037" i="1" s="1"/>
  <c r="N1038" i="1"/>
  <c r="P1038" i="1" s="1"/>
  <c r="Q1038" i="1" s="1"/>
  <c r="N1039" i="1"/>
  <c r="P1039" i="1" s="1"/>
  <c r="Q1039" i="1" s="1"/>
  <c r="N1040" i="1"/>
  <c r="P1040" i="1" s="1"/>
  <c r="Q1040" i="1" s="1"/>
  <c r="N1041" i="1"/>
  <c r="P1041" i="1" s="1"/>
  <c r="Q1041" i="1" s="1"/>
  <c r="N1042" i="1"/>
  <c r="P1042" i="1" s="1"/>
  <c r="Q1042" i="1" s="1"/>
  <c r="N1043" i="1"/>
  <c r="P1043" i="1" s="1"/>
  <c r="Q1043" i="1" s="1"/>
  <c r="N1044" i="1"/>
  <c r="P1044" i="1" s="1"/>
  <c r="Q1044" i="1" s="1"/>
  <c r="N1045" i="1"/>
  <c r="P1045" i="1" s="1"/>
  <c r="Q1045" i="1" s="1"/>
  <c r="N1046" i="1"/>
  <c r="P1046" i="1" s="1"/>
  <c r="Q1046" i="1" s="1"/>
  <c r="N1047" i="1"/>
  <c r="P1047" i="1" s="1"/>
  <c r="Q1047" i="1" s="1"/>
  <c r="N1048" i="1"/>
  <c r="P1048" i="1" s="1"/>
  <c r="Q1048" i="1" s="1"/>
  <c r="L3640" i="6"/>
  <c r="M3640" i="6" s="1"/>
  <c r="L3617" i="6"/>
  <c r="M3617" i="6" s="1"/>
  <c r="L3630" i="6"/>
  <c r="M3630" i="6" s="1"/>
  <c r="L3645" i="6"/>
  <c r="M3645" i="6" s="1"/>
  <c r="L3619" i="6"/>
  <c r="M3619" i="6" s="1"/>
  <c r="L3662" i="6"/>
  <c r="M3662" i="6" s="1"/>
  <c r="L641" i="6"/>
  <c r="M641" i="6" s="1"/>
  <c r="L3596" i="6"/>
  <c r="M3596" i="6" s="1"/>
  <c r="L643" i="6"/>
  <c r="M643" i="6" s="1"/>
  <c r="L3664" i="6"/>
  <c r="M3664" i="6" s="1"/>
  <c r="L3590" i="6"/>
  <c r="M3590" i="6" s="1"/>
  <c r="L646" i="6"/>
  <c r="M646" i="6" s="1"/>
  <c r="L635" i="6"/>
  <c r="M635" i="6" s="1"/>
  <c r="L636" i="6"/>
  <c r="M636" i="6" s="1"/>
  <c r="L3607" i="6"/>
  <c r="M3607" i="6" s="1"/>
  <c r="L650" i="6"/>
  <c r="M650" i="6" s="1"/>
  <c r="L3594" i="6"/>
  <c r="M3594" i="6" s="1"/>
  <c r="L652" i="6"/>
  <c r="M652" i="6" s="1"/>
  <c r="L3656" i="6"/>
  <c r="M3656" i="6" s="1"/>
  <c r="L3629" i="6"/>
  <c r="M3629" i="6" s="1"/>
  <c r="L3642" i="6"/>
  <c r="M3642" i="6" s="1"/>
  <c r="L656" i="6"/>
  <c r="M656" i="6" s="1"/>
  <c r="L3621" i="6"/>
  <c r="M3621" i="6" s="1"/>
  <c r="L3622" i="6"/>
  <c r="M3622" i="6" s="1"/>
  <c r="L657" i="6"/>
  <c r="M657" i="6" s="1"/>
  <c r="L660" i="6"/>
  <c r="M660" i="6" s="1"/>
  <c r="L661" i="6"/>
  <c r="M661" i="6" s="1"/>
  <c r="L662" i="6"/>
  <c r="M662" i="6" s="1"/>
  <c r="L642" i="6"/>
  <c r="M642" i="6" s="1"/>
  <c r="L644" i="6"/>
  <c r="M644" i="6" s="1"/>
  <c r="L645" i="6"/>
  <c r="M645" i="6" s="1"/>
  <c r="L666" i="6"/>
  <c r="M666" i="6" s="1"/>
  <c r="L667" i="6"/>
  <c r="M667" i="6" s="1"/>
  <c r="L668" i="6"/>
  <c r="M668" i="6" s="1"/>
  <c r="L664" i="6"/>
  <c r="M664" i="6" s="1"/>
  <c r="L3647" i="6"/>
  <c r="M3647" i="6" s="1"/>
  <c r="L671" i="6"/>
  <c r="M671" i="6" s="1"/>
  <c r="L3624" i="6"/>
  <c r="M3624" i="6" s="1"/>
  <c r="L3595" i="6"/>
  <c r="M3595" i="6" s="1"/>
  <c r="L3650" i="6"/>
  <c r="M3650" i="6" s="1"/>
  <c r="L3604" i="6"/>
  <c r="M3604" i="6" s="1"/>
  <c r="L676" i="6"/>
  <c r="M676" i="6" s="1"/>
  <c r="L677" i="6"/>
  <c r="M677" i="6" s="1"/>
  <c r="L678" i="6"/>
  <c r="M678" i="6" s="1"/>
  <c r="L679" i="6"/>
  <c r="M679" i="6" s="1"/>
  <c r="L3641" i="6"/>
  <c r="M3641" i="6" s="1"/>
  <c r="L681" i="6"/>
  <c r="M681" i="6" s="1"/>
  <c r="L659" i="6"/>
  <c r="M659" i="6" s="1"/>
  <c r="L683" i="6"/>
  <c r="M683" i="6" s="1"/>
  <c r="L651" i="6"/>
  <c r="M651" i="6" s="1"/>
  <c r="L685" i="6"/>
  <c r="M685" i="6" s="1"/>
  <c r="L686" i="6"/>
  <c r="M686" i="6" s="1"/>
  <c r="L687" i="6"/>
  <c r="M687" i="6" s="1"/>
  <c r="L3631" i="6"/>
  <c r="M3631" i="6" s="1"/>
  <c r="L3648" i="6"/>
  <c r="M3648" i="6" s="1"/>
  <c r="L3658" i="6"/>
  <c r="M3658" i="6" s="1"/>
  <c r="L3659" i="6"/>
  <c r="M3659" i="6" s="1"/>
  <c r="L3667" i="6"/>
  <c r="M3667" i="6" s="1"/>
  <c r="L693" i="6"/>
  <c r="M693" i="6" s="1"/>
  <c r="L694" i="6"/>
  <c r="M694" i="6" s="1"/>
  <c r="L695" i="6"/>
  <c r="M695" i="6" s="1"/>
  <c r="L3638" i="6"/>
  <c r="M3638" i="6" s="1"/>
  <c r="L3666" i="6"/>
  <c r="M3666" i="6" s="1"/>
  <c r="L3660" i="6"/>
  <c r="M3660" i="6" s="1"/>
  <c r="L699" i="6"/>
  <c r="M699" i="6" s="1"/>
  <c r="L3606" i="6"/>
  <c r="M3606" i="6" s="1"/>
  <c r="L701" i="6"/>
  <c r="M701" i="6" s="1"/>
  <c r="L669" i="6"/>
  <c r="M669" i="6" s="1"/>
  <c r="L633" i="6"/>
  <c r="M633" i="6" s="1"/>
  <c r="L670" i="6"/>
  <c r="M670" i="6" s="1"/>
  <c r="L705" i="6"/>
  <c r="M705" i="6" s="1"/>
  <c r="L3663" i="6"/>
  <c r="M3663" i="6" s="1"/>
  <c r="L707" i="6"/>
  <c r="M707" i="6" s="1"/>
  <c r="L708" i="6"/>
  <c r="M708" i="6" s="1"/>
  <c r="L709" i="6"/>
  <c r="M709" i="6" s="1"/>
  <c r="L3612" i="6"/>
  <c r="M3612" i="6" s="1"/>
  <c r="L711" i="6"/>
  <c r="M711" i="6" s="1"/>
  <c r="L712" i="6"/>
  <c r="M712" i="6" s="1"/>
  <c r="L713" i="6"/>
  <c r="M713" i="6" s="1"/>
  <c r="L3609" i="6"/>
  <c r="M3609" i="6" s="1"/>
  <c r="L715" i="6"/>
  <c r="M715" i="6" s="1"/>
  <c r="L716" i="6"/>
  <c r="M716" i="6" s="1"/>
  <c r="L653" i="6"/>
  <c r="M653" i="6" s="1"/>
  <c r="L655" i="6"/>
  <c r="M655" i="6" s="1"/>
  <c r="L719" i="6"/>
  <c r="M719" i="6" s="1"/>
  <c r="L3651" i="6"/>
  <c r="M3651" i="6" s="1"/>
  <c r="L721" i="6"/>
  <c r="M721" i="6" s="1"/>
  <c r="L3649" i="6"/>
  <c r="M3649" i="6" s="1"/>
  <c r="L3646" i="6"/>
  <c r="M3646" i="6" s="1"/>
  <c r="L3657" i="6"/>
  <c r="M3657" i="6" s="1"/>
  <c r="L725" i="6"/>
  <c r="M725" i="6" s="1"/>
  <c r="L665" i="6"/>
  <c r="M665" i="6" s="1"/>
  <c r="L3618" i="6"/>
  <c r="M3618" i="6" s="1"/>
  <c r="L728" i="6"/>
  <c r="M728" i="6" s="1"/>
  <c r="L658" i="6"/>
  <c r="M658" i="6" s="1"/>
  <c r="L696" i="6"/>
  <c r="M696" i="6" s="1"/>
  <c r="L688" i="6"/>
  <c r="M688" i="6" s="1"/>
  <c r="L726" i="6"/>
  <c r="M726" i="6" s="1"/>
  <c r="L733" i="6"/>
  <c r="M733" i="6" s="1"/>
  <c r="L639" i="6"/>
  <c r="M639" i="6" s="1"/>
  <c r="L735" i="6"/>
  <c r="M735" i="6" s="1"/>
  <c r="L736" i="6"/>
  <c r="M736" i="6" s="1"/>
  <c r="L737" i="6"/>
  <c r="M737" i="6" s="1"/>
  <c r="L738" i="6"/>
  <c r="M738" i="6" s="1"/>
  <c r="L739" i="6"/>
  <c r="M739" i="6" s="1"/>
  <c r="L689" i="6"/>
  <c r="M689" i="6" s="1"/>
  <c r="L741" i="6"/>
  <c r="M741" i="6" s="1"/>
  <c r="L742" i="6"/>
  <c r="M742" i="6" s="1"/>
  <c r="L3610" i="6"/>
  <c r="M3610" i="6" s="1"/>
  <c r="L3633" i="6"/>
  <c r="M3633" i="6" s="1"/>
  <c r="L3605" i="6"/>
  <c r="M3605" i="6" s="1"/>
  <c r="L745" i="6"/>
  <c r="M745" i="6" s="1"/>
  <c r="L747" i="6"/>
  <c r="M747" i="6" s="1"/>
  <c r="L748" i="6"/>
  <c r="M748" i="6" s="1"/>
  <c r="L749" i="6"/>
  <c r="M749" i="6" s="1"/>
  <c r="L3589" i="6"/>
  <c r="M3589" i="6" s="1"/>
  <c r="L751" i="6"/>
  <c r="M751" i="6" s="1"/>
  <c r="L752" i="6"/>
  <c r="M752" i="6" s="1"/>
  <c r="L753" i="6"/>
  <c r="M753" i="6" s="1"/>
  <c r="L754" i="6"/>
  <c r="M754" i="6" s="1"/>
  <c r="L755" i="6"/>
  <c r="M755" i="6" s="1"/>
  <c r="L756" i="6"/>
  <c r="M756" i="6" s="1"/>
  <c r="L3632" i="6"/>
  <c r="M3632" i="6" s="1"/>
  <c r="L758" i="6"/>
  <c r="M758" i="6" s="1"/>
  <c r="L3601" i="6"/>
  <c r="M3601" i="6" s="1"/>
  <c r="L760" i="6"/>
  <c r="M760" i="6" s="1"/>
  <c r="L761" i="6"/>
  <c r="M761" i="6" s="1"/>
  <c r="L762" i="6"/>
  <c r="M762" i="6" s="1"/>
  <c r="L763" i="6"/>
  <c r="M763" i="6" s="1"/>
  <c r="L764" i="6"/>
  <c r="M764" i="6" s="1"/>
  <c r="L765" i="6"/>
  <c r="M765" i="6" s="1"/>
  <c r="L3598" i="6"/>
  <c r="M3598" i="6" s="1"/>
  <c r="L3599" i="6"/>
  <c r="M3599" i="6" s="1"/>
  <c r="L768" i="6"/>
  <c r="M768" i="6" s="1"/>
  <c r="L769" i="6"/>
  <c r="M769" i="6" s="1"/>
  <c r="L3625" i="6"/>
  <c r="M3625" i="6" s="1"/>
  <c r="L3628" i="6"/>
  <c r="M3628" i="6" s="1"/>
  <c r="L772" i="6"/>
  <c r="M772" i="6" s="1"/>
  <c r="L773" i="6"/>
  <c r="M773" i="6" s="1"/>
  <c r="L774" i="6"/>
  <c r="M774" i="6" s="1"/>
  <c r="L775" i="6"/>
  <c r="M775" i="6" s="1"/>
  <c r="L776" i="6"/>
  <c r="M776" i="6" s="1"/>
  <c r="L3661" i="6"/>
  <c r="M3661" i="6" s="1"/>
  <c r="L778" i="6"/>
  <c r="M778" i="6" s="1"/>
  <c r="L3591" i="6"/>
  <c r="M3591" i="6" s="1"/>
  <c r="L3643" i="6"/>
  <c r="M3643" i="6" s="1"/>
  <c r="L3654" i="6"/>
  <c r="M3654" i="6" s="1"/>
  <c r="L781" i="6"/>
  <c r="M781" i="6" s="1"/>
  <c r="L691" i="6"/>
  <c r="M691" i="6" s="1"/>
  <c r="L783" i="6"/>
  <c r="M783" i="6" s="1"/>
  <c r="L784" i="6"/>
  <c r="M784" i="6" s="1"/>
  <c r="L785" i="6"/>
  <c r="M785" i="6" s="1"/>
  <c r="L684" i="6"/>
  <c r="M684" i="6" s="1"/>
  <c r="L740" i="6"/>
  <c r="M740" i="6" s="1"/>
  <c r="L692" i="6"/>
  <c r="M692" i="6" s="1"/>
  <c r="L789" i="6"/>
  <c r="M789" i="6" s="1"/>
  <c r="L780" i="6"/>
  <c r="M780" i="6" s="1"/>
  <c r="L680" i="6"/>
  <c r="M680" i="6" s="1"/>
  <c r="L792" i="6"/>
  <c r="M792" i="6" s="1"/>
  <c r="L793" i="6"/>
  <c r="M793" i="6" s="1"/>
  <c r="L794" i="6"/>
  <c r="M794" i="6" s="1"/>
  <c r="L795" i="6"/>
  <c r="M795" i="6" s="1"/>
  <c r="L796" i="6"/>
  <c r="M796" i="6" s="1"/>
  <c r="L797" i="6"/>
  <c r="M797" i="6" s="1"/>
  <c r="L798" i="6"/>
  <c r="M798" i="6" s="1"/>
  <c r="L799" i="6"/>
  <c r="M799" i="6" s="1"/>
  <c r="L800" i="6"/>
  <c r="M800" i="6" s="1"/>
  <c r="L801" i="6"/>
  <c r="M801" i="6" s="1"/>
  <c r="L802" i="6"/>
  <c r="M802" i="6" s="1"/>
  <c r="L803" i="6"/>
  <c r="M803" i="6" s="1"/>
  <c r="L675" i="6"/>
  <c r="M675" i="6" s="1"/>
  <c r="L805" i="6"/>
  <c r="M805" i="6" s="1"/>
  <c r="L806" i="6"/>
  <c r="M806" i="6" s="1"/>
  <c r="L786" i="6"/>
  <c r="M786" i="6" s="1"/>
  <c r="L3603" i="6"/>
  <c r="M3603" i="6" s="1"/>
  <c r="L809" i="6"/>
  <c r="M809" i="6" s="1"/>
  <c r="L810" i="6"/>
  <c r="M810" i="6" s="1"/>
  <c r="L674" i="6"/>
  <c r="M674" i="6" s="1"/>
  <c r="L640" i="6"/>
  <c r="M640" i="6" s="1"/>
  <c r="L813" i="6"/>
  <c r="M813" i="6" s="1"/>
  <c r="L814" i="6"/>
  <c r="M814" i="6" s="1"/>
  <c r="L815" i="6"/>
  <c r="M815" i="6" s="1"/>
  <c r="L3644" i="6"/>
  <c r="M3644" i="6" s="1"/>
  <c r="L817" i="6"/>
  <c r="M817" i="6" s="1"/>
  <c r="L818" i="6"/>
  <c r="M818" i="6" s="1"/>
  <c r="L729" i="6"/>
  <c r="M729" i="6" s="1"/>
  <c r="L3611" i="6"/>
  <c r="M3611" i="6" s="1"/>
  <c r="L821" i="6"/>
  <c r="M821" i="6" s="1"/>
  <c r="L822" i="6"/>
  <c r="M822" i="6" s="1"/>
  <c r="L823" i="6"/>
  <c r="M823" i="6" s="1"/>
  <c r="L824" i="6"/>
  <c r="M824" i="6" s="1"/>
  <c r="L825" i="6"/>
  <c r="M825" i="6" s="1"/>
  <c r="L826" i="6"/>
  <c r="M826" i="6" s="1"/>
  <c r="L827" i="6"/>
  <c r="M827" i="6" s="1"/>
  <c r="L828" i="6"/>
  <c r="M828" i="6" s="1"/>
  <c r="L829" i="6"/>
  <c r="M829" i="6" s="1"/>
  <c r="L830" i="6"/>
  <c r="M830" i="6" s="1"/>
  <c r="L831" i="6"/>
  <c r="M831" i="6" s="1"/>
  <c r="L731" i="6"/>
  <c r="M731" i="6" s="1"/>
  <c r="L710" i="6"/>
  <c r="M710" i="6" s="1"/>
  <c r="L834" i="6"/>
  <c r="M834" i="6" s="1"/>
  <c r="L807" i="6"/>
  <c r="M807" i="6" s="1"/>
  <c r="L836" i="6"/>
  <c r="M836" i="6" s="1"/>
  <c r="L837" i="6"/>
  <c r="M837" i="6" s="1"/>
  <c r="L838" i="6"/>
  <c r="M838" i="6" s="1"/>
  <c r="L654" i="6"/>
  <c r="M654" i="6" s="1"/>
  <c r="L3637" i="6"/>
  <c r="M3637" i="6" s="1"/>
  <c r="L841" i="6"/>
  <c r="M841" i="6" s="1"/>
  <c r="L842" i="6"/>
  <c r="M842" i="6" s="1"/>
  <c r="L843" i="6"/>
  <c r="M843" i="6" s="1"/>
  <c r="L698" i="6"/>
  <c r="M698" i="6" s="1"/>
  <c r="L845" i="6"/>
  <c r="M845" i="6" s="1"/>
  <c r="L846" i="6"/>
  <c r="M846" i="6" s="1"/>
  <c r="L847" i="6"/>
  <c r="M847" i="6" s="1"/>
  <c r="L848" i="6"/>
  <c r="M848" i="6" s="1"/>
  <c r="L849" i="6"/>
  <c r="M849" i="6" s="1"/>
  <c r="L850" i="6"/>
  <c r="M850" i="6" s="1"/>
  <c r="L851" i="6"/>
  <c r="M851" i="6" s="1"/>
  <c r="L852" i="6"/>
  <c r="M852" i="6" s="1"/>
  <c r="L853" i="6"/>
  <c r="M853" i="6" s="1"/>
  <c r="L854" i="6"/>
  <c r="M854" i="6" s="1"/>
  <c r="L663" i="6"/>
  <c r="M663" i="6" s="1"/>
  <c r="L856" i="6"/>
  <c r="M856" i="6" s="1"/>
  <c r="L777" i="6"/>
  <c r="M777" i="6" s="1"/>
  <c r="L858" i="6"/>
  <c r="M858" i="6" s="1"/>
  <c r="L859" i="6"/>
  <c r="M859" i="6" s="1"/>
  <c r="L860" i="6"/>
  <c r="M860" i="6" s="1"/>
  <c r="L861" i="6"/>
  <c r="M861" i="6" s="1"/>
  <c r="L862" i="6"/>
  <c r="M862" i="6" s="1"/>
  <c r="L863" i="6"/>
  <c r="M863" i="6" s="1"/>
  <c r="L864" i="6"/>
  <c r="M864" i="6" s="1"/>
  <c r="L865" i="6"/>
  <c r="M865" i="6" s="1"/>
  <c r="L866" i="6"/>
  <c r="M866" i="6" s="1"/>
  <c r="L867" i="6"/>
  <c r="M867" i="6" s="1"/>
  <c r="L720" i="6"/>
  <c r="M720" i="6" s="1"/>
  <c r="L869" i="6"/>
  <c r="M869" i="6" s="1"/>
  <c r="L647" i="6"/>
  <c r="M647" i="6" s="1"/>
  <c r="L871" i="6"/>
  <c r="M871" i="6" s="1"/>
  <c r="L872" i="6"/>
  <c r="M872" i="6" s="1"/>
  <c r="L788" i="6"/>
  <c r="M788" i="6" s="1"/>
  <c r="L874" i="6"/>
  <c r="M874" i="6" s="1"/>
  <c r="L875" i="6"/>
  <c r="M875" i="6" s="1"/>
  <c r="L743" i="6"/>
  <c r="M743" i="6" s="1"/>
  <c r="L672" i="6"/>
  <c r="M672" i="6" s="1"/>
  <c r="L673" i="6"/>
  <c r="M673" i="6" s="1"/>
  <c r="L682" i="6"/>
  <c r="M682" i="6" s="1"/>
  <c r="L880" i="6"/>
  <c r="M880" i="6" s="1"/>
  <c r="L881" i="6"/>
  <c r="M881" i="6" s="1"/>
  <c r="L882" i="6"/>
  <c r="M882" i="6" s="1"/>
  <c r="L697" i="6"/>
  <c r="M697" i="6" s="1"/>
  <c r="L767" i="6"/>
  <c r="M767" i="6" s="1"/>
  <c r="L885" i="6"/>
  <c r="M885" i="6" s="1"/>
  <c r="L886" i="6"/>
  <c r="M886" i="6" s="1"/>
  <c r="L887" i="6"/>
  <c r="M887" i="6" s="1"/>
  <c r="L888" i="6"/>
  <c r="M888" i="6" s="1"/>
  <c r="L706" i="6"/>
  <c r="M706" i="6" s="1"/>
  <c r="L3613" i="6"/>
  <c r="M3613" i="6" s="1"/>
  <c r="L891" i="6"/>
  <c r="M891" i="6" s="1"/>
  <c r="L892" i="6"/>
  <c r="M892" i="6" s="1"/>
  <c r="L893" i="6"/>
  <c r="M893" i="6" s="1"/>
  <c r="L894" i="6"/>
  <c r="M894" i="6" s="1"/>
  <c r="L895" i="6"/>
  <c r="M895" i="6" s="1"/>
  <c r="L896" i="6"/>
  <c r="M896" i="6" s="1"/>
  <c r="L649" i="6"/>
  <c r="M649" i="6" s="1"/>
  <c r="L898" i="6"/>
  <c r="M898" i="6" s="1"/>
  <c r="L899" i="6"/>
  <c r="M899" i="6" s="1"/>
  <c r="L787" i="6"/>
  <c r="M787" i="6" s="1"/>
  <c r="L901" i="6"/>
  <c r="M901" i="6" s="1"/>
  <c r="L902" i="6"/>
  <c r="M902" i="6" s="1"/>
  <c r="L903" i="6"/>
  <c r="M903" i="6" s="1"/>
  <c r="L904" i="6"/>
  <c r="M904" i="6" s="1"/>
  <c r="L905" i="6"/>
  <c r="M905" i="6" s="1"/>
  <c r="L906" i="6"/>
  <c r="M906" i="6" s="1"/>
  <c r="L900" i="6"/>
  <c r="M900" i="6" s="1"/>
  <c r="L908" i="6"/>
  <c r="M908" i="6" s="1"/>
  <c r="L909" i="6"/>
  <c r="M909" i="6" s="1"/>
  <c r="L910" i="6"/>
  <c r="M910" i="6" s="1"/>
  <c r="L911" i="6"/>
  <c r="M911" i="6" s="1"/>
  <c r="L912" i="6"/>
  <c r="M912" i="6" s="1"/>
  <c r="L913" i="6"/>
  <c r="M913" i="6" s="1"/>
  <c r="L914" i="6"/>
  <c r="M914" i="6" s="1"/>
  <c r="L766" i="6"/>
  <c r="M766" i="6" s="1"/>
  <c r="L916" i="6"/>
  <c r="M916" i="6" s="1"/>
  <c r="L917" i="6"/>
  <c r="M917" i="6" s="1"/>
  <c r="L918" i="6"/>
  <c r="M918" i="6" s="1"/>
  <c r="L704" i="6"/>
  <c r="M704" i="6" s="1"/>
  <c r="L920" i="6"/>
  <c r="M920" i="6" s="1"/>
  <c r="L890" i="6"/>
  <c r="M890" i="6" s="1"/>
  <c r="L922" i="6"/>
  <c r="M922" i="6" s="1"/>
  <c r="L923" i="6"/>
  <c r="M923" i="6" s="1"/>
  <c r="L897" i="6"/>
  <c r="M897" i="6" s="1"/>
  <c r="L925" i="6"/>
  <c r="M925" i="6" s="1"/>
  <c r="L926" i="6"/>
  <c r="M926" i="6" s="1"/>
  <c r="L921" i="6"/>
  <c r="M921" i="6" s="1"/>
  <c r="L928" i="6"/>
  <c r="M928" i="6" s="1"/>
  <c r="L929" i="6"/>
  <c r="M929" i="6" s="1"/>
  <c r="L930" i="6"/>
  <c r="M930" i="6" s="1"/>
  <c r="L931" i="6"/>
  <c r="M931" i="6" s="1"/>
  <c r="L932" i="6"/>
  <c r="M932" i="6" s="1"/>
  <c r="L933" i="6"/>
  <c r="M933" i="6" s="1"/>
  <c r="L934" i="6"/>
  <c r="M934" i="6" s="1"/>
  <c r="L935" i="6"/>
  <c r="M935" i="6" s="1"/>
  <c r="L936" i="6"/>
  <c r="M936" i="6" s="1"/>
  <c r="L937" i="6"/>
  <c r="M937" i="6" s="1"/>
  <c r="L938" i="6"/>
  <c r="M938" i="6" s="1"/>
  <c r="L634" i="6"/>
  <c r="M634" i="6" s="1"/>
  <c r="L940" i="6"/>
  <c r="M940" i="6" s="1"/>
  <c r="L941" i="6"/>
  <c r="M941" i="6" s="1"/>
  <c r="L942" i="6"/>
  <c r="M942" i="6" s="1"/>
  <c r="L3639" i="6"/>
  <c r="M3639" i="6" s="1"/>
  <c r="L944" i="6"/>
  <c r="M944" i="6" s="1"/>
  <c r="L945" i="6"/>
  <c r="M945" i="6" s="1"/>
  <c r="L946" i="6"/>
  <c r="M946" i="6" s="1"/>
  <c r="L947" i="6"/>
  <c r="M947" i="6" s="1"/>
  <c r="L948" i="6"/>
  <c r="M948" i="6" s="1"/>
  <c r="L949" i="6"/>
  <c r="M949" i="6" s="1"/>
  <c r="L950" i="6"/>
  <c r="M950" i="6" s="1"/>
  <c r="L951" i="6"/>
  <c r="M951" i="6" s="1"/>
  <c r="L952" i="6"/>
  <c r="M952" i="6" s="1"/>
  <c r="L953" i="6"/>
  <c r="M953" i="6" s="1"/>
  <c r="L954" i="6"/>
  <c r="M954" i="6" s="1"/>
  <c r="L955" i="6"/>
  <c r="M955" i="6" s="1"/>
  <c r="L956" i="6"/>
  <c r="M956" i="6" s="1"/>
  <c r="L957" i="6"/>
  <c r="M957" i="6" s="1"/>
  <c r="L958" i="6"/>
  <c r="M958" i="6" s="1"/>
  <c r="L959" i="6"/>
  <c r="M959" i="6" s="1"/>
  <c r="L960" i="6"/>
  <c r="M960" i="6" s="1"/>
  <c r="L961" i="6"/>
  <c r="M961" i="6" s="1"/>
  <c r="L962" i="6"/>
  <c r="M962" i="6" s="1"/>
  <c r="L963" i="6"/>
  <c r="M963" i="6" s="1"/>
  <c r="L964" i="6"/>
  <c r="M964" i="6" s="1"/>
  <c r="L965" i="6"/>
  <c r="M965" i="6" s="1"/>
  <c r="L966" i="6"/>
  <c r="M966" i="6" s="1"/>
  <c r="L967" i="6"/>
  <c r="M967" i="6" s="1"/>
  <c r="L968" i="6"/>
  <c r="M968" i="6" s="1"/>
  <c r="L969" i="6"/>
  <c r="M969" i="6" s="1"/>
  <c r="L970" i="6"/>
  <c r="M970" i="6" s="1"/>
  <c r="L971" i="6"/>
  <c r="M971" i="6" s="1"/>
  <c r="L879" i="6"/>
  <c r="M879" i="6" s="1"/>
  <c r="L973" i="6"/>
  <c r="M973" i="6" s="1"/>
  <c r="L974" i="6"/>
  <c r="M974" i="6" s="1"/>
  <c r="L975" i="6"/>
  <c r="M975" i="6" s="1"/>
  <c r="L976" i="6"/>
  <c r="M976" i="6" s="1"/>
  <c r="L977" i="6"/>
  <c r="M977" i="6" s="1"/>
  <c r="L978" i="6"/>
  <c r="M978" i="6" s="1"/>
  <c r="L979" i="6"/>
  <c r="M979" i="6" s="1"/>
  <c r="L980" i="6"/>
  <c r="M980" i="6" s="1"/>
  <c r="L981" i="6"/>
  <c r="M981" i="6" s="1"/>
  <c r="L982" i="6"/>
  <c r="M982" i="6" s="1"/>
  <c r="L983" i="6"/>
  <c r="M983" i="6" s="1"/>
  <c r="L984" i="6"/>
  <c r="M984" i="6" s="1"/>
  <c r="L985" i="6"/>
  <c r="M985" i="6" s="1"/>
  <c r="L986" i="6"/>
  <c r="M986" i="6" s="1"/>
  <c r="L987" i="6"/>
  <c r="M987" i="6" s="1"/>
  <c r="L988" i="6"/>
  <c r="M988" i="6" s="1"/>
  <c r="L989" i="6"/>
  <c r="M989" i="6" s="1"/>
  <c r="L990" i="6"/>
  <c r="M990" i="6" s="1"/>
  <c r="L991" i="6"/>
  <c r="M991" i="6" s="1"/>
  <c r="L915" i="6"/>
  <c r="M915" i="6" s="1"/>
  <c r="L993" i="6"/>
  <c r="M993" i="6" s="1"/>
  <c r="L907" i="6"/>
  <c r="M907" i="6" s="1"/>
  <c r="L995" i="6"/>
  <c r="M995" i="6" s="1"/>
  <c r="L996" i="6"/>
  <c r="M996" i="6" s="1"/>
  <c r="L835" i="6"/>
  <c r="M835" i="6" s="1"/>
  <c r="L939" i="6"/>
  <c r="M939" i="6" s="1"/>
  <c r="L999" i="6"/>
  <c r="M999" i="6" s="1"/>
  <c r="L1000" i="6"/>
  <c r="M1000" i="6" s="1"/>
  <c r="L943" i="6"/>
  <c r="M943" i="6" s="1"/>
  <c r="L808" i="6"/>
  <c r="M808" i="6" s="1"/>
  <c r="L1003" i="6"/>
  <c r="M1003" i="6" s="1"/>
  <c r="L1004" i="6"/>
  <c r="M1004" i="6" s="1"/>
  <c r="L1005" i="6"/>
  <c r="M1005" i="6" s="1"/>
  <c r="L1006" i="6"/>
  <c r="M1006" i="6" s="1"/>
  <c r="L1007" i="6"/>
  <c r="M1007" i="6" s="1"/>
  <c r="L857" i="6"/>
  <c r="M857" i="6" s="1"/>
  <c r="L1009" i="6"/>
  <c r="M1009" i="6" s="1"/>
  <c r="L1010" i="6"/>
  <c r="M1010" i="6" s="1"/>
  <c r="L1011" i="6"/>
  <c r="M1011" i="6" s="1"/>
  <c r="L1012" i="6"/>
  <c r="M1012" i="6" s="1"/>
  <c r="L1013" i="6"/>
  <c r="M1013" i="6" s="1"/>
  <c r="L927" i="6"/>
  <c r="M927" i="6" s="1"/>
  <c r="L690" i="6"/>
  <c r="M690" i="6" s="1"/>
  <c r="L1016" i="6"/>
  <c r="M1016" i="6" s="1"/>
  <c r="L1017" i="6"/>
  <c r="M1017" i="6" s="1"/>
  <c r="L1018" i="6"/>
  <c r="M1018" i="6" s="1"/>
  <c r="L3597" i="6"/>
  <c r="M3597" i="6" s="1"/>
  <c r="L1020" i="6"/>
  <c r="M1020" i="6" s="1"/>
  <c r="L724" i="6"/>
  <c r="M724" i="6" s="1"/>
  <c r="L1022" i="6"/>
  <c r="M1022" i="6" s="1"/>
  <c r="L1023" i="6"/>
  <c r="M1023" i="6" s="1"/>
  <c r="L855" i="6"/>
  <c r="M855" i="6" s="1"/>
  <c r="L779" i="6"/>
  <c r="M779" i="6" s="1"/>
  <c r="L1026" i="6"/>
  <c r="M1026" i="6" s="1"/>
  <c r="L648" i="6"/>
  <c r="M648" i="6" s="1"/>
  <c r="L1028" i="6"/>
  <c r="M1028" i="6" s="1"/>
  <c r="L1029" i="6"/>
  <c r="M1029" i="6" s="1"/>
  <c r="L3592" i="6"/>
  <c r="M3592" i="6" s="1"/>
  <c r="L1031" i="6"/>
  <c r="M1031" i="6" s="1"/>
  <c r="L1032" i="6"/>
  <c r="M1032" i="6" s="1"/>
  <c r="L1033" i="6"/>
  <c r="M1033" i="6" s="1"/>
  <c r="L1034" i="6"/>
  <c r="M1034" i="6" s="1"/>
  <c r="L1035" i="6"/>
  <c r="M1035" i="6" s="1"/>
  <c r="L1036" i="6"/>
  <c r="M1036" i="6" s="1"/>
  <c r="L3602" i="6"/>
  <c r="M3602" i="6" s="1"/>
  <c r="L3655" i="6"/>
  <c r="M3655" i="6" s="1"/>
  <c r="L1039" i="6"/>
  <c r="M1039" i="6" s="1"/>
  <c r="L782" i="6"/>
  <c r="M782" i="6" s="1"/>
  <c r="L1041" i="6"/>
  <c r="M1041" i="6" s="1"/>
  <c r="L637" i="6"/>
  <c r="M637" i="6" s="1"/>
  <c r="L1043" i="6"/>
  <c r="M1043" i="6" s="1"/>
  <c r="L1044" i="6"/>
  <c r="M1044" i="6" s="1"/>
  <c r="L1045" i="6"/>
  <c r="M1045" i="6" s="1"/>
  <c r="L1046" i="6"/>
  <c r="M1046" i="6" s="1"/>
  <c r="L1047" i="6"/>
  <c r="M1047" i="6" s="1"/>
  <c r="L1048" i="6"/>
  <c r="M1048" i="6" s="1"/>
  <c r="L994" i="6"/>
  <c r="M994" i="6" s="1"/>
  <c r="L700" i="6"/>
  <c r="M700" i="6" s="1"/>
  <c r="L1051" i="6"/>
  <c r="M1051" i="6" s="1"/>
  <c r="L1052" i="6"/>
  <c r="M1052" i="6" s="1"/>
  <c r="L1053" i="6"/>
  <c r="M1053" i="6" s="1"/>
  <c r="L1054" i="6"/>
  <c r="M1054" i="6" s="1"/>
  <c r="L1055" i="6"/>
  <c r="M1055" i="6" s="1"/>
  <c r="L1056" i="6"/>
  <c r="M1056" i="6" s="1"/>
  <c r="L1057" i="6"/>
  <c r="M1057" i="6" s="1"/>
  <c r="L1058" i="6"/>
  <c r="M1058" i="6" s="1"/>
  <c r="L1059" i="6"/>
  <c r="M1059" i="6" s="1"/>
  <c r="L1060" i="6"/>
  <c r="M1060" i="6" s="1"/>
  <c r="L1061" i="6"/>
  <c r="M1061" i="6" s="1"/>
  <c r="L873" i="6"/>
  <c r="M873" i="6" s="1"/>
  <c r="L1063" i="6"/>
  <c r="M1063" i="6" s="1"/>
  <c r="L1064" i="6"/>
  <c r="M1064" i="6" s="1"/>
  <c r="L1065" i="6"/>
  <c r="M1065" i="6" s="1"/>
  <c r="L1066" i="6"/>
  <c r="M1066" i="6" s="1"/>
  <c r="L1014" i="6"/>
  <c r="M1014" i="6" s="1"/>
  <c r="L1068" i="6"/>
  <c r="M1068" i="6" s="1"/>
  <c r="L1069" i="6"/>
  <c r="M1069" i="6" s="1"/>
  <c r="L1070" i="6"/>
  <c r="M1070" i="6" s="1"/>
  <c r="L1071" i="6"/>
  <c r="M1071" i="6" s="1"/>
  <c r="L1072" i="6"/>
  <c r="M1072" i="6" s="1"/>
  <c r="L1073" i="6"/>
  <c r="M1073" i="6" s="1"/>
  <c r="L1074" i="6"/>
  <c r="M1074" i="6" s="1"/>
  <c r="L1075" i="6"/>
  <c r="M1075" i="6" s="1"/>
  <c r="L1076" i="6"/>
  <c r="M1076" i="6" s="1"/>
  <c r="L1077" i="6"/>
  <c r="M1077" i="6" s="1"/>
  <c r="L1078" i="6"/>
  <c r="M1078" i="6" s="1"/>
  <c r="L1079" i="6"/>
  <c r="M1079" i="6" s="1"/>
  <c r="L1080" i="6"/>
  <c r="M1080" i="6" s="1"/>
  <c r="L1081" i="6"/>
  <c r="M1081" i="6" s="1"/>
  <c r="L1082" i="6"/>
  <c r="M1082" i="6" s="1"/>
  <c r="L1083" i="6"/>
  <c r="M1083" i="6" s="1"/>
  <c r="L1084" i="6"/>
  <c r="M1084" i="6" s="1"/>
  <c r="L1085" i="6"/>
  <c r="M1085" i="6" s="1"/>
  <c r="L1086" i="6"/>
  <c r="M1086" i="6" s="1"/>
  <c r="L1087" i="6"/>
  <c r="M1087" i="6" s="1"/>
  <c r="L1088" i="6"/>
  <c r="M1088" i="6" s="1"/>
  <c r="L1089" i="6"/>
  <c r="M1089" i="6" s="1"/>
  <c r="L1090" i="6"/>
  <c r="M1090" i="6" s="1"/>
  <c r="L1091" i="6"/>
  <c r="M1091" i="6" s="1"/>
  <c r="L1092" i="6"/>
  <c r="M1092" i="6" s="1"/>
  <c r="L1093" i="6"/>
  <c r="M1093" i="6" s="1"/>
  <c r="L1094" i="6"/>
  <c r="M1094" i="6" s="1"/>
  <c r="L1095" i="6"/>
  <c r="M1095" i="6" s="1"/>
  <c r="L1096" i="6"/>
  <c r="M1096" i="6" s="1"/>
  <c r="L889" i="6"/>
  <c r="M889" i="6" s="1"/>
  <c r="L972" i="6"/>
  <c r="M972" i="6" s="1"/>
  <c r="L1099" i="6"/>
  <c r="M1099" i="6" s="1"/>
  <c r="L1100" i="6"/>
  <c r="M1100" i="6" s="1"/>
  <c r="L1101" i="6"/>
  <c r="M1101" i="6" s="1"/>
  <c r="L1102" i="6"/>
  <c r="M1102" i="6" s="1"/>
  <c r="L1103" i="6"/>
  <c r="M1103" i="6" s="1"/>
  <c r="L1104" i="6"/>
  <c r="M1104" i="6" s="1"/>
  <c r="L1105" i="6"/>
  <c r="M1105" i="6" s="1"/>
  <c r="L1106" i="6"/>
  <c r="M1106" i="6" s="1"/>
  <c r="L1107" i="6"/>
  <c r="M1107" i="6" s="1"/>
  <c r="L1108" i="6"/>
  <c r="M1108" i="6" s="1"/>
  <c r="L1109" i="6"/>
  <c r="M1109" i="6" s="1"/>
  <c r="L1110" i="6"/>
  <c r="M1110" i="6" s="1"/>
  <c r="L1111" i="6"/>
  <c r="M1111" i="6" s="1"/>
  <c r="L1112" i="6"/>
  <c r="M1112" i="6" s="1"/>
  <c r="L1113" i="6"/>
  <c r="M1113" i="6" s="1"/>
  <c r="L1114" i="6"/>
  <c r="M1114" i="6" s="1"/>
  <c r="L1115" i="6"/>
  <c r="M1115" i="6" s="1"/>
  <c r="L1116" i="6"/>
  <c r="M1116" i="6" s="1"/>
  <c r="L1117" i="6"/>
  <c r="M1117" i="6" s="1"/>
  <c r="L1118" i="6"/>
  <c r="M1118" i="6" s="1"/>
  <c r="L1119" i="6"/>
  <c r="M1119" i="6" s="1"/>
  <c r="L1120" i="6"/>
  <c r="M1120" i="6" s="1"/>
  <c r="L804" i="6"/>
  <c r="M804" i="6" s="1"/>
  <c r="L844" i="6"/>
  <c r="M844" i="6" s="1"/>
  <c r="L3593" i="6"/>
  <c r="M3593" i="6" s="1"/>
  <c r="L1124" i="6"/>
  <c r="M1124" i="6" s="1"/>
  <c r="L1125" i="6"/>
  <c r="M1125" i="6" s="1"/>
  <c r="L1126" i="6"/>
  <c r="M1126" i="6" s="1"/>
  <c r="L1098" i="6"/>
  <c r="M1098" i="6" s="1"/>
  <c r="L1128" i="6"/>
  <c r="M1128" i="6" s="1"/>
  <c r="L1129" i="6"/>
  <c r="M1129" i="6" s="1"/>
  <c r="L1130" i="6"/>
  <c r="M1130" i="6" s="1"/>
  <c r="L1131" i="6"/>
  <c r="M1131" i="6" s="1"/>
  <c r="L1132" i="6"/>
  <c r="M1132" i="6" s="1"/>
  <c r="L1133" i="6"/>
  <c r="M1133" i="6" s="1"/>
  <c r="L1134" i="6"/>
  <c r="M1134" i="6" s="1"/>
  <c r="L1135" i="6"/>
  <c r="M1135" i="6" s="1"/>
  <c r="L1136" i="6"/>
  <c r="M1136" i="6" s="1"/>
  <c r="L1137" i="6"/>
  <c r="M1137" i="6" s="1"/>
  <c r="L1138" i="6"/>
  <c r="M1138" i="6" s="1"/>
  <c r="L1139" i="6"/>
  <c r="M1139" i="6" s="1"/>
  <c r="L1140" i="6"/>
  <c r="M1140" i="6" s="1"/>
  <c r="L1141" i="6"/>
  <c r="M1141" i="6" s="1"/>
  <c r="L1142" i="6"/>
  <c r="M1142" i="6" s="1"/>
  <c r="L1143" i="6"/>
  <c r="M1143" i="6" s="1"/>
  <c r="L1144" i="6"/>
  <c r="M1144" i="6" s="1"/>
  <c r="L1145" i="6"/>
  <c r="M1145" i="6" s="1"/>
  <c r="L1146" i="6"/>
  <c r="M1146" i="6" s="1"/>
  <c r="L1147" i="6"/>
  <c r="M1147" i="6" s="1"/>
  <c r="L1148" i="6"/>
  <c r="M1148" i="6" s="1"/>
  <c r="L1149" i="6"/>
  <c r="M1149" i="6" s="1"/>
  <c r="L750" i="6"/>
  <c r="M750" i="6" s="1"/>
  <c r="L1151" i="6"/>
  <c r="M1151" i="6" s="1"/>
  <c r="L1152" i="6"/>
  <c r="M1152" i="6" s="1"/>
  <c r="L1153" i="6"/>
  <c r="M1153" i="6" s="1"/>
  <c r="L1154" i="6"/>
  <c r="M1154" i="6" s="1"/>
  <c r="L1155" i="6"/>
  <c r="M1155" i="6" s="1"/>
  <c r="L1156" i="6"/>
  <c r="M1156" i="6" s="1"/>
  <c r="L1157" i="6"/>
  <c r="M1157" i="6" s="1"/>
  <c r="L1158" i="6"/>
  <c r="M1158" i="6" s="1"/>
  <c r="L1159" i="6"/>
  <c r="M1159" i="6" s="1"/>
  <c r="L1160" i="6"/>
  <c r="M1160" i="6" s="1"/>
  <c r="L1161" i="6"/>
  <c r="M1161" i="6" s="1"/>
  <c r="L1162" i="6"/>
  <c r="M1162" i="6" s="1"/>
  <c r="L1163" i="6"/>
  <c r="M1163" i="6" s="1"/>
  <c r="L1164" i="6"/>
  <c r="M1164" i="6" s="1"/>
  <c r="L1165" i="6"/>
  <c r="M1165" i="6" s="1"/>
  <c r="L1166" i="6"/>
  <c r="M1166" i="6" s="1"/>
  <c r="L1167" i="6"/>
  <c r="M1167" i="6" s="1"/>
  <c r="L1168" i="6"/>
  <c r="M1168" i="6" s="1"/>
  <c r="L1169" i="6"/>
  <c r="M1169" i="6" s="1"/>
  <c r="L1170" i="6"/>
  <c r="M1170" i="6" s="1"/>
  <c r="L1171" i="6"/>
  <c r="M1171" i="6" s="1"/>
  <c r="L1172" i="6"/>
  <c r="M1172" i="6" s="1"/>
  <c r="L1173" i="6"/>
  <c r="M1173" i="6" s="1"/>
  <c r="L1174" i="6"/>
  <c r="M1174" i="6" s="1"/>
  <c r="L1175" i="6"/>
  <c r="M1175" i="6" s="1"/>
  <c r="L1176" i="6"/>
  <c r="M1176" i="6" s="1"/>
  <c r="L1177" i="6"/>
  <c r="M1177" i="6" s="1"/>
  <c r="L1178" i="6"/>
  <c r="M1178" i="6" s="1"/>
  <c r="L1179" i="6"/>
  <c r="M1179" i="6" s="1"/>
  <c r="L1180" i="6"/>
  <c r="M1180" i="6" s="1"/>
  <c r="L730" i="6"/>
  <c r="M730" i="6" s="1"/>
  <c r="L1182" i="6"/>
  <c r="M1182" i="6" s="1"/>
  <c r="L1183" i="6"/>
  <c r="M1183" i="6" s="1"/>
  <c r="L1184" i="6"/>
  <c r="M1184" i="6" s="1"/>
  <c r="L1185" i="6"/>
  <c r="M1185" i="6" s="1"/>
  <c r="L1186" i="6"/>
  <c r="M1186" i="6" s="1"/>
  <c r="L1187" i="6"/>
  <c r="M1187" i="6" s="1"/>
  <c r="L1188" i="6"/>
  <c r="M1188" i="6" s="1"/>
  <c r="L1189" i="6"/>
  <c r="M1189" i="6" s="1"/>
  <c r="L732" i="6"/>
  <c r="M732" i="6" s="1"/>
  <c r="L1191" i="6"/>
  <c r="M1191" i="6" s="1"/>
  <c r="L1192" i="6"/>
  <c r="M1192" i="6" s="1"/>
  <c r="L1193" i="6"/>
  <c r="M1193" i="6" s="1"/>
  <c r="L1194" i="6"/>
  <c r="M1194" i="6" s="1"/>
  <c r="L1195" i="6"/>
  <c r="M1195" i="6" s="1"/>
  <c r="L1196" i="6"/>
  <c r="M1196" i="6" s="1"/>
  <c r="L1197" i="6"/>
  <c r="M1197" i="6" s="1"/>
  <c r="L1198" i="6"/>
  <c r="M1198" i="6" s="1"/>
  <c r="L1199" i="6"/>
  <c r="M1199" i="6" s="1"/>
  <c r="L1200" i="6"/>
  <c r="M1200" i="6" s="1"/>
  <c r="L1201" i="6"/>
  <c r="M1201" i="6" s="1"/>
  <c r="L1202" i="6"/>
  <c r="M1202" i="6" s="1"/>
  <c r="L1203" i="6"/>
  <c r="M1203" i="6" s="1"/>
  <c r="L1204" i="6"/>
  <c r="M1204" i="6" s="1"/>
  <c r="L1205" i="6"/>
  <c r="M1205" i="6" s="1"/>
  <c r="L1181" i="6"/>
  <c r="M1181" i="6" s="1"/>
  <c r="L1207" i="6"/>
  <c r="M1207" i="6" s="1"/>
  <c r="L1208" i="6"/>
  <c r="M1208" i="6" s="1"/>
  <c r="L1209" i="6"/>
  <c r="M1209" i="6" s="1"/>
  <c r="L1210" i="6"/>
  <c r="M1210" i="6" s="1"/>
  <c r="L1211" i="6"/>
  <c r="M1211" i="6" s="1"/>
  <c r="L1212" i="6"/>
  <c r="M1212" i="6" s="1"/>
  <c r="L1213" i="6"/>
  <c r="M1213" i="6" s="1"/>
  <c r="L1214" i="6"/>
  <c r="M1214" i="6" s="1"/>
  <c r="L1215" i="6"/>
  <c r="M1215" i="6" s="1"/>
  <c r="L1216" i="6"/>
  <c r="M1216" i="6" s="1"/>
  <c r="L1217" i="6"/>
  <c r="M1217" i="6" s="1"/>
  <c r="L1218" i="6"/>
  <c r="M1218" i="6" s="1"/>
  <c r="L1219" i="6"/>
  <c r="M1219" i="6" s="1"/>
  <c r="L1220" i="6"/>
  <c r="M1220" i="6" s="1"/>
  <c r="L1221" i="6"/>
  <c r="M1221" i="6" s="1"/>
  <c r="L1222" i="6"/>
  <c r="M1222" i="6" s="1"/>
  <c r="L1223" i="6"/>
  <c r="M1223" i="6" s="1"/>
  <c r="L1224" i="6"/>
  <c r="M1224" i="6" s="1"/>
  <c r="L876" i="6"/>
  <c r="M876" i="6" s="1"/>
  <c r="L1226" i="6"/>
  <c r="M1226" i="6" s="1"/>
  <c r="L1227" i="6"/>
  <c r="M1227" i="6" s="1"/>
  <c r="L1228" i="6"/>
  <c r="M1228" i="6" s="1"/>
  <c r="L1229" i="6"/>
  <c r="M1229" i="6" s="1"/>
  <c r="L1230" i="6"/>
  <c r="M1230" i="6" s="1"/>
  <c r="L1231" i="6"/>
  <c r="M1231" i="6" s="1"/>
  <c r="L1232" i="6"/>
  <c r="M1232" i="6" s="1"/>
  <c r="L877" i="6"/>
  <c r="M877" i="6" s="1"/>
  <c r="L1234" i="6"/>
  <c r="M1234" i="6" s="1"/>
  <c r="L1235" i="6"/>
  <c r="M1235" i="6" s="1"/>
  <c r="L1236" i="6"/>
  <c r="M1236" i="6" s="1"/>
  <c r="L1237" i="6"/>
  <c r="M1237" i="6" s="1"/>
  <c r="L1238" i="6"/>
  <c r="M1238" i="6" s="1"/>
  <c r="L1239" i="6"/>
  <c r="M1239" i="6" s="1"/>
  <c r="L1240" i="6"/>
  <c r="M1240" i="6" s="1"/>
  <c r="L1241" i="6"/>
  <c r="M1241" i="6" s="1"/>
  <c r="L1242" i="6"/>
  <c r="M1242" i="6" s="1"/>
  <c r="L1243" i="6"/>
  <c r="M1243" i="6" s="1"/>
  <c r="L1244" i="6"/>
  <c r="M1244" i="6" s="1"/>
  <c r="L1245" i="6"/>
  <c r="M1245" i="6" s="1"/>
  <c r="L1150" i="6"/>
  <c r="M1150" i="6" s="1"/>
  <c r="L1247" i="6"/>
  <c r="M1247" i="6" s="1"/>
  <c r="L1248" i="6"/>
  <c r="M1248" i="6" s="1"/>
  <c r="L1249" i="6"/>
  <c r="M1249" i="6" s="1"/>
  <c r="L1250" i="6"/>
  <c r="M1250" i="6" s="1"/>
  <c r="L727" i="6"/>
  <c r="M727" i="6" s="1"/>
  <c r="L1252" i="6"/>
  <c r="M1252" i="6" s="1"/>
  <c r="L1253" i="6"/>
  <c r="M1253" i="6" s="1"/>
  <c r="L3616" i="6"/>
  <c r="M3616" i="6" s="1"/>
  <c r="L1255" i="6"/>
  <c r="M1255" i="6" s="1"/>
  <c r="L1256" i="6"/>
  <c r="M1256" i="6" s="1"/>
  <c r="L1257" i="6"/>
  <c r="M1257" i="6" s="1"/>
  <c r="L1258" i="6"/>
  <c r="M1258" i="6" s="1"/>
  <c r="L1259" i="6"/>
  <c r="M1259" i="6" s="1"/>
  <c r="L1127" i="6"/>
  <c r="M1127" i="6" s="1"/>
  <c r="L1261" i="6"/>
  <c r="M1261" i="6" s="1"/>
  <c r="L1262" i="6"/>
  <c r="M1262" i="6" s="1"/>
  <c r="L1263" i="6"/>
  <c r="M1263" i="6" s="1"/>
  <c r="L1264" i="6"/>
  <c r="M1264" i="6" s="1"/>
  <c r="L1265" i="6"/>
  <c r="M1265" i="6" s="1"/>
  <c r="L9" i="6"/>
  <c r="M9" i="6" s="1"/>
  <c r="L1267" i="6"/>
  <c r="M1267" i="6" s="1"/>
  <c r="L1268" i="6"/>
  <c r="M1268" i="6" s="1"/>
  <c r="L1269" i="6"/>
  <c r="M1269" i="6" s="1"/>
  <c r="L1270" i="6"/>
  <c r="M1270" i="6" s="1"/>
  <c r="L1271" i="6"/>
  <c r="M1271" i="6" s="1"/>
  <c r="L1272" i="6"/>
  <c r="M1272" i="6" s="1"/>
  <c r="L1273" i="6"/>
  <c r="M1273" i="6" s="1"/>
  <c r="L1274" i="6"/>
  <c r="M1274" i="6" s="1"/>
  <c r="L1275" i="6"/>
  <c r="M1275" i="6" s="1"/>
  <c r="L1276" i="6"/>
  <c r="M1276" i="6" s="1"/>
  <c r="L1277" i="6"/>
  <c r="M1277" i="6" s="1"/>
  <c r="L1278" i="6"/>
  <c r="M1278" i="6" s="1"/>
  <c r="L1279" i="6"/>
  <c r="M1279" i="6" s="1"/>
  <c r="L1280" i="6"/>
  <c r="M1280" i="6" s="1"/>
  <c r="L1281" i="6"/>
  <c r="L1282" i="6"/>
  <c r="M1282" i="6" s="1"/>
  <c r="L1283" i="6"/>
  <c r="M1283" i="6" s="1"/>
  <c r="L1284" i="6"/>
  <c r="M1284" i="6" s="1"/>
  <c r="L1285" i="6"/>
  <c r="M1285" i="6" s="1"/>
  <c r="L1286" i="6"/>
  <c r="M1286" i="6" s="1"/>
  <c r="L1287" i="6"/>
  <c r="M1287" i="6" s="1"/>
  <c r="L1288" i="6"/>
  <c r="M1288" i="6" s="1"/>
  <c r="L1289" i="6"/>
  <c r="M1289" i="6" s="1"/>
  <c r="L1290" i="6"/>
  <c r="M1290" i="6" s="1"/>
  <c r="L1291" i="6"/>
  <c r="M1291" i="6" s="1"/>
  <c r="L1292" i="6"/>
  <c r="M1292" i="6" s="1"/>
  <c r="L1293" i="6"/>
  <c r="M1293" i="6" s="1"/>
  <c r="L1294" i="6"/>
  <c r="M1294" i="6" s="1"/>
  <c r="L1295" i="6"/>
  <c r="M1295" i="6" s="1"/>
  <c r="L1296" i="6"/>
  <c r="M1296" i="6" s="1"/>
  <c r="L1297" i="6"/>
  <c r="M1297" i="6" s="1"/>
  <c r="L1298" i="6"/>
  <c r="L1299" i="6"/>
  <c r="M1299" i="6" s="1"/>
  <c r="L1300" i="6"/>
  <c r="M1300" i="6" s="1"/>
  <c r="L1301" i="6"/>
  <c r="L1302" i="6"/>
  <c r="M1302" i="6" s="1"/>
  <c r="L1303" i="6"/>
  <c r="M1303" i="6" s="1"/>
  <c r="L1304" i="6"/>
  <c r="M1304" i="6" s="1"/>
  <c r="L1305" i="6"/>
  <c r="M1305" i="6" s="1"/>
  <c r="L1306" i="6"/>
  <c r="M1306" i="6" s="1"/>
  <c r="L1307" i="6"/>
  <c r="M1307" i="6" s="1"/>
  <c r="L1308" i="6"/>
  <c r="M1308" i="6" s="1"/>
  <c r="L1309" i="6"/>
  <c r="M1309" i="6" s="1"/>
  <c r="L1310" i="6"/>
  <c r="M1310" i="6" s="1"/>
  <c r="L1311" i="6"/>
  <c r="M1311" i="6" s="1"/>
  <c r="L1312" i="6"/>
  <c r="M1312" i="6" s="1"/>
  <c r="L1313" i="6"/>
  <c r="M1313" i="6" s="1"/>
  <c r="L1314" i="6"/>
  <c r="M1314" i="6" s="1"/>
  <c r="L1315" i="6"/>
  <c r="M1315" i="6" s="1"/>
  <c r="L1316" i="6"/>
  <c r="M1316" i="6" s="1"/>
  <c r="L1317" i="6"/>
  <c r="M1317" i="6" s="1"/>
  <c r="L1318" i="6"/>
  <c r="M1318" i="6" s="1"/>
  <c r="L1319" i="6"/>
  <c r="M1319" i="6" s="1"/>
  <c r="L1320" i="6"/>
  <c r="M1320" i="6" s="1"/>
  <c r="L1321" i="6"/>
  <c r="M1321" i="6" s="1"/>
  <c r="L1322" i="6"/>
  <c r="M1322" i="6" s="1"/>
  <c r="L1323" i="6"/>
  <c r="M1323" i="6" s="1"/>
  <c r="L1324" i="6"/>
  <c r="M1324" i="6" s="1"/>
  <c r="L1325" i="6"/>
  <c r="M1325" i="6" s="1"/>
  <c r="L1326" i="6"/>
  <c r="M1326" i="6" s="1"/>
  <c r="L1327" i="6"/>
  <c r="M1327" i="6" s="1"/>
  <c r="L1328" i="6"/>
  <c r="M1328" i="6" s="1"/>
  <c r="L1329" i="6"/>
  <c r="M1329" i="6" s="1"/>
  <c r="L73" i="6"/>
  <c r="M73" i="6" s="1"/>
  <c r="L74" i="6"/>
  <c r="M74" i="6" s="1"/>
  <c r="L1332" i="6"/>
  <c r="M1332" i="6" s="1"/>
  <c r="L1333" i="6"/>
  <c r="M1333" i="6" s="1"/>
  <c r="L1334" i="6"/>
  <c r="M1334" i="6" s="1"/>
  <c r="L1335" i="6"/>
  <c r="M1335" i="6" s="1"/>
  <c r="L1336" i="6"/>
  <c r="M1336" i="6" s="1"/>
  <c r="L1337" i="6"/>
  <c r="M1337" i="6" s="1"/>
  <c r="L1338" i="6"/>
  <c r="M1338" i="6" s="1"/>
  <c r="L1339" i="6"/>
  <c r="M1339" i="6" s="1"/>
  <c r="L1340" i="6"/>
  <c r="M1340" i="6" s="1"/>
  <c r="L1341" i="6"/>
  <c r="M1341" i="6" s="1"/>
  <c r="L85" i="6"/>
  <c r="M85" i="6" s="1"/>
  <c r="L1343" i="6"/>
  <c r="M1343" i="6" s="1"/>
  <c r="L1344" i="6"/>
  <c r="M1344" i="6" s="1"/>
  <c r="L88" i="6"/>
  <c r="M88" i="6" s="1"/>
  <c r="L89" i="6"/>
  <c r="M89" i="6" s="1"/>
  <c r="L1347" i="6"/>
  <c r="M1347" i="6" s="1"/>
  <c r="L1348" i="6"/>
  <c r="M1348" i="6" s="1"/>
  <c r="L1349" i="6"/>
  <c r="M1349" i="6" s="1"/>
  <c r="L93" i="6"/>
  <c r="M93" i="6" s="1"/>
  <c r="L94" i="6"/>
  <c r="M94" i="6" s="1"/>
  <c r="L1352" i="6"/>
  <c r="M1352" i="6" s="1"/>
  <c r="L1353" i="6"/>
  <c r="M1353" i="6" s="1"/>
  <c r="L1354" i="6"/>
  <c r="M1354" i="6" s="1"/>
  <c r="L1355" i="6"/>
  <c r="M1355" i="6" s="1"/>
  <c r="L1356" i="6"/>
  <c r="M1356" i="6" s="1"/>
  <c r="L1357" i="6"/>
  <c r="M1357" i="6" s="1"/>
  <c r="L1358" i="6"/>
  <c r="M1358" i="6" s="1"/>
  <c r="L1359" i="6"/>
  <c r="M1359" i="6" s="1"/>
  <c r="L1360" i="6"/>
  <c r="M1360" i="6" s="1"/>
  <c r="L1361" i="6"/>
  <c r="M1361" i="6" s="1"/>
  <c r="L105" i="6"/>
  <c r="M105" i="6" s="1"/>
  <c r="L1363" i="6"/>
  <c r="M1363" i="6" s="1"/>
  <c r="L1364" i="6"/>
  <c r="M1364" i="6" s="1"/>
  <c r="L1365" i="6"/>
  <c r="M1365" i="6" s="1"/>
  <c r="L1366" i="6"/>
  <c r="M1366" i="6" s="1"/>
  <c r="L1367" i="6"/>
  <c r="M1367" i="6" s="1"/>
  <c r="L1368" i="6"/>
  <c r="M1368" i="6" s="1"/>
  <c r="L1369" i="6"/>
  <c r="M1369" i="6" s="1"/>
  <c r="L1370" i="6"/>
  <c r="M1370" i="6" s="1"/>
  <c r="L1371" i="6"/>
  <c r="M1371" i="6" s="1"/>
  <c r="L115" i="6"/>
  <c r="M115" i="6" s="1"/>
  <c r="L1373" i="6"/>
  <c r="M1373" i="6" s="1"/>
  <c r="L117" i="6"/>
  <c r="M117" i="6" s="1"/>
  <c r="L1375" i="6"/>
  <c r="M1375" i="6" s="1"/>
  <c r="L1376" i="6"/>
  <c r="M1376" i="6" s="1"/>
  <c r="L1377" i="6"/>
  <c r="M1377" i="6" s="1"/>
  <c r="L1378" i="6"/>
  <c r="M1378" i="6" s="1"/>
  <c r="L1379" i="6"/>
  <c r="M1379" i="6" s="1"/>
  <c r="L1380" i="6"/>
  <c r="M1380" i="6" s="1"/>
  <c r="L1381" i="6"/>
  <c r="M1381" i="6" s="1"/>
  <c r="L1382" i="6"/>
  <c r="M1382" i="6" s="1"/>
  <c r="L1383" i="6"/>
  <c r="M1383" i="6" s="1"/>
  <c r="L1384" i="6"/>
  <c r="M1384" i="6" s="1"/>
  <c r="L128" i="6"/>
  <c r="M128" i="6" s="1"/>
  <c r="L1386" i="6"/>
  <c r="M1386" i="6" s="1"/>
  <c r="L130" i="6"/>
  <c r="M130" i="6" s="1"/>
  <c r="L1388" i="6"/>
  <c r="M1388" i="6" s="1"/>
  <c r="L1389" i="6"/>
  <c r="M1389" i="6" s="1"/>
  <c r="L1390" i="6"/>
  <c r="M1390" i="6" s="1"/>
  <c r="L1391" i="6"/>
  <c r="M1391" i="6" s="1"/>
  <c r="L1392" i="6"/>
  <c r="M1392" i="6" s="1"/>
  <c r="L1393" i="6"/>
  <c r="M1393" i="6" s="1"/>
  <c r="L1394" i="6"/>
  <c r="M1394" i="6" s="1"/>
  <c r="L1395" i="6"/>
  <c r="M1395" i="6" s="1"/>
  <c r="L1396" i="6"/>
  <c r="M1396" i="6" s="1"/>
  <c r="L1397" i="6"/>
  <c r="M1397" i="6" s="1"/>
  <c r="L141" i="6"/>
  <c r="M141" i="6" s="1"/>
  <c r="L142" i="6"/>
  <c r="M142" i="6" s="1"/>
  <c r="L1400" i="6"/>
  <c r="M1400" i="6" s="1"/>
  <c r="L1401" i="6"/>
  <c r="M1401" i="6" s="1"/>
  <c r="L1402" i="6"/>
  <c r="M1402" i="6" s="1"/>
  <c r="L1403" i="6"/>
  <c r="M1403" i="6" s="1"/>
  <c r="L1404" i="6"/>
  <c r="M1404" i="6" s="1"/>
  <c r="L1405" i="6"/>
  <c r="M1405" i="6" s="1"/>
  <c r="L1406" i="6"/>
  <c r="M1406" i="6" s="1"/>
  <c r="L1407" i="6"/>
  <c r="M1407" i="6" s="1"/>
  <c r="L151" i="6"/>
  <c r="M151" i="6" s="1"/>
  <c r="L1409" i="6"/>
  <c r="M1409" i="6" s="1"/>
  <c r="L1410" i="6"/>
  <c r="M1410" i="6" s="1"/>
  <c r="L1411" i="6"/>
  <c r="M1411" i="6" s="1"/>
  <c r="L1412" i="6"/>
  <c r="M1412" i="6" s="1"/>
  <c r="L1413" i="6"/>
  <c r="M1413" i="6" s="1"/>
  <c r="L1414" i="6"/>
  <c r="M1414" i="6" s="1"/>
  <c r="L1415" i="6"/>
  <c r="M1415" i="6" s="1"/>
  <c r="L1416" i="6"/>
  <c r="M1416" i="6" s="1"/>
  <c r="L1417" i="6"/>
  <c r="M1417" i="6" s="1"/>
  <c r="L1418" i="6"/>
  <c r="M1418" i="6" s="1"/>
  <c r="L162" i="6"/>
  <c r="M162" i="6" s="1"/>
  <c r="L1421" i="6"/>
  <c r="M1421" i="6" s="1"/>
  <c r="L1422" i="6"/>
  <c r="M1422" i="6" s="1"/>
  <c r="L1423" i="6"/>
  <c r="M1423" i="6" s="1"/>
  <c r="L1424" i="6"/>
  <c r="M1424" i="6" s="1"/>
  <c r="L1425" i="6"/>
  <c r="M1425" i="6" s="1"/>
  <c r="L1426" i="6"/>
  <c r="M1426" i="6" s="1"/>
  <c r="L1427" i="6"/>
  <c r="M1427" i="6" s="1"/>
  <c r="L1428" i="6"/>
  <c r="M1428" i="6" s="1"/>
  <c r="L1429" i="6"/>
  <c r="M1429" i="6" s="1"/>
  <c r="L1430" i="6"/>
  <c r="M1430" i="6" s="1"/>
  <c r="L1431" i="6"/>
  <c r="M1431" i="6" s="1"/>
  <c r="L1432" i="6"/>
  <c r="M1432" i="6" s="1"/>
  <c r="L1433" i="6"/>
  <c r="M1433" i="6" s="1"/>
  <c r="L1434" i="6"/>
  <c r="M1434" i="6" s="1"/>
  <c r="L1435" i="6"/>
  <c r="M1435" i="6" s="1"/>
  <c r="L1436" i="6"/>
  <c r="M1436" i="6" s="1"/>
  <c r="L1437" i="6"/>
  <c r="M1437" i="6" s="1"/>
  <c r="L1438" i="6"/>
  <c r="M1438" i="6" s="1"/>
  <c r="L182" i="6"/>
  <c r="M182" i="6" s="1"/>
  <c r="L183" i="6"/>
  <c r="M183" i="6" s="1"/>
  <c r="L1441" i="6"/>
  <c r="M1441" i="6" s="1"/>
  <c r="L1442" i="6"/>
  <c r="M1442" i="6" s="1"/>
  <c r="L1443" i="6"/>
  <c r="M1443" i="6" s="1"/>
  <c r="L187" i="6"/>
  <c r="M187" i="6" s="1"/>
  <c r="L1445" i="6"/>
  <c r="M1445" i="6" s="1"/>
  <c r="L1446" i="6"/>
  <c r="M1446" i="6" s="1"/>
  <c r="L190" i="6"/>
  <c r="M190" i="6" s="1"/>
  <c r="L191" i="6"/>
  <c r="M191" i="6" s="1"/>
  <c r="L1449" i="6"/>
  <c r="M1449" i="6" s="1"/>
  <c r="L1450" i="6"/>
  <c r="M1450" i="6" s="1"/>
  <c r="L1451" i="6"/>
  <c r="M1451" i="6" s="1"/>
  <c r="L1452" i="6"/>
  <c r="M1452" i="6" s="1"/>
  <c r="L1453" i="6"/>
  <c r="M1453" i="6" s="1"/>
  <c r="L1454" i="6"/>
  <c r="M1454" i="6" s="1"/>
  <c r="L1455" i="6"/>
  <c r="M1455" i="6" s="1"/>
  <c r="L1456" i="6"/>
  <c r="L1457" i="6"/>
  <c r="M1457" i="6" s="1"/>
  <c r="L1458" i="6"/>
  <c r="M1458" i="6" s="1"/>
  <c r="L1459" i="6"/>
  <c r="M1459" i="6" s="1"/>
  <c r="L203" i="6"/>
  <c r="M203" i="6" s="1"/>
  <c r="L204" i="6"/>
  <c r="M204" i="6" s="1"/>
  <c r="L1462" i="6"/>
  <c r="M1462" i="6" s="1"/>
  <c r="L1463" i="6"/>
  <c r="M1463" i="6" s="1"/>
  <c r="L1464" i="6"/>
  <c r="M1464" i="6" s="1"/>
  <c r="L1465" i="6"/>
  <c r="M1465" i="6" s="1"/>
  <c r="L1466" i="6"/>
  <c r="M1466" i="6" s="1"/>
  <c r="L210" i="6"/>
  <c r="M210" i="6" s="1"/>
  <c r="L211" i="6"/>
  <c r="M211" i="6" s="1"/>
  <c r="L1469" i="6"/>
  <c r="M1469" i="6" s="1"/>
  <c r="L1470" i="6"/>
  <c r="M1470" i="6" s="1"/>
  <c r="L1471" i="6"/>
  <c r="M1471" i="6" s="1"/>
  <c r="L1472" i="6"/>
  <c r="M1472" i="6" s="1"/>
  <c r="L1473" i="6"/>
  <c r="M1473" i="6" s="1"/>
  <c r="L1474" i="6"/>
  <c r="M1474" i="6" s="1"/>
  <c r="L1475" i="6"/>
  <c r="M1475" i="6" s="1"/>
  <c r="L1476" i="6"/>
  <c r="M1476" i="6" s="1"/>
  <c r="L1477" i="6"/>
  <c r="M1477" i="6" s="1"/>
  <c r="L1478" i="6"/>
  <c r="M1478" i="6" s="1"/>
  <c r="L1479" i="6"/>
  <c r="M1479" i="6" s="1"/>
  <c r="L1480" i="6"/>
  <c r="M1480" i="6" s="1"/>
  <c r="L1481" i="6"/>
  <c r="M1481" i="6" s="1"/>
  <c r="L1482" i="6"/>
  <c r="M1482" i="6" s="1"/>
  <c r="L1483" i="6"/>
  <c r="M1483" i="6" s="1"/>
  <c r="L1484" i="6"/>
  <c r="M1484" i="6" s="1"/>
  <c r="L1485" i="6"/>
  <c r="M1485" i="6" s="1"/>
  <c r="L1486" i="6"/>
  <c r="M1486" i="6" s="1"/>
  <c r="L1487" i="6"/>
  <c r="M1487" i="6" s="1"/>
  <c r="L1488" i="6"/>
  <c r="M1488" i="6" s="1"/>
  <c r="L1489" i="6"/>
  <c r="M1489" i="6" s="1"/>
  <c r="L1490" i="6"/>
  <c r="M1490" i="6" s="1"/>
  <c r="L1491" i="6"/>
  <c r="M1491" i="6" s="1"/>
  <c r="L1492" i="6"/>
  <c r="M1492" i="6" s="1"/>
  <c r="L1493" i="6"/>
  <c r="M1493" i="6" s="1"/>
  <c r="L1494" i="6"/>
  <c r="M1494" i="6" s="1"/>
  <c r="L1495" i="6"/>
  <c r="M1495" i="6" s="1"/>
  <c r="L239" i="6"/>
  <c r="M239" i="6" s="1"/>
  <c r="L1497" i="6"/>
  <c r="M1497" i="6" s="1"/>
  <c r="L241" i="6"/>
  <c r="M241" i="6" s="1"/>
  <c r="L1499" i="6"/>
  <c r="M1499" i="6" s="1"/>
  <c r="L1500" i="6"/>
  <c r="M1500" i="6" s="1"/>
  <c r="L1501" i="6"/>
  <c r="M1501" i="6" s="1"/>
  <c r="L1502" i="6"/>
  <c r="M1502" i="6" s="1"/>
  <c r="L1503" i="6"/>
  <c r="M1503" i="6" s="1"/>
  <c r="L1504" i="6"/>
  <c r="M1504" i="6" s="1"/>
  <c r="L1505" i="6"/>
  <c r="M1505" i="6" s="1"/>
  <c r="L249" i="6"/>
  <c r="M249" i="6" s="1"/>
  <c r="L1507" i="6"/>
  <c r="M1507" i="6" s="1"/>
  <c r="L1508" i="6"/>
  <c r="M1508" i="6" s="1"/>
  <c r="L1509" i="6"/>
  <c r="M1509" i="6" s="1"/>
  <c r="L1510" i="6"/>
  <c r="M1510" i="6" s="1"/>
  <c r="L254" i="6"/>
  <c r="M254" i="6" s="1"/>
  <c r="L255" i="6"/>
  <c r="M255" i="6" s="1"/>
  <c r="L1513" i="6"/>
  <c r="M1513" i="6" s="1"/>
  <c r="L1514" i="6"/>
  <c r="M1514" i="6" s="1"/>
  <c r="L1515" i="6"/>
  <c r="M1515" i="6" s="1"/>
  <c r="L1516" i="6"/>
  <c r="M1516" i="6" s="1"/>
  <c r="L1517" i="6"/>
  <c r="M1517" i="6" s="1"/>
  <c r="L1518" i="6"/>
  <c r="M1518" i="6" s="1"/>
  <c r="L1519" i="6"/>
  <c r="M1519" i="6" s="1"/>
  <c r="L1520" i="6"/>
  <c r="M1520" i="6" s="1"/>
  <c r="L1521" i="6"/>
  <c r="M1521" i="6" s="1"/>
  <c r="L1522" i="6"/>
  <c r="M1522" i="6" s="1"/>
  <c r="L1523" i="6"/>
  <c r="M1523" i="6" s="1"/>
  <c r="L1524" i="6"/>
  <c r="M1524" i="6" s="1"/>
  <c r="L1525" i="6"/>
  <c r="M1525" i="6" s="1"/>
  <c r="L1526" i="6"/>
  <c r="M1526" i="6" s="1"/>
  <c r="L1527" i="6"/>
  <c r="M1527" i="6" s="1"/>
  <c r="L1528" i="6"/>
  <c r="M1528" i="6" s="1"/>
  <c r="L1529" i="6"/>
  <c r="M1529" i="6" s="1"/>
  <c r="L1530" i="6"/>
  <c r="M1530" i="6" s="1"/>
  <c r="L1531" i="6"/>
  <c r="M1531" i="6" s="1"/>
  <c r="L1532" i="6"/>
  <c r="M1532" i="6" s="1"/>
  <c r="L1533" i="6"/>
  <c r="M1533" i="6" s="1"/>
  <c r="L1534" i="6"/>
  <c r="M1534" i="6" s="1"/>
  <c r="L1535" i="6"/>
  <c r="M1535" i="6" s="1"/>
  <c r="L1536" i="6"/>
  <c r="M1536" i="6" s="1"/>
  <c r="L1537" i="6"/>
  <c r="L1538" i="6"/>
  <c r="M1538" i="6" s="1"/>
  <c r="L1539" i="6"/>
  <c r="L1540" i="6"/>
  <c r="L1541" i="6"/>
  <c r="M1541" i="6" s="1"/>
  <c r="L1542" i="6"/>
  <c r="L1543" i="6"/>
  <c r="R1543" i="6" s="1"/>
  <c r="L1544" i="6"/>
  <c r="L1545" i="6"/>
  <c r="M1545" i="6" s="1"/>
  <c r="L1546" i="6"/>
  <c r="M1546" i="6" s="1"/>
  <c r="L290" i="6"/>
  <c r="M290" i="6" s="1"/>
  <c r="L1548" i="6"/>
  <c r="M1548" i="6" s="1"/>
  <c r="L1549" i="6"/>
  <c r="M1549" i="6" s="1"/>
  <c r="L1550" i="6"/>
  <c r="M1550" i="6" s="1"/>
  <c r="L1551" i="6"/>
  <c r="M1551" i="6" s="1"/>
  <c r="L295" i="6"/>
  <c r="M295" i="6" s="1"/>
  <c r="L1553" i="6"/>
  <c r="M1553" i="6" s="1"/>
  <c r="L1554" i="6"/>
  <c r="M1554" i="6" s="1"/>
  <c r="L1555" i="6"/>
  <c r="M1555" i="6" s="1"/>
  <c r="L1556" i="6"/>
  <c r="M1556" i="6" s="1"/>
  <c r="L1557" i="6"/>
  <c r="M1557" i="6" s="1"/>
  <c r="L1558" i="6"/>
  <c r="M1558" i="6" s="1"/>
  <c r="L1559" i="6"/>
  <c r="M1559" i="6" s="1"/>
  <c r="L1560" i="6"/>
  <c r="M1560" i="6" s="1"/>
  <c r="L1561" i="6"/>
  <c r="M1561" i="6" s="1"/>
  <c r="L1562" i="6"/>
  <c r="M1562" i="6" s="1"/>
  <c r="L1563" i="6"/>
  <c r="M1563" i="6" s="1"/>
  <c r="L1564" i="6"/>
  <c r="M1564" i="6" s="1"/>
  <c r="L1565" i="6"/>
  <c r="M1565" i="6" s="1"/>
  <c r="L1566" i="6"/>
  <c r="M1566" i="6" s="1"/>
  <c r="L1567" i="6"/>
  <c r="M1567" i="6" s="1"/>
  <c r="L1568" i="6"/>
  <c r="M1568" i="6" s="1"/>
  <c r="L1569" i="6"/>
  <c r="M1569" i="6" s="1"/>
  <c r="L1570" i="6"/>
  <c r="M1570" i="6" s="1"/>
  <c r="L1571" i="6"/>
  <c r="M1571" i="6" s="1"/>
  <c r="L1572" i="6"/>
  <c r="M1572" i="6" s="1"/>
  <c r="L1573" i="6"/>
  <c r="M1573" i="6" s="1"/>
  <c r="L1574" i="6"/>
  <c r="M1574" i="6" s="1"/>
  <c r="L1575" i="6"/>
  <c r="M1575" i="6" s="1"/>
  <c r="L1576" i="6"/>
  <c r="M1576" i="6" s="1"/>
  <c r="L1577" i="6"/>
  <c r="M1577" i="6" s="1"/>
  <c r="L1578" i="6"/>
  <c r="M1578" i="6" s="1"/>
  <c r="L1579" i="6"/>
  <c r="M1579" i="6" s="1"/>
  <c r="L1580" i="6"/>
  <c r="M1580" i="6" s="1"/>
  <c r="L1581" i="6"/>
  <c r="M1581" i="6" s="1"/>
  <c r="L1582" i="6"/>
  <c r="M1582" i="6" s="1"/>
  <c r="L1583" i="6"/>
  <c r="M1583" i="6" s="1"/>
  <c r="L1584" i="6"/>
  <c r="M1584" i="6" s="1"/>
  <c r="L1585" i="6"/>
  <c r="M1585" i="6" s="1"/>
  <c r="L1586" i="6"/>
  <c r="M1586" i="6" s="1"/>
  <c r="L1587" i="6"/>
  <c r="M1587" i="6" s="1"/>
  <c r="L1588" i="6"/>
  <c r="M1588" i="6" s="1"/>
  <c r="L1589" i="6"/>
  <c r="M1589" i="6" s="1"/>
  <c r="L1590" i="6"/>
  <c r="M1590" i="6" s="1"/>
  <c r="L1591" i="6"/>
  <c r="M1591" i="6" s="1"/>
  <c r="L1592" i="6"/>
  <c r="M1592" i="6" s="1"/>
  <c r="L1593" i="6"/>
  <c r="M1593" i="6" s="1"/>
  <c r="L1594" i="6"/>
  <c r="M1594" i="6" s="1"/>
  <c r="L1595" i="6"/>
  <c r="M1595" i="6" s="1"/>
  <c r="L1596" i="6"/>
  <c r="M1596" i="6" s="1"/>
  <c r="L1597" i="6"/>
  <c r="M1597" i="6" s="1"/>
  <c r="L1598" i="6"/>
  <c r="M1598" i="6" s="1"/>
  <c r="L1599" i="6"/>
  <c r="M1599" i="6" s="1"/>
  <c r="L1600" i="6"/>
  <c r="M1600" i="6" s="1"/>
  <c r="L1601" i="6"/>
  <c r="M1601" i="6" s="1"/>
  <c r="L1602" i="6"/>
  <c r="M1602" i="6" s="1"/>
  <c r="L1603" i="6"/>
  <c r="M1603" i="6" s="1"/>
  <c r="L1604" i="6"/>
  <c r="M1604" i="6" s="1"/>
  <c r="L1605" i="6"/>
  <c r="M1605" i="6" s="1"/>
  <c r="L1606" i="6"/>
  <c r="M1606" i="6" s="1"/>
  <c r="L1607" i="6"/>
  <c r="M1607" i="6" s="1"/>
  <c r="L1608" i="6"/>
  <c r="M1608" i="6" s="1"/>
  <c r="L1609" i="6"/>
  <c r="M1609" i="6" s="1"/>
  <c r="L1610" i="6"/>
  <c r="M1610" i="6" s="1"/>
  <c r="L1611" i="6"/>
  <c r="M1611" i="6" s="1"/>
  <c r="L1612" i="6"/>
  <c r="M1612" i="6" s="1"/>
  <c r="L1613" i="6"/>
  <c r="M1613" i="6" s="1"/>
  <c r="L1614" i="6"/>
  <c r="M1614" i="6" s="1"/>
  <c r="L1615" i="6"/>
  <c r="M1615" i="6" s="1"/>
  <c r="L363" i="6"/>
  <c r="M363" i="6" s="1"/>
  <c r="L1617" i="6"/>
  <c r="M1617" i="6" s="1"/>
  <c r="L1618" i="6"/>
  <c r="M1618" i="6" s="1"/>
  <c r="L1619" i="6"/>
  <c r="M1619" i="6" s="1"/>
  <c r="L368" i="6"/>
  <c r="M368" i="6" s="1"/>
  <c r="L369" i="6"/>
  <c r="M369" i="6" s="1"/>
  <c r="L1622" i="6"/>
  <c r="M1622" i="6" s="1"/>
  <c r="L1623" i="6"/>
  <c r="M1623" i="6" s="1"/>
  <c r="L372" i="6"/>
  <c r="M372" i="6" s="1"/>
  <c r="L373" i="6"/>
  <c r="M373" i="6" s="1"/>
  <c r="L1626" i="6"/>
  <c r="M1626" i="6" s="1"/>
  <c r="L1627" i="6"/>
  <c r="M1627" i="6" s="1"/>
  <c r="L1628" i="6"/>
  <c r="M1628" i="6" s="1"/>
  <c r="L1629" i="6"/>
  <c r="M1629" i="6" s="1"/>
  <c r="L1630" i="6"/>
  <c r="M1630" i="6" s="1"/>
  <c r="L379" i="6"/>
  <c r="M379" i="6" s="1"/>
  <c r="L1632" i="6"/>
  <c r="M1632" i="6" s="1"/>
  <c r="L1633" i="6"/>
  <c r="M1633" i="6" s="1"/>
  <c r="L1634" i="6"/>
  <c r="M1634" i="6" s="1"/>
  <c r="L1635" i="6"/>
  <c r="M1635" i="6" s="1"/>
  <c r="L1636" i="6"/>
  <c r="M1636" i="6" s="1"/>
  <c r="L1637" i="6"/>
  <c r="M1637" i="6" s="1"/>
  <c r="L386" i="6"/>
  <c r="M386" i="6" s="1"/>
  <c r="L1639" i="6"/>
  <c r="M1639" i="6" s="1"/>
  <c r="L1640" i="6"/>
  <c r="M1640" i="6" s="1"/>
  <c r="L1641" i="6"/>
  <c r="M1641" i="6" s="1"/>
  <c r="L390" i="6"/>
  <c r="M390" i="6" s="1"/>
  <c r="L1643" i="6"/>
  <c r="M1643" i="6" s="1"/>
  <c r="L392" i="6"/>
  <c r="M392" i="6" s="1"/>
  <c r="L1645" i="6"/>
  <c r="M1645" i="6" s="1"/>
  <c r="L1646" i="6"/>
  <c r="M1646" i="6" s="1"/>
  <c r="L395" i="6"/>
  <c r="M395" i="6" s="1"/>
  <c r="L396" i="6"/>
  <c r="M396" i="6" s="1"/>
  <c r="L1649" i="6"/>
  <c r="M1649" i="6" s="1"/>
  <c r="L398" i="6"/>
  <c r="M398" i="6" s="1"/>
  <c r="L1651" i="6"/>
  <c r="M1651" i="6" s="1"/>
  <c r="L1652" i="6"/>
  <c r="M1652" i="6" s="1"/>
  <c r="L401" i="6"/>
  <c r="M401" i="6" s="1"/>
  <c r="L1654" i="6"/>
  <c r="M1654" i="6" s="1"/>
  <c r="L1655" i="6"/>
  <c r="M1655" i="6" s="1"/>
  <c r="L1656" i="6"/>
  <c r="M1656" i="6" s="1"/>
  <c r="L1657" i="6"/>
  <c r="M1657" i="6" s="1"/>
  <c r="L1658" i="6"/>
  <c r="M1658" i="6" s="1"/>
  <c r="L1659" i="6"/>
  <c r="M1659" i="6" s="1"/>
  <c r="L408" i="6"/>
  <c r="M408" i="6" s="1"/>
  <c r="L409" i="6"/>
  <c r="M409" i="6" s="1"/>
  <c r="L1662" i="6"/>
  <c r="M1662" i="6" s="1"/>
  <c r="L411" i="6"/>
  <c r="M411" i="6" s="1"/>
  <c r="L1664" i="6"/>
  <c r="M1664" i="6" s="1"/>
  <c r="L413" i="6"/>
  <c r="M413" i="6" s="1"/>
  <c r="L1666" i="6"/>
  <c r="M1666" i="6" s="1"/>
  <c r="L1667" i="6"/>
  <c r="M1667" i="6" s="1"/>
  <c r="L1668" i="6"/>
  <c r="M1668" i="6" s="1"/>
  <c r="L1669" i="6"/>
  <c r="M1669" i="6" s="1"/>
  <c r="L1670" i="6"/>
  <c r="M1670" i="6" s="1"/>
  <c r="L1671" i="6"/>
  <c r="M1671" i="6" s="1"/>
  <c r="L420" i="6"/>
  <c r="M420" i="6" s="1"/>
  <c r="L421" i="6"/>
  <c r="M421" i="6" s="1"/>
  <c r="L1674" i="6"/>
  <c r="M1674" i="6" s="1"/>
  <c r="L1675" i="6"/>
  <c r="M1675" i="6" s="1"/>
  <c r="L1676" i="6"/>
  <c r="M1676" i="6" s="1"/>
  <c r="L1677" i="6"/>
  <c r="M1677" i="6" s="1"/>
  <c r="L1678" i="6"/>
  <c r="M1678" i="6" s="1"/>
  <c r="L1679" i="6"/>
  <c r="M1679" i="6" s="1"/>
  <c r="L1680" i="6"/>
  <c r="M1680" i="6" s="1"/>
  <c r="L1681" i="6"/>
  <c r="M1681" i="6" s="1"/>
  <c r="L1682" i="6"/>
  <c r="M1682" i="6" s="1"/>
  <c r="L1683" i="6"/>
  <c r="M1683" i="6" s="1"/>
  <c r="L1684" i="6"/>
  <c r="M1684" i="6" s="1"/>
  <c r="L433" i="6"/>
  <c r="M433" i="6" s="1"/>
  <c r="L1686" i="6"/>
  <c r="M1686" i="6" s="1"/>
  <c r="L1687" i="6"/>
  <c r="M1687" i="6" s="1"/>
  <c r="L1688" i="6"/>
  <c r="M1688" i="6" s="1"/>
  <c r="L1689" i="6"/>
  <c r="M1689" i="6" s="1"/>
  <c r="L438" i="6"/>
  <c r="M438" i="6" s="1"/>
  <c r="L1691" i="6"/>
  <c r="M1691" i="6" s="1"/>
  <c r="L1692" i="6"/>
  <c r="M1692" i="6" s="1"/>
  <c r="L1693" i="6"/>
  <c r="M1693" i="6" s="1"/>
  <c r="L1694" i="6"/>
  <c r="M1694" i="6" s="1"/>
  <c r="L1695" i="6"/>
  <c r="M1695" i="6" s="1"/>
  <c r="L1696" i="6"/>
  <c r="M1696" i="6" s="1"/>
  <c r="L1697" i="6"/>
  <c r="M1697" i="6" s="1"/>
  <c r="L1698" i="6"/>
  <c r="M1698" i="6" s="1"/>
  <c r="L1699" i="6"/>
  <c r="M1699" i="6" s="1"/>
  <c r="L1700" i="6"/>
  <c r="M1700" i="6" s="1"/>
  <c r="L1701" i="6"/>
  <c r="M1701" i="6" s="1"/>
  <c r="L1702" i="6"/>
  <c r="M1702" i="6" s="1"/>
  <c r="L1703" i="6"/>
  <c r="M1703" i="6" s="1"/>
  <c r="L1704" i="6"/>
  <c r="M1704" i="6" s="1"/>
  <c r="L1705" i="6"/>
  <c r="M1705" i="6" s="1"/>
  <c r="L1706" i="6"/>
  <c r="M1706" i="6" s="1"/>
  <c r="L1707" i="6"/>
  <c r="M1707" i="6" s="1"/>
  <c r="L1708" i="6"/>
  <c r="M1708" i="6" s="1"/>
  <c r="L1709" i="6"/>
  <c r="M1709" i="6" s="1"/>
  <c r="L1710" i="6"/>
  <c r="M1710" i="6" s="1"/>
  <c r="L1711" i="6"/>
  <c r="M1711" i="6" s="1"/>
  <c r="L1712" i="6"/>
  <c r="M1712" i="6" s="1"/>
  <c r="L1713" i="6"/>
  <c r="M1713" i="6" s="1"/>
  <c r="L1714" i="6"/>
  <c r="M1714" i="6" s="1"/>
  <c r="L1715" i="6"/>
  <c r="M1715" i="6" s="1"/>
  <c r="L1716" i="6"/>
  <c r="M1716" i="6" s="1"/>
  <c r="L1717" i="6"/>
  <c r="M1717" i="6" s="1"/>
  <c r="L1718" i="6"/>
  <c r="M1718" i="6" s="1"/>
  <c r="L1719" i="6"/>
  <c r="M1719" i="6" s="1"/>
  <c r="L468" i="6"/>
  <c r="M468" i="6" s="1"/>
  <c r="L1721" i="6"/>
  <c r="M1721" i="6" s="1"/>
  <c r="L1722" i="6"/>
  <c r="M1722" i="6" s="1"/>
  <c r="L1723" i="6"/>
  <c r="M1723" i="6" s="1"/>
  <c r="L1724" i="6"/>
  <c r="M1724" i="6" s="1"/>
  <c r="L1725" i="6"/>
  <c r="M1725" i="6" s="1"/>
  <c r="L1726" i="6"/>
  <c r="M1726" i="6" s="1"/>
  <c r="L1727" i="6"/>
  <c r="M1727" i="6" s="1"/>
  <c r="L1728" i="6"/>
  <c r="M1728" i="6" s="1"/>
  <c r="L1729" i="6"/>
  <c r="M1729" i="6" s="1"/>
  <c r="L1730" i="6"/>
  <c r="M1730" i="6" s="1"/>
  <c r="L1731" i="6"/>
  <c r="M1731" i="6" s="1"/>
  <c r="L1732" i="6"/>
  <c r="M1732" i="6" s="1"/>
  <c r="L1733" i="6"/>
  <c r="M1733" i="6" s="1"/>
  <c r="L1734" i="6"/>
  <c r="M1734" i="6" s="1"/>
  <c r="L1735" i="6"/>
  <c r="M1735" i="6" s="1"/>
  <c r="L1736" i="6"/>
  <c r="M1736" i="6" s="1"/>
  <c r="L1737" i="6"/>
  <c r="M1737" i="6" s="1"/>
  <c r="L1738" i="6"/>
  <c r="M1738" i="6" s="1"/>
  <c r="L1739" i="6"/>
  <c r="M1739" i="6" s="1"/>
  <c r="L1740" i="6"/>
  <c r="M1740" i="6" s="1"/>
  <c r="L1741" i="6"/>
  <c r="M1741" i="6" s="1"/>
  <c r="L1742" i="6"/>
  <c r="M1742" i="6" s="1"/>
  <c r="L1743" i="6"/>
  <c r="M1743" i="6" s="1"/>
  <c r="L492" i="6"/>
  <c r="M492" i="6" s="1"/>
  <c r="L493" i="6"/>
  <c r="M493" i="6" s="1"/>
  <c r="L494" i="6"/>
  <c r="M494" i="6" s="1"/>
  <c r="L1747" i="6"/>
  <c r="M1747" i="6" s="1"/>
  <c r="L1748" i="6"/>
  <c r="M1748" i="6" s="1"/>
  <c r="L1749" i="6"/>
  <c r="M1749" i="6" s="1"/>
  <c r="L1750" i="6"/>
  <c r="M1750" i="6" s="1"/>
  <c r="L1751" i="6"/>
  <c r="M1751" i="6" s="1"/>
  <c r="L1752" i="6"/>
  <c r="M1752" i="6" s="1"/>
  <c r="L1753" i="6"/>
  <c r="M1753" i="6" s="1"/>
  <c r="L1754" i="6"/>
  <c r="M1754" i="6" s="1"/>
  <c r="L1755" i="6"/>
  <c r="M1755" i="6" s="1"/>
  <c r="L1756" i="6"/>
  <c r="M1756" i="6" s="1"/>
  <c r="L1757" i="6"/>
  <c r="M1757" i="6" s="1"/>
  <c r="L1758" i="6"/>
  <c r="M1758" i="6" s="1"/>
  <c r="L1759" i="6"/>
  <c r="M1759" i="6" s="1"/>
  <c r="L1760" i="6"/>
  <c r="M1760" i="6" s="1"/>
  <c r="L1761" i="6"/>
  <c r="M1761" i="6" s="1"/>
  <c r="L1762" i="6"/>
  <c r="M1762" i="6" s="1"/>
  <c r="L1763" i="6"/>
  <c r="M1763" i="6" s="1"/>
  <c r="L1764" i="6"/>
  <c r="M1764" i="6" s="1"/>
  <c r="L1765" i="6"/>
  <c r="M1765" i="6" s="1"/>
  <c r="L1766" i="6"/>
  <c r="M1766" i="6" s="1"/>
  <c r="L1767" i="6"/>
  <c r="M1767" i="6" s="1"/>
  <c r="L1768" i="6"/>
  <c r="M1768" i="6" s="1"/>
  <c r="L1769" i="6"/>
  <c r="M1769" i="6" s="1"/>
  <c r="L1770" i="6"/>
  <c r="M1770" i="6" s="1"/>
  <c r="L1771" i="6"/>
  <c r="M1771" i="6" s="1"/>
  <c r="L1772" i="6"/>
  <c r="M1772" i="6" s="1"/>
  <c r="L1773" i="6"/>
  <c r="M1773" i="6" s="1"/>
  <c r="L1774" i="6"/>
  <c r="M1774" i="6" s="1"/>
  <c r="L1775" i="6"/>
  <c r="M1775" i="6" s="1"/>
  <c r="L1776" i="6"/>
  <c r="M1776" i="6" s="1"/>
  <c r="L1777" i="6"/>
  <c r="M1777" i="6" s="1"/>
  <c r="L1778" i="6"/>
  <c r="M1778" i="6" s="1"/>
  <c r="L1779" i="6"/>
  <c r="M1779" i="6" s="1"/>
  <c r="L1780" i="6"/>
  <c r="M1780" i="6" s="1"/>
  <c r="L1781" i="6"/>
  <c r="M1781" i="6" s="1"/>
  <c r="L1782" i="6"/>
  <c r="M1782" i="6" s="1"/>
  <c r="L1783" i="6"/>
  <c r="M1783" i="6" s="1"/>
  <c r="L1784" i="6"/>
  <c r="M1784" i="6" s="1"/>
  <c r="L1785" i="6"/>
  <c r="M1785" i="6" s="1"/>
  <c r="L1786" i="6"/>
  <c r="M1786" i="6" s="1"/>
  <c r="L1787" i="6"/>
  <c r="M1787" i="6" s="1"/>
  <c r="L1788" i="6"/>
  <c r="M1788" i="6" s="1"/>
  <c r="L1789" i="6"/>
  <c r="M1789" i="6" s="1"/>
  <c r="L1790" i="6"/>
  <c r="M1790" i="6" s="1"/>
  <c r="L1791" i="6"/>
  <c r="M1791" i="6" s="1"/>
  <c r="L1792" i="6"/>
  <c r="M1792" i="6" s="1"/>
  <c r="L1793" i="6"/>
  <c r="M1793" i="6" s="1"/>
  <c r="L1794" i="6"/>
  <c r="M1794" i="6" s="1"/>
  <c r="L1795" i="6"/>
  <c r="M1795" i="6" s="1"/>
  <c r="L1796" i="6"/>
  <c r="M1796" i="6" s="1"/>
  <c r="L1797" i="6"/>
  <c r="M1797" i="6" s="1"/>
  <c r="L1798" i="6"/>
  <c r="M1798" i="6" s="1"/>
  <c r="L1799" i="6"/>
  <c r="M1799" i="6" s="1"/>
  <c r="L1800" i="6"/>
  <c r="M1800" i="6" s="1"/>
  <c r="L1801" i="6"/>
  <c r="M1801" i="6" s="1"/>
  <c r="L1802" i="6"/>
  <c r="M1802" i="6" s="1"/>
  <c r="L1803" i="6"/>
  <c r="M1803" i="6" s="1"/>
  <c r="L1804" i="6"/>
  <c r="M1804" i="6" s="1"/>
  <c r="L1805" i="6"/>
  <c r="M1805" i="6" s="1"/>
  <c r="L1806" i="6"/>
  <c r="M1806" i="6" s="1"/>
  <c r="L1807" i="6"/>
  <c r="M1807" i="6" s="1"/>
  <c r="L1808" i="6"/>
  <c r="M1808" i="6" s="1"/>
  <c r="L1809" i="6"/>
  <c r="M1809" i="6" s="1"/>
  <c r="L1810" i="6"/>
  <c r="M1810" i="6" s="1"/>
  <c r="L1811" i="6"/>
  <c r="M1811" i="6" s="1"/>
  <c r="L1812" i="6"/>
  <c r="M1812" i="6" s="1"/>
  <c r="L561" i="6"/>
  <c r="M561" i="6" s="1"/>
  <c r="L1814" i="6"/>
  <c r="M1814" i="6" s="1"/>
  <c r="L1815" i="6"/>
  <c r="M1815" i="6" s="1"/>
  <c r="L1816" i="6"/>
  <c r="M1816" i="6" s="1"/>
  <c r="L1817" i="6"/>
  <c r="M1817" i="6" s="1"/>
  <c r="L1818" i="6"/>
  <c r="M1818" i="6" s="1"/>
  <c r="L1819" i="6"/>
  <c r="M1819" i="6" s="1"/>
  <c r="L1820" i="6"/>
  <c r="M1820" i="6" s="1"/>
  <c r="L1821" i="6"/>
  <c r="M1821" i="6" s="1"/>
  <c r="L1822" i="6"/>
  <c r="M1822" i="6" s="1"/>
  <c r="L1823" i="6"/>
  <c r="M1823" i="6" s="1"/>
  <c r="L1824" i="6"/>
  <c r="M1824" i="6" s="1"/>
  <c r="L1825" i="6"/>
  <c r="M1825" i="6" s="1"/>
  <c r="L1826" i="6"/>
  <c r="M1826" i="6" s="1"/>
  <c r="L1827" i="6"/>
  <c r="M1827" i="6" s="1"/>
  <c r="L1828" i="6"/>
  <c r="M1828" i="6" s="1"/>
  <c r="L577" i="6"/>
  <c r="M577" i="6" s="1"/>
  <c r="L1830" i="6"/>
  <c r="M1830" i="6" s="1"/>
  <c r="L1831" i="6"/>
  <c r="M1831" i="6" s="1"/>
  <c r="L1832" i="6"/>
  <c r="M1832" i="6" s="1"/>
  <c r="L1833" i="6"/>
  <c r="M1833" i="6" s="1"/>
  <c r="L1834" i="6"/>
  <c r="M1834" i="6" s="1"/>
  <c r="L1835" i="6"/>
  <c r="M1835" i="6" s="1"/>
  <c r="L1836" i="6"/>
  <c r="M1836" i="6" s="1"/>
  <c r="L1837" i="6"/>
  <c r="M1837" i="6" s="1"/>
  <c r="L1838" i="6"/>
  <c r="M1838" i="6" s="1"/>
  <c r="L1839" i="6"/>
  <c r="M1839" i="6" s="1"/>
  <c r="L1840" i="6"/>
  <c r="M1840" i="6" s="1"/>
  <c r="L1841" i="6"/>
  <c r="M1841" i="6" s="1"/>
  <c r="L1842" i="6"/>
  <c r="M1842" i="6" s="1"/>
  <c r="L1843" i="6"/>
  <c r="M1843" i="6" s="1"/>
  <c r="L1844" i="6"/>
  <c r="M1844" i="6" s="1"/>
  <c r="L1845" i="6"/>
  <c r="M1845" i="6" s="1"/>
  <c r="L1846" i="6"/>
  <c r="M1846" i="6" s="1"/>
  <c r="L1847" i="6"/>
  <c r="M1847" i="6" s="1"/>
  <c r="L596" i="6"/>
  <c r="M596" i="6" s="1"/>
  <c r="L1849" i="6"/>
  <c r="M1849" i="6" s="1"/>
  <c r="L1850" i="6"/>
  <c r="M1850" i="6" s="1"/>
  <c r="L1851" i="6"/>
  <c r="M1851" i="6" s="1"/>
  <c r="L1852" i="6"/>
  <c r="M1852" i="6" s="1"/>
  <c r="L604" i="6"/>
  <c r="M604" i="6" s="1"/>
  <c r="L1854" i="6"/>
  <c r="M1854" i="6" s="1"/>
  <c r="L1855" i="6"/>
  <c r="M1855" i="6" s="1"/>
  <c r="L1856" i="6"/>
  <c r="M1856" i="6" s="1"/>
  <c r="L1857" i="6"/>
  <c r="M1857" i="6" s="1"/>
  <c r="L1858" i="6"/>
  <c r="M1858" i="6" s="1"/>
  <c r="L1859" i="6"/>
  <c r="M1859" i="6" s="1"/>
  <c r="L1860" i="6"/>
  <c r="M1860" i="6" s="1"/>
  <c r="L1861" i="6"/>
  <c r="M1861" i="6" s="1"/>
  <c r="L1862" i="6"/>
  <c r="L1863" i="6"/>
  <c r="M1863" i="6" s="1"/>
  <c r="L1864" i="6"/>
  <c r="M1864" i="6" s="1"/>
  <c r="L1865" i="6"/>
  <c r="M1865" i="6" s="1"/>
  <c r="L617" i="6"/>
  <c r="M617" i="6" s="1"/>
  <c r="L1867" i="6"/>
  <c r="M1867" i="6" s="1"/>
  <c r="L1868" i="6"/>
  <c r="M1868" i="6" s="1"/>
  <c r="L1869" i="6"/>
  <c r="M1869" i="6" s="1"/>
  <c r="L1870" i="6"/>
  <c r="M1870" i="6" s="1"/>
  <c r="L622" i="6"/>
  <c r="M622" i="6" s="1"/>
  <c r="L1872" i="6"/>
  <c r="M1872" i="6" s="1"/>
  <c r="L1873" i="6"/>
  <c r="M1873" i="6" s="1"/>
  <c r="L625" i="6"/>
  <c r="M625" i="6" s="1"/>
  <c r="L1875" i="6"/>
  <c r="M1875" i="6" s="1"/>
  <c r="L1876" i="6"/>
  <c r="M1876" i="6" s="1"/>
  <c r="L1877" i="6"/>
  <c r="M1877" i="6" s="1"/>
  <c r="L1878" i="6"/>
  <c r="M1878" i="6" s="1"/>
  <c r="L1879" i="6"/>
  <c r="M1879" i="6" s="1"/>
  <c r="L631" i="6"/>
  <c r="M631" i="6" s="1"/>
  <c r="L1881" i="6"/>
  <c r="M1881" i="6" s="1"/>
  <c r="L1882" i="6"/>
  <c r="M1882" i="6" s="1"/>
  <c r="L1883" i="6"/>
  <c r="M1883" i="6" s="1"/>
  <c r="L1884" i="6"/>
  <c r="M1884" i="6" s="1"/>
  <c r="L1885" i="6"/>
  <c r="M1885" i="6" s="1"/>
  <c r="L1886" i="6"/>
  <c r="M1886" i="6" s="1"/>
  <c r="L638" i="6"/>
  <c r="M638" i="6" s="1"/>
  <c r="L1888" i="6"/>
  <c r="M1888" i="6" s="1"/>
  <c r="L1889" i="6"/>
  <c r="M1889" i="6" s="1"/>
  <c r="L1890" i="6"/>
  <c r="M1890" i="6" s="1"/>
  <c r="L1891" i="6"/>
  <c r="M1891" i="6" s="1"/>
  <c r="L1892" i="6"/>
  <c r="M1892" i="6" s="1"/>
  <c r="L1893" i="6"/>
  <c r="M1893" i="6" s="1"/>
  <c r="L1894" i="6"/>
  <c r="M1894" i="6" s="1"/>
  <c r="L1895" i="6"/>
  <c r="M1895" i="6" s="1"/>
  <c r="L1896" i="6"/>
  <c r="M1896" i="6" s="1"/>
  <c r="L1897" i="6"/>
  <c r="M1897" i="6" s="1"/>
  <c r="L1898" i="6"/>
  <c r="M1898" i="6" s="1"/>
  <c r="L1899" i="6"/>
  <c r="M1899" i="6" s="1"/>
  <c r="L1900" i="6"/>
  <c r="M1900" i="6" s="1"/>
  <c r="L1901" i="6"/>
  <c r="M1901" i="6" s="1"/>
  <c r="L1902" i="6"/>
  <c r="M1902" i="6" s="1"/>
  <c r="L1903" i="6"/>
  <c r="M1903" i="6" s="1"/>
  <c r="L1904" i="6"/>
  <c r="M1904" i="6" s="1"/>
  <c r="L1905" i="6"/>
  <c r="M1905" i="6" s="1"/>
  <c r="L1906" i="6"/>
  <c r="M1906" i="6" s="1"/>
  <c r="L1907" i="6"/>
  <c r="M1907" i="6" s="1"/>
  <c r="L1908" i="6"/>
  <c r="M1908" i="6" s="1"/>
  <c r="L1909" i="6"/>
  <c r="M1909" i="6" s="1"/>
  <c r="L1910" i="6"/>
  <c r="M1910" i="6" s="1"/>
  <c r="L1911" i="6"/>
  <c r="M1911" i="6" s="1"/>
  <c r="L1912" i="6"/>
  <c r="M1912" i="6" s="1"/>
  <c r="L1913" i="6"/>
  <c r="M1913" i="6" s="1"/>
  <c r="L1914" i="6"/>
  <c r="M1914" i="6" s="1"/>
  <c r="L1915" i="6"/>
  <c r="M1915" i="6" s="1"/>
  <c r="L1916" i="6"/>
  <c r="M1916" i="6" s="1"/>
  <c r="L1917" i="6"/>
  <c r="M1917" i="6" s="1"/>
  <c r="L1918" i="6"/>
  <c r="M1918" i="6" s="1"/>
  <c r="L1919" i="6"/>
  <c r="M1919" i="6" s="1"/>
  <c r="L1920" i="6"/>
  <c r="M1920" i="6" s="1"/>
  <c r="L1921" i="6"/>
  <c r="M1921" i="6" s="1"/>
  <c r="L1922" i="6"/>
  <c r="M1922" i="6" s="1"/>
  <c r="L1923" i="6"/>
  <c r="M1923" i="6" s="1"/>
  <c r="L1924" i="6"/>
  <c r="M1924" i="6" s="1"/>
  <c r="L1925" i="6"/>
  <c r="M1925" i="6" s="1"/>
  <c r="L1926" i="6"/>
  <c r="M1926" i="6" s="1"/>
  <c r="L1927" i="6"/>
  <c r="M1927" i="6" s="1"/>
  <c r="L1928" i="6"/>
  <c r="M1928" i="6" s="1"/>
  <c r="L1929" i="6"/>
  <c r="M1929" i="6" s="1"/>
  <c r="L1930" i="6"/>
  <c r="M1930" i="6" s="1"/>
  <c r="L1931" i="6"/>
  <c r="M1931" i="6" s="1"/>
  <c r="L1932" i="6"/>
  <c r="M1932" i="6" s="1"/>
  <c r="L1933" i="6"/>
  <c r="M1933" i="6" s="1"/>
  <c r="L1934" i="6"/>
  <c r="M1934" i="6" s="1"/>
  <c r="L1935" i="6"/>
  <c r="M1935" i="6" s="1"/>
  <c r="L1936" i="6"/>
  <c r="M1936" i="6" s="1"/>
  <c r="L1937" i="6"/>
  <c r="M1937" i="6" s="1"/>
  <c r="L1938" i="6"/>
  <c r="M1938" i="6" s="1"/>
  <c r="L1939" i="6"/>
  <c r="M1939" i="6" s="1"/>
  <c r="L1940" i="6"/>
  <c r="M1940" i="6" s="1"/>
  <c r="L1941" i="6"/>
  <c r="M1941" i="6" s="1"/>
  <c r="L1942" i="6"/>
  <c r="M1942" i="6" s="1"/>
  <c r="L1943" i="6"/>
  <c r="M1943" i="6" s="1"/>
  <c r="L1944" i="6"/>
  <c r="M1944" i="6" s="1"/>
  <c r="L1945" i="6"/>
  <c r="M1945" i="6" s="1"/>
  <c r="L1946" i="6"/>
  <c r="M1946" i="6" s="1"/>
  <c r="L1947" i="6"/>
  <c r="M1947" i="6" s="1"/>
  <c r="L1948" i="6"/>
  <c r="M1948" i="6" s="1"/>
  <c r="L1949" i="6"/>
  <c r="M1949" i="6" s="1"/>
  <c r="L1950" i="6"/>
  <c r="M1950" i="6" s="1"/>
  <c r="L702" i="6"/>
  <c r="M702" i="6" s="1"/>
  <c r="L703" i="6"/>
  <c r="M703" i="6" s="1"/>
  <c r="L1953" i="6"/>
  <c r="M1953" i="6" s="1"/>
  <c r="L1954" i="6"/>
  <c r="M1954" i="6" s="1"/>
  <c r="L1955" i="6"/>
  <c r="M1955" i="6" s="1"/>
  <c r="L1956" i="6"/>
  <c r="M1956" i="6" s="1"/>
  <c r="L1957" i="6"/>
  <c r="M1957" i="6" s="1"/>
  <c r="L1958" i="6"/>
  <c r="M1958" i="6" s="1"/>
  <c r="L1959" i="6"/>
  <c r="M1959" i="6" s="1"/>
  <c r="L1960" i="6"/>
  <c r="L1961" i="6"/>
  <c r="M1961" i="6" s="1"/>
  <c r="L1962" i="6"/>
  <c r="M1962" i="6" s="1"/>
  <c r="L714" i="6"/>
  <c r="M714" i="6" s="1"/>
  <c r="L1964" i="6"/>
  <c r="M1964" i="6" s="1"/>
  <c r="L1965" i="6"/>
  <c r="M1965" i="6" s="1"/>
  <c r="L717" i="6"/>
  <c r="M717" i="6" s="1"/>
  <c r="L718" i="6"/>
  <c r="M718" i="6" s="1"/>
  <c r="L1968" i="6"/>
  <c r="M1968" i="6" s="1"/>
  <c r="L1969" i="6"/>
  <c r="M1969" i="6" s="1"/>
  <c r="L1970" i="6"/>
  <c r="M1970" i="6" s="1"/>
  <c r="L722" i="6"/>
  <c r="M722" i="6" s="1"/>
  <c r="L723" i="6"/>
  <c r="M723" i="6" s="1"/>
  <c r="L1973" i="6"/>
  <c r="M1973" i="6" s="1"/>
  <c r="L1974" i="6"/>
  <c r="M1974" i="6" s="1"/>
  <c r="L1975" i="6"/>
  <c r="M1975" i="6" s="1"/>
  <c r="L1976" i="6"/>
  <c r="M1976" i="6" s="1"/>
  <c r="L1977" i="6"/>
  <c r="M1977" i="6" s="1"/>
  <c r="L1978" i="6"/>
  <c r="M1978" i="6" s="1"/>
  <c r="L1979" i="6"/>
  <c r="M1979" i="6" s="1"/>
  <c r="L1980" i="6"/>
  <c r="M1980" i="6" s="1"/>
  <c r="L1981" i="6"/>
  <c r="M1981" i="6" s="1"/>
  <c r="L1982" i="6"/>
  <c r="M1982" i="6" s="1"/>
  <c r="L734" i="6"/>
  <c r="M734" i="6" s="1"/>
  <c r="L1984" i="6"/>
  <c r="M1984" i="6" s="1"/>
  <c r="L1985" i="6"/>
  <c r="M1985" i="6" s="1"/>
  <c r="L1986" i="6"/>
  <c r="M1986" i="6" s="1"/>
  <c r="L1987" i="6"/>
  <c r="M1987" i="6" s="1"/>
  <c r="L1988" i="6"/>
  <c r="M1988" i="6" s="1"/>
  <c r="L1989" i="6"/>
  <c r="M1989" i="6" s="1"/>
  <c r="L1990" i="6"/>
  <c r="M1990" i="6" s="1"/>
  <c r="L1991" i="6"/>
  <c r="M1991" i="6" s="1"/>
  <c r="L1992" i="6"/>
  <c r="M1992" i="6" s="1"/>
  <c r="L744" i="6"/>
  <c r="M744" i="6" s="1"/>
  <c r="L1994" i="6"/>
  <c r="M1994" i="6" s="1"/>
  <c r="L746" i="6"/>
  <c r="M746" i="6" s="1"/>
  <c r="L1996" i="6"/>
  <c r="M1996" i="6" s="1"/>
  <c r="L1997" i="6"/>
  <c r="M1997" i="6" s="1"/>
  <c r="L1998" i="6"/>
  <c r="M1998" i="6" s="1"/>
  <c r="L1999" i="6"/>
  <c r="M1999" i="6" s="1"/>
  <c r="L2000" i="6"/>
  <c r="M2000" i="6" s="1"/>
  <c r="L2001" i="6"/>
  <c r="M2001" i="6" s="1"/>
  <c r="L2002" i="6"/>
  <c r="M2002" i="6" s="1"/>
  <c r="L2003" i="6"/>
  <c r="M2003" i="6" s="1"/>
  <c r="L2004" i="6"/>
  <c r="M2004" i="6" s="1"/>
  <c r="L2005" i="6"/>
  <c r="M2005" i="6" s="1"/>
  <c r="L757" i="6"/>
  <c r="M757" i="6" s="1"/>
  <c r="L2007" i="6"/>
  <c r="M2007" i="6" s="1"/>
  <c r="L759" i="6"/>
  <c r="M759" i="6" s="1"/>
  <c r="L2009" i="6"/>
  <c r="M2009" i="6" s="1"/>
  <c r="L2010" i="6"/>
  <c r="M2010" i="6" s="1"/>
  <c r="L2011" i="6"/>
  <c r="M2011" i="6" s="1"/>
  <c r="L2012" i="6"/>
  <c r="M2012" i="6" s="1"/>
  <c r="L2013" i="6"/>
  <c r="M2013" i="6" s="1"/>
  <c r="L2014" i="6"/>
  <c r="M2014" i="6" s="1"/>
  <c r="L2015" i="6"/>
  <c r="M2015" i="6" s="1"/>
  <c r="L2016" i="6"/>
  <c r="M2016" i="6" s="1"/>
  <c r="L2017" i="6"/>
  <c r="M2017" i="6" s="1"/>
  <c r="L2018" i="6"/>
  <c r="M2018" i="6" s="1"/>
  <c r="L770" i="6"/>
  <c r="M770" i="6" s="1"/>
  <c r="L771" i="6"/>
  <c r="M771" i="6" s="1"/>
  <c r="L2021" i="6"/>
  <c r="M2021" i="6" s="1"/>
  <c r="L2023" i="6"/>
  <c r="M2023" i="6" s="1"/>
  <c r="L2024" i="6"/>
  <c r="L2025" i="6"/>
  <c r="M2025" i="6" s="1"/>
  <c r="L2026" i="6"/>
  <c r="M2026" i="6" s="1"/>
  <c r="L2027" i="6"/>
  <c r="M2027" i="6" s="1"/>
  <c r="L2028" i="6"/>
  <c r="M2028" i="6" s="1"/>
  <c r="L2029" i="6"/>
  <c r="M2029" i="6" s="1"/>
  <c r="L2030" i="6"/>
  <c r="M2030" i="6" s="1"/>
  <c r="L2031" i="6"/>
  <c r="M2031" i="6" s="1"/>
  <c r="L2032" i="6"/>
  <c r="M2032" i="6" s="1"/>
  <c r="L790" i="6"/>
  <c r="M790" i="6" s="1"/>
  <c r="L791" i="6"/>
  <c r="M791" i="6" s="1"/>
  <c r="L2035" i="6"/>
  <c r="M2035" i="6" s="1"/>
  <c r="L2036" i="6"/>
  <c r="M2036" i="6" s="1"/>
  <c r="L2037" i="6"/>
  <c r="M2037" i="6" s="1"/>
  <c r="L2038" i="6"/>
  <c r="M2038" i="6" s="1"/>
  <c r="L2039" i="6"/>
  <c r="M2039" i="6" s="1"/>
  <c r="L2040" i="6"/>
  <c r="M2040" i="6" s="1"/>
  <c r="L2041" i="6"/>
  <c r="M2041" i="6" s="1"/>
  <c r="L2042" i="6"/>
  <c r="M2042" i="6" s="1"/>
  <c r="L2043" i="6"/>
  <c r="M2043" i="6" s="1"/>
  <c r="L2044" i="6"/>
  <c r="M2044" i="6" s="1"/>
  <c r="L2045" i="6"/>
  <c r="M2045" i="6" s="1"/>
  <c r="L2046" i="6"/>
  <c r="M2046" i="6" s="1"/>
  <c r="L2047" i="6"/>
  <c r="M2047" i="6" s="1"/>
  <c r="L2048" i="6"/>
  <c r="M2048" i="6" s="1"/>
  <c r="L2049" i="6"/>
  <c r="M2049" i="6" s="1"/>
  <c r="L2050" i="6"/>
  <c r="M2050" i="6" s="1"/>
  <c r="L2051" i="6"/>
  <c r="M2051" i="6" s="1"/>
  <c r="L2052" i="6"/>
  <c r="M2052" i="6" s="1"/>
  <c r="L2053" i="6"/>
  <c r="M2053" i="6" s="1"/>
  <c r="L811" i="6"/>
  <c r="M811" i="6" s="1"/>
  <c r="L812" i="6"/>
  <c r="M812" i="6" s="1"/>
  <c r="L2056" i="6"/>
  <c r="M2056" i="6" s="1"/>
  <c r="L2057" i="6"/>
  <c r="M2057" i="6" s="1"/>
  <c r="L2058" i="6"/>
  <c r="M2058" i="6" s="1"/>
  <c r="L816" i="6"/>
  <c r="M816" i="6" s="1"/>
  <c r="L2060" i="6"/>
  <c r="M2060" i="6" s="1"/>
  <c r="L2061" i="6"/>
  <c r="M2061" i="6" s="1"/>
  <c r="L819" i="6"/>
  <c r="M819" i="6" s="1"/>
  <c r="L820" i="6"/>
  <c r="M820" i="6" s="1"/>
  <c r="L2064" i="6"/>
  <c r="M2064" i="6" s="1"/>
  <c r="L2065" i="6"/>
  <c r="M2065" i="6" s="1"/>
  <c r="L2066" i="6"/>
  <c r="M2066" i="6" s="1"/>
  <c r="L2067" i="6"/>
  <c r="M2067" i="6" s="1"/>
  <c r="L2068" i="6"/>
  <c r="M2068" i="6" s="1"/>
  <c r="L2069" i="6"/>
  <c r="M2069" i="6" s="1"/>
  <c r="L2070" i="6"/>
  <c r="M2070" i="6" s="1"/>
  <c r="L2071" i="6"/>
  <c r="M2071" i="6" s="1"/>
  <c r="L2072" i="6"/>
  <c r="M2072" i="6" s="1"/>
  <c r="L2073" i="6"/>
  <c r="M2073" i="6" s="1"/>
  <c r="L2074" i="6"/>
  <c r="M2074" i="6" s="1"/>
  <c r="L832" i="6"/>
  <c r="M832" i="6" s="1"/>
  <c r="L833" i="6"/>
  <c r="M833" i="6" s="1"/>
  <c r="L2077" i="6"/>
  <c r="M2077" i="6" s="1"/>
  <c r="L2078" i="6"/>
  <c r="M2078" i="6" s="1"/>
  <c r="L2079" i="6"/>
  <c r="M2079" i="6" s="1"/>
  <c r="L2080" i="6"/>
  <c r="M2080" i="6" s="1"/>
  <c r="L2081" i="6"/>
  <c r="M2081" i="6" s="1"/>
  <c r="L839" i="6"/>
  <c r="M839" i="6" s="1"/>
  <c r="L840" i="6"/>
  <c r="M840" i="6" s="1"/>
  <c r="L2084" i="6"/>
  <c r="M2084" i="6" s="1"/>
  <c r="L2085" i="6"/>
  <c r="M2085" i="6" s="1"/>
  <c r="L2086" i="6"/>
  <c r="M2086" i="6" s="1"/>
  <c r="L2087" i="6"/>
  <c r="M2087" i="6" s="1"/>
  <c r="L2088" i="6"/>
  <c r="M2088" i="6" s="1"/>
  <c r="L2089" i="6"/>
  <c r="M2089" i="6" s="1"/>
  <c r="L2090" i="6"/>
  <c r="M2090" i="6" s="1"/>
  <c r="L2091" i="6"/>
  <c r="M2091" i="6" s="1"/>
  <c r="L2092" i="6"/>
  <c r="M2092" i="6" s="1"/>
  <c r="L2093" i="6"/>
  <c r="M2093" i="6" s="1"/>
  <c r="L2094" i="6"/>
  <c r="M2094" i="6" s="1"/>
  <c r="L2095" i="6"/>
  <c r="M2095" i="6" s="1"/>
  <c r="L2096" i="6"/>
  <c r="M2096" i="6" s="1"/>
  <c r="L2097" i="6"/>
  <c r="M2097" i="6" s="1"/>
  <c r="L2098" i="6"/>
  <c r="M2098" i="6" s="1"/>
  <c r="L2099" i="6"/>
  <c r="M2099" i="6" s="1"/>
  <c r="L2100" i="6"/>
  <c r="M2100" i="6" s="1"/>
  <c r="L2101" i="6"/>
  <c r="M2101" i="6" s="1"/>
  <c r="L2102" i="6"/>
  <c r="M2102" i="6" s="1"/>
  <c r="L2103" i="6"/>
  <c r="M2103" i="6" s="1"/>
  <c r="L2104" i="6"/>
  <c r="M2104" i="6" s="1"/>
  <c r="L2105" i="6"/>
  <c r="M2105" i="6" s="1"/>
  <c r="L2106" i="6"/>
  <c r="M2106" i="6" s="1"/>
  <c r="L2107" i="6"/>
  <c r="M2107" i="6" s="1"/>
  <c r="L2108" i="6"/>
  <c r="M2108" i="6" s="1"/>
  <c r="L2109" i="6"/>
  <c r="M2109" i="6" s="1"/>
  <c r="L2110" i="6"/>
  <c r="M2110" i="6" s="1"/>
  <c r="L868" i="6"/>
  <c r="M868" i="6" s="1"/>
  <c r="L2112" i="6"/>
  <c r="M2112" i="6" s="1"/>
  <c r="L870" i="6"/>
  <c r="M870" i="6" s="1"/>
  <c r="L2114" i="6"/>
  <c r="M2114" i="6" s="1"/>
  <c r="L2115" i="6"/>
  <c r="M2115" i="6" s="1"/>
  <c r="L2116" i="6"/>
  <c r="M2116" i="6" s="1"/>
  <c r="L2117" i="6"/>
  <c r="M2117" i="6" s="1"/>
  <c r="L2118" i="6"/>
  <c r="M2118" i="6" s="1"/>
  <c r="L2119" i="6"/>
  <c r="M2119" i="6" s="1"/>
  <c r="L2120" i="6"/>
  <c r="M2120" i="6" s="1"/>
  <c r="L878" i="6"/>
  <c r="M878" i="6" s="1"/>
  <c r="L2122" i="6"/>
  <c r="M2122" i="6" s="1"/>
  <c r="L2123" i="6"/>
  <c r="M2123" i="6" s="1"/>
  <c r="L2124" i="6"/>
  <c r="M2124" i="6" s="1"/>
  <c r="L2125" i="6"/>
  <c r="M2125" i="6" s="1"/>
  <c r="L883" i="6"/>
  <c r="M883" i="6" s="1"/>
  <c r="L884" i="6"/>
  <c r="M884" i="6" s="1"/>
  <c r="L2128" i="6"/>
  <c r="M2128" i="6" s="1"/>
  <c r="L2129" i="6"/>
  <c r="M2129" i="6" s="1"/>
  <c r="L2130" i="6"/>
  <c r="M2130" i="6" s="1"/>
  <c r="L2131" i="6"/>
  <c r="M2131" i="6" s="1"/>
  <c r="L2132" i="6"/>
  <c r="M2132" i="6" s="1"/>
  <c r="L2133" i="6"/>
  <c r="M2133" i="6" s="1"/>
  <c r="L2134" i="6"/>
  <c r="M2134" i="6" s="1"/>
  <c r="L2135" i="6"/>
  <c r="M2135" i="6" s="1"/>
  <c r="L2136" i="6"/>
  <c r="M2136" i="6" s="1"/>
  <c r="L2137" i="6"/>
  <c r="M2137" i="6" s="1"/>
  <c r="L2138" i="6"/>
  <c r="M2138" i="6" s="1"/>
  <c r="L2139" i="6"/>
  <c r="M2139" i="6" s="1"/>
  <c r="L2140" i="6"/>
  <c r="M2140" i="6" s="1"/>
  <c r="L2141" i="6"/>
  <c r="M2141" i="6" s="1"/>
  <c r="L2142" i="6"/>
  <c r="M2142" i="6" s="1"/>
  <c r="L2143" i="6"/>
  <c r="M2143" i="6" s="1"/>
  <c r="L2144" i="6"/>
  <c r="M2144" i="6" s="1"/>
  <c r="L2145" i="6"/>
  <c r="M2145" i="6" s="1"/>
  <c r="L2146" i="6"/>
  <c r="M2146" i="6" s="1"/>
  <c r="L2147" i="6"/>
  <c r="M2147" i="6" s="1"/>
  <c r="L2148" i="6"/>
  <c r="M2148" i="6" s="1"/>
  <c r="L2149" i="6"/>
  <c r="M2149" i="6" s="1"/>
  <c r="L2150" i="6"/>
  <c r="M2150" i="6" s="1"/>
  <c r="L2151" i="6"/>
  <c r="M2151" i="6" s="1"/>
  <c r="L2152" i="6"/>
  <c r="M2152" i="6" s="1"/>
  <c r="L2153" i="6"/>
  <c r="M2153" i="6" s="1"/>
  <c r="L2154" i="6"/>
  <c r="M2154" i="6" s="1"/>
  <c r="L2155" i="6"/>
  <c r="M2155" i="6" s="1"/>
  <c r="L2156" i="6"/>
  <c r="M2156" i="6" s="1"/>
  <c r="L2157" i="6"/>
  <c r="M2157" i="6" s="1"/>
  <c r="L2158" i="6"/>
  <c r="M2158" i="6" s="1"/>
  <c r="L2159" i="6"/>
  <c r="M2159" i="6" s="1"/>
  <c r="L919" i="6"/>
  <c r="M919" i="6" s="1"/>
  <c r="L2161" i="6"/>
  <c r="M2161" i="6" s="1"/>
  <c r="L2162" i="6"/>
  <c r="M2162" i="6" s="1"/>
  <c r="L2163" i="6"/>
  <c r="M2163" i="6" s="1"/>
  <c r="L924" i="6"/>
  <c r="M924" i="6" s="1"/>
  <c r="L2165" i="6"/>
  <c r="M2165" i="6" s="1"/>
  <c r="L2166" i="6"/>
  <c r="M2166" i="6" s="1"/>
  <c r="L2167" i="6"/>
  <c r="M2167" i="6" s="1"/>
  <c r="L2168" i="6"/>
  <c r="M2168" i="6" s="1"/>
  <c r="L2169" i="6"/>
  <c r="M2169" i="6" s="1"/>
  <c r="L2170" i="6"/>
  <c r="M2170" i="6" s="1"/>
  <c r="L2171" i="6"/>
  <c r="M2171" i="6" s="1"/>
  <c r="L2172" i="6"/>
  <c r="M2172" i="6" s="1"/>
  <c r="L2173" i="6"/>
  <c r="M2173" i="6" s="1"/>
  <c r="L2174" i="6"/>
  <c r="M2174" i="6" s="1"/>
  <c r="L2175" i="6"/>
  <c r="M2175" i="6" s="1"/>
  <c r="L2176" i="6"/>
  <c r="M2176" i="6" s="1"/>
  <c r="L2177" i="6"/>
  <c r="M2177" i="6" s="1"/>
  <c r="L2178" i="6"/>
  <c r="M2178" i="6" s="1"/>
  <c r="L2179" i="6"/>
  <c r="M2179" i="6" s="1"/>
  <c r="L2180" i="6"/>
  <c r="M2180" i="6" s="1"/>
  <c r="L2181" i="6"/>
  <c r="M2181" i="6" s="1"/>
  <c r="L2182" i="6"/>
  <c r="M2182" i="6" s="1"/>
  <c r="L2183" i="6"/>
  <c r="M2183" i="6" s="1"/>
  <c r="L2184" i="6"/>
  <c r="M2184" i="6" s="1"/>
  <c r="L2185" i="6"/>
  <c r="M2185" i="6" s="1"/>
  <c r="L2186" i="6"/>
  <c r="M2186" i="6" s="1"/>
  <c r="L2187" i="6"/>
  <c r="M2187" i="6" s="1"/>
  <c r="L2188" i="6"/>
  <c r="M2188" i="6" s="1"/>
  <c r="L2189" i="6"/>
  <c r="M2189" i="6" s="1"/>
  <c r="L2190" i="6"/>
  <c r="M2190" i="6" s="1"/>
  <c r="L2191" i="6"/>
  <c r="M2191" i="6" s="1"/>
  <c r="L2192" i="6"/>
  <c r="M2192" i="6" s="1"/>
  <c r="L2193" i="6"/>
  <c r="M2193" i="6" s="1"/>
  <c r="L2194" i="6"/>
  <c r="M2194" i="6" s="1"/>
  <c r="L2195" i="6"/>
  <c r="M2195" i="6" s="1"/>
  <c r="L2196" i="6"/>
  <c r="M2196" i="6" s="1"/>
  <c r="L2197" i="6"/>
  <c r="M2197" i="6" s="1"/>
  <c r="L2198" i="6"/>
  <c r="M2198" i="6" s="1"/>
  <c r="L2199" i="6"/>
  <c r="L2200" i="6"/>
  <c r="M2200" i="6" s="1"/>
  <c r="L2201" i="6"/>
  <c r="M2201" i="6" s="1"/>
  <c r="L2202" i="6"/>
  <c r="M2202" i="6" s="1"/>
  <c r="L2203" i="6"/>
  <c r="M2203" i="6" s="1"/>
  <c r="L2204" i="6"/>
  <c r="M2204" i="6" s="1"/>
  <c r="L2205" i="6"/>
  <c r="M2205" i="6" s="1"/>
  <c r="L2206" i="6"/>
  <c r="M2206" i="6" s="1"/>
  <c r="L2207" i="6"/>
  <c r="M2207" i="6" s="1"/>
  <c r="L2208" i="6"/>
  <c r="M2208" i="6" s="1"/>
  <c r="L2209" i="6"/>
  <c r="M2209" i="6" s="1"/>
  <c r="L2210" i="6"/>
  <c r="M2210" i="6" s="1"/>
  <c r="L2211" i="6"/>
  <c r="M2211" i="6" s="1"/>
  <c r="L2212" i="6"/>
  <c r="M2212" i="6" s="1"/>
  <c r="L2213" i="6"/>
  <c r="M2213" i="6" s="1"/>
  <c r="L2214" i="6"/>
  <c r="M2214" i="6" s="1"/>
  <c r="L2215" i="6"/>
  <c r="M2215" i="6" s="1"/>
  <c r="L2216" i="6"/>
  <c r="M2216" i="6" s="1"/>
  <c r="L2217" i="6"/>
  <c r="M2217" i="6" s="1"/>
  <c r="L2218" i="6"/>
  <c r="M2218" i="6" s="1"/>
  <c r="L2219" i="6"/>
  <c r="M2219" i="6" s="1"/>
  <c r="L2220" i="6"/>
  <c r="M2220" i="6" s="1"/>
  <c r="L2221" i="6"/>
  <c r="M2221" i="6" s="1"/>
  <c r="L2222" i="6"/>
  <c r="M2222" i="6" s="1"/>
  <c r="L2223" i="6"/>
  <c r="M2223" i="6" s="1"/>
  <c r="L2224" i="6"/>
  <c r="M2224" i="6" s="1"/>
  <c r="L2225" i="6"/>
  <c r="M2225" i="6" s="1"/>
  <c r="L2226" i="6"/>
  <c r="M2226" i="6" s="1"/>
  <c r="L2227" i="6"/>
  <c r="M2227" i="6" s="1"/>
  <c r="L2228" i="6"/>
  <c r="M2228" i="6" s="1"/>
  <c r="L992" i="6"/>
  <c r="M992" i="6" s="1"/>
  <c r="L2230" i="6"/>
  <c r="M2230" i="6" s="1"/>
  <c r="L2231" i="6"/>
  <c r="M2231" i="6" s="1"/>
  <c r="L2232" i="6"/>
  <c r="M2232" i="6" s="1"/>
  <c r="L2233" i="6"/>
  <c r="M2233" i="6" s="1"/>
  <c r="L997" i="6"/>
  <c r="M997" i="6" s="1"/>
  <c r="L998" i="6"/>
  <c r="M998" i="6" s="1"/>
  <c r="L2236" i="6"/>
  <c r="M2236" i="6" s="1"/>
  <c r="L2237" i="6"/>
  <c r="M2237" i="6" s="1"/>
  <c r="L1001" i="6"/>
  <c r="M1001" i="6" s="1"/>
  <c r="L1002" i="6"/>
  <c r="M1002" i="6" s="1"/>
  <c r="L2240" i="6"/>
  <c r="M2240" i="6" s="1"/>
  <c r="L2241" i="6"/>
  <c r="M2241" i="6" s="1"/>
  <c r="L2242" i="6"/>
  <c r="M2242" i="6" s="1"/>
  <c r="L2243" i="6"/>
  <c r="M2243" i="6" s="1"/>
  <c r="L2244" i="6"/>
  <c r="M2244" i="6" s="1"/>
  <c r="L1008" i="6"/>
  <c r="M1008" i="6" s="1"/>
  <c r="L2246" i="6"/>
  <c r="M2246" i="6" s="1"/>
  <c r="L2247" i="6"/>
  <c r="M2247" i="6" s="1"/>
  <c r="L2248" i="6"/>
  <c r="M2248" i="6" s="1"/>
  <c r="L2249" i="6"/>
  <c r="M2249" i="6" s="1"/>
  <c r="L2250" i="6"/>
  <c r="M2250" i="6" s="1"/>
  <c r="L2251" i="6"/>
  <c r="M2251" i="6" s="1"/>
  <c r="L1015" i="6"/>
  <c r="M1015" i="6" s="1"/>
  <c r="L2253" i="6"/>
  <c r="M2253" i="6" s="1"/>
  <c r="L2254" i="6"/>
  <c r="M2254" i="6" s="1"/>
  <c r="L2255" i="6"/>
  <c r="M2255" i="6" s="1"/>
  <c r="L1019" i="6"/>
  <c r="M1019" i="6" s="1"/>
  <c r="L2257" i="6"/>
  <c r="M2257" i="6" s="1"/>
  <c r="L1021" i="6"/>
  <c r="M1021" i="6" s="1"/>
  <c r="L2259" i="6"/>
  <c r="M2259" i="6" s="1"/>
  <c r="L2260" i="6"/>
  <c r="M2260" i="6" s="1"/>
  <c r="L1024" i="6"/>
  <c r="M1024" i="6" s="1"/>
  <c r="L1025" i="6"/>
  <c r="M1025" i="6" s="1"/>
  <c r="L2263" i="6"/>
  <c r="M2263" i="6" s="1"/>
  <c r="L1027" i="6"/>
  <c r="M1027" i="6" s="1"/>
  <c r="L2265" i="6"/>
  <c r="M2265" i="6" s="1"/>
  <c r="L2266" i="6"/>
  <c r="M2266" i="6" s="1"/>
  <c r="L1030" i="6"/>
  <c r="M1030" i="6" s="1"/>
  <c r="L2268" i="6"/>
  <c r="M2268" i="6" s="1"/>
  <c r="L2269" i="6"/>
  <c r="M2269" i="6" s="1"/>
  <c r="L2270" i="6"/>
  <c r="M2270" i="6" s="1"/>
  <c r="L2271" i="6"/>
  <c r="M2271" i="6" s="1"/>
  <c r="L2272" i="6"/>
  <c r="M2272" i="6" s="1"/>
  <c r="L2273" i="6"/>
  <c r="M2273" i="6" s="1"/>
  <c r="L1037" i="6"/>
  <c r="M1037" i="6" s="1"/>
  <c r="L1038" i="6"/>
  <c r="M1038" i="6" s="1"/>
  <c r="L2276" i="6"/>
  <c r="M2276" i="6" s="1"/>
  <c r="L1040" i="6"/>
  <c r="M1040" i="6" s="1"/>
  <c r="L2278" i="6"/>
  <c r="M2278" i="6" s="1"/>
  <c r="L1042" i="6"/>
  <c r="M1042" i="6" s="1"/>
  <c r="L2280" i="6"/>
  <c r="M2280" i="6" s="1"/>
  <c r="L2281" i="6"/>
  <c r="M2281" i="6" s="1"/>
  <c r="L2282" i="6"/>
  <c r="M2282" i="6" s="1"/>
  <c r="L2283" i="6"/>
  <c r="L2284" i="6"/>
  <c r="L2285" i="6"/>
  <c r="L1049" i="6"/>
  <c r="M1049" i="6" s="1"/>
  <c r="L1050" i="6"/>
  <c r="M1050" i="6" s="1"/>
  <c r="L2288" i="6"/>
  <c r="M2288" i="6" s="1"/>
  <c r="L2289" i="6"/>
  <c r="M2289" i="6" s="1"/>
  <c r="L2290" i="6"/>
  <c r="M2290" i="6" s="1"/>
  <c r="L2291" i="6"/>
  <c r="M2291" i="6" s="1"/>
  <c r="L2292" i="6"/>
  <c r="M2292" i="6" s="1"/>
  <c r="L2293" i="6"/>
  <c r="M2293" i="6" s="1"/>
  <c r="L2294" i="6"/>
  <c r="M2294" i="6" s="1"/>
  <c r="L2295" i="6"/>
  <c r="M2295" i="6" s="1"/>
  <c r="L2296" i="6"/>
  <c r="M2296" i="6" s="1"/>
  <c r="L2297" i="6"/>
  <c r="M2297" i="6" s="1"/>
  <c r="L2298" i="6"/>
  <c r="M2298" i="6" s="1"/>
  <c r="L1062" i="6"/>
  <c r="M1062" i="6" s="1"/>
  <c r="L2300" i="6"/>
  <c r="M2300" i="6" s="1"/>
  <c r="L2301" i="6"/>
  <c r="M2301" i="6" s="1"/>
  <c r="L2302" i="6"/>
  <c r="M2302" i="6" s="1"/>
  <c r="L2303" i="6"/>
  <c r="M2303" i="6" s="1"/>
  <c r="L1067" i="6"/>
  <c r="M1067" i="6" s="1"/>
  <c r="L2305" i="6"/>
  <c r="M2305" i="6" s="1"/>
  <c r="L2306" i="6"/>
  <c r="M2306" i="6" s="1"/>
  <c r="L2307" i="6"/>
  <c r="M2307" i="6" s="1"/>
  <c r="L2308" i="6"/>
  <c r="M2308" i="6" s="1"/>
  <c r="L2309" i="6"/>
  <c r="M2309" i="6" s="1"/>
  <c r="L2310" i="6"/>
  <c r="M2310" i="6" s="1"/>
  <c r="L2311" i="6"/>
  <c r="M2311" i="6" s="1"/>
  <c r="L2312" i="6"/>
  <c r="M2312" i="6" s="1"/>
  <c r="L2313" i="6"/>
  <c r="M2313" i="6" s="1"/>
  <c r="L2314" i="6"/>
  <c r="M2314" i="6" s="1"/>
  <c r="L2315" i="6"/>
  <c r="M2315" i="6" s="1"/>
  <c r="L2316" i="6"/>
  <c r="M2316" i="6" s="1"/>
  <c r="L2317" i="6"/>
  <c r="M2317" i="6" s="1"/>
  <c r="L2318" i="6"/>
  <c r="M2318" i="6" s="1"/>
  <c r="L2319" i="6"/>
  <c r="M2319" i="6" s="1"/>
  <c r="L2320" i="6"/>
  <c r="M2320" i="6" s="1"/>
  <c r="L2321" i="6"/>
  <c r="M2321" i="6" s="1"/>
  <c r="L2322" i="6"/>
  <c r="M2322" i="6" s="1"/>
  <c r="L2323" i="6"/>
  <c r="M2323" i="6" s="1"/>
  <c r="L2324" i="6"/>
  <c r="M2324" i="6" s="1"/>
  <c r="L2325" i="6"/>
  <c r="M2325" i="6" s="1"/>
  <c r="L2326" i="6"/>
  <c r="M2326" i="6" s="1"/>
  <c r="L2327" i="6"/>
  <c r="M2327" i="6" s="1"/>
  <c r="L2328" i="6"/>
  <c r="M2328" i="6" s="1"/>
  <c r="L2329" i="6"/>
  <c r="M2329" i="6" s="1"/>
  <c r="L2330" i="6"/>
  <c r="M2330" i="6" s="1"/>
  <c r="L1097" i="6"/>
  <c r="M1097" i="6" s="1"/>
  <c r="L2332" i="6"/>
  <c r="M2332" i="6" s="1"/>
  <c r="L2333" i="6"/>
  <c r="M2333" i="6" s="1"/>
  <c r="L2334" i="6"/>
  <c r="M2334" i="6" s="1"/>
  <c r="L2335" i="6"/>
  <c r="M2335" i="6" s="1"/>
  <c r="L2336" i="6"/>
  <c r="M2336" i="6" s="1"/>
  <c r="L2337" i="6"/>
  <c r="M2337" i="6" s="1"/>
  <c r="L2338" i="6"/>
  <c r="M2338" i="6" s="1"/>
  <c r="L2339" i="6"/>
  <c r="M2339" i="6" s="1"/>
  <c r="L2340" i="6"/>
  <c r="M2340" i="6" s="1"/>
  <c r="L2341" i="6"/>
  <c r="M2341" i="6" s="1"/>
  <c r="L2342" i="6"/>
  <c r="M2342" i="6" s="1"/>
  <c r="L2343" i="6"/>
  <c r="M2343" i="6" s="1"/>
  <c r="L2344" i="6"/>
  <c r="M2344" i="6" s="1"/>
  <c r="L2345" i="6"/>
  <c r="M2345" i="6" s="1"/>
  <c r="L2346" i="6"/>
  <c r="M2346" i="6" s="1"/>
  <c r="L2347" i="6"/>
  <c r="M2347" i="6" s="1"/>
  <c r="L2348" i="6"/>
  <c r="M2348" i="6" s="1"/>
  <c r="L2349" i="6"/>
  <c r="M2349" i="6" s="1"/>
  <c r="L2350" i="6"/>
  <c r="M2350" i="6" s="1"/>
  <c r="L2351" i="6"/>
  <c r="M2351" i="6" s="1"/>
  <c r="L2352" i="6"/>
  <c r="M2352" i="6" s="1"/>
  <c r="L2353" i="6"/>
  <c r="M2353" i="6" s="1"/>
  <c r="L2354" i="6"/>
  <c r="M2354" i="6" s="1"/>
  <c r="L1121" i="6"/>
  <c r="M1121" i="6" s="1"/>
  <c r="L1122" i="6"/>
  <c r="M1122" i="6" s="1"/>
  <c r="L1123" i="6"/>
  <c r="M1123" i="6" s="1"/>
  <c r="L2358" i="6"/>
  <c r="M2358" i="6" s="1"/>
  <c r="L2359" i="6"/>
  <c r="M2359" i="6" s="1"/>
  <c r="L2360" i="6"/>
  <c r="M2360" i="6" s="1"/>
  <c r="L2361" i="6"/>
  <c r="M2361" i="6" s="1"/>
  <c r="L2362" i="6"/>
  <c r="M2362" i="6" s="1"/>
  <c r="L2363" i="6"/>
  <c r="M2363" i="6" s="1"/>
  <c r="L2364" i="6"/>
  <c r="M2364" i="6" s="1"/>
  <c r="L2365" i="6"/>
  <c r="M2365" i="6" s="1"/>
  <c r="L2366" i="6"/>
  <c r="M2366" i="6" s="1"/>
  <c r="L2367" i="6"/>
  <c r="M2367" i="6" s="1"/>
  <c r="L2368" i="6"/>
  <c r="M2368" i="6" s="1"/>
  <c r="L2369" i="6"/>
  <c r="M2369" i="6" s="1"/>
  <c r="L2370" i="6"/>
  <c r="M2370" i="6" s="1"/>
  <c r="L2371" i="6"/>
  <c r="M2371" i="6" s="1"/>
  <c r="L2372" i="6"/>
  <c r="M2372" i="6" s="1"/>
  <c r="L2373" i="6"/>
  <c r="M2373" i="6" s="1"/>
  <c r="L2374" i="6"/>
  <c r="M2374" i="6" s="1"/>
  <c r="L2375" i="6"/>
  <c r="M2375" i="6" s="1"/>
  <c r="L2376" i="6"/>
  <c r="M2376" i="6" s="1"/>
  <c r="L2377" i="6"/>
  <c r="M2377" i="6" s="1"/>
  <c r="L2378" i="6"/>
  <c r="M2378" i="6" s="1"/>
  <c r="L2379" i="6"/>
  <c r="M2379" i="6" s="1"/>
  <c r="L2380" i="6"/>
  <c r="M2380" i="6" s="1"/>
  <c r="L2381" i="6"/>
  <c r="M2381" i="6" s="1"/>
  <c r="L2382" i="6"/>
  <c r="M2382" i="6" s="1"/>
  <c r="L2383" i="6"/>
  <c r="M2383" i="6" s="1"/>
  <c r="L2384" i="6"/>
  <c r="M2384" i="6" s="1"/>
  <c r="L2385" i="6"/>
  <c r="M2385" i="6" s="1"/>
  <c r="L2386" i="6"/>
  <c r="M2386" i="6" s="1"/>
  <c r="L2387" i="6"/>
  <c r="M2387" i="6" s="1"/>
  <c r="L2388" i="6"/>
  <c r="M2388" i="6" s="1"/>
  <c r="L2389" i="6"/>
  <c r="M2389" i="6" s="1"/>
  <c r="L2390" i="6"/>
  <c r="M2390" i="6" s="1"/>
  <c r="L2391" i="6"/>
  <c r="M2391" i="6" s="1"/>
  <c r="L2392" i="6"/>
  <c r="M2392" i="6" s="1"/>
  <c r="L2393" i="6"/>
  <c r="M2393" i="6" s="1"/>
  <c r="L2394" i="6"/>
  <c r="M2394" i="6" s="1"/>
  <c r="L2395" i="6"/>
  <c r="M2395" i="6" s="1"/>
  <c r="L2396" i="6"/>
  <c r="M2396" i="6" s="1"/>
  <c r="L2397" i="6"/>
  <c r="M2397" i="6" s="1"/>
  <c r="L2398" i="6"/>
  <c r="M2398" i="6" s="1"/>
  <c r="L2399" i="6"/>
  <c r="M2399" i="6" s="1"/>
  <c r="L2400" i="6"/>
  <c r="M2400" i="6" s="1"/>
  <c r="L2401" i="6"/>
  <c r="M2401" i="6" s="1"/>
  <c r="L2402" i="6"/>
  <c r="M2402" i="6" s="1"/>
  <c r="L2403" i="6"/>
  <c r="M2403" i="6" s="1"/>
  <c r="L2404" i="6"/>
  <c r="M2404" i="6" s="1"/>
  <c r="L2405" i="6"/>
  <c r="M2405" i="6" s="1"/>
  <c r="L2406" i="6"/>
  <c r="M2406" i="6" s="1"/>
  <c r="L2407" i="6"/>
  <c r="M2407" i="6" s="1"/>
  <c r="L2408" i="6"/>
  <c r="M2408" i="6" s="1"/>
  <c r="L2409" i="6"/>
  <c r="M2409" i="6" s="1"/>
  <c r="L2410" i="6"/>
  <c r="M2410" i="6" s="1"/>
  <c r="L2411" i="6"/>
  <c r="M2411" i="6" s="1"/>
  <c r="L2412" i="6"/>
  <c r="M2412" i="6" s="1"/>
  <c r="L2413" i="6"/>
  <c r="M2413" i="6" s="1"/>
  <c r="L2414" i="6"/>
  <c r="M2414" i="6" s="1"/>
  <c r="L2415" i="6"/>
  <c r="M2415" i="6" s="1"/>
  <c r="L2416" i="6"/>
  <c r="M2416" i="6" s="1"/>
  <c r="L2417" i="6"/>
  <c r="M2417" i="6" s="1"/>
  <c r="L2418" i="6"/>
  <c r="M2418" i="6" s="1"/>
  <c r="L2419" i="6"/>
  <c r="M2419" i="6" s="1"/>
  <c r="L2420" i="6"/>
  <c r="M2420" i="6" s="1"/>
  <c r="L2421" i="6"/>
  <c r="M2421" i="6" s="1"/>
  <c r="L2422" i="6"/>
  <c r="M2422" i="6" s="1"/>
  <c r="L2423" i="6"/>
  <c r="M2423" i="6" s="1"/>
  <c r="L1190" i="6"/>
  <c r="M1190" i="6" s="1"/>
  <c r="L2425" i="6"/>
  <c r="M2425" i="6" s="1"/>
  <c r="L2426" i="6"/>
  <c r="M2426" i="6" s="1"/>
  <c r="L2427" i="6"/>
  <c r="M2427" i="6" s="1"/>
  <c r="L2428" i="6"/>
  <c r="M2428" i="6" s="1"/>
  <c r="L2429" i="6"/>
  <c r="M2429" i="6" s="1"/>
  <c r="L2430" i="6"/>
  <c r="M2430" i="6" s="1"/>
  <c r="L2431" i="6"/>
  <c r="M2431" i="6" s="1"/>
  <c r="L2432" i="6"/>
  <c r="M2432" i="6" s="1"/>
  <c r="L2433" i="6"/>
  <c r="M2433" i="6" s="1"/>
  <c r="L2434" i="6"/>
  <c r="M2434" i="6" s="1"/>
  <c r="L2435" i="6"/>
  <c r="M2435" i="6" s="1"/>
  <c r="L2436" i="6"/>
  <c r="M2436" i="6" s="1"/>
  <c r="L2437" i="6"/>
  <c r="M2437" i="6" s="1"/>
  <c r="L2438" i="6"/>
  <c r="M2438" i="6" s="1"/>
  <c r="L2439" i="6"/>
  <c r="M2439" i="6" s="1"/>
  <c r="L1206" i="6"/>
  <c r="M1206" i="6" s="1"/>
  <c r="L2441" i="6"/>
  <c r="M2441" i="6" s="1"/>
  <c r="L2442" i="6"/>
  <c r="M2442" i="6" s="1"/>
  <c r="L2443" i="6"/>
  <c r="M2443" i="6" s="1"/>
  <c r="L2444" i="6"/>
  <c r="M2444" i="6" s="1"/>
  <c r="L2445" i="6"/>
  <c r="M2445" i="6" s="1"/>
  <c r="L2446" i="6"/>
  <c r="M2446" i="6" s="1"/>
  <c r="L2447" i="6"/>
  <c r="M2447" i="6" s="1"/>
  <c r="L2448" i="6"/>
  <c r="M2448" i="6" s="1"/>
  <c r="L2449" i="6"/>
  <c r="M2449" i="6" s="1"/>
  <c r="L2450" i="6"/>
  <c r="M2450" i="6" s="1"/>
  <c r="L2451" i="6"/>
  <c r="M2451" i="6" s="1"/>
  <c r="L2452" i="6"/>
  <c r="M2452" i="6" s="1"/>
  <c r="L2453" i="6"/>
  <c r="M2453" i="6" s="1"/>
  <c r="L2454" i="6"/>
  <c r="M2454" i="6" s="1"/>
  <c r="L2455" i="6"/>
  <c r="M2455" i="6" s="1"/>
  <c r="L2456" i="6"/>
  <c r="M2456" i="6" s="1"/>
  <c r="L2457" i="6"/>
  <c r="M2457" i="6" s="1"/>
  <c r="L2458" i="6"/>
  <c r="M2458" i="6" s="1"/>
  <c r="L1225" i="6"/>
  <c r="M1225" i="6" s="1"/>
  <c r="L2460" i="6"/>
  <c r="M2460" i="6" s="1"/>
  <c r="L2461" i="6"/>
  <c r="M2461" i="6" s="1"/>
  <c r="L2462" i="6"/>
  <c r="M2462" i="6" s="1"/>
  <c r="L2463" i="6"/>
  <c r="M2463" i="6" s="1"/>
  <c r="L2464" i="6"/>
  <c r="M2464" i="6" s="1"/>
  <c r="L2465" i="6"/>
  <c r="M2465" i="6" s="1"/>
  <c r="L2466" i="6"/>
  <c r="M2466" i="6" s="1"/>
  <c r="L1233" i="6"/>
  <c r="M1233" i="6" s="1"/>
  <c r="L2468" i="6"/>
  <c r="M2468" i="6" s="1"/>
  <c r="L2469" i="6"/>
  <c r="M2469" i="6" s="1"/>
  <c r="L2470" i="6"/>
  <c r="M2470" i="6" s="1"/>
  <c r="L2471" i="6"/>
  <c r="M2471" i="6" s="1"/>
  <c r="L2472" i="6"/>
  <c r="M2472" i="6" s="1"/>
  <c r="L2473" i="6"/>
  <c r="M2473" i="6" s="1"/>
  <c r="L2474" i="6"/>
  <c r="M2474" i="6" s="1"/>
  <c r="L2475" i="6"/>
  <c r="M2475" i="6" s="1"/>
  <c r="L2476" i="6"/>
  <c r="M2476" i="6" s="1"/>
  <c r="L2477" i="6"/>
  <c r="M2477" i="6" s="1"/>
  <c r="L2478" i="6"/>
  <c r="M2478" i="6" s="1"/>
  <c r="L2479" i="6"/>
  <c r="M2479" i="6" s="1"/>
  <c r="L1246" i="6"/>
  <c r="M1246" i="6" s="1"/>
  <c r="L2481" i="6"/>
  <c r="M2481" i="6" s="1"/>
  <c r="L2482" i="6"/>
  <c r="M2482" i="6" s="1"/>
  <c r="L2483" i="6"/>
  <c r="M2483" i="6" s="1"/>
  <c r="L2484" i="6"/>
  <c r="M2484" i="6" s="1"/>
  <c r="L1251" i="6"/>
  <c r="M1251" i="6" s="1"/>
  <c r="L2486" i="6"/>
  <c r="M2486" i="6" s="1"/>
  <c r="L2487" i="6"/>
  <c r="M2487" i="6" s="1"/>
  <c r="L1254" i="6"/>
  <c r="M1254" i="6" s="1"/>
  <c r="L2489" i="6"/>
  <c r="M2489" i="6" s="1"/>
  <c r="L2490" i="6"/>
  <c r="M2490" i="6" s="1"/>
  <c r="L2491" i="6"/>
  <c r="M2491" i="6" s="1"/>
  <c r="L2492" i="6"/>
  <c r="M2492" i="6" s="1"/>
  <c r="L2493" i="6"/>
  <c r="M2493" i="6" s="1"/>
  <c r="L1260" i="6"/>
  <c r="M1260" i="6" s="1"/>
  <c r="L2495" i="6"/>
  <c r="M2495" i="6" s="1"/>
  <c r="L2496" i="6"/>
  <c r="M2496" i="6" s="1"/>
  <c r="L2497" i="6"/>
  <c r="L2498" i="6"/>
  <c r="M2498" i="6" s="1"/>
  <c r="L2499" i="6"/>
  <c r="L2500" i="6"/>
  <c r="M2500" i="6" s="1"/>
  <c r="L1266" i="6"/>
  <c r="M1266" i="6" s="1"/>
  <c r="L2502" i="6"/>
  <c r="M2502" i="6" s="1"/>
  <c r="L2503" i="6"/>
  <c r="M2503" i="6" s="1"/>
  <c r="L2504" i="6"/>
  <c r="M2504" i="6" s="1"/>
  <c r="L2505" i="6"/>
  <c r="M2505" i="6" s="1"/>
  <c r="L2506" i="6"/>
  <c r="M2506" i="6" s="1"/>
  <c r="L2507" i="6"/>
  <c r="M2507" i="6" s="1"/>
  <c r="L2508" i="6"/>
  <c r="M2508" i="6" s="1"/>
  <c r="L2509" i="6"/>
  <c r="M2509" i="6" s="1"/>
  <c r="L2510" i="6"/>
  <c r="M2510" i="6" s="1"/>
  <c r="L2511" i="6"/>
  <c r="M2511" i="6" s="1"/>
  <c r="L2512" i="6"/>
  <c r="M2512" i="6" s="1"/>
  <c r="L2513" i="6"/>
  <c r="M2513" i="6" s="1"/>
  <c r="L2514" i="6"/>
  <c r="M2514" i="6" s="1"/>
  <c r="L2515" i="6"/>
  <c r="M2515" i="6" s="1"/>
  <c r="L2516" i="6"/>
  <c r="M2516" i="6" s="1"/>
  <c r="L2517" i="6"/>
  <c r="M2517" i="6" s="1"/>
  <c r="L2518" i="6"/>
  <c r="M2518" i="6" s="1"/>
  <c r="L2519" i="6"/>
  <c r="M2519" i="6" s="1"/>
  <c r="L2520" i="6"/>
  <c r="M2520" i="6" s="1"/>
  <c r="L2521" i="6"/>
  <c r="M2521" i="6" s="1"/>
  <c r="L2522" i="6"/>
  <c r="M2522" i="6" s="1"/>
  <c r="L2523" i="6"/>
  <c r="M2523" i="6" s="1"/>
  <c r="L2524" i="6"/>
  <c r="M2524" i="6" s="1"/>
  <c r="L2525" i="6"/>
  <c r="M2525" i="6" s="1"/>
  <c r="L2526" i="6"/>
  <c r="M2526" i="6" s="1"/>
  <c r="L2527" i="6"/>
  <c r="M2527" i="6" s="1"/>
  <c r="L2528" i="6"/>
  <c r="M2528" i="6" s="1"/>
  <c r="L2529" i="6"/>
  <c r="M2529" i="6" s="1"/>
  <c r="L2530" i="6"/>
  <c r="M2530" i="6" s="1"/>
  <c r="L2531" i="6"/>
  <c r="M2531" i="6" s="1"/>
  <c r="L2532" i="6"/>
  <c r="M2532" i="6" s="1"/>
  <c r="L2533" i="6"/>
  <c r="M2533" i="6" s="1"/>
  <c r="L2534" i="6"/>
  <c r="M2534" i="6" s="1"/>
  <c r="L2535" i="6"/>
  <c r="M2535" i="6" s="1"/>
  <c r="L2536" i="6"/>
  <c r="M2536" i="6" s="1"/>
  <c r="L2537" i="6"/>
  <c r="M2537" i="6" s="1"/>
  <c r="L2538" i="6"/>
  <c r="M2538" i="6" s="1"/>
  <c r="L2539" i="6"/>
  <c r="M2539" i="6" s="1"/>
  <c r="L2540" i="6"/>
  <c r="M2540" i="6" s="1"/>
  <c r="L2541" i="6"/>
  <c r="M2541" i="6" s="1"/>
  <c r="L2542" i="6"/>
  <c r="M2542" i="6" s="1"/>
  <c r="L2543" i="6"/>
  <c r="M2543" i="6" s="1"/>
  <c r="L2544" i="6"/>
  <c r="M2544" i="6" s="1"/>
  <c r="L2545" i="6"/>
  <c r="M2545" i="6" s="1"/>
  <c r="L2546" i="6"/>
  <c r="M2546" i="6" s="1"/>
  <c r="L2547" i="6"/>
  <c r="M2547" i="6" s="1"/>
  <c r="L2548" i="6"/>
  <c r="M2548" i="6" s="1"/>
  <c r="L2549" i="6"/>
  <c r="M2549" i="6" s="1"/>
  <c r="L2550" i="6"/>
  <c r="M2550" i="6" s="1"/>
  <c r="L2551" i="6"/>
  <c r="M2551" i="6" s="1"/>
  <c r="L2552" i="6"/>
  <c r="M2552" i="6" s="1"/>
  <c r="L2553" i="6"/>
  <c r="M2553" i="6" s="1"/>
  <c r="L2554" i="6"/>
  <c r="M2554" i="6" s="1"/>
  <c r="L2555" i="6"/>
  <c r="M2555" i="6" s="1"/>
  <c r="L2556" i="6"/>
  <c r="M2556" i="6" s="1"/>
  <c r="L2557" i="6"/>
  <c r="M2557" i="6" s="1"/>
  <c r="L2558" i="6"/>
  <c r="M2558" i="6" s="1"/>
  <c r="L2559" i="6"/>
  <c r="M2559" i="6" s="1"/>
  <c r="L2560" i="6"/>
  <c r="M2560" i="6" s="1"/>
  <c r="L2561" i="6"/>
  <c r="M2561" i="6" s="1"/>
  <c r="L2562" i="6"/>
  <c r="M2562" i="6" s="1"/>
  <c r="L2563" i="6"/>
  <c r="M2563" i="6" s="1"/>
  <c r="L2564" i="6"/>
  <c r="M2564" i="6" s="1"/>
  <c r="L1330" i="6"/>
  <c r="M1330" i="6" s="1"/>
  <c r="L1331" i="6"/>
  <c r="M1331" i="6" s="1"/>
  <c r="L2567" i="6"/>
  <c r="M2567" i="6" s="1"/>
  <c r="L2568" i="6"/>
  <c r="M2568" i="6" s="1"/>
  <c r="L2569" i="6"/>
  <c r="M2569" i="6" s="1"/>
  <c r="L2570" i="6"/>
  <c r="M2570" i="6" s="1"/>
  <c r="L2571" i="6"/>
  <c r="M2571" i="6" s="1"/>
  <c r="L2572" i="6"/>
  <c r="M2572" i="6" s="1"/>
  <c r="L2573" i="6"/>
  <c r="M2573" i="6" s="1"/>
  <c r="L2574" i="6"/>
  <c r="M2574" i="6" s="1"/>
  <c r="L2575" i="6"/>
  <c r="M2575" i="6" s="1"/>
  <c r="L2576" i="6"/>
  <c r="M2576" i="6" s="1"/>
  <c r="L1342" i="6"/>
  <c r="M1342" i="6" s="1"/>
  <c r="L2578" i="6"/>
  <c r="M2578" i="6" s="1"/>
  <c r="L2579" i="6"/>
  <c r="M2579" i="6" s="1"/>
  <c r="L1345" i="6"/>
  <c r="M1345" i="6" s="1"/>
  <c r="L1346" i="6"/>
  <c r="M1346" i="6" s="1"/>
  <c r="L2582" i="6"/>
  <c r="M2582" i="6" s="1"/>
  <c r="L2583" i="6"/>
  <c r="M2583" i="6" s="1"/>
  <c r="L2584" i="6"/>
  <c r="M2584" i="6" s="1"/>
  <c r="L1350" i="6"/>
  <c r="M1350" i="6" s="1"/>
  <c r="L1351" i="6"/>
  <c r="M1351" i="6" s="1"/>
  <c r="L2587" i="6"/>
  <c r="M2587" i="6" s="1"/>
  <c r="L2588" i="6"/>
  <c r="M2588" i="6" s="1"/>
  <c r="L2589" i="6"/>
  <c r="M2589" i="6" s="1"/>
  <c r="L2590" i="6"/>
  <c r="M2590" i="6" s="1"/>
  <c r="L2591" i="6"/>
  <c r="M2591" i="6" s="1"/>
  <c r="L2592" i="6"/>
  <c r="M2592" i="6" s="1"/>
  <c r="L2593" i="6"/>
  <c r="M2593" i="6" s="1"/>
  <c r="L2594" i="6"/>
  <c r="M2594" i="6" s="1"/>
  <c r="L2595" i="6"/>
  <c r="M2595" i="6" s="1"/>
  <c r="L2596" i="6"/>
  <c r="M2596" i="6" s="1"/>
  <c r="L1362" i="6"/>
  <c r="M1362" i="6" s="1"/>
  <c r="L2598" i="6"/>
  <c r="M2598" i="6" s="1"/>
  <c r="L2599" i="6"/>
  <c r="M2599" i="6" s="1"/>
  <c r="L2600" i="6"/>
  <c r="M2600" i="6" s="1"/>
  <c r="L2601" i="6"/>
  <c r="M2601" i="6" s="1"/>
  <c r="L2602" i="6"/>
  <c r="M2602" i="6" s="1"/>
  <c r="L2603" i="6"/>
  <c r="M2603" i="6" s="1"/>
  <c r="L2604" i="6"/>
  <c r="M2604" i="6" s="1"/>
  <c r="L2605" i="6"/>
  <c r="M2605" i="6" s="1"/>
  <c r="L2606" i="6"/>
  <c r="M2606" i="6" s="1"/>
  <c r="L1372" i="6"/>
  <c r="M1372" i="6" s="1"/>
  <c r="L2608" i="6"/>
  <c r="M2608" i="6" s="1"/>
  <c r="L1374" i="6"/>
  <c r="M1374" i="6" s="1"/>
  <c r="L2610" i="6"/>
  <c r="M2610" i="6" s="1"/>
  <c r="L2611" i="6"/>
  <c r="M2611" i="6" s="1"/>
  <c r="L2612" i="6"/>
  <c r="M2612" i="6" s="1"/>
  <c r="L2613" i="6"/>
  <c r="M2613" i="6" s="1"/>
  <c r="L2614" i="6"/>
  <c r="M2614" i="6" s="1"/>
  <c r="L2615" i="6"/>
  <c r="M2615" i="6" s="1"/>
  <c r="L2616" i="6"/>
  <c r="M2616" i="6" s="1"/>
  <c r="L2617" i="6"/>
  <c r="M2617" i="6" s="1"/>
  <c r="L2618" i="6"/>
  <c r="M2618" i="6" s="1"/>
  <c r="L2619" i="6"/>
  <c r="M2619" i="6" s="1"/>
  <c r="L1385" i="6"/>
  <c r="M1385" i="6" s="1"/>
  <c r="L2621" i="6"/>
  <c r="M2621" i="6" s="1"/>
  <c r="L1387" i="6"/>
  <c r="M1387" i="6" s="1"/>
  <c r="L2623" i="6"/>
  <c r="M2623" i="6" s="1"/>
  <c r="L2624" i="6"/>
  <c r="M2624" i="6" s="1"/>
  <c r="L2625" i="6"/>
  <c r="M2625" i="6" s="1"/>
  <c r="L2626" i="6"/>
  <c r="M2626" i="6" s="1"/>
  <c r="L2627" i="6"/>
  <c r="M2627" i="6" s="1"/>
  <c r="L2628" i="6"/>
  <c r="M2628" i="6" s="1"/>
  <c r="L2629" i="6"/>
  <c r="M2629" i="6" s="1"/>
  <c r="L2630" i="6"/>
  <c r="M2630" i="6" s="1"/>
  <c r="L2631" i="6"/>
  <c r="M2631" i="6" s="1"/>
  <c r="L2632" i="6"/>
  <c r="M2632" i="6" s="1"/>
  <c r="L1398" i="6"/>
  <c r="M1398" i="6" s="1"/>
  <c r="L1399" i="6"/>
  <c r="M1399" i="6" s="1"/>
  <c r="L2635" i="6"/>
  <c r="M2635" i="6" s="1"/>
  <c r="L2636" i="6"/>
  <c r="M2636" i="6" s="1"/>
  <c r="L2637" i="6"/>
  <c r="M2637" i="6" s="1"/>
  <c r="L2638" i="6"/>
  <c r="M2638" i="6" s="1"/>
  <c r="L2639" i="6"/>
  <c r="M2639" i="6" s="1"/>
  <c r="L2640" i="6"/>
  <c r="M2640" i="6" s="1"/>
  <c r="L2641" i="6"/>
  <c r="M2641" i="6" s="1"/>
  <c r="L2642" i="6"/>
  <c r="M2642" i="6" s="1"/>
  <c r="L1408" i="6"/>
  <c r="M1408" i="6" s="1"/>
  <c r="L2644" i="6"/>
  <c r="M2644" i="6" s="1"/>
  <c r="L2645" i="6"/>
  <c r="M2645" i="6" s="1"/>
  <c r="L2646" i="6"/>
  <c r="M2646" i="6" s="1"/>
  <c r="L2647" i="6"/>
  <c r="M2647" i="6" s="1"/>
  <c r="L2648" i="6"/>
  <c r="M2648" i="6" s="1"/>
  <c r="L2649" i="6"/>
  <c r="M2649" i="6" s="1"/>
  <c r="L2650" i="6"/>
  <c r="M2650" i="6" s="1"/>
  <c r="L2651" i="6"/>
  <c r="M2651" i="6" s="1"/>
  <c r="L2652" i="6"/>
  <c r="M2652" i="6" s="1"/>
  <c r="L2653" i="6"/>
  <c r="M2653" i="6" s="1"/>
  <c r="L1419" i="6"/>
  <c r="M1419" i="6" s="1"/>
  <c r="L1420" i="6"/>
  <c r="M1420" i="6" s="1"/>
  <c r="L2656" i="6"/>
  <c r="M2656" i="6" s="1"/>
  <c r="L2657" i="6"/>
  <c r="M2657" i="6" s="1"/>
  <c r="L2658" i="6"/>
  <c r="M2658" i="6" s="1"/>
  <c r="L2659" i="6"/>
  <c r="M2659" i="6" s="1"/>
  <c r="L2660" i="6"/>
  <c r="M2660" i="6" s="1"/>
  <c r="L2661" i="6"/>
  <c r="M2661" i="6" s="1"/>
  <c r="L2662" i="6"/>
  <c r="M2662" i="6" s="1"/>
  <c r="L2663" i="6"/>
  <c r="M2663" i="6" s="1"/>
  <c r="L2664" i="6"/>
  <c r="M2664" i="6" s="1"/>
  <c r="L2665" i="6"/>
  <c r="M2665" i="6" s="1"/>
  <c r="L2666" i="6"/>
  <c r="M2666" i="6" s="1"/>
  <c r="L2667" i="6"/>
  <c r="M2667" i="6" s="1"/>
  <c r="L2668" i="6"/>
  <c r="M2668" i="6" s="1"/>
  <c r="L2669" i="6"/>
  <c r="M2669" i="6" s="1"/>
  <c r="L2670" i="6"/>
  <c r="M2670" i="6" s="1"/>
  <c r="L1439" i="6"/>
  <c r="M1439" i="6" s="1"/>
  <c r="L1440" i="6"/>
  <c r="M1440" i="6" s="1"/>
  <c r="L2673" i="6"/>
  <c r="M2673" i="6" s="1"/>
  <c r="L2674" i="6"/>
  <c r="M2674" i="6" s="1"/>
  <c r="L2675" i="6"/>
  <c r="M2675" i="6" s="1"/>
  <c r="L1444" i="6"/>
  <c r="M1444" i="6" s="1"/>
  <c r="L2677" i="6"/>
  <c r="M2677" i="6" s="1"/>
  <c r="L2678" i="6"/>
  <c r="M2678" i="6" s="1"/>
  <c r="L1447" i="6"/>
  <c r="M1447" i="6" s="1"/>
  <c r="L1448" i="6"/>
  <c r="M1448" i="6" s="1"/>
  <c r="L2681" i="6"/>
  <c r="M2681" i="6" s="1"/>
  <c r="L2682" i="6"/>
  <c r="M2682" i="6" s="1"/>
  <c r="L2683" i="6"/>
  <c r="M2683" i="6" s="1"/>
  <c r="L2684" i="6"/>
  <c r="M2684" i="6" s="1"/>
  <c r="L2685" i="6"/>
  <c r="M2685" i="6" s="1"/>
  <c r="L2686" i="6"/>
  <c r="M2686" i="6" s="1"/>
  <c r="L2687" i="6"/>
  <c r="M2687" i="6" s="1"/>
  <c r="L2688" i="6"/>
  <c r="M2688" i="6" s="1"/>
  <c r="L2689" i="6"/>
  <c r="M2689" i="6" s="1"/>
  <c r="L2690" i="6"/>
  <c r="M2690" i="6" s="1"/>
  <c r="L2691" i="6"/>
  <c r="M2691" i="6" s="1"/>
  <c r="L1460" i="6"/>
  <c r="M1460" i="6" s="1"/>
  <c r="L1461" i="6"/>
  <c r="M1461" i="6" s="1"/>
  <c r="L2694" i="6"/>
  <c r="M2694" i="6" s="1"/>
  <c r="L2695" i="6"/>
  <c r="M2695" i="6" s="1"/>
  <c r="L2696" i="6"/>
  <c r="M2696" i="6" s="1"/>
  <c r="L2697" i="6"/>
  <c r="M2697" i="6" s="1"/>
  <c r="L2698" i="6"/>
  <c r="M2698" i="6" s="1"/>
  <c r="L1467" i="6"/>
  <c r="M1467" i="6" s="1"/>
  <c r="L1468" i="6"/>
  <c r="M1468" i="6" s="1"/>
  <c r="L2701" i="6"/>
  <c r="M2701" i="6" s="1"/>
  <c r="L2702" i="6"/>
  <c r="M2702" i="6" s="1"/>
  <c r="L2703" i="6"/>
  <c r="M2703" i="6" s="1"/>
  <c r="L2704" i="6"/>
  <c r="M2704" i="6" s="1"/>
  <c r="L2705" i="6"/>
  <c r="M2705" i="6" s="1"/>
  <c r="L2706" i="6"/>
  <c r="M2706" i="6" s="1"/>
  <c r="L2707" i="6"/>
  <c r="M2707" i="6" s="1"/>
  <c r="L2708" i="6"/>
  <c r="M2708" i="6" s="1"/>
  <c r="L2709" i="6"/>
  <c r="M2709" i="6" s="1"/>
  <c r="L2710" i="6"/>
  <c r="M2710" i="6" s="1"/>
  <c r="L2711" i="6"/>
  <c r="M2711" i="6" s="1"/>
  <c r="L2712" i="6"/>
  <c r="M2712" i="6" s="1"/>
  <c r="L2713" i="6"/>
  <c r="M2713" i="6" s="1"/>
  <c r="L2714" i="6"/>
  <c r="M2714" i="6" s="1"/>
  <c r="L2715" i="6"/>
  <c r="M2715" i="6" s="1"/>
  <c r="L2716" i="6"/>
  <c r="M2716" i="6" s="1"/>
  <c r="L2717" i="6"/>
  <c r="M2717" i="6" s="1"/>
  <c r="L2718" i="6"/>
  <c r="M2718" i="6" s="1"/>
  <c r="L2719" i="6"/>
  <c r="M2719" i="6" s="1"/>
  <c r="L2720" i="6"/>
  <c r="M2720" i="6" s="1"/>
  <c r="L2721" i="6"/>
  <c r="M2721" i="6" s="1"/>
  <c r="L2722" i="6"/>
  <c r="M2722" i="6" s="1"/>
  <c r="L2723" i="6"/>
  <c r="M2723" i="6" s="1"/>
  <c r="L2724" i="6"/>
  <c r="M2724" i="6" s="1"/>
  <c r="L2725" i="6"/>
  <c r="M2725" i="6" s="1"/>
  <c r="L2726" i="6"/>
  <c r="M2726" i="6" s="1"/>
  <c r="L2727" i="6"/>
  <c r="M2727" i="6" s="1"/>
  <c r="L1496" i="6"/>
  <c r="M1496" i="6" s="1"/>
  <c r="L2729" i="6"/>
  <c r="M2729" i="6" s="1"/>
  <c r="L1498" i="6"/>
  <c r="M1498" i="6" s="1"/>
  <c r="L2731" i="6"/>
  <c r="M2731" i="6" s="1"/>
  <c r="L2732" i="6"/>
  <c r="M2732" i="6" s="1"/>
  <c r="L2733" i="6"/>
  <c r="M2733" i="6" s="1"/>
  <c r="L2734" i="6"/>
  <c r="M2734" i="6" s="1"/>
  <c r="L2735" i="6"/>
  <c r="M2735" i="6" s="1"/>
  <c r="L2736" i="6"/>
  <c r="M2736" i="6" s="1"/>
  <c r="L2737" i="6"/>
  <c r="M2737" i="6" s="1"/>
  <c r="L1506" i="6"/>
  <c r="M1506" i="6" s="1"/>
  <c r="L2739" i="6"/>
  <c r="M2739" i="6" s="1"/>
  <c r="L2740" i="6"/>
  <c r="M2740" i="6" s="1"/>
  <c r="L2741" i="6"/>
  <c r="M2741" i="6" s="1"/>
  <c r="L2742" i="6"/>
  <c r="M2742" i="6" s="1"/>
  <c r="L1511" i="6"/>
  <c r="M1511" i="6" s="1"/>
  <c r="L1512" i="6"/>
  <c r="M1512" i="6" s="1"/>
  <c r="L2745" i="6"/>
  <c r="M2745" i="6" s="1"/>
  <c r="L2746" i="6"/>
  <c r="M2746" i="6" s="1"/>
  <c r="L2747" i="6"/>
  <c r="M2747" i="6" s="1"/>
  <c r="L2748" i="6"/>
  <c r="M2748" i="6" s="1"/>
  <c r="L2749" i="6"/>
  <c r="M2749" i="6" s="1"/>
  <c r="L2750" i="6"/>
  <c r="M2750" i="6" s="1"/>
  <c r="L2751" i="6"/>
  <c r="M2751" i="6" s="1"/>
  <c r="L2752" i="6"/>
  <c r="M2752" i="6" s="1"/>
  <c r="L2753" i="6"/>
  <c r="M2753" i="6" s="1"/>
  <c r="L2754" i="6"/>
  <c r="M2754" i="6" s="1"/>
  <c r="L2755" i="6"/>
  <c r="M2755" i="6" s="1"/>
  <c r="L2756" i="6"/>
  <c r="M2756" i="6" s="1"/>
  <c r="L2757" i="6"/>
  <c r="M2757" i="6" s="1"/>
  <c r="L2758" i="6"/>
  <c r="M2758" i="6" s="1"/>
  <c r="L2759" i="6"/>
  <c r="M2759" i="6" s="1"/>
  <c r="L2760" i="6"/>
  <c r="M2760" i="6" s="1"/>
  <c r="L2761" i="6"/>
  <c r="M2761" i="6" s="1"/>
  <c r="L2762" i="6"/>
  <c r="M2762" i="6" s="1"/>
  <c r="L2763" i="6"/>
  <c r="M2763" i="6" s="1"/>
  <c r="L2764" i="6"/>
  <c r="M2764" i="6" s="1"/>
  <c r="L2765" i="6"/>
  <c r="M2765" i="6" s="1"/>
  <c r="L2766" i="6"/>
  <c r="M2766" i="6" s="1"/>
  <c r="L2767" i="6"/>
  <c r="M2767" i="6" s="1"/>
  <c r="L2768" i="6"/>
  <c r="M2768" i="6" s="1"/>
  <c r="L2769" i="6"/>
  <c r="M2769" i="6" s="1"/>
  <c r="L2770" i="6"/>
  <c r="M2770" i="6" s="1"/>
  <c r="L2771" i="6"/>
  <c r="M2771" i="6" s="1"/>
  <c r="L2772" i="6"/>
  <c r="M2772" i="6" s="1"/>
  <c r="L2773" i="6"/>
  <c r="M2773" i="6" s="1"/>
  <c r="L2774" i="6"/>
  <c r="M2774" i="6" s="1"/>
  <c r="L2775" i="6"/>
  <c r="M2775" i="6" s="1"/>
  <c r="L2776" i="6"/>
  <c r="M2776" i="6" s="1"/>
  <c r="L2777" i="6"/>
  <c r="M2777" i="6" s="1"/>
  <c r="L2778" i="6"/>
  <c r="M2778" i="6" s="1"/>
  <c r="L1547" i="6"/>
  <c r="M1547" i="6" s="1"/>
  <c r="L2780" i="6"/>
  <c r="M2780" i="6" s="1"/>
  <c r="L2781" i="6"/>
  <c r="M2781" i="6" s="1"/>
  <c r="L2782" i="6"/>
  <c r="M2782" i="6" s="1"/>
  <c r="L2783" i="6"/>
  <c r="M2783" i="6" s="1"/>
  <c r="L1552" i="6"/>
  <c r="M1552" i="6" s="1"/>
  <c r="L2785" i="6"/>
  <c r="M2785" i="6" s="1"/>
  <c r="L2786" i="6"/>
  <c r="M2786" i="6" s="1"/>
  <c r="L2787" i="6"/>
  <c r="M2787" i="6" s="1"/>
  <c r="L2788" i="6"/>
  <c r="M2788" i="6" s="1"/>
  <c r="L2789" i="6"/>
  <c r="M2789" i="6" s="1"/>
  <c r="L2790" i="6"/>
  <c r="M2790" i="6" s="1"/>
  <c r="L2791" i="6"/>
  <c r="M2791" i="6" s="1"/>
  <c r="L2792" i="6"/>
  <c r="M2792" i="6" s="1"/>
  <c r="L2793" i="6"/>
  <c r="M2793" i="6" s="1"/>
  <c r="L2794" i="6"/>
  <c r="M2794" i="6" s="1"/>
  <c r="L2795" i="6"/>
  <c r="M2795" i="6" s="1"/>
  <c r="L2796" i="6"/>
  <c r="M2796" i="6" s="1"/>
  <c r="L2797" i="6"/>
  <c r="M2797" i="6" s="1"/>
  <c r="L2798" i="6"/>
  <c r="M2798" i="6" s="1"/>
  <c r="L2799" i="6"/>
  <c r="M2799" i="6" s="1"/>
  <c r="L2800" i="6"/>
  <c r="M2800" i="6" s="1"/>
  <c r="L2801" i="6"/>
  <c r="M2801" i="6" s="1"/>
  <c r="L2802" i="6"/>
  <c r="M2802" i="6" s="1"/>
  <c r="L2803" i="6"/>
  <c r="M2803" i="6" s="1"/>
  <c r="L2804" i="6"/>
  <c r="M2804" i="6" s="1"/>
  <c r="L2805" i="6"/>
  <c r="M2805" i="6" s="1"/>
  <c r="L2806" i="6"/>
  <c r="M2806" i="6" s="1"/>
  <c r="L2807" i="6"/>
  <c r="M2807" i="6" s="1"/>
  <c r="L2808" i="6"/>
  <c r="M2808" i="6" s="1"/>
  <c r="L2809" i="6"/>
  <c r="M2809" i="6" s="1"/>
  <c r="L2810" i="6"/>
  <c r="M2810" i="6" s="1"/>
  <c r="L2811" i="6"/>
  <c r="M2811" i="6" s="1"/>
  <c r="L2812" i="6"/>
  <c r="M2812" i="6" s="1"/>
  <c r="L2813" i="6"/>
  <c r="M2813" i="6" s="1"/>
  <c r="L2814" i="6"/>
  <c r="M2814" i="6" s="1"/>
  <c r="L2815" i="6"/>
  <c r="M2815" i="6" s="1"/>
  <c r="L2816" i="6"/>
  <c r="M2816" i="6" s="1"/>
  <c r="L2817" i="6"/>
  <c r="M2817" i="6" s="1"/>
  <c r="L2818" i="6"/>
  <c r="M2818" i="6" s="1"/>
  <c r="L2819" i="6"/>
  <c r="M2819" i="6" s="1"/>
  <c r="L2820" i="6"/>
  <c r="M2820" i="6" s="1"/>
  <c r="L2821" i="6"/>
  <c r="M2821" i="6" s="1"/>
  <c r="L2822" i="6"/>
  <c r="M2822" i="6" s="1"/>
  <c r="L2823" i="6"/>
  <c r="M2823" i="6" s="1"/>
  <c r="L2824" i="6"/>
  <c r="M2824" i="6" s="1"/>
  <c r="L2825" i="6"/>
  <c r="M2825" i="6" s="1"/>
  <c r="L2826" i="6"/>
  <c r="M2826" i="6" s="1"/>
  <c r="L2827" i="6"/>
  <c r="M2827" i="6" s="1"/>
  <c r="L2828" i="6"/>
  <c r="M2828" i="6" s="1"/>
  <c r="L2829" i="6"/>
  <c r="M2829" i="6" s="1"/>
  <c r="L2830" i="6"/>
  <c r="M2830" i="6" s="1"/>
  <c r="L2831" i="6"/>
  <c r="M2831" i="6" s="1"/>
  <c r="L2832" i="6"/>
  <c r="M2832" i="6" s="1"/>
  <c r="L2833" i="6"/>
  <c r="M2833" i="6" s="1"/>
  <c r="L2834" i="6"/>
  <c r="M2834" i="6" s="1"/>
  <c r="L2835" i="6"/>
  <c r="M2835" i="6" s="1"/>
  <c r="L2836" i="6"/>
  <c r="M2836" i="6" s="1"/>
  <c r="L2837" i="6"/>
  <c r="M2837" i="6" s="1"/>
  <c r="L2838" i="6"/>
  <c r="M2838" i="6" s="1"/>
  <c r="L2839" i="6"/>
  <c r="M2839" i="6" s="1"/>
  <c r="L2840" i="6"/>
  <c r="M2840" i="6" s="1"/>
  <c r="L2841" i="6"/>
  <c r="M2841" i="6" s="1"/>
  <c r="L2842" i="6"/>
  <c r="M2842" i="6" s="1"/>
  <c r="L2843" i="6"/>
  <c r="M2843" i="6" s="1"/>
  <c r="L2844" i="6"/>
  <c r="M2844" i="6" s="1"/>
  <c r="L2845" i="6"/>
  <c r="M2845" i="6" s="1"/>
  <c r="L2846" i="6"/>
  <c r="M2846" i="6" s="1"/>
  <c r="L2847" i="6"/>
  <c r="M2847" i="6" s="1"/>
  <c r="L2848" i="6"/>
  <c r="M2848" i="6" s="1"/>
  <c r="L2849" i="6"/>
  <c r="M2849" i="6" s="1"/>
  <c r="L2850" i="6"/>
  <c r="M2850" i="6" s="1"/>
  <c r="L1616" i="6"/>
  <c r="M1616" i="6" s="1"/>
  <c r="L2852" i="6"/>
  <c r="M2852" i="6" s="1"/>
  <c r="L2853" i="6"/>
  <c r="M2853" i="6" s="1"/>
  <c r="L1620" i="6"/>
  <c r="M1620" i="6" s="1"/>
  <c r="L1621" i="6"/>
  <c r="M1621" i="6" s="1"/>
  <c r="L2856" i="6"/>
  <c r="M2856" i="6" s="1"/>
  <c r="L2857" i="6"/>
  <c r="M2857" i="6" s="1"/>
  <c r="L1624" i="6"/>
  <c r="M1624" i="6" s="1"/>
  <c r="L1625" i="6"/>
  <c r="M1625" i="6" s="1"/>
  <c r="L2860" i="6"/>
  <c r="M2860" i="6" s="1"/>
  <c r="L2861" i="6"/>
  <c r="M2861" i="6" s="1"/>
  <c r="L2862" i="6"/>
  <c r="M2862" i="6" s="1"/>
  <c r="L2863" i="6"/>
  <c r="M2863" i="6" s="1"/>
  <c r="L2864" i="6"/>
  <c r="M2864" i="6" s="1"/>
  <c r="L1631" i="6"/>
  <c r="M1631" i="6" s="1"/>
  <c r="L2866" i="6"/>
  <c r="M2866" i="6" s="1"/>
  <c r="L2867" i="6"/>
  <c r="M2867" i="6" s="1"/>
  <c r="L2868" i="6"/>
  <c r="M2868" i="6" s="1"/>
  <c r="L2869" i="6"/>
  <c r="M2869" i="6" s="1"/>
  <c r="L2870" i="6"/>
  <c r="M2870" i="6" s="1"/>
  <c r="L2871" i="6"/>
  <c r="M2871" i="6" s="1"/>
  <c r="L1638" i="6"/>
  <c r="M1638" i="6" s="1"/>
  <c r="L2873" i="6"/>
  <c r="M2873" i="6" s="1"/>
  <c r="L2874" i="6"/>
  <c r="M2874" i="6" s="1"/>
  <c r="L2875" i="6"/>
  <c r="M2875" i="6" s="1"/>
  <c r="L1642" i="6"/>
  <c r="M1642" i="6" s="1"/>
  <c r="L2877" i="6"/>
  <c r="M2877" i="6" s="1"/>
  <c r="L1644" i="6"/>
  <c r="M1644" i="6" s="1"/>
  <c r="L2879" i="6"/>
  <c r="M2879" i="6" s="1"/>
  <c r="L2880" i="6"/>
  <c r="M2880" i="6" s="1"/>
  <c r="L1647" i="6"/>
  <c r="M1647" i="6" s="1"/>
  <c r="L1648" i="6"/>
  <c r="M1648" i="6" s="1"/>
  <c r="L2883" i="6"/>
  <c r="M2883" i="6" s="1"/>
  <c r="L1650" i="6"/>
  <c r="M1650" i="6" s="1"/>
  <c r="L2885" i="6"/>
  <c r="M2885" i="6" s="1"/>
  <c r="L2886" i="6"/>
  <c r="M2886" i="6" s="1"/>
  <c r="L1653" i="6"/>
  <c r="M1653" i="6" s="1"/>
  <c r="L2888" i="6"/>
  <c r="M2888" i="6" s="1"/>
  <c r="L2889" i="6"/>
  <c r="M2889" i="6" s="1"/>
  <c r="L2890" i="6"/>
  <c r="M2890" i="6" s="1"/>
  <c r="L2891" i="6"/>
  <c r="M2891" i="6" s="1"/>
  <c r="L2892" i="6"/>
  <c r="M2892" i="6" s="1"/>
  <c r="L2893" i="6"/>
  <c r="M2893" i="6" s="1"/>
  <c r="L1660" i="6"/>
  <c r="M1660" i="6" s="1"/>
  <c r="L1661" i="6"/>
  <c r="M1661" i="6" s="1"/>
  <c r="L2896" i="6"/>
  <c r="M2896" i="6" s="1"/>
  <c r="L1663" i="6"/>
  <c r="M1663" i="6" s="1"/>
  <c r="L2898" i="6"/>
  <c r="M2898" i="6" s="1"/>
  <c r="L1665" i="6"/>
  <c r="M1665" i="6" s="1"/>
  <c r="L2900" i="6"/>
  <c r="M2900" i="6" s="1"/>
  <c r="L2901" i="6"/>
  <c r="M2901" i="6" s="1"/>
  <c r="L2902" i="6"/>
  <c r="M2902" i="6" s="1"/>
  <c r="L2903" i="6"/>
  <c r="M2903" i="6" s="1"/>
  <c r="L2904" i="6"/>
  <c r="M2904" i="6" s="1"/>
  <c r="L2905" i="6"/>
  <c r="M2905" i="6" s="1"/>
  <c r="L1672" i="6"/>
  <c r="M1672" i="6" s="1"/>
  <c r="L1673" i="6"/>
  <c r="M1673" i="6" s="1"/>
  <c r="L2908" i="6"/>
  <c r="M2908" i="6" s="1"/>
  <c r="L2909" i="6"/>
  <c r="M2909" i="6" s="1"/>
  <c r="L2910" i="6"/>
  <c r="M2910" i="6" s="1"/>
  <c r="L2911" i="6"/>
  <c r="M2911" i="6" s="1"/>
  <c r="L2913" i="6"/>
  <c r="M2913" i="6" s="1"/>
  <c r="L2914" i="6"/>
  <c r="M2914" i="6" s="1"/>
  <c r="L2915" i="6"/>
  <c r="M2915" i="6" s="1"/>
  <c r="L2916" i="6"/>
  <c r="M2916" i="6" s="1"/>
  <c r="L2917" i="6"/>
  <c r="M2917" i="6" s="1"/>
  <c r="L2918" i="6"/>
  <c r="M2918" i="6" s="1"/>
  <c r="L1685" i="6"/>
  <c r="M1685" i="6" s="1"/>
  <c r="L2920" i="6"/>
  <c r="M2920" i="6" s="1"/>
  <c r="L2921" i="6"/>
  <c r="M2921" i="6" s="1"/>
  <c r="L2922" i="6"/>
  <c r="M2922" i="6" s="1"/>
  <c r="L2923" i="6"/>
  <c r="M2923" i="6" s="1"/>
  <c r="L1690" i="6"/>
  <c r="M1690" i="6" s="1"/>
  <c r="L2925" i="6"/>
  <c r="M2925" i="6" s="1"/>
  <c r="L2926" i="6"/>
  <c r="M2926" i="6" s="1"/>
  <c r="L2927" i="6"/>
  <c r="M2927" i="6" s="1"/>
  <c r="L2928" i="6"/>
  <c r="M2928" i="6" s="1"/>
  <c r="L2929" i="6"/>
  <c r="M2929" i="6" s="1"/>
  <c r="L2930" i="6"/>
  <c r="M2930" i="6" s="1"/>
  <c r="L2931" i="6"/>
  <c r="M2931" i="6" s="1"/>
  <c r="L2932" i="6"/>
  <c r="M2932" i="6" s="1"/>
  <c r="L2933" i="6"/>
  <c r="M2933" i="6" s="1"/>
  <c r="L2934" i="6"/>
  <c r="M2934" i="6" s="1"/>
  <c r="L2935" i="6"/>
  <c r="M2935" i="6" s="1"/>
  <c r="L2936" i="6"/>
  <c r="M2936" i="6" s="1"/>
  <c r="L2937" i="6"/>
  <c r="M2937" i="6" s="1"/>
  <c r="L2938" i="6"/>
  <c r="M2938" i="6" s="1"/>
  <c r="L2939" i="6"/>
  <c r="M2939" i="6" s="1"/>
  <c r="L2940" i="6"/>
  <c r="M2940" i="6" s="1"/>
  <c r="L2941" i="6"/>
  <c r="M2941" i="6" s="1"/>
  <c r="L2942" i="6"/>
  <c r="M2942" i="6" s="1"/>
  <c r="L2943" i="6"/>
  <c r="M2943" i="6" s="1"/>
  <c r="L2944" i="6"/>
  <c r="M2944" i="6" s="1"/>
  <c r="L2945" i="6"/>
  <c r="M2945" i="6" s="1"/>
  <c r="L2946" i="6"/>
  <c r="M2946" i="6" s="1"/>
  <c r="L2947" i="6"/>
  <c r="M2947" i="6" s="1"/>
  <c r="L2948" i="6"/>
  <c r="M2948" i="6" s="1"/>
  <c r="L2949" i="6"/>
  <c r="M2949" i="6" s="1"/>
  <c r="L2950" i="6"/>
  <c r="M2950" i="6" s="1"/>
  <c r="L2951" i="6"/>
  <c r="M2951" i="6" s="1"/>
  <c r="L2952" i="6"/>
  <c r="M2952" i="6" s="1"/>
  <c r="L2953" i="6"/>
  <c r="M2953" i="6" s="1"/>
  <c r="L1720" i="6"/>
  <c r="M1720" i="6" s="1"/>
  <c r="L2955" i="6"/>
  <c r="M2955" i="6" s="1"/>
  <c r="L2956" i="6"/>
  <c r="M2956" i="6" s="1"/>
  <c r="L2957" i="6"/>
  <c r="M2957" i="6" s="1"/>
  <c r="L2959" i="6"/>
  <c r="M2959" i="6" s="1"/>
  <c r="L2960" i="6"/>
  <c r="M2960" i="6" s="1"/>
  <c r="L2961" i="6"/>
  <c r="M2961" i="6" s="1"/>
  <c r="L2962" i="6"/>
  <c r="M2962" i="6" s="1"/>
  <c r="L2963" i="6"/>
  <c r="M2963" i="6" s="1"/>
  <c r="L2964" i="6"/>
  <c r="M2964" i="6" s="1"/>
  <c r="L2965" i="6"/>
  <c r="M2965" i="6" s="1"/>
  <c r="L2966" i="6"/>
  <c r="M2966" i="6" s="1"/>
  <c r="L2967" i="6"/>
  <c r="M2967" i="6" s="1"/>
  <c r="L2968" i="6"/>
  <c r="M2968" i="6" s="1"/>
  <c r="L2969" i="6"/>
  <c r="M2969" i="6" s="1"/>
  <c r="L2970" i="6"/>
  <c r="M2970" i="6" s="1"/>
  <c r="L2971" i="6"/>
  <c r="M2971" i="6" s="1"/>
  <c r="L2972" i="6"/>
  <c r="M2972" i="6" s="1"/>
  <c r="L2973" i="6"/>
  <c r="M2973" i="6" s="1"/>
  <c r="L2974" i="6"/>
  <c r="M2974" i="6" s="1"/>
  <c r="L2975" i="6"/>
  <c r="M2975" i="6" s="1"/>
  <c r="L2976" i="6"/>
  <c r="M2976" i="6" s="1"/>
  <c r="L2977" i="6"/>
  <c r="M2977" i="6" s="1"/>
  <c r="L1744" i="6"/>
  <c r="M1744" i="6" s="1"/>
  <c r="L1745" i="6"/>
  <c r="M1745" i="6" s="1"/>
  <c r="L1746" i="6"/>
  <c r="M1746" i="6" s="1"/>
  <c r="L2981" i="6"/>
  <c r="M2981" i="6" s="1"/>
  <c r="L2982" i="6"/>
  <c r="M2982" i="6" s="1"/>
  <c r="L2983" i="6"/>
  <c r="M2983" i="6" s="1"/>
  <c r="L2984" i="6"/>
  <c r="M2984" i="6" s="1"/>
  <c r="L2985" i="6"/>
  <c r="M2985" i="6" s="1"/>
  <c r="L2986" i="6"/>
  <c r="M2986" i="6" s="1"/>
  <c r="L2987" i="6"/>
  <c r="M2987" i="6" s="1"/>
  <c r="L2988" i="6"/>
  <c r="M2988" i="6" s="1"/>
  <c r="L2989" i="6"/>
  <c r="M2989" i="6" s="1"/>
  <c r="L2990" i="6"/>
  <c r="M2990" i="6" s="1"/>
  <c r="L2991" i="6"/>
  <c r="M2991" i="6" s="1"/>
  <c r="L2992" i="6"/>
  <c r="M2992" i="6" s="1"/>
  <c r="L2993" i="6"/>
  <c r="M2993" i="6" s="1"/>
  <c r="L2994" i="6"/>
  <c r="M2994" i="6" s="1"/>
  <c r="L2995" i="6"/>
  <c r="M2995" i="6" s="1"/>
  <c r="L2996" i="6"/>
  <c r="M2996" i="6" s="1"/>
  <c r="L2997" i="6"/>
  <c r="M2997" i="6" s="1"/>
  <c r="L2998" i="6"/>
  <c r="M2998" i="6" s="1"/>
  <c r="L2999" i="6"/>
  <c r="M2999" i="6" s="1"/>
  <c r="L3000" i="6"/>
  <c r="L3001" i="6"/>
  <c r="M3001" i="6" s="1"/>
  <c r="L3002" i="6"/>
  <c r="M3002" i="6" s="1"/>
  <c r="L3003" i="6"/>
  <c r="M3003" i="6" s="1"/>
  <c r="L3004" i="6"/>
  <c r="M3004" i="6" s="1"/>
  <c r="L3005" i="6"/>
  <c r="M3005" i="6" s="1"/>
  <c r="L3006" i="6"/>
  <c r="M3006" i="6" s="1"/>
  <c r="L3007" i="6"/>
  <c r="M3007" i="6" s="1"/>
  <c r="L3008" i="6"/>
  <c r="M3008" i="6" s="1"/>
  <c r="L3009" i="6"/>
  <c r="M3009" i="6" s="1"/>
  <c r="L3010" i="6"/>
  <c r="M3010" i="6" s="1"/>
  <c r="L3011" i="6"/>
  <c r="M3011" i="6" s="1"/>
  <c r="L3012" i="6"/>
  <c r="M3012" i="6" s="1"/>
  <c r="L3013" i="6"/>
  <c r="M3013" i="6" s="1"/>
  <c r="L3014" i="6"/>
  <c r="M3014" i="6" s="1"/>
  <c r="L3015" i="6"/>
  <c r="M3015" i="6" s="1"/>
  <c r="L3016" i="6"/>
  <c r="M3016" i="6" s="1"/>
  <c r="L3017" i="6"/>
  <c r="M3017" i="6" s="1"/>
  <c r="L3018" i="6"/>
  <c r="M3018" i="6" s="1"/>
  <c r="L3019" i="6"/>
  <c r="M3019" i="6" s="1"/>
  <c r="L3020" i="6"/>
  <c r="M3020" i="6" s="1"/>
  <c r="L3021" i="6"/>
  <c r="M3021" i="6" s="1"/>
  <c r="L3022" i="6"/>
  <c r="M3022" i="6" s="1"/>
  <c r="L3023" i="6"/>
  <c r="M3023" i="6" s="1"/>
  <c r="L3024" i="6"/>
  <c r="M3024" i="6" s="1"/>
  <c r="L3025" i="6"/>
  <c r="M3025" i="6" s="1"/>
  <c r="L3026" i="6"/>
  <c r="M3026" i="6" s="1"/>
  <c r="L3027" i="6"/>
  <c r="M3027" i="6" s="1"/>
  <c r="L3028" i="6"/>
  <c r="M3028" i="6" s="1"/>
  <c r="L3029" i="6"/>
  <c r="M3029" i="6" s="1"/>
  <c r="L3030" i="6"/>
  <c r="M3030" i="6" s="1"/>
  <c r="L3031" i="6"/>
  <c r="M3031" i="6" s="1"/>
  <c r="L3032" i="6"/>
  <c r="M3032" i="6" s="1"/>
  <c r="L3033" i="6"/>
  <c r="M3033" i="6" s="1"/>
  <c r="L3034" i="6"/>
  <c r="M3034" i="6" s="1"/>
  <c r="L3035" i="6"/>
  <c r="M3035" i="6" s="1"/>
  <c r="L3036" i="6"/>
  <c r="M3036" i="6" s="1"/>
  <c r="L3037" i="6"/>
  <c r="M3037" i="6" s="1"/>
  <c r="L3038" i="6"/>
  <c r="M3038" i="6" s="1"/>
  <c r="L3039" i="6"/>
  <c r="M3039" i="6" s="1"/>
  <c r="L3040" i="6"/>
  <c r="M3040" i="6" s="1"/>
  <c r="L3041" i="6"/>
  <c r="M3041" i="6" s="1"/>
  <c r="L3042" i="6"/>
  <c r="M3042" i="6" s="1"/>
  <c r="L3043" i="6"/>
  <c r="M3043" i="6" s="1"/>
  <c r="L3044" i="6"/>
  <c r="M3044" i="6" s="1"/>
  <c r="L3045" i="6"/>
  <c r="M3045" i="6" s="1"/>
  <c r="L3046" i="6"/>
  <c r="M3046" i="6" s="1"/>
  <c r="L1813" i="6"/>
  <c r="M1813" i="6" s="1"/>
  <c r="L3048" i="6"/>
  <c r="M3048" i="6" s="1"/>
  <c r="L3049" i="6"/>
  <c r="M3049" i="6" s="1"/>
  <c r="L3050" i="6"/>
  <c r="M3050" i="6" s="1"/>
  <c r="L3051" i="6"/>
  <c r="M3051" i="6" s="1"/>
  <c r="L3052" i="6"/>
  <c r="M3052" i="6" s="1"/>
  <c r="L3053" i="6"/>
  <c r="M3053" i="6" s="1"/>
  <c r="L3054" i="6"/>
  <c r="M3054" i="6" s="1"/>
  <c r="L3055" i="6"/>
  <c r="M3055" i="6" s="1"/>
  <c r="L3056" i="6"/>
  <c r="M3056" i="6" s="1"/>
  <c r="L3057" i="6"/>
  <c r="M3057" i="6" s="1"/>
  <c r="L3058" i="6"/>
  <c r="M3058" i="6" s="1"/>
  <c r="L3060" i="6"/>
  <c r="M3060" i="6" s="1"/>
  <c r="L3061" i="6"/>
  <c r="M3061" i="6" s="1"/>
  <c r="L3062" i="6"/>
  <c r="M3062" i="6" s="1"/>
  <c r="L1829" i="6"/>
  <c r="M1829" i="6" s="1"/>
  <c r="L3064" i="6"/>
  <c r="M3064" i="6" s="1"/>
  <c r="L3065" i="6"/>
  <c r="M3065" i="6" s="1"/>
  <c r="L3066" i="6"/>
  <c r="M3066" i="6" s="1"/>
  <c r="L3067" i="6"/>
  <c r="M3067" i="6" s="1"/>
  <c r="L3068" i="6"/>
  <c r="M3068" i="6" s="1"/>
  <c r="L3069" i="6"/>
  <c r="M3069" i="6" s="1"/>
  <c r="L3070" i="6"/>
  <c r="M3070" i="6" s="1"/>
  <c r="L3071" i="6"/>
  <c r="M3071" i="6" s="1"/>
  <c r="L3072" i="6"/>
  <c r="M3072" i="6" s="1"/>
  <c r="L3073" i="6"/>
  <c r="M3073" i="6" s="1"/>
  <c r="L3074" i="6"/>
  <c r="M3074" i="6" s="1"/>
  <c r="L3075" i="6"/>
  <c r="M3075" i="6" s="1"/>
  <c r="L3076" i="6"/>
  <c r="M3076" i="6" s="1"/>
  <c r="L3077" i="6"/>
  <c r="M3077" i="6" s="1"/>
  <c r="L3078" i="6"/>
  <c r="M3078" i="6" s="1"/>
  <c r="L3079" i="6"/>
  <c r="M3079" i="6" s="1"/>
  <c r="L3080" i="6"/>
  <c r="M3080" i="6" s="1"/>
  <c r="L3081" i="6"/>
  <c r="M3081" i="6" s="1"/>
  <c r="L1848" i="6"/>
  <c r="M1848" i="6" s="1"/>
  <c r="L3083" i="6"/>
  <c r="M3083" i="6" s="1"/>
  <c r="L3084" i="6"/>
  <c r="M3084" i="6" s="1"/>
  <c r="L3085" i="6"/>
  <c r="M3085" i="6" s="1"/>
  <c r="L3086" i="6"/>
  <c r="M3086" i="6" s="1"/>
  <c r="L1853" i="6"/>
  <c r="M1853" i="6" s="1"/>
  <c r="L3088" i="6"/>
  <c r="M3088" i="6" s="1"/>
  <c r="L3089" i="6"/>
  <c r="M3089" i="6" s="1"/>
  <c r="L3090" i="6"/>
  <c r="M3090" i="6" s="1"/>
  <c r="L3091" i="6"/>
  <c r="M3091" i="6" s="1"/>
  <c r="L3092" i="6"/>
  <c r="M3092" i="6" s="1"/>
  <c r="L3093" i="6"/>
  <c r="M3093" i="6" s="1"/>
  <c r="L3094" i="6"/>
  <c r="M3094" i="6" s="1"/>
  <c r="L3095" i="6"/>
  <c r="M3095" i="6" s="1"/>
  <c r="L3096" i="6"/>
  <c r="M3096" i="6" s="1"/>
  <c r="L3097" i="6"/>
  <c r="M3097" i="6" s="1"/>
  <c r="L3098" i="6"/>
  <c r="M3098" i="6" s="1"/>
  <c r="L3099" i="6"/>
  <c r="M3099" i="6" s="1"/>
  <c r="L1866" i="6"/>
  <c r="M1866" i="6" s="1"/>
  <c r="L3101" i="6"/>
  <c r="M3101" i="6" s="1"/>
  <c r="L3102" i="6"/>
  <c r="M3102" i="6" s="1"/>
  <c r="L3103" i="6"/>
  <c r="M3103" i="6" s="1"/>
  <c r="L3104" i="6"/>
  <c r="M3104" i="6" s="1"/>
  <c r="L1871" i="6"/>
  <c r="M1871" i="6" s="1"/>
  <c r="L3106" i="6"/>
  <c r="M3106" i="6" s="1"/>
  <c r="L3107" i="6"/>
  <c r="M3107" i="6" s="1"/>
  <c r="L1874" i="6"/>
  <c r="M1874" i="6" s="1"/>
  <c r="L3109" i="6"/>
  <c r="M3109" i="6" s="1"/>
  <c r="L3110" i="6"/>
  <c r="M3110" i="6" s="1"/>
  <c r="L3111" i="6"/>
  <c r="M3111" i="6" s="1"/>
  <c r="L3112" i="6"/>
  <c r="M3112" i="6" s="1"/>
  <c r="L3113" i="6"/>
  <c r="M3113" i="6" s="1"/>
  <c r="L1880" i="6"/>
  <c r="M1880" i="6" s="1"/>
  <c r="L3115" i="6"/>
  <c r="M3115" i="6" s="1"/>
  <c r="L3116" i="6"/>
  <c r="M3116" i="6" s="1"/>
  <c r="L3117" i="6"/>
  <c r="M3117" i="6" s="1"/>
  <c r="L3118" i="6"/>
  <c r="M3118" i="6" s="1"/>
  <c r="L3119" i="6"/>
  <c r="M3119" i="6" s="1"/>
  <c r="L3120" i="6"/>
  <c r="M3120" i="6" s="1"/>
  <c r="L1887" i="6"/>
  <c r="M1887" i="6" s="1"/>
  <c r="L3122" i="6"/>
  <c r="M3122" i="6" s="1"/>
  <c r="L3123" i="6"/>
  <c r="M3123" i="6" s="1"/>
  <c r="L3124" i="6"/>
  <c r="M3124" i="6" s="1"/>
  <c r="L3125" i="6"/>
  <c r="M3125" i="6" s="1"/>
  <c r="L3126" i="6"/>
  <c r="M3126" i="6" s="1"/>
  <c r="L3127" i="6"/>
  <c r="M3127" i="6" s="1"/>
  <c r="L3128" i="6"/>
  <c r="M3128" i="6" s="1"/>
  <c r="L3129" i="6"/>
  <c r="M3129" i="6" s="1"/>
  <c r="L3130" i="6"/>
  <c r="M3130" i="6" s="1"/>
  <c r="L3131" i="6"/>
  <c r="M3131" i="6" s="1"/>
  <c r="L3132" i="6"/>
  <c r="M3132" i="6" s="1"/>
  <c r="L3133" i="6"/>
  <c r="M3133" i="6" s="1"/>
  <c r="L3134" i="6"/>
  <c r="M3134" i="6" s="1"/>
  <c r="L3135" i="6"/>
  <c r="M3135" i="6" s="1"/>
  <c r="L3136" i="6"/>
  <c r="M3136" i="6" s="1"/>
  <c r="L3137" i="6"/>
  <c r="M3137" i="6" s="1"/>
  <c r="L3138" i="6"/>
  <c r="M3138" i="6" s="1"/>
  <c r="L3139" i="6"/>
  <c r="M3139" i="6" s="1"/>
  <c r="L3140" i="6"/>
  <c r="M3140" i="6" s="1"/>
  <c r="L3141" i="6"/>
  <c r="M3141" i="6" s="1"/>
  <c r="L3142" i="6"/>
  <c r="M3142" i="6" s="1"/>
  <c r="L3143" i="6"/>
  <c r="M3143" i="6" s="1"/>
  <c r="L3144" i="6"/>
  <c r="M3144" i="6" s="1"/>
  <c r="L3145" i="6"/>
  <c r="M3145" i="6" s="1"/>
  <c r="L3146" i="6"/>
  <c r="M3146" i="6" s="1"/>
  <c r="L3147" i="6"/>
  <c r="M3147" i="6" s="1"/>
  <c r="L3148" i="6"/>
  <c r="M3148" i="6" s="1"/>
  <c r="L3149" i="6"/>
  <c r="M3149" i="6" s="1"/>
  <c r="L3150" i="6"/>
  <c r="M3150" i="6" s="1"/>
  <c r="L3151" i="6"/>
  <c r="M3151" i="6" s="1"/>
  <c r="L3152" i="6"/>
  <c r="M3152" i="6" s="1"/>
  <c r="L3153" i="6"/>
  <c r="M3153" i="6" s="1"/>
  <c r="L3154" i="6"/>
  <c r="M3154" i="6" s="1"/>
  <c r="L3155" i="6"/>
  <c r="M3155" i="6" s="1"/>
  <c r="L3156" i="6"/>
  <c r="M3156" i="6" s="1"/>
  <c r="L3157" i="6"/>
  <c r="M3157" i="6" s="1"/>
  <c r="L3158" i="6"/>
  <c r="M3158" i="6" s="1"/>
  <c r="L3159" i="6"/>
  <c r="M3159" i="6" s="1"/>
  <c r="L3160" i="6"/>
  <c r="M3160" i="6" s="1"/>
  <c r="L3161" i="6"/>
  <c r="M3161" i="6" s="1"/>
  <c r="L3162" i="6"/>
  <c r="M3162" i="6" s="1"/>
  <c r="L3163" i="6"/>
  <c r="M3163" i="6" s="1"/>
  <c r="L3164" i="6"/>
  <c r="M3164" i="6" s="1"/>
  <c r="L3165" i="6"/>
  <c r="M3165" i="6" s="1"/>
  <c r="L3166" i="6"/>
  <c r="M3166" i="6" s="1"/>
  <c r="L3167" i="6"/>
  <c r="M3167" i="6" s="1"/>
  <c r="L3168" i="6"/>
  <c r="M3168" i="6" s="1"/>
  <c r="L3169" i="6"/>
  <c r="M3169" i="6" s="1"/>
  <c r="L3170" i="6"/>
  <c r="M3170" i="6" s="1"/>
  <c r="L3171" i="6"/>
  <c r="M3171" i="6" s="1"/>
  <c r="L3172" i="6"/>
  <c r="M3172" i="6" s="1"/>
  <c r="L3173" i="6"/>
  <c r="M3173" i="6" s="1"/>
  <c r="L3174" i="6"/>
  <c r="M3174" i="6" s="1"/>
  <c r="L3175" i="6"/>
  <c r="M3175" i="6" s="1"/>
  <c r="L3176" i="6"/>
  <c r="M3176" i="6" s="1"/>
  <c r="L3177" i="6"/>
  <c r="M3177" i="6" s="1"/>
  <c r="L3178" i="6"/>
  <c r="M3178" i="6" s="1"/>
  <c r="L3179" i="6"/>
  <c r="M3179" i="6" s="1"/>
  <c r="L3180" i="6"/>
  <c r="M3180" i="6" s="1"/>
  <c r="L3181" i="6"/>
  <c r="M3181" i="6" s="1"/>
  <c r="L3182" i="6"/>
  <c r="M3182" i="6" s="1"/>
  <c r="L3183" i="6"/>
  <c r="M3183" i="6" s="1"/>
  <c r="L3184" i="6"/>
  <c r="M3184" i="6" s="1"/>
  <c r="L1951" i="6"/>
  <c r="M1951" i="6" s="1"/>
  <c r="L1952" i="6"/>
  <c r="M1952" i="6" s="1"/>
  <c r="L3187" i="6"/>
  <c r="M3187" i="6" s="1"/>
  <c r="L3188" i="6"/>
  <c r="M3188" i="6" s="1"/>
  <c r="L3189" i="6"/>
  <c r="M3189" i="6" s="1"/>
  <c r="L3190" i="6"/>
  <c r="M3190" i="6" s="1"/>
  <c r="L3191" i="6"/>
  <c r="M3191" i="6" s="1"/>
  <c r="L3192" i="6"/>
  <c r="M3192" i="6" s="1"/>
  <c r="L3193" i="6"/>
  <c r="M3193" i="6" s="1"/>
  <c r="L3194" i="6"/>
  <c r="M3194" i="6" s="1"/>
  <c r="L3195" i="6"/>
  <c r="M3195" i="6" s="1"/>
  <c r="L3196" i="6"/>
  <c r="M3196" i="6" s="1"/>
  <c r="L1963" i="6"/>
  <c r="M1963" i="6" s="1"/>
  <c r="L3198" i="6"/>
  <c r="M3198" i="6" s="1"/>
  <c r="L3199" i="6"/>
  <c r="M3199" i="6" s="1"/>
  <c r="L1966" i="6"/>
  <c r="M1966" i="6" s="1"/>
  <c r="L1967" i="6"/>
  <c r="M1967" i="6" s="1"/>
  <c r="L3202" i="6"/>
  <c r="M3202" i="6" s="1"/>
  <c r="L3203" i="6"/>
  <c r="M3203" i="6" s="1"/>
  <c r="L3204" i="6"/>
  <c r="M3204" i="6" s="1"/>
  <c r="L1971" i="6"/>
  <c r="M1971" i="6" s="1"/>
  <c r="L1972" i="6"/>
  <c r="M1972" i="6" s="1"/>
  <c r="L3207" i="6"/>
  <c r="M3207" i="6" s="1"/>
  <c r="L3208" i="6"/>
  <c r="M3208" i="6" s="1"/>
  <c r="L3209" i="6"/>
  <c r="M3209" i="6" s="1"/>
  <c r="L3210" i="6"/>
  <c r="M3210" i="6" s="1"/>
  <c r="L3211" i="6"/>
  <c r="M3211" i="6" s="1"/>
  <c r="L3212" i="6"/>
  <c r="M3212" i="6" s="1"/>
  <c r="L3213" i="6"/>
  <c r="M3213" i="6" s="1"/>
  <c r="L3214" i="6"/>
  <c r="M3214" i="6" s="1"/>
  <c r="L3215" i="6"/>
  <c r="M3215" i="6" s="1"/>
  <c r="L3216" i="6"/>
  <c r="M3216" i="6" s="1"/>
  <c r="L1983" i="6"/>
  <c r="M1983" i="6" s="1"/>
  <c r="L3218" i="6"/>
  <c r="M3218" i="6" s="1"/>
  <c r="L3219" i="6"/>
  <c r="M3219" i="6" s="1"/>
  <c r="L3220" i="6"/>
  <c r="M3220" i="6" s="1"/>
  <c r="L3221" i="6"/>
  <c r="M3221" i="6" s="1"/>
  <c r="L3222" i="6"/>
  <c r="M3222" i="6" s="1"/>
  <c r="L3223" i="6"/>
  <c r="M3223" i="6" s="1"/>
  <c r="L3224" i="6"/>
  <c r="L3225" i="6"/>
  <c r="L3226" i="6"/>
  <c r="M3226" i="6" s="1"/>
  <c r="L1993" i="6"/>
  <c r="M1993" i="6" s="1"/>
  <c r="L3228" i="6"/>
  <c r="M3228" i="6" s="1"/>
  <c r="L1995" i="6"/>
  <c r="M1995" i="6" s="1"/>
  <c r="L3230" i="6"/>
  <c r="M3230" i="6" s="1"/>
  <c r="L3231" i="6"/>
  <c r="M3231" i="6" s="1"/>
  <c r="L3232" i="6"/>
  <c r="M3232" i="6" s="1"/>
  <c r="L3233" i="6"/>
  <c r="M3233" i="6" s="1"/>
  <c r="L3234" i="6"/>
  <c r="M3234" i="6" s="1"/>
  <c r="L3235" i="6"/>
  <c r="M3235" i="6" s="1"/>
  <c r="L3236" i="6"/>
  <c r="M3236" i="6" s="1"/>
  <c r="L3237" i="6"/>
  <c r="M3237" i="6" s="1"/>
  <c r="L3238" i="6"/>
  <c r="M3238" i="6" s="1"/>
  <c r="L2006" i="6"/>
  <c r="M2006" i="6" s="1"/>
  <c r="L3240" i="6"/>
  <c r="M3240" i="6" s="1"/>
  <c r="L2008" i="6"/>
  <c r="M2008" i="6" s="1"/>
  <c r="L3242" i="6"/>
  <c r="M3242" i="6" s="1"/>
  <c r="L3243" i="6"/>
  <c r="M3243" i="6" s="1"/>
  <c r="L3244" i="6"/>
  <c r="M3244" i="6" s="1"/>
  <c r="L3245" i="6"/>
  <c r="M3245" i="6" s="1"/>
  <c r="L3246" i="6"/>
  <c r="M3246" i="6" s="1"/>
  <c r="L3247" i="6"/>
  <c r="M3247" i="6" s="1"/>
  <c r="L3248" i="6"/>
  <c r="M3248" i="6" s="1"/>
  <c r="L3249" i="6"/>
  <c r="M3249" i="6" s="1"/>
  <c r="L3250" i="6"/>
  <c r="M3250" i="6" s="1"/>
  <c r="L3251" i="6"/>
  <c r="M3251" i="6" s="1"/>
  <c r="L2019" i="6"/>
  <c r="M2019" i="6" s="1"/>
  <c r="L2020" i="6"/>
  <c r="M2020" i="6" s="1"/>
  <c r="L3254" i="6"/>
  <c r="M3254" i="6" s="1"/>
  <c r="L3255" i="6"/>
  <c r="M3255" i="6" s="1"/>
  <c r="L3256" i="6"/>
  <c r="M3256" i="6" s="1"/>
  <c r="L3257" i="6"/>
  <c r="M3257" i="6" s="1"/>
  <c r="L3258" i="6"/>
  <c r="M3258" i="6" s="1"/>
  <c r="L3259" i="6"/>
  <c r="M3259" i="6" s="1"/>
  <c r="L3260" i="6"/>
  <c r="M3260" i="6" s="1"/>
  <c r="L3261" i="6"/>
  <c r="M3261" i="6" s="1"/>
  <c r="L2022" i="6"/>
  <c r="M2022" i="6" s="1"/>
  <c r="L3263" i="6"/>
  <c r="M3263" i="6" s="1"/>
  <c r="L3264" i="6"/>
  <c r="M3264" i="6" s="1"/>
  <c r="L3265" i="6"/>
  <c r="M3265" i="6" s="1"/>
  <c r="L3266" i="6"/>
  <c r="M3266" i="6" s="1"/>
  <c r="L3267" i="6"/>
  <c r="M3267" i="6" s="1"/>
  <c r="L3268" i="6"/>
  <c r="M3268" i="6" s="1"/>
  <c r="L3269" i="6"/>
  <c r="M3269" i="6" s="1"/>
  <c r="L3270" i="6"/>
  <c r="M3270" i="6" s="1"/>
  <c r="L3271" i="6"/>
  <c r="M3271" i="6" s="1"/>
  <c r="L3272" i="6"/>
  <c r="M3272" i="6" s="1"/>
  <c r="L2033" i="6"/>
  <c r="M2033" i="6" s="1"/>
  <c r="L2034" i="6"/>
  <c r="M2034" i="6" s="1"/>
  <c r="L3275" i="6"/>
  <c r="M3275" i="6" s="1"/>
  <c r="L3276" i="6"/>
  <c r="M3276" i="6" s="1"/>
  <c r="L3277" i="6"/>
  <c r="M3277" i="6" s="1"/>
  <c r="L3278" i="6"/>
  <c r="M3278" i="6" s="1"/>
  <c r="L3279" i="6"/>
  <c r="M3279" i="6" s="1"/>
  <c r="L3280" i="6"/>
  <c r="M3280" i="6" s="1"/>
  <c r="L3281" i="6"/>
  <c r="M3281" i="6" s="1"/>
  <c r="L3282" i="6"/>
  <c r="M3282" i="6" s="1"/>
  <c r="L3283" i="6"/>
  <c r="M3283" i="6" s="1"/>
  <c r="L3284" i="6"/>
  <c r="M3284" i="6" s="1"/>
  <c r="L3285" i="6"/>
  <c r="M3285" i="6" s="1"/>
  <c r="L3286" i="6"/>
  <c r="M3286" i="6" s="1"/>
  <c r="L3287" i="6"/>
  <c r="M3287" i="6" s="1"/>
  <c r="L3288" i="6"/>
  <c r="M3288" i="6" s="1"/>
  <c r="L3289" i="6"/>
  <c r="M3289" i="6" s="1"/>
  <c r="L3290" i="6"/>
  <c r="M3290" i="6" s="1"/>
  <c r="L3291" i="6"/>
  <c r="M3291" i="6" s="1"/>
  <c r="L3292" i="6"/>
  <c r="M3292" i="6" s="1"/>
  <c r="L3293" i="6"/>
  <c r="M3293" i="6" s="1"/>
  <c r="L2054" i="6"/>
  <c r="M2054" i="6" s="1"/>
  <c r="L2055" i="6"/>
  <c r="M2055" i="6" s="1"/>
  <c r="L3296" i="6"/>
  <c r="M3296" i="6" s="1"/>
  <c r="L3297" i="6"/>
  <c r="M3297" i="6" s="1"/>
  <c r="L2059" i="6"/>
  <c r="M2059" i="6" s="1"/>
  <c r="L3300" i="6"/>
  <c r="M3300" i="6" s="1"/>
  <c r="L3301" i="6"/>
  <c r="M3301" i="6" s="1"/>
  <c r="L2062" i="6"/>
  <c r="M2062" i="6" s="1"/>
  <c r="L2063" i="6"/>
  <c r="M2063" i="6" s="1"/>
  <c r="L3304" i="6"/>
  <c r="M3304" i="6" s="1"/>
  <c r="L3305" i="6"/>
  <c r="M3305" i="6" s="1"/>
  <c r="L3306" i="6"/>
  <c r="M3306" i="6" s="1"/>
  <c r="L3307" i="6"/>
  <c r="M3307" i="6" s="1"/>
  <c r="L3308" i="6"/>
  <c r="M3308" i="6" s="1"/>
  <c r="L3309" i="6"/>
  <c r="M3309" i="6" s="1"/>
  <c r="L3310" i="6"/>
  <c r="M3310" i="6" s="1"/>
  <c r="L3311" i="6"/>
  <c r="M3311" i="6" s="1"/>
  <c r="L3312" i="6"/>
  <c r="M3312" i="6" s="1"/>
  <c r="L3313" i="6"/>
  <c r="M3313" i="6" s="1"/>
  <c r="L3314" i="6"/>
  <c r="M3314" i="6" s="1"/>
  <c r="L2075" i="6"/>
  <c r="M2075" i="6" s="1"/>
  <c r="L2076" i="6"/>
  <c r="M2076" i="6" s="1"/>
  <c r="L3317" i="6"/>
  <c r="M3317" i="6" s="1"/>
  <c r="L3318" i="6"/>
  <c r="M3318" i="6" s="1"/>
  <c r="L3319" i="6"/>
  <c r="M3319" i="6" s="1"/>
  <c r="L3320" i="6"/>
  <c r="M3320" i="6" s="1"/>
  <c r="L3321" i="6"/>
  <c r="M3321" i="6" s="1"/>
  <c r="L2082" i="6"/>
  <c r="M2082" i="6" s="1"/>
  <c r="L2083" i="6"/>
  <c r="M2083" i="6" s="1"/>
  <c r="L3324" i="6"/>
  <c r="M3324" i="6" s="1"/>
  <c r="L3325" i="6"/>
  <c r="M3325" i="6" s="1"/>
  <c r="L3326" i="6"/>
  <c r="M3326" i="6" s="1"/>
  <c r="L3327" i="6"/>
  <c r="M3327" i="6" s="1"/>
  <c r="L3328" i="6"/>
  <c r="M3328" i="6" s="1"/>
  <c r="L3329" i="6"/>
  <c r="M3329" i="6" s="1"/>
  <c r="L3330" i="6"/>
  <c r="M3330" i="6" s="1"/>
  <c r="L3331" i="6"/>
  <c r="M3331" i="6" s="1"/>
  <c r="L3332" i="6"/>
  <c r="M3332" i="6" s="1"/>
  <c r="L3333" i="6"/>
  <c r="M3333" i="6" s="1"/>
  <c r="L3334" i="6"/>
  <c r="M3334" i="6" s="1"/>
  <c r="L3335" i="6"/>
  <c r="M3335" i="6" s="1"/>
  <c r="L3336" i="6"/>
  <c r="M3336" i="6" s="1"/>
  <c r="L3337" i="6"/>
  <c r="M3337" i="6" s="1"/>
  <c r="L3338" i="6"/>
  <c r="M3338" i="6" s="1"/>
  <c r="L3339" i="6"/>
  <c r="M3339" i="6" s="1"/>
  <c r="L3340" i="6"/>
  <c r="M3340" i="6" s="1"/>
  <c r="L3341" i="6"/>
  <c r="M3341" i="6" s="1"/>
  <c r="L3342" i="6"/>
  <c r="M3342" i="6" s="1"/>
  <c r="L3343" i="6"/>
  <c r="M3343" i="6" s="1"/>
  <c r="L3344" i="6"/>
  <c r="M3344" i="6" s="1"/>
  <c r="L3345" i="6"/>
  <c r="M3345" i="6" s="1"/>
  <c r="L3346" i="6"/>
  <c r="M3346" i="6" s="1"/>
  <c r="L3347" i="6"/>
  <c r="M3347" i="6" s="1"/>
  <c r="L3348" i="6"/>
  <c r="M3348" i="6" s="1"/>
  <c r="L3349" i="6"/>
  <c r="M3349" i="6" s="1"/>
  <c r="L3350" i="6"/>
  <c r="M3350" i="6" s="1"/>
  <c r="L2111" i="6"/>
  <c r="M2111" i="6" s="1"/>
  <c r="L3352" i="6"/>
  <c r="M3352" i="6" s="1"/>
  <c r="L2113" i="6"/>
  <c r="M2113" i="6" s="1"/>
  <c r="L3354" i="6"/>
  <c r="M3354" i="6" s="1"/>
  <c r="L3355" i="6"/>
  <c r="M3355" i="6" s="1"/>
  <c r="L3356" i="6"/>
  <c r="M3356" i="6" s="1"/>
  <c r="L3357" i="6"/>
  <c r="M3357" i="6" s="1"/>
  <c r="L3358" i="6"/>
  <c r="M3358" i="6" s="1"/>
  <c r="L3359" i="6"/>
  <c r="M3359" i="6" s="1"/>
  <c r="L3360" i="6"/>
  <c r="M3360" i="6" s="1"/>
  <c r="L2121" i="6"/>
  <c r="M2121" i="6" s="1"/>
  <c r="L3362" i="6"/>
  <c r="M3362" i="6" s="1"/>
  <c r="L3363" i="6"/>
  <c r="M3363" i="6" s="1"/>
  <c r="L3364" i="6"/>
  <c r="M3364" i="6" s="1"/>
  <c r="L3365" i="6"/>
  <c r="M3365" i="6" s="1"/>
  <c r="L2126" i="6"/>
  <c r="M2126" i="6" s="1"/>
  <c r="L2127" i="6"/>
  <c r="M2127" i="6" s="1"/>
  <c r="L3368" i="6"/>
  <c r="M3368" i="6" s="1"/>
  <c r="L3369" i="6"/>
  <c r="M3369" i="6" s="1"/>
  <c r="L3370" i="6"/>
  <c r="M3370" i="6" s="1"/>
  <c r="L3371" i="6"/>
  <c r="M3371" i="6" s="1"/>
  <c r="L3372" i="6"/>
  <c r="M3372" i="6" s="1"/>
  <c r="L3373" i="6"/>
  <c r="M3373" i="6" s="1"/>
  <c r="L3374" i="6"/>
  <c r="M3374" i="6" s="1"/>
  <c r="L3375" i="6"/>
  <c r="M3375" i="6" s="1"/>
  <c r="L3376" i="6"/>
  <c r="M3376" i="6" s="1"/>
  <c r="L3377" i="6"/>
  <c r="M3377" i="6" s="1"/>
  <c r="L3378" i="6"/>
  <c r="M3378" i="6" s="1"/>
  <c r="L3379" i="6"/>
  <c r="M3379" i="6" s="1"/>
  <c r="L3380" i="6"/>
  <c r="M3380" i="6" s="1"/>
  <c r="L3381" i="6"/>
  <c r="M3381" i="6" s="1"/>
  <c r="L3382" i="6"/>
  <c r="M3382" i="6" s="1"/>
  <c r="L3383" i="6"/>
  <c r="M3383" i="6" s="1"/>
  <c r="L3384" i="6"/>
  <c r="M3384" i="6" s="1"/>
  <c r="L3385" i="6"/>
  <c r="M3385" i="6" s="1"/>
  <c r="L3386" i="6"/>
  <c r="M3386" i="6" s="1"/>
  <c r="L3387" i="6"/>
  <c r="M3387" i="6" s="1"/>
  <c r="L3388" i="6"/>
  <c r="M3388" i="6" s="1"/>
  <c r="L3389" i="6"/>
  <c r="M3389" i="6" s="1"/>
  <c r="L3390" i="6"/>
  <c r="M3390" i="6" s="1"/>
  <c r="L3391" i="6"/>
  <c r="M3391" i="6" s="1"/>
  <c r="L3392" i="6"/>
  <c r="M3392" i="6" s="1"/>
  <c r="L3393" i="6"/>
  <c r="M3393" i="6" s="1"/>
  <c r="L3394" i="6"/>
  <c r="M3394" i="6" s="1"/>
  <c r="L3395" i="6"/>
  <c r="M3395" i="6" s="1"/>
  <c r="L3396" i="6"/>
  <c r="M3396" i="6" s="1"/>
  <c r="L3397" i="6"/>
  <c r="M3397" i="6" s="1"/>
  <c r="L3398" i="6"/>
  <c r="M3398" i="6" s="1"/>
  <c r="L3399" i="6"/>
  <c r="M3399" i="6" s="1"/>
  <c r="L3400" i="6"/>
  <c r="M3400" i="6" s="1"/>
  <c r="L3401" i="6"/>
  <c r="M3401" i="6" s="1"/>
  <c r="L2160" i="6"/>
  <c r="M2160" i="6" s="1"/>
  <c r="L3403" i="6"/>
  <c r="M3403" i="6" s="1"/>
  <c r="L3404" i="6"/>
  <c r="M3404" i="6" s="1"/>
  <c r="L3405" i="6"/>
  <c r="M3405" i="6" s="1"/>
  <c r="L3406" i="6"/>
  <c r="M3406" i="6" s="1"/>
  <c r="L2164" i="6"/>
  <c r="M2164" i="6" s="1"/>
  <c r="L3408" i="6"/>
  <c r="M3408" i="6" s="1"/>
  <c r="L3409" i="6"/>
  <c r="M3409" i="6" s="1"/>
  <c r="L3410" i="6"/>
  <c r="M3410" i="6" s="1"/>
  <c r="L3411" i="6"/>
  <c r="M3411" i="6" s="1"/>
  <c r="L3412" i="6"/>
  <c r="M3412" i="6" s="1"/>
  <c r="L3413" i="6"/>
  <c r="M3413" i="6" s="1"/>
  <c r="L3414" i="6"/>
  <c r="M3414" i="6" s="1"/>
  <c r="L3415" i="6"/>
  <c r="M3415" i="6" s="1"/>
  <c r="L3416" i="6"/>
  <c r="M3416" i="6" s="1"/>
  <c r="L3417" i="6"/>
  <c r="M3417" i="6" s="1"/>
  <c r="L3418" i="6"/>
  <c r="M3418" i="6" s="1"/>
  <c r="L3419" i="6"/>
  <c r="M3419" i="6" s="1"/>
  <c r="L3420" i="6"/>
  <c r="M3420" i="6" s="1"/>
  <c r="L3421" i="6"/>
  <c r="M3421" i="6" s="1"/>
  <c r="L3422" i="6"/>
  <c r="M3422" i="6" s="1"/>
  <c r="L3423" i="6"/>
  <c r="M3423" i="6" s="1"/>
  <c r="L3424" i="6"/>
  <c r="M3424" i="6" s="1"/>
  <c r="L3425" i="6"/>
  <c r="M3425" i="6" s="1"/>
  <c r="L3426" i="6"/>
  <c r="M3426" i="6" s="1"/>
  <c r="L3427" i="6"/>
  <c r="L3428" i="6"/>
  <c r="M3428" i="6" s="1"/>
  <c r="L3429" i="6"/>
  <c r="M3429" i="6" s="1"/>
  <c r="L3430" i="6"/>
  <c r="M3430" i="6" s="1"/>
  <c r="L3431" i="6"/>
  <c r="L3432" i="6"/>
  <c r="M3432" i="6" s="1"/>
  <c r="L3433" i="6"/>
  <c r="M3433" i="6" s="1"/>
  <c r="L3434" i="6"/>
  <c r="M3434" i="6" s="1"/>
  <c r="L3435" i="6"/>
  <c r="M3435" i="6" s="1"/>
  <c r="L3436" i="6"/>
  <c r="M3436" i="6" s="1"/>
  <c r="L3437" i="6"/>
  <c r="M3437" i="6" s="1"/>
  <c r="L3438" i="6"/>
  <c r="M3438" i="6" s="1"/>
  <c r="L3439" i="6"/>
  <c r="M3439" i="6" s="1"/>
  <c r="L3440" i="6"/>
  <c r="M3440" i="6" s="1"/>
  <c r="L3441" i="6"/>
  <c r="M3441" i="6" s="1"/>
  <c r="L3442" i="6"/>
  <c r="M3442" i="6" s="1"/>
  <c r="L3443" i="6"/>
  <c r="M3443" i="6" s="1"/>
  <c r="L3444" i="6"/>
  <c r="M3444" i="6" s="1"/>
  <c r="L3445" i="6"/>
  <c r="M3445" i="6" s="1"/>
  <c r="L3446" i="6"/>
  <c r="M3446" i="6" s="1"/>
  <c r="L3447" i="6"/>
  <c r="M3447" i="6" s="1"/>
  <c r="L3448" i="6"/>
  <c r="M3448" i="6" s="1"/>
  <c r="L3449" i="6"/>
  <c r="M3449" i="6" s="1"/>
  <c r="L3450" i="6"/>
  <c r="M3450" i="6" s="1"/>
  <c r="L3451" i="6"/>
  <c r="M3451" i="6" s="1"/>
  <c r="L3452" i="6"/>
  <c r="M3452" i="6" s="1"/>
  <c r="L3453" i="6"/>
  <c r="M3453" i="6" s="1"/>
  <c r="L3454" i="6"/>
  <c r="M3454" i="6" s="1"/>
  <c r="L3455" i="6"/>
  <c r="M3455" i="6" s="1"/>
  <c r="L3456" i="6"/>
  <c r="M3456" i="6" s="1"/>
  <c r="L3457" i="6"/>
  <c r="M3457" i="6" s="1"/>
  <c r="L3458" i="6"/>
  <c r="M3458" i="6" s="1"/>
  <c r="L3459" i="6"/>
  <c r="M3459" i="6" s="1"/>
  <c r="L3460" i="6"/>
  <c r="M3460" i="6" s="1"/>
  <c r="L2229" i="6"/>
  <c r="M2229" i="6" s="1"/>
  <c r="L3462" i="6"/>
  <c r="M3462" i="6" s="1"/>
  <c r="L3463" i="6"/>
  <c r="M3463" i="6" s="1"/>
  <c r="L3464" i="6"/>
  <c r="M3464" i="6" s="1"/>
  <c r="L3465" i="6"/>
  <c r="M3465" i="6" s="1"/>
  <c r="L2234" i="6"/>
  <c r="M2234" i="6" s="1"/>
  <c r="L2235" i="6"/>
  <c r="M2235" i="6" s="1"/>
  <c r="L3468" i="6"/>
  <c r="M3468" i="6" s="1"/>
  <c r="L3469" i="6"/>
  <c r="M3469" i="6" s="1"/>
  <c r="L2238" i="6"/>
  <c r="M2238" i="6" s="1"/>
  <c r="L2239" i="6"/>
  <c r="M2239" i="6" s="1"/>
  <c r="L3472" i="6"/>
  <c r="M3472" i="6" s="1"/>
  <c r="L3473" i="6"/>
  <c r="M3473" i="6" s="1"/>
  <c r="L3474" i="6"/>
  <c r="M3474" i="6" s="1"/>
  <c r="L3475" i="6"/>
  <c r="M3475" i="6" s="1"/>
  <c r="L3476" i="6"/>
  <c r="M3476" i="6" s="1"/>
  <c r="L2245" i="6"/>
  <c r="M2245" i="6" s="1"/>
  <c r="L3478" i="6"/>
  <c r="M3478" i="6" s="1"/>
  <c r="L3479" i="6"/>
  <c r="M3479" i="6" s="1"/>
  <c r="L3480" i="6"/>
  <c r="M3480" i="6" s="1"/>
  <c r="L3481" i="6"/>
  <c r="M3481" i="6" s="1"/>
  <c r="L3482" i="6"/>
  <c r="M3482" i="6" s="1"/>
  <c r="L3483" i="6"/>
  <c r="M3483" i="6" s="1"/>
  <c r="L2252" i="6"/>
  <c r="M2252" i="6" s="1"/>
  <c r="L3485" i="6"/>
  <c r="M3485" i="6" s="1"/>
  <c r="L3486" i="6"/>
  <c r="M3486" i="6" s="1"/>
  <c r="L3487" i="6"/>
  <c r="M3487" i="6" s="1"/>
  <c r="L2256" i="6"/>
  <c r="M2256" i="6" s="1"/>
  <c r="L3489" i="6"/>
  <c r="M3489" i="6" s="1"/>
  <c r="L2258" i="6"/>
  <c r="M2258" i="6" s="1"/>
  <c r="L3491" i="6"/>
  <c r="M3491" i="6" s="1"/>
  <c r="L3492" i="6"/>
  <c r="M3492" i="6" s="1"/>
  <c r="L2261" i="6"/>
  <c r="M2261" i="6" s="1"/>
  <c r="L2262" i="6"/>
  <c r="M2262" i="6" s="1"/>
  <c r="L3495" i="6"/>
  <c r="M3495" i="6" s="1"/>
  <c r="L2264" i="6"/>
  <c r="M2264" i="6" s="1"/>
  <c r="L3497" i="6"/>
  <c r="M3497" i="6" s="1"/>
  <c r="L3498" i="6"/>
  <c r="M3498" i="6" s="1"/>
  <c r="L2267" i="6"/>
  <c r="M2267" i="6" s="1"/>
  <c r="L3500" i="6"/>
  <c r="M3500" i="6" s="1"/>
  <c r="L3501" i="6"/>
  <c r="M3501" i="6" s="1"/>
  <c r="L3502" i="6"/>
  <c r="M3502" i="6" s="1"/>
  <c r="L3503" i="6"/>
  <c r="M3503" i="6" s="1"/>
  <c r="L3504" i="6"/>
  <c r="M3504" i="6" s="1"/>
  <c r="L3505" i="6"/>
  <c r="M3505" i="6" s="1"/>
  <c r="L2274" i="6"/>
  <c r="M2274" i="6" s="1"/>
  <c r="L2275" i="6"/>
  <c r="M2275" i="6" s="1"/>
  <c r="L3508" i="6"/>
  <c r="M3508" i="6" s="1"/>
  <c r="L2277" i="6"/>
  <c r="M2277" i="6" s="1"/>
  <c r="L3510" i="6"/>
  <c r="M3510" i="6" s="1"/>
  <c r="L2279" i="6"/>
  <c r="M2279" i="6" s="1"/>
  <c r="L3512" i="6"/>
  <c r="M3512" i="6" s="1"/>
  <c r="L3513" i="6"/>
  <c r="M3513" i="6" s="1"/>
  <c r="L3514" i="6"/>
  <c r="M3514" i="6" s="1"/>
  <c r="L3515" i="6"/>
  <c r="M3515" i="6" s="1"/>
  <c r="L3516" i="6"/>
  <c r="M3516" i="6" s="1"/>
  <c r="L3517" i="6"/>
  <c r="M3517" i="6" s="1"/>
  <c r="L2286" i="6"/>
  <c r="M2286" i="6" s="1"/>
  <c r="L2287" i="6"/>
  <c r="M2287" i="6" s="1"/>
  <c r="L3520" i="6"/>
  <c r="M3520" i="6" s="1"/>
  <c r="L3521" i="6"/>
  <c r="M3521" i="6" s="1"/>
  <c r="L3522" i="6"/>
  <c r="M3522" i="6" s="1"/>
  <c r="L3523" i="6"/>
  <c r="M3523" i="6" s="1"/>
  <c r="L3524" i="6"/>
  <c r="M3524" i="6" s="1"/>
  <c r="L3525" i="6"/>
  <c r="M3525" i="6" s="1"/>
  <c r="L3526" i="6"/>
  <c r="M3526" i="6" s="1"/>
  <c r="L3527" i="6"/>
  <c r="M3527" i="6" s="1"/>
  <c r="L3528" i="6"/>
  <c r="M3528" i="6" s="1"/>
  <c r="L3529" i="6"/>
  <c r="M3529" i="6" s="1"/>
  <c r="L3530" i="6"/>
  <c r="M3530" i="6" s="1"/>
  <c r="L2299" i="6"/>
  <c r="M2299" i="6" s="1"/>
  <c r="L3532" i="6"/>
  <c r="M3532" i="6" s="1"/>
  <c r="L3533" i="6"/>
  <c r="M3533" i="6" s="1"/>
  <c r="L3534" i="6"/>
  <c r="M3534" i="6" s="1"/>
  <c r="L3535" i="6"/>
  <c r="M3535" i="6" s="1"/>
  <c r="L2304" i="6"/>
  <c r="M2304" i="6" s="1"/>
  <c r="L3537" i="6"/>
  <c r="M3537" i="6" s="1"/>
  <c r="L3538" i="6"/>
  <c r="M3538" i="6" s="1"/>
  <c r="L3539" i="6"/>
  <c r="M3539" i="6" s="1"/>
  <c r="L3540" i="6"/>
  <c r="M3540" i="6" s="1"/>
  <c r="L3541" i="6"/>
  <c r="M3541" i="6" s="1"/>
  <c r="L3542" i="6"/>
  <c r="M3542" i="6" s="1"/>
  <c r="L3543" i="6"/>
  <c r="M3543" i="6" s="1"/>
  <c r="L3544" i="6"/>
  <c r="M3544" i="6" s="1"/>
  <c r="L3545" i="6"/>
  <c r="M3545" i="6" s="1"/>
  <c r="L3546" i="6"/>
  <c r="M3546" i="6" s="1"/>
  <c r="L3547" i="6"/>
  <c r="M3547" i="6" s="1"/>
  <c r="L3548" i="6"/>
  <c r="M3548" i="6" s="1"/>
  <c r="L3549" i="6"/>
  <c r="M3549" i="6" s="1"/>
  <c r="L3550" i="6"/>
  <c r="M3550" i="6" s="1"/>
  <c r="L3551" i="6"/>
  <c r="M3551" i="6" s="1"/>
  <c r="L3552" i="6"/>
  <c r="M3552" i="6" s="1"/>
  <c r="L3553" i="6"/>
  <c r="M3553" i="6" s="1"/>
  <c r="L3554" i="6"/>
  <c r="M3554" i="6" s="1"/>
  <c r="L3555" i="6"/>
  <c r="M3555" i="6" s="1"/>
  <c r="L3556" i="6"/>
  <c r="M3556" i="6" s="1"/>
  <c r="L3557" i="6"/>
  <c r="M3557" i="6" s="1"/>
  <c r="L3558" i="6"/>
  <c r="M3558" i="6" s="1"/>
  <c r="L3559" i="6"/>
  <c r="M3559" i="6" s="1"/>
  <c r="L3560" i="6"/>
  <c r="M3560" i="6" s="1"/>
  <c r="L3561" i="6"/>
  <c r="M3561" i="6" s="1"/>
  <c r="L3562" i="6"/>
  <c r="M3562" i="6" s="1"/>
  <c r="L3563" i="6"/>
  <c r="M3563" i="6" s="1"/>
  <c r="L3564" i="6"/>
  <c r="M3564" i="6" s="1"/>
  <c r="L3565" i="6"/>
  <c r="L2331" i="6"/>
  <c r="M2331" i="6" s="1"/>
  <c r="L3567" i="6"/>
  <c r="M3567" i="6" s="1"/>
  <c r="L3568" i="6"/>
  <c r="M3568" i="6" s="1"/>
  <c r="L3569" i="6"/>
  <c r="M3569" i="6" s="1"/>
  <c r="L3570" i="6"/>
  <c r="M3570" i="6" s="1"/>
  <c r="L3571" i="6"/>
  <c r="M3571" i="6" s="1"/>
  <c r="L3572" i="6"/>
  <c r="M3572" i="6" s="1"/>
  <c r="L3573" i="6"/>
  <c r="M3573" i="6" s="1"/>
  <c r="L3574" i="6"/>
  <c r="L3575" i="6"/>
  <c r="M3575" i="6" s="1"/>
  <c r="L3576" i="6"/>
  <c r="M3576" i="6" s="1"/>
  <c r="L3577" i="6"/>
  <c r="M3577" i="6" s="1"/>
  <c r="L3578" i="6"/>
  <c r="M3578" i="6" s="1"/>
  <c r="L3579" i="6"/>
  <c r="M3579" i="6" s="1"/>
  <c r="L3580" i="6"/>
  <c r="M3580" i="6" s="1"/>
  <c r="L3581" i="6"/>
  <c r="M3581" i="6" s="1"/>
  <c r="L3582" i="6"/>
  <c r="M3582" i="6" s="1"/>
  <c r="L3583" i="6"/>
  <c r="M3583" i="6" s="1"/>
  <c r="L3584" i="6"/>
  <c r="M3584" i="6" s="1"/>
  <c r="L3585" i="6"/>
  <c r="M3585" i="6" s="1"/>
  <c r="L3586" i="6"/>
  <c r="M3586" i="6" s="1"/>
  <c r="L3587" i="6"/>
  <c r="M3587" i="6" s="1"/>
  <c r="L3588" i="6"/>
  <c r="M3588" i="6" s="1"/>
  <c r="L3608" i="6"/>
  <c r="M3608" i="6" s="1"/>
  <c r="K3640" i="6"/>
  <c r="K3617" i="6"/>
  <c r="K3630" i="6"/>
  <c r="K3645" i="6"/>
  <c r="K3619" i="6"/>
  <c r="K3662" i="6"/>
  <c r="K641" i="6"/>
  <c r="K3596" i="6"/>
  <c r="K643" i="6"/>
  <c r="K3664" i="6"/>
  <c r="K3590" i="6"/>
  <c r="K646" i="6"/>
  <c r="K635" i="6"/>
  <c r="K636" i="6"/>
  <c r="K3607" i="6"/>
  <c r="K650" i="6"/>
  <c r="K3594" i="6"/>
  <c r="K652" i="6"/>
  <c r="K3656" i="6"/>
  <c r="K3629" i="6"/>
  <c r="K3642" i="6"/>
  <c r="K656" i="6"/>
  <c r="K3621" i="6"/>
  <c r="K3622" i="6"/>
  <c r="K657" i="6"/>
  <c r="K660" i="6"/>
  <c r="K661" i="6"/>
  <c r="K662" i="6"/>
  <c r="K642" i="6"/>
  <c r="K644" i="6"/>
  <c r="K645" i="6"/>
  <c r="K666" i="6"/>
  <c r="K667" i="6"/>
  <c r="K668" i="6"/>
  <c r="K664" i="6"/>
  <c r="K3647" i="6"/>
  <c r="K671" i="6"/>
  <c r="K3624" i="6"/>
  <c r="K3595" i="6"/>
  <c r="K3650" i="6"/>
  <c r="K3604" i="6"/>
  <c r="K676" i="6"/>
  <c r="K677" i="6"/>
  <c r="K678" i="6"/>
  <c r="K679" i="6"/>
  <c r="K3641" i="6"/>
  <c r="K681" i="6"/>
  <c r="K659" i="6"/>
  <c r="K683" i="6"/>
  <c r="K651" i="6"/>
  <c r="K685" i="6"/>
  <c r="K686" i="6"/>
  <c r="K687" i="6"/>
  <c r="K3631" i="6"/>
  <c r="K3648" i="6"/>
  <c r="K3658" i="6"/>
  <c r="K3659" i="6"/>
  <c r="K3667" i="6"/>
  <c r="K693" i="6"/>
  <c r="K694" i="6"/>
  <c r="K695" i="6"/>
  <c r="K3638" i="6"/>
  <c r="K3666" i="6"/>
  <c r="K3660" i="6"/>
  <c r="K699" i="6"/>
  <c r="K3606" i="6"/>
  <c r="K701" i="6"/>
  <c r="K669" i="6"/>
  <c r="K633" i="6"/>
  <c r="K670" i="6"/>
  <c r="K705" i="6"/>
  <c r="K3663" i="6"/>
  <c r="K707" i="6"/>
  <c r="K708" i="6"/>
  <c r="K709" i="6"/>
  <c r="K3612" i="6"/>
  <c r="K711" i="6"/>
  <c r="K712" i="6"/>
  <c r="K713" i="6"/>
  <c r="K3609" i="6"/>
  <c r="K715" i="6"/>
  <c r="K716" i="6"/>
  <c r="K653" i="6"/>
  <c r="K655" i="6"/>
  <c r="K719" i="6"/>
  <c r="K3651" i="6"/>
  <c r="K721" i="6"/>
  <c r="K3649" i="6"/>
  <c r="K3646" i="6"/>
  <c r="K3657" i="6"/>
  <c r="K725" i="6"/>
  <c r="K665" i="6"/>
  <c r="K3618" i="6"/>
  <c r="K728" i="6"/>
  <c r="K658" i="6"/>
  <c r="K696" i="6"/>
  <c r="K688" i="6"/>
  <c r="K726" i="6"/>
  <c r="K733" i="6"/>
  <c r="K639" i="6"/>
  <c r="K735" i="6"/>
  <c r="K736" i="6"/>
  <c r="K737" i="6"/>
  <c r="K738" i="6"/>
  <c r="K739" i="6"/>
  <c r="K689" i="6"/>
  <c r="K741" i="6"/>
  <c r="K742" i="6"/>
  <c r="K3610" i="6"/>
  <c r="K3633" i="6"/>
  <c r="K3605" i="6"/>
  <c r="K745" i="6"/>
  <c r="K747" i="6"/>
  <c r="K748" i="6"/>
  <c r="K749" i="6"/>
  <c r="K3589" i="6"/>
  <c r="K751" i="6"/>
  <c r="K752" i="6"/>
  <c r="K753" i="6"/>
  <c r="K754" i="6"/>
  <c r="K755" i="6"/>
  <c r="K756" i="6"/>
  <c r="K3632" i="6"/>
  <c r="K758" i="6"/>
  <c r="K3601" i="6"/>
  <c r="K760" i="6"/>
  <c r="K761" i="6"/>
  <c r="K762" i="6"/>
  <c r="K763" i="6"/>
  <c r="K764" i="6"/>
  <c r="K765" i="6"/>
  <c r="K3598" i="6"/>
  <c r="K3599" i="6"/>
  <c r="K768" i="6"/>
  <c r="K769" i="6"/>
  <c r="Q769" i="6" s="1"/>
  <c r="K3625" i="6"/>
  <c r="Q3625" i="6" s="1"/>
  <c r="K3628" i="6"/>
  <c r="Q3628" i="6" s="1"/>
  <c r="K772" i="6"/>
  <c r="Q772" i="6" s="1"/>
  <c r="K773" i="6"/>
  <c r="Q773" i="6" s="1"/>
  <c r="K774" i="6"/>
  <c r="K775" i="6"/>
  <c r="K776" i="6"/>
  <c r="K3661" i="6"/>
  <c r="K778" i="6"/>
  <c r="K3591" i="6"/>
  <c r="K3643" i="6"/>
  <c r="K3654" i="6"/>
  <c r="K781" i="6"/>
  <c r="K691" i="6"/>
  <c r="K783" i="6"/>
  <c r="K784" i="6"/>
  <c r="K785" i="6"/>
  <c r="K684" i="6"/>
  <c r="K740" i="6"/>
  <c r="K692" i="6"/>
  <c r="K789" i="6"/>
  <c r="K780" i="6"/>
  <c r="K680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675" i="6"/>
  <c r="K805" i="6"/>
  <c r="K806" i="6"/>
  <c r="K786" i="6"/>
  <c r="K3603" i="6"/>
  <c r="K809" i="6"/>
  <c r="K810" i="6"/>
  <c r="K674" i="6"/>
  <c r="K640" i="6"/>
  <c r="K813" i="6"/>
  <c r="K814" i="6"/>
  <c r="K815" i="6"/>
  <c r="K3644" i="6"/>
  <c r="K817" i="6"/>
  <c r="K818" i="6"/>
  <c r="K729" i="6"/>
  <c r="K3611" i="6"/>
  <c r="K821" i="6"/>
  <c r="K822" i="6"/>
  <c r="K823" i="6"/>
  <c r="K824" i="6"/>
  <c r="K825" i="6"/>
  <c r="K826" i="6"/>
  <c r="K827" i="6"/>
  <c r="K828" i="6"/>
  <c r="K829" i="6"/>
  <c r="K830" i="6"/>
  <c r="K831" i="6"/>
  <c r="K731" i="6"/>
  <c r="K710" i="6"/>
  <c r="K834" i="6"/>
  <c r="K807" i="6"/>
  <c r="K836" i="6"/>
  <c r="K837" i="6"/>
  <c r="K838" i="6"/>
  <c r="K654" i="6"/>
  <c r="K3637" i="6"/>
  <c r="K841" i="6"/>
  <c r="K842" i="6"/>
  <c r="K843" i="6"/>
  <c r="K698" i="6"/>
  <c r="K845" i="6"/>
  <c r="K846" i="6"/>
  <c r="K847" i="6"/>
  <c r="K848" i="6"/>
  <c r="K849" i="6"/>
  <c r="K850" i="6"/>
  <c r="K851" i="6"/>
  <c r="K852" i="6"/>
  <c r="K853" i="6"/>
  <c r="K854" i="6"/>
  <c r="K663" i="6"/>
  <c r="K856" i="6"/>
  <c r="K777" i="6"/>
  <c r="K858" i="6"/>
  <c r="K859" i="6"/>
  <c r="K860" i="6"/>
  <c r="K861" i="6"/>
  <c r="K862" i="6"/>
  <c r="K863" i="6"/>
  <c r="K864" i="6"/>
  <c r="K865" i="6"/>
  <c r="K866" i="6"/>
  <c r="K867" i="6"/>
  <c r="K720" i="6"/>
  <c r="K869" i="6"/>
  <c r="K647" i="6"/>
  <c r="K871" i="6"/>
  <c r="Q871" i="6" s="1"/>
  <c r="K872" i="6"/>
  <c r="K788" i="6"/>
  <c r="Q788" i="6" s="1"/>
  <c r="K874" i="6"/>
  <c r="K875" i="6"/>
  <c r="K743" i="6"/>
  <c r="K672" i="6"/>
  <c r="K673" i="6"/>
  <c r="K682" i="6"/>
  <c r="K880" i="6"/>
  <c r="K881" i="6"/>
  <c r="K882" i="6"/>
  <c r="K697" i="6"/>
  <c r="K767" i="6"/>
  <c r="K885" i="6"/>
  <c r="K886" i="6"/>
  <c r="K887" i="6"/>
  <c r="K888" i="6"/>
  <c r="K706" i="6"/>
  <c r="K3613" i="6"/>
  <c r="K891" i="6"/>
  <c r="K892" i="6"/>
  <c r="K893" i="6"/>
  <c r="K894" i="6"/>
  <c r="K895" i="6"/>
  <c r="K896" i="6"/>
  <c r="K649" i="6"/>
  <c r="K898" i="6"/>
  <c r="K899" i="6"/>
  <c r="K787" i="6"/>
  <c r="K901" i="6"/>
  <c r="K902" i="6"/>
  <c r="K903" i="6"/>
  <c r="K904" i="6"/>
  <c r="K905" i="6"/>
  <c r="K906" i="6"/>
  <c r="K900" i="6"/>
  <c r="K908" i="6"/>
  <c r="K909" i="6"/>
  <c r="K910" i="6"/>
  <c r="K911" i="6"/>
  <c r="K912" i="6"/>
  <c r="K913" i="6"/>
  <c r="K914" i="6"/>
  <c r="K766" i="6"/>
  <c r="K916" i="6"/>
  <c r="K917" i="6"/>
  <c r="K918" i="6"/>
  <c r="K704" i="6"/>
  <c r="K920" i="6"/>
  <c r="K890" i="6"/>
  <c r="K922" i="6"/>
  <c r="K923" i="6"/>
  <c r="K897" i="6"/>
  <c r="K925" i="6"/>
  <c r="K926" i="6"/>
  <c r="K921" i="6"/>
  <c r="K928" i="6"/>
  <c r="K929" i="6"/>
  <c r="K930" i="6"/>
  <c r="K931" i="6"/>
  <c r="K932" i="6"/>
  <c r="K933" i="6"/>
  <c r="K934" i="6"/>
  <c r="K935" i="6"/>
  <c r="K936" i="6"/>
  <c r="K937" i="6"/>
  <c r="K938" i="6"/>
  <c r="K634" i="6"/>
  <c r="K940" i="6"/>
  <c r="K941" i="6"/>
  <c r="K942" i="6"/>
  <c r="K3639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879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15" i="6"/>
  <c r="K993" i="6"/>
  <c r="K907" i="6"/>
  <c r="K995" i="6"/>
  <c r="K996" i="6"/>
  <c r="K835" i="6"/>
  <c r="K939" i="6"/>
  <c r="K999" i="6"/>
  <c r="K1000" i="6"/>
  <c r="K943" i="6"/>
  <c r="K808" i="6"/>
  <c r="K1003" i="6"/>
  <c r="K1004" i="6"/>
  <c r="K1005" i="6"/>
  <c r="K1006" i="6"/>
  <c r="K1007" i="6"/>
  <c r="K857" i="6"/>
  <c r="K1009" i="6"/>
  <c r="K1010" i="6"/>
  <c r="K1011" i="6"/>
  <c r="K1012" i="6"/>
  <c r="K1013" i="6"/>
  <c r="K927" i="6"/>
  <c r="K690" i="6"/>
  <c r="K1016" i="6"/>
  <c r="K1017" i="6"/>
  <c r="K1018" i="6"/>
  <c r="K3597" i="6"/>
  <c r="K1020" i="6"/>
  <c r="K724" i="6"/>
  <c r="K1022" i="6"/>
  <c r="K1023" i="6"/>
  <c r="K855" i="6"/>
  <c r="K779" i="6"/>
  <c r="K1026" i="6"/>
  <c r="K648" i="6"/>
  <c r="K1028" i="6"/>
  <c r="K1029" i="6"/>
  <c r="K3592" i="6"/>
  <c r="K1031" i="6"/>
  <c r="K1032" i="6"/>
  <c r="K1033" i="6"/>
  <c r="K1034" i="6"/>
  <c r="K1035" i="6"/>
  <c r="K1036" i="6"/>
  <c r="K3602" i="6"/>
  <c r="K3655" i="6"/>
  <c r="K1039" i="6"/>
  <c r="K782" i="6"/>
  <c r="K1041" i="6"/>
  <c r="K637" i="6"/>
  <c r="K1043" i="6"/>
  <c r="K1044" i="6"/>
  <c r="K1045" i="6"/>
  <c r="K1046" i="6"/>
  <c r="K1047" i="6"/>
  <c r="K1048" i="6"/>
  <c r="K994" i="6"/>
  <c r="K700" i="6"/>
  <c r="K1051" i="6"/>
  <c r="K1052" i="6"/>
  <c r="K1053" i="6"/>
  <c r="K1054" i="6"/>
  <c r="K1055" i="6"/>
  <c r="K1056" i="6"/>
  <c r="K1057" i="6"/>
  <c r="K1058" i="6"/>
  <c r="K1059" i="6"/>
  <c r="K1060" i="6"/>
  <c r="K1061" i="6"/>
  <c r="K873" i="6"/>
  <c r="K1063" i="6"/>
  <c r="K1064" i="6"/>
  <c r="K1065" i="6"/>
  <c r="K1066" i="6"/>
  <c r="K1014" i="6"/>
  <c r="K1068" i="6"/>
  <c r="K1069" i="6"/>
  <c r="K1070" i="6"/>
  <c r="K1071" i="6"/>
  <c r="K1072" i="6"/>
  <c r="K1073" i="6"/>
  <c r="K1074" i="6"/>
  <c r="K1075" i="6"/>
  <c r="K1076" i="6"/>
  <c r="K1077" i="6"/>
  <c r="K1078" i="6"/>
  <c r="K1079" i="6"/>
  <c r="K1080" i="6"/>
  <c r="K1081" i="6"/>
  <c r="K1082" i="6"/>
  <c r="K1083" i="6"/>
  <c r="K1084" i="6"/>
  <c r="K1085" i="6"/>
  <c r="K1086" i="6"/>
  <c r="K1087" i="6"/>
  <c r="K1088" i="6"/>
  <c r="K1089" i="6"/>
  <c r="K1090" i="6"/>
  <c r="K1091" i="6"/>
  <c r="K1092" i="6"/>
  <c r="K1093" i="6"/>
  <c r="K1094" i="6"/>
  <c r="K1095" i="6"/>
  <c r="K1096" i="6"/>
  <c r="K889" i="6"/>
  <c r="K972" i="6"/>
  <c r="K1099" i="6"/>
  <c r="K1100" i="6"/>
  <c r="K1101" i="6"/>
  <c r="K1102" i="6"/>
  <c r="K1103" i="6"/>
  <c r="K1104" i="6"/>
  <c r="K1105" i="6"/>
  <c r="K1106" i="6"/>
  <c r="K1107" i="6"/>
  <c r="K1108" i="6"/>
  <c r="K1109" i="6"/>
  <c r="K1110" i="6"/>
  <c r="K1111" i="6"/>
  <c r="K1112" i="6"/>
  <c r="K1113" i="6"/>
  <c r="K1114" i="6"/>
  <c r="K1115" i="6"/>
  <c r="K1116" i="6"/>
  <c r="K1117" i="6"/>
  <c r="K1118" i="6"/>
  <c r="K1119" i="6"/>
  <c r="K1120" i="6"/>
  <c r="K804" i="6"/>
  <c r="K844" i="6"/>
  <c r="K3593" i="6"/>
  <c r="K1124" i="6"/>
  <c r="K1125" i="6"/>
  <c r="K1126" i="6"/>
  <c r="K1098" i="6"/>
  <c r="K1128" i="6"/>
  <c r="K1129" i="6"/>
  <c r="K1130" i="6"/>
  <c r="K1131" i="6"/>
  <c r="K1132" i="6"/>
  <c r="K1133" i="6"/>
  <c r="K1134" i="6"/>
  <c r="K1135" i="6"/>
  <c r="K1136" i="6"/>
  <c r="K1137" i="6"/>
  <c r="K1138" i="6"/>
  <c r="K1139" i="6"/>
  <c r="Q1139" i="6" s="1"/>
  <c r="K1140" i="6"/>
  <c r="Q1140" i="6" s="1"/>
  <c r="K1141" i="6"/>
  <c r="K1142" i="6"/>
  <c r="K1143" i="6"/>
  <c r="K1144" i="6"/>
  <c r="K1145" i="6"/>
  <c r="K1146" i="6"/>
  <c r="K1147" i="6"/>
  <c r="K1148" i="6"/>
  <c r="K1149" i="6"/>
  <c r="K750" i="6"/>
  <c r="K1151" i="6"/>
  <c r="K1152" i="6"/>
  <c r="K1153" i="6"/>
  <c r="K1154" i="6"/>
  <c r="K1155" i="6"/>
  <c r="K1156" i="6"/>
  <c r="Q1156" i="6" s="1"/>
  <c r="K1157" i="6"/>
  <c r="Q1157" i="6" s="1"/>
  <c r="K1158" i="6"/>
  <c r="Q1158" i="6" s="1"/>
  <c r="K1159" i="6"/>
  <c r="Q1159" i="6" s="1"/>
  <c r="K1160" i="6"/>
  <c r="K1161" i="6"/>
  <c r="K1162" i="6"/>
  <c r="K1163" i="6"/>
  <c r="K1164" i="6"/>
  <c r="K1165" i="6"/>
  <c r="K1166" i="6"/>
  <c r="K1167" i="6"/>
  <c r="K1168" i="6"/>
  <c r="K1169" i="6"/>
  <c r="K1170" i="6"/>
  <c r="K1171" i="6"/>
  <c r="K1172" i="6"/>
  <c r="K1173" i="6"/>
  <c r="K1174" i="6"/>
  <c r="K1175" i="6"/>
  <c r="K1176" i="6"/>
  <c r="K1177" i="6"/>
  <c r="K1178" i="6"/>
  <c r="K1179" i="6"/>
  <c r="K1180" i="6"/>
  <c r="K730" i="6"/>
  <c r="K1182" i="6"/>
  <c r="K1183" i="6"/>
  <c r="K1184" i="6"/>
  <c r="K1185" i="6"/>
  <c r="K1186" i="6"/>
  <c r="K1187" i="6"/>
  <c r="K1188" i="6"/>
  <c r="K1189" i="6"/>
  <c r="K732" i="6"/>
  <c r="K1191" i="6"/>
  <c r="K1192" i="6"/>
  <c r="K1193" i="6"/>
  <c r="K1194" i="6"/>
  <c r="K1195" i="6"/>
  <c r="K1196" i="6"/>
  <c r="K1197" i="6"/>
  <c r="K1198" i="6"/>
  <c r="K1199" i="6"/>
  <c r="K1200" i="6"/>
  <c r="K1201" i="6"/>
  <c r="K1202" i="6"/>
  <c r="K1203" i="6"/>
  <c r="K1204" i="6"/>
  <c r="Q1204" i="6" s="1"/>
  <c r="K1205" i="6"/>
  <c r="Q1205" i="6" s="1"/>
  <c r="K1181" i="6"/>
  <c r="Q1181" i="6" s="1"/>
  <c r="K1207" i="6"/>
  <c r="Q1207" i="6" s="1"/>
  <c r="K1208" i="6"/>
  <c r="Q1208" i="6" s="1"/>
  <c r="K1209" i="6"/>
  <c r="Q1209" i="6" s="1"/>
  <c r="K1210" i="6"/>
  <c r="Q1210" i="6" s="1"/>
  <c r="K1211" i="6"/>
  <c r="K1212" i="6"/>
  <c r="K1213" i="6"/>
  <c r="K1214" i="6"/>
  <c r="K1215" i="6"/>
  <c r="K1216" i="6"/>
  <c r="K1217" i="6"/>
  <c r="K1218" i="6"/>
  <c r="K1219" i="6"/>
  <c r="K1220" i="6"/>
  <c r="K1221" i="6"/>
  <c r="K1222" i="6"/>
  <c r="K1223" i="6"/>
  <c r="K1224" i="6"/>
  <c r="K876" i="6"/>
  <c r="K1226" i="6"/>
  <c r="K1227" i="6"/>
  <c r="K1228" i="6"/>
  <c r="K1229" i="6"/>
  <c r="K1230" i="6"/>
  <c r="K1231" i="6"/>
  <c r="K1232" i="6"/>
  <c r="K877" i="6"/>
  <c r="Q877" i="6" s="1"/>
  <c r="K1234" i="6"/>
  <c r="Q1234" i="6" s="1"/>
  <c r="K1235" i="6"/>
  <c r="Q1235" i="6" s="1"/>
  <c r="K1236" i="6"/>
  <c r="Q1236" i="6" s="1"/>
  <c r="K1237" i="6"/>
  <c r="K1238" i="6"/>
  <c r="K1239" i="6"/>
  <c r="K1240" i="6"/>
  <c r="K1241" i="6"/>
  <c r="K1242" i="6"/>
  <c r="K1243" i="6"/>
  <c r="K1244" i="6"/>
  <c r="K1245" i="6"/>
  <c r="K1150" i="6"/>
  <c r="K1247" i="6"/>
  <c r="K1248" i="6"/>
  <c r="K1249" i="6"/>
  <c r="K1250" i="6"/>
  <c r="K727" i="6"/>
  <c r="K1252" i="6"/>
  <c r="K1253" i="6"/>
  <c r="K3616" i="6"/>
  <c r="K1255" i="6"/>
  <c r="K1256" i="6"/>
  <c r="K1257" i="6"/>
  <c r="K1258" i="6"/>
  <c r="K1259" i="6"/>
  <c r="K1127" i="6"/>
  <c r="K1261" i="6"/>
  <c r="Q1261" i="6" s="1"/>
  <c r="K1262" i="6"/>
  <c r="Q1262" i="6" s="1"/>
  <c r="K1263" i="6"/>
  <c r="K1264" i="6"/>
  <c r="K1265" i="6"/>
  <c r="K9" i="6"/>
  <c r="K1267" i="6"/>
  <c r="K1268" i="6"/>
  <c r="K1269" i="6"/>
  <c r="K1270" i="6"/>
  <c r="K1271" i="6"/>
  <c r="K1272" i="6"/>
  <c r="K1273" i="6"/>
  <c r="K1274" i="6"/>
  <c r="K1275" i="6"/>
  <c r="K1276" i="6"/>
  <c r="K1277" i="6"/>
  <c r="K1278" i="6"/>
  <c r="K1279" i="6"/>
  <c r="Q1279" i="6" s="1"/>
  <c r="K1280" i="6"/>
  <c r="Q1280" i="6" s="1"/>
  <c r="K1281" i="6"/>
  <c r="K1282" i="6"/>
  <c r="Q1282" i="6" s="1"/>
  <c r="K1283" i="6"/>
  <c r="Q1283" i="6" s="1"/>
  <c r="K1284" i="6"/>
  <c r="Q1284" i="6" s="1"/>
  <c r="K1285" i="6"/>
  <c r="K1286" i="6"/>
  <c r="K1287" i="6"/>
  <c r="K1288" i="6"/>
  <c r="K1289" i="6"/>
  <c r="K1290" i="6"/>
  <c r="K1291" i="6"/>
  <c r="K1292" i="6"/>
  <c r="K1293" i="6"/>
  <c r="K1294" i="6"/>
  <c r="K1295" i="6"/>
  <c r="K1296" i="6"/>
  <c r="K1297" i="6"/>
  <c r="Q1297" i="6" s="1"/>
  <c r="K1298" i="6"/>
  <c r="K1299" i="6"/>
  <c r="Q1299" i="6" s="1"/>
  <c r="K1300" i="6"/>
  <c r="Q1300" i="6" s="1"/>
  <c r="K1301" i="6"/>
  <c r="K1302" i="6"/>
  <c r="Q1302" i="6" s="1"/>
  <c r="K1303" i="6"/>
  <c r="K1304" i="6"/>
  <c r="K1305" i="6"/>
  <c r="K1306" i="6"/>
  <c r="K1307" i="6"/>
  <c r="K1308" i="6"/>
  <c r="K1309" i="6"/>
  <c r="K1310" i="6"/>
  <c r="K1311" i="6"/>
  <c r="K1312" i="6"/>
  <c r="K1313" i="6"/>
  <c r="K1314" i="6"/>
  <c r="K1315" i="6"/>
  <c r="K1316" i="6"/>
  <c r="K1317" i="6"/>
  <c r="K1318" i="6"/>
  <c r="K1319" i="6"/>
  <c r="K1320" i="6"/>
  <c r="K1321" i="6"/>
  <c r="K1322" i="6"/>
  <c r="K1323" i="6"/>
  <c r="K1324" i="6"/>
  <c r="K1325" i="6"/>
  <c r="K1326" i="6"/>
  <c r="K1327" i="6"/>
  <c r="K1328" i="6"/>
  <c r="K1329" i="6"/>
  <c r="K73" i="6"/>
  <c r="K74" i="6"/>
  <c r="K1332" i="6"/>
  <c r="K1333" i="6"/>
  <c r="K1334" i="6"/>
  <c r="K1335" i="6"/>
  <c r="K1336" i="6"/>
  <c r="K1337" i="6"/>
  <c r="K1338" i="6"/>
  <c r="K1339" i="6"/>
  <c r="K1340" i="6"/>
  <c r="K1341" i="6"/>
  <c r="K85" i="6"/>
  <c r="K1343" i="6"/>
  <c r="K1344" i="6"/>
  <c r="K88" i="6"/>
  <c r="K89" i="6"/>
  <c r="K1347" i="6"/>
  <c r="K1348" i="6"/>
  <c r="K1349" i="6"/>
  <c r="K93" i="6"/>
  <c r="K94" i="6"/>
  <c r="K1352" i="6"/>
  <c r="K1353" i="6"/>
  <c r="K1354" i="6"/>
  <c r="K1355" i="6"/>
  <c r="K1356" i="6"/>
  <c r="Q1356" i="6" s="1"/>
  <c r="K1357" i="6"/>
  <c r="Q1357" i="6" s="1"/>
  <c r="K1358" i="6"/>
  <c r="Q1358" i="6" s="1"/>
  <c r="K1359" i="6"/>
  <c r="Q1359" i="6" s="1"/>
  <c r="K1360" i="6"/>
  <c r="Q1360" i="6" s="1"/>
  <c r="K1361" i="6"/>
  <c r="Q1361" i="6" s="1"/>
  <c r="K105" i="6"/>
  <c r="Q105" i="6" s="1"/>
  <c r="K1363" i="6"/>
  <c r="K1364" i="6"/>
  <c r="K1365" i="6"/>
  <c r="K1366" i="6"/>
  <c r="K1367" i="6"/>
  <c r="K1368" i="6"/>
  <c r="K1369" i="6"/>
  <c r="K1370" i="6"/>
  <c r="K1371" i="6"/>
  <c r="K115" i="6"/>
  <c r="K1373" i="6"/>
  <c r="K117" i="6"/>
  <c r="K1375" i="6"/>
  <c r="K1376" i="6"/>
  <c r="K1377" i="6"/>
  <c r="K1378" i="6"/>
  <c r="K1379" i="6"/>
  <c r="K1380" i="6"/>
  <c r="K1381" i="6"/>
  <c r="K1382" i="6"/>
  <c r="K1383" i="6"/>
  <c r="K1384" i="6"/>
  <c r="K128" i="6"/>
  <c r="K1386" i="6"/>
  <c r="K130" i="6"/>
  <c r="Q130" i="6" s="1"/>
  <c r="K1388" i="6"/>
  <c r="K1389" i="6"/>
  <c r="K1390" i="6"/>
  <c r="K1391" i="6"/>
  <c r="K1392" i="6"/>
  <c r="K1393" i="6"/>
  <c r="Q1393" i="6" s="1"/>
  <c r="K1394" i="6"/>
  <c r="K1395" i="6"/>
  <c r="K1396" i="6"/>
  <c r="K1397" i="6"/>
  <c r="K141" i="6"/>
  <c r="K142" i="6"/>
  <c r="K1400" i="6"/>
  <c r="K1401" i="6"/>
  <c r="K1402" i="6"/>
  <c r="K1403" i="6"/>
  <c r="K1404" i="6"/>
  <c r="K1405" i="6"/>
  <c r="K1406" i="6"/>
  <c r="K1407" i="6"/>
  <c r="K151" i="6"/>
  <c r="K1409" i="6"/>
  <c r="K1410" i="6"/>
  <c r="K1411" i="6"/>
  <c r="K1412" i="6"/>
  <c r="K1413" i="6"/>
  <c r="K1414" i="6"/>
  <c r="K1415" i="6"/>
  <c r="K1416" i="6"/>
  <c r="K1417" i="6"/>
  <c r="K1418" i="6"/>
  <c r="Q1418" i="6" s="1"/>
  <c r="K162" i="6"/>
  <c r="Q162" i="6" s="1"/>
  <c r="K1421" i="6"/>
  <c r="Q1421" i="6" s="1"/>
  <c r="K1422" i="6"/>
  <c r="Q1422" i="6" s="1"/>
  <c r="K1423" i="6"/>
  <c r="Q1423" i="6" s="1"/>
  <c r="K1424" i="6"/>
  <c r="Q1424" i="6" s="1"/>
  <c r="K1425" i="6"/>
  <c r="Q1425" i="6" s="1"/>
  <c r="K1426" i="6"/>
  <c r="Q1426" i="6" s="1"/>
  <c r="K1427" i="6"/>
  <c r="Q1427" i="6" s="1"/>
  <c r="K1428" i="6"/>
  <c r="Q1428" i="6" s="1"/>
  <c r="K1429" i="6"/>
  <c r="Q1429" i="6" s="1"/>
  <c r="K1430" i="6"/>
  <c r="Q1430" i="6" s="1"/>
  <c r="K1431" i="6"/>
  <c r="K1432" i="6"/>
  <c r="K1433" i="6"/>
  <c r="K1434" i="6"/>
  <c r="K1435" i="6"/>
  <c r="K1436" i="6"/>
  <c r="K1437" i="6"/>
  <c r="K1438" i="6"/>
  <c r="K182" i="6"/>
  <c r="K183" i="6"/>
  <c r="K1441" i="6"/>
  <c r="K1442" i="6"/>
  <c r="K1443" i="6"/>
  <c r="K187" i="6"/>
  <c r="K1445" i="6"/>
  <c r="K1446" i="6"/>
  <c r="K190" i="6"/>
  <c r="K191" i="6"/>
  <c r="K1449" i="6"/>
  <c r="K1450" i="6"/>
  <c r="K1451" i="6"/>
  <c r="Q1451" i="6" s="1"/>
  <c r="K1452" i="6"/>
  <c r="Q1452" i="6" s="1"/>
  <c r="K1453" i="6"/>
  <c r="Q1453" i="6" s="1"/>
  <c r="K1454" i="6"/>
  <c r="K1455" i="6"/>
  <c r="K1456" i="6"/>
  <c r="K1457" i="6"/>
  <c r="Q1457" i="6" s="1"/>
  <c r="K1458" i="6"/>
  <c r="Q1458" i="6" s="1"/>
  <c r="K1459" i="6"/>
  <c r="Q1459" i="6" s="1"/>
  <c r="K203" i="6"/>
  <c r="K204" i="6"/>
  <c r="K1462" i="6"/>
  <c r="K1463" i="6"/>
  <c r="K1464" i="6"/>
  <c r="K1465" i="6"/>
  <c r="K1466" i="6"/>
  <c r="K210" i="6"/>
  <c r="K211" i="6"/>
  <c r="K1469" i="6"/>
  <c r="K1470" i="6"/>
  <c r="K1471" i="6"/>
  <c r="K1472" i="6"/>
  <c r="K1473" i="6"/>
  <c r="K1474" i="6"/>
  <c r="K1475" i="6"/>
  <c r="K1476" i="6"/>
  <c r="K1477" i="6"/>
  <c r="K1478" i="6"/>
  <c r="K1479" i="6"/>
  <c r="K1480" i="6"/>
  <c r="K1481" i="6"/>
  <c r="K1482" i="6"/>
  <c r="K1483" i="6"/>
  <c r="K1484" i="6"/>
  <c r="K1485" i="6"/>
  <c r="K1486" i="6"/>
  <c r="K1487" i="6"/>
  <c r="K1488" i="6"/>
  <c r="K1489" i="6"/>
  <c r="K1490" i="6"/>
  <c r="K1491" i="6"/>
  <c r="K1492" i="6"/>
  <c r="K1493" i="6"/>
  <c r="K1494" i="6"/>
  <c r="K1495" i="6"/>
  <c r="K239" i="6"/>
  <c r="K1497" i="6"/>
  <c r="K241" i="6"/>
  <c r="K1499" i="6"/>
  <c r="K1500" i="6"/>
  <c r="K1501" i="6"/>
  <c r="K1502" i="6"/>
  <c r="K1503" i="6"/>
  <c r="K1504" i="6"/>
  <c r="K1505" i="6"/>
  <c r="K249" i="6"/>
  <c r="K1507" i="6"/>
  <c r="K1508" i="6"/>
  <c r="K1509" i="6"/>
  <c r="K1510" i="6"/>
  <c r="K254" i="6"/>
  <c r="K255" i="6"/>
  <c r="K1513" i="6"/>
  <c r="K1514" i="6"/>
  <c r="K1515" i="6"/>
  <c r="K1516" i="6"/>
  <c r="K1517" i="6"/>
  <c r="K1518" i="6"/>
  <c r="K1519" i="6"/>
  <c r="K1520" i="6"/>
  <c r="K1521" i="6"/>
  <c r="K1522" i="6"/>
  <c r="K1523" i="6"/>
  <c r="K1524" i="6"/>
  <c r="K1525" i="6"/>
  <c r="K1526" i="6"/>
  <c r="K1527" i="6"/>
  <c r="K1528" i="6"/>
  <c r="K1529" i="6"/>
  <c r="K1530" i="6"/>
  <c r="K1531" i="6"/>
  <c r="K1532" i="6"/>
  <c r="K1533" i="6"/>
  <c r="K1534" i="6"/>
  <c r="K1535" i="6"/>
  <c r="K1536" i="6"/>
  <c r="K1537" i="6"/>
  <c r="K1538" i="6"/>
  <c r="Q1538" i="6" s="1"/>
  <c r="K1539" i="6"/>
  <c r="K1540" i="6"/>
  <c r="K1541" i="6"/>
  <c r="Q1541" i="6" s="1"/>
  <c r="K1542" i="6"/>
  <c r="Q1542" i="6" s="1"/>
  <c r="K1543" i="6"/>
  <c r="K1544" i="6"/>
  <c r="K1545" i="6"/>
  <c r="Q1545" i="6" s="1"/>
  <c r="K1546" i="6"/>
  <c r="Q1546" i="6" s="1"/>
  <c r="K290" i="6"/>
  <c r="Q290" i="6" s="1"/>
  <c r="K1548" i="6"/>
  <c r="Q1548" i="6" s="1"/>
  <c r="K1549" i="6"/>
  <c r="K1550" i="6"/>
  <c r="K1551" i="6"/>
  <c r="K295" i="6"/>
  <c r="K1553" i="6"/>
  <c r="K1554" i="6"/>
  <c r="K1555" i="6"/>
  <c r="K1556" i="6"/>
  <c r="K1557" i="6"/>
  <c r="K1558" i="6"/>
  <c r="K1559" i="6"/>
  <c r="K1560" i="6"/>
  <c r="K1561" i="6"/>
  <c r="K1562" i="6"/>
  <c r="K1563" i="6"/>
  <c r="K1564" i="6"/>
  <c r="K1565" i="6"/>
  <c r="K1566" i="6"/>
  <c r="K1567" i="6"/>
  <c r="K1568" i="6"/>
  <c r="K1569" i="6"/>
  <c r="K1570" i="6"/>
  <c r="K1571" i="6"/>
  <c r="K1572" i="6"/>
  <c r="K1573" i="6"/>
  <c r="K1574" i="6"/>
  <c r="K1575" i="6"/>
  <c r="K1576" i="6"/>
  <c r="K1577" i="6"/>
  <c r="K1578" i="6"/>
  <c r="K1579" i="6"/>
  <c r="K1580" i="6"/>
  <c r="K1581" i="6"/>
  <c r="Q1581" i="6" s="1"/>
  <c r="K1582" i="6"/>
  <c r="Q1582" i="6" s="1"/>
  <c r="K1583" i="6"/>
  <c r="Q1583" i="6" s="1"/>
  <c r="K1584" i="6"/>
  <c r="Q1584" i="6" s="1"/>
  <c r="K1585" i="6"/>
  <c r="K1586" i="6"/>
  <c r="K1587" i="6"/>
  <c r="K1588" i="6"/>
  <c r="K1589" i="6"/>
  <c r="K1590" i="6"/>
  <c r="K1591" i="6"/>
  <c r="K1592" i="6"/>
  <c r="K1593" i="6"/>
  <c r="K1594" i="6"/>
  <c r="K1595" i="6"/>
  <c r="K1596" i="6"/>
  <c r="K1597" i="6"/>
  <c r="K1598" i="6"/>
  <c r="K1599" i="6"/>
  <c r="K1600" i="6"/>
  <c r="K1601" i="6"/>
  <c r="K1602" i="6"/>
  <c r="K1603" i="6"/>
  <c r="K1604" i="6"/>
  <c r="K1605" i="6"/>
  <c r="Q1605" i="6" s="1"/>
  <c r="K1606" i="6"/>
  <c r="Q1606" i="6" s="1"/>
  <c r="K1607" i="6"/>
  <c r="Q1607" i="6" s="1"/>
  <c r="K1608" i="6"/>
  <c r="K1609" i="6"/>
  <c r="K1610" i="6"/>
  <c r="K1611" i="6"/>
  <c r="K1612" i="6"/>
  <c r="K1613" i="6"/>
  <c r="K1614" i="6"/>
  <c r="K1615" i="6"/>
  <c r="K363" i="6"/>
  <c r="K1617" i="6"/>
  <c r="K1618" i="6"/>
  <c r="K1619" i="6"/>
  <c r="K368" i="6"/>
  <c r="K369" i="6"/>
  <c r="K1622" i="6"/>
  <c r="K1623" i="6"/>
  <c r="K372" i="6"/>
  <c r="K373" i="6"/>
  <c r="K1626" i="6"/>
  <c r="K1627" i="6"/>
  <c r="K1628" i="6"/>
  <c r="K1629" i="6"/>
  <c r="K1630" i="6"/>
  <c r="K379" i="6"/>
  <c r="K1632" i="6"/>
  <c r="Q1632" i="6" s="1"/>
  <c r="K1633" i="6"/>
  <c r="Q1633" i="6" s="1"/>
  <c r="K1634" i="6"/>
  <c r="Q1634" i="6" s="1"/>
  <c r="K1635" i="6"/>
  <c r="K1636" i="6"/>
  <c r="K1637" i="6"/>
  <c r="K386" i="6"/>
  <c r="K1639" i="6"/>
  <c r="K1640" i="6"/>
  <c r="K1641" i="6"/>
  <c r="K390" i="6"/>
  <c r="K1643" i="6"/>
  <c r="K392" i="6"/>
  <c r="K1645" i="6"/>
  <c r="K1646" i="6"/>
  <c r="K395" i="6"/>
  <c r="K396" i="6"/>
  <c r="K1649" i="6"/>
  <c r="K398" i="6"/>
  <c r="K1651" i="6"/>
  <c r="K1652" i="6"/>
  <c r="K401" i="6"/>
  <c r="K1654" i="6"/>
  <c r="K1655" i="6"/>
  <c r="K1656" i="6"/>
  <c r="K1657" i="6"/>
  <c r="K1658" i="6"/>
  <c r="K1659" i="6"/>
  <c r="K408" i="6"/>
  <c r="K409" i="6"/>
  <c r="K1662" i="6"/>
  <c r="K411" i="6"/>
  <c r="K1664" i="6"/>
  <c r="K413" i="6"/>
  <c r="K1666" i="6"/>
  <c r="K1667" i="6"/>
  <c r="K1668" i="6"/>
  <c r="K1669" i="6"/>
  <c r="K1670" i="6"/>
  <c r="K1671" i="6"/>
  <c r="K420" i="6"/>
  <c r="K421" i="6"/>
  <c r="K1674" i="6"/>
  <c r="K1675" i="6"/>
  <c r="K1676" i="6"/>
  <c r="K1677" i="6"/>
  <c r="Q1677" i="6" s="1"/>
  <c r="K1678" i="6"/>
  <c r="Q1678" i="6" s="1"/>
  <c r="K1679" i="6"/>
  <c r="K1680" i="6"/>
  <c r="K1681" i="6"/>
  <c r="K1682" i="6"/>
  <c r="K1683" i="6"/>
  <c r="K1684" i="6"/>
  <c r="K433" i="6"/>
  <c r="K1686" i="6"/>
  <c r="K1687" i="6"/>
  <c r="K1688" i="6"/>
  <c r="K1689" i="6"/>
  <c r="K438" i="6"/>
  <c r="K1691" i="6"/>
  <c r="K1692" i="6"/>
  <c r="K1693" i="6"/>
  <c r="K1694" i="6"/>
  <c r="K1695" i="6"/>
  <c r="K1696" i="6"/>
  <c r="K1697" i="6"/>
  <c r="K1698" i="6"/>
  <c r="K1699" i="6"/>
  <c r="K1700" i="6"/>
  <c r="K1701" i="6"/>
  <c r="K1702" i="6"/>
  <c r="K1703" i="6"/>
  <c r="K1704" i="6"/>
  <c r="K1705" i="6"/>
  <c r="K1706" i="6"/>
  <c r="K1707" i="6"/>
  <c r="K1708" i="6"/>
  <c r="K1709" i="6"/>
  <c r="K1710" i="6"/>
  <c r="K1711" i="6"/>
  <c r="K1712" i="6"/>
  <c r="K1713" i="6"/>
  <c r="K1714" i="6"/>
  <c r="K1715" i="6"/>
  <c r="K1716" i="6"/>
  <c r="K1717" i="6"/>
  <c r="K1718" i="6"/>
  <c r="K1719" i="6"/>
  <c r="K468" i="6"/>
  <c r="K1721" i="6"/>
  <c r="K1722" i="6"/>
  <c r="K1723" i="6"/>
  <c r="K1724" i="6"/>
  <c r="K1725" i="6"/>
  <c r="K1726" i="6"/>
  <c r="K1727" i="6"/>
  <c r="K1728" i="6"/>
  <c r="Q1728" i="6" s="1"/>
  <c r="K1729" i="6"/>
  <c r="Q1729" i="6" s="1"/>
  <c r="K1730" i="6"/>
  <c r="Q1730" i="6" s="1"/>
  <c r="K1731" i="6"/>
  <c r="K1732" i="6"/>
  <c r="K1733" i="6"/>
  <c r="K1734" i="6"/>
  <c r="K1735" i="6"/>
  <c r="K1736" i="6"/>
  <c r="K1737" i="6"/>
  <c r="K1738" i="6"/>
  <c r="K1739" i="6"/>
  <c r="K1740" i="6"/>
  <c r="K1741" i="6"/>
  <c r="K1742" i="6"/>
  <c r="K1743" i="6"/>
  <c r="K492" i="6"/>
  <c r="K493" i="6"/>
  <c r="K494" i="6"/>
  <c r="K1747" i="6"/>
  <c r="K1748" i="6"/>
  <c r="K1749" i="6"/>
  <c r="K1750" i="6"/>
  <c r="K1751" i="6"/>
  <c r="K1752" i="6"/>
  <c r="K1753" i="6"/>
  <c r="K1754" i="6"/>
  <c r="K1755" i="6"/>
  <c r="K1756" i="6"/>
  <c r="K1757" i="6"/>
  <c r="K1758" i="6"/>
  <c r="K1759" i="6"/>
  <c r="K1760" i="6"/>
  <c r="K1761" i="6"/>
  <c r="K1762" i="6"/>
  <c r="K1763" i="6"/>
  <c r="K1764" i="6"/>
  <c r="K1765" i="6"/>
  <c r="K1766" i="6"/>
  <c r="K1767" i="6"/>
  <c r="K1768" i="6"/>
  <c r="K1769" i="6"/>
  <c r="K1770" i="6"/>
  <c r="K1771" i="6"/>
  <c r="K1772" i="6"/>
  <c r="K1773" i="6"/>
  <c r="K1774" i="6"/>
  <c r="K1775" i="6"/>
  <c r="Q1775" i="6" s="1"/>
  <c r="K1776" i="6"/>
  <c r="Q1776" i="6" s="1"/>
  <c r="K1777" i="6"/>
  <c r="Q1777" i="6" s="1"/>
  <c r="K1778" i="6"/>
  <c r="Q1778" i="6" s="1"/>
  <c r="K1779" i="6"/>
  <c r="Q1779" i="6" s="1"/>
  <c r="K1780" i="6"/>
  <c r="Q1780" i="6" s="1"/>
  <c r="K1781" i="6"/>
  <c r="Q1781" i="6" s="1"/>
  <c r="K1782" i="6"/>
  <c r="Q1782" i="6" s="1"/>
  <c r="K1783" i="6"/>
  <c r="Q1783" i="6" s="1"/>
  <c r="K1784" i="6"/>
  <c r="K1785" i="6"/>
  <c r="K1786" i="6"/>
  <c r="K1787" i="6"/>
  <c r="K1788" i="6"/>
  <c r="K1789" i="6"/>
  <c r="K1790" i="6"/>
  <c r="K1791" i="6"/>
  <c r="K1792" i="6"/>
  <c r="K1793" i="6"/>
  <c r="K1794" i="6"/>
  <c r="K1795" i="6"/>
  <c r="K1796" i="6"/>
  <c r="K1797" i="6"/>
  <c r="K1798" i="6"/>
  <c r="K1800" i="6"/>
  <c r="Q1800" i="6" s="1"/>
  <c r="K1801" i="6"/>
  <c r="Q1801" i="6" s="1"/>
  <c r="K1802" i="6"/>
  <c r="Q1802" i="6" s="1"/>
  <c r="K1803" i="6"/>
  <c r="Q1803" i="6" s="1"/>
  <c r="K1804" i="6"/>
  <c r="K1805" i="6"/>
  <c r="K1806" i="6"/>
  <c r="K1807" i="6"/>
  <c r="K1808" i="6"/>
  <c r="K1809" i="6"/>
  <c r="K1810" i="6"/>
  <c r="K1811" i="6"/>
  <c r="K1812" i="6"/>
  <c r="K561" i="6"/>
  <c r="K1814" i="6"/>
  <c r="K1815" i="6"/>
  <c r="K1816" i="6"/>
  <c r="K1817" i="6"/>
  <c r="K1818" i="6"/>
  <c r="K1819" i="6"/>
  <c r="K1820" i="6"/>
  <c r="K1821" i="6"/>
  <c r="K1822" i="6"/>
  <c r="K1823" i="6"/>
  <c r="K1824" i="6"/>
  <c r="K1825" i="6"/>
  <c r="K1826" i="6"/>
  <c r="K1827" i="6"/>
  <c r="K1828" i="6"/>
  <c r="K577" i="6"/>
  <c r="K1830" i="6"/>
  <c r="K1831" i="6"/>
  <c r="K1832" i="6"/>
  <c r="K1833" i="6"/>
  <c r="Q1833" i="6" s="1"/>
  <c r="K1834" i="6"/>
  <c r="Q1834" i="6" s="1"/>
  <c r="K1835" i="6"/>
  <c r="Q1835" i="6" s="1"/>
  <c r="K1836" i="6"/>
  <c r="Q1836" i="6" s="1"/>
  <c r="K1837" i="6"/>
  <c r="Q1837" i="6" s="1"/>
  <c r="K1838" i="6"/>
  <c r="Q1838" i="6" s="1"/>
  <c r="K1839" i="6"/>
  <c r="Q1839" i="6" s="1"/>
  <c r="K1840" i="6"/>
  <c r="Q1840" i="6" s="1"/>
  <c r="K1841" i="6"/>
  <c r="K1842" i="6"/>
  <c r="Q1842" i="6" s="1"/>
  <c r="K1843" i="6"/>
  <c r="K1844" i="6"/>
  <c r="K1845" i="6"/>
  <c r="K1846" i="6"/>
  <c r="K1847" i="6"/>
  <c r="K596" i="6"/>
  <c r="K1849" i="6"/>
  <c r="K1850" i="6"/>
  <c r="K1851" i="6"/>
  <c r="K1852" i="6"/>
  <c r="K604" i="6"/>
  <c r="K1854" i="6"/>
  <c r="K1855" i="6"/>
  <c r="K1856" i="6"/>
  <c r="K1857" i="6"/>
  <c r="K1858" i="6"/>
  <c r="K1859" i="6"/>
  <c r="K1860" i="6"/>
  <c r="K1861" i="6"/>
  <c r="K1862" i="6"/>
  <c r="K1863" i="6"/>
  <c r="Q1863" i="6" s="1"/>
  <c r="K1864" i="6"/>
  <c r="Q1864" i="6" s="1"/>
  <c r="K1865" i="6"/>
  <c r="K617" i="6"/>
  <c r="K1867" i="6"/>
  <c r="K1868" i="6"/>
  <c r="K1869" i="6"/>
  <c r="K1870" i="6"/>
  <c r="K622" i="6"/>
  <c r="K1872" i="6"/>
  <c r="K1873" i="6"/>
  <c r="K625" i="6"/>
  <c r="K1875" i="6"/>
  <c r="K1876" i="6"/>
  <c r="K1877" i="6"/>
  <c r="K1878" i="6"/>
  <c r="K1879" i="6"/>
  <c r="K631" i="6"/>
  <c r="K1881" i="6"/>
  <c r="K1882" i="6"/>
  <c r="K1883" i="6"/>
  <c r="K1884" i="6"/>
  <c r="K1885" i="6"/>
  <c r="K1886" i="6"/>
  <c r="K638" i="6"/>
  <c r="K1888" i="6"/>
  <c r="Q1888" i="6" s="1"/>
  <c r="K1889" i="6"/>
  <c r="Q1889" i="6" s="1"/>
  <c r="K1890" i="6"/>
  <c r="Q1890" i="6" s="1"/>
  <c r="K1891" i="6"/>
  <c r="K1892" i="6"/>
  <c r="K1893" i="6"/>
  <c r="K1894" i="6"/>
  <c r="K1895" i="6"/>
  <c r="K1896" i="6"/>
  <c r="K1897" i="6"/>
  <c r="K1898" i="6"/>
  <c r="K1899" i="6"/>
  <c r="K1900" i="6"/>
  <c r="K1901" i="6"/>
  <c r="K1902" i="6"/>
  <c r="K1903" i="6"/>
  <c r="K1904" i="6"/>
  <c r="K1905" i="6"/>
  <c r="K1906" i="6"/>
  <c r="K1907" i="6"/>
  <c r="K1908" i="6"/>
  <c r="K1909" i="6"/>
  <c r="Q1909" i="6" s="1"/>
  <c r="K1910" i="6"/>
  <c r="Q1910" i="6" s="1"/>
  <c r="K1911" i="6"/>
  <c r="Q1911" i="6" s="1"/>
  <c r="K1912" i="6"/>
  <c r="Q1912" i="6" s="1"/>
  <c r="K1913" i="6"/>
  <c r="Q1913" i="6" s="1"/>
  <c r="K1914" i="6"/>
  <c r="Q1914" i="6" s="1"/>
  <c r="K1915" i="6"/>
  <c r="Q1915" i="6" s="1"/>
  <c r="K1916" i="6"/>
  <c r="Q1916" i="6" s="1"/>
  <c r="K1917" i="6"/>
  <c r="K1918" i="6"/>
  <c r="K1919" i="6"/>
  <c r="K1920" i="6"/>
  <c r="K1921" i="6"/>
  <c r="K1922" i="6"/>
  <c r="K1923" i="6"/>
  <c r="K1924" i="6"/>
  <c r="K1925" i="6"/>
  <c r="K1926" i="6"/>
  <c r="K1927" i="6"/>
  <c r="K1928" i="6"/>
  <c r="K1929" i="6"/>
  <c r="Q1929" i="6" s="1"/>
  <c r="K1930" i="6"/>
  <c r="Q1930" i="6" s="1"/>
  <c r="K1931" i="6"/>
  <c r="Q1931" i="6" s="1"/>
  <c r="K1932" i="6"/>
  <c r="K1933" i="6"/>
  <c r="K1934" i="6"/>
  <c r="K1935" i="6"/>
  <c r="K1936" i="6"/>
  <c r="K1937" i="6"/>
  <c r="K1938" i="6"/>
  <c r="K1939" i="6"/>
  <c r="K1940" i="6"/>
  <c r="K1941" i="6"/>
  <c r="K1942" i="6"/>
  <c r="K1943" i="6"/>
  <c r="K1944" i="6"/>
  <c r="K1945" i="6"/>
  <c r="K1946" i="6"/>
  <c r="K1947" i="6"/>
  <c r="K1948" i="6"/>
  <c r="K1949" i="6"/>
  <c r="K1950" i="6"/>
  <c r="K702" i="6"/>
  <c r="K703" i="6"/>
  <c r="K1953" i="6"/>
  <c r="K1954" i="6"/>
  <c r="K1955" i="6"/>
  <c r="K1956" i="6"/>
  <c r="K1957" i="6"/>
  <c r="K1958" i="6"/>
  <c r="K1959" i="6"/>
  <c r="K1960" i="6"/>
  <c r="K1961" i="6"/>
  <c r="Q1961" i="6" s="1"/>
  <c r="K1962" i="6"/>
  <c r="Q1962" i="6" s="1"/>
  <c r="K714" i="6"/>
  <c r="Q714" i="6" s="1"/>
  <c r="K1964" i="6"/>
  <c r="Q1964" i="6" s="1"/>
  <c r="K1965" i="6"/>
  <c r="Q1965" i="6" s="1"/>
  <c r="K717" i="6"/>
  <c r="Q717" i="6" s="1"/>
  <c r="K718" i="6"/>
  <c r="K1968" i="6"/>
  <c r="K1969" i="6"/>
  <c r="K1970" i="6"/>
  <c r="K722" i="6"/>
  <c r="K723" i="6"/>
  <c r="K1973" i="6"/>
  <c r="K1974" i="6"/>
  <c r="K1975" i="6"/>
  <c r="K1976" i="6"/>
  <c r="K1977" i="6"/>
  <c r="K1978" i="6"/>
  <c r="K1979" i="6"/>
  <c r="K1980" i="6"/>
  <c r="K1981" i="6"/>
  <c r="K1982" i="6"/>
  <c r="K734" i="6"/>
  <c r="K1984" i="6"/>
  <c r="K1985" i="6"/>
  <c r="K1986" i="6"/>
  <c r="K1987" i="6"/>
  <c r="K1988" i="6"/>
  <c r="K1989" i="6"/>
  <c r="K1990" i="6"/>
  <c r="K1991" i="6"/>
  <c r="K1992" i="6"/>
  <c r="K744" i="6"/>
  <c r="K1994" i="6"/>
  <c r="K746" i="6"/>
  <c r="Q746" i="6" s="1"/>
  <c r="K1996" i="6"/>
  <c r="Q1996" i="6" s="1"/>
  <c r="K1997" i="6"/>
  <c r="Q1997" i="6" s="1"/>
  <c r="K1998" i="6"/>
  <c r="Q1998" i="6" s="1"/>
  <c r="K1999" i="6"/>
  <c r="Q1999" i="6" s="1"/>
  <c r="K2000" i="6"/>
  <c r="K2001" i="6"/>
  <c r="K2002" i="6"/>
  <c r="K2003" i="6"/>
  <c r="K2004" i="6"/>
  <c r="K2005" i="6"/>
  <c r="K757" i="6"/>
  <c r="K2007" i="6"/>
  <c r="K759" i="6"/>
  <c r="K2009" i="6"/>
  <c r="K2010" i="6"/>
  <c r="K2011" i="6"/>
  <c r="K2012" i="6"/>
  <c r="K2013" i="6"/>
  <c r="K2014" i="6"/>
  <c r="K2015" i="6"/>
  <c r="K2016" i="6"/>
  <c r="K2017" i="6"/>
  <c r="K2018" i="6"/>
  <c r="K770" i="6"/>
  <c r="K771" i="6"/>
  <c r="K2021" i="6"/>
  <c r="K2023" i="6"/>
  <c r="K2024" i="6"/>
  <c r="K2025" i="6"/>
  <c r="Q2025" i="6" s="1"/>
  <c r="K2026" i="6"/>
  <c r="Q2026" i="6" s="1"/>
  <c r="K2027" i="6"/>
  <c r="Q2027" i="6" s="1"/>
  <c r="K2028" i="6"/>
  <c r="Q2028" i="6" s="1"/>
  <c r="K2029" i="6"/>
  <c r="Q2029" i="6" s="1"/>
  <c r="K2030" i="6"/>
  <c r="Q2030" i="6" s="1"/>
  <c r="K2031" i="6"/>
  <c r="Q2031" i="6" s="1"/>
  <c r="K2032" i="6"/>
  <c r="Q2032" i="6" s="1"/>
  <c r="K790" i="6"/>
  <c r="K791" i="6"/>
  <c r="K2035" i="6"/>
  <c r="K2036" i="6"/>
  <c r="K2037" i="6"/>
  <c r="K2038" i="6"/>
  <c r="K2039" i="6"/>
  <c r="K2040" i="6"/>
  <c r="K2041" i="6"/>
  <c r="K2042" i="6"/>
  <c r="K2043" i="6"/>
  <c r="K2044" i="6"/>
  <c r="K2045" i="6"/>
  <c r="K2046" i="6"/>
  <c r="K2047" i="6"/>
  <c r="K2048" i="6"/>
  <c r="K2049" i="6"/>
  <c r="K2050" i="6"/>
  <c r="K2051" i="6"/>
  <c r="K2052" i="6"/>
  <c r="K2053" i="6"/>
  <c r="K811" i="6"/>
  <c r="K812" i="6"/>
  <c r="K2056" i="6"/>
  <c r="K2057" i="6"/>
  <c r="K2058" i="6"/>
  <c r="K816" i="6"/>
  <c r="K2060" i="6"/>
  <c r="K2061" i="6"/>
  <c r="K819" i="6"/>
  <c r="K820" i="6"/>
  <c r="Q820" i="6" s="1"/>
  <c r="K2064" i="6"/>
  <c r="K2065" i="6"/>
  <c r="K2066" i="6"/>
  <c r="K2067" i="6"/>
  <c r="K2068" i="6"/>
  <c r="K2069" i="6"/>
  <c r="K2070" i="6"/>
  <c r="K2071" i="6"/>
  <c r="K2072" i="6"/>
  <c r="K2073" i="6"/>
  <c r="K2074" i="6"/>
  <c r="K832" i="6"/>
  <c r="K833" i="6"/>
  <c r="Q833" i="6" s="1"/>
  <c r="K2077" i="6"/>
  <c r="Q2077" i="6" s="1"/>
  <c r="K2078" i="6"/>
  <c r="Q2078" i="6" s="1"/>
  <c r="K2079" i="6"/>
  <c r="Q2079" i="6" s="1"/>
  <c r="K2080" i="6"/>
  <c r="Q2080" i="6" s="1"/>
  <c r="K2081" i="6"/>
  <c r="Q2081" i="6" s="1"/>
  <c r="K839" i="6"/>
  <c r="Q839" i="6" s="1"/>
  <c r="K840" i="6"/>
  <c r="K2084" i="6"/>
  <c r="K2085" i="6"/>
  <c r="K2086" i="6"/>
  <c r="K2087" i="6"/>
  <c r="K2088" i="6"/>
  <c r="K2089" i="6"/>
  <c r="K2090" i="6"/>
  <c r="K2091" i="6"/>
  <c r="K2092" i="6"/>
  <c r="K2093" i="6"/>
  <c r="K2094" i="6"/>
  <c r="K2095" i="6"/>
  <c r="K2096" i="6"/>
  <c r="K2097" i="6"/>
  <c r="K2098" i="6"/>
  <c r="K2099" i="6"/>
  <c r="Q2099" i="6" s="1"/>
  <c r="K2100" i="6"/>
  <c r="Q2100" i="6" s="1"/>
  <c r="K2101" i="6"/>
  <c r="Q2101" i="6" s="1"/>
  <c r="K2102" i="6"/>
  <c r="K2103" i="6"/>
  <c r="K2104" i="6"/>
  <c r="K2105" i="6"/>
  <c r="K2106" i="6"/>
  <c r="K2107" i="6"/>
  <c r="Q2107" i="6" s="1"/>
  <c r="K2108" i="6"/>
  <c r="Q2108" i="6" s="1"/>
  <c r="K2109" i="6"/>
  <c r="K2110" i="6"/>
  <c r="K868" i="6"/>
  <c r="K2112" i="6"/>
  <c r="K870" i="6"/>
  <c r="K2114" i="6"/>
  <c r="K2115" i="6"/>
  <c r="K2116" i="6"/>
  <c r="K2117" i="6"/>
  <c r="K2118" i="6"/>
  <c r="K2119" i="6"/>
  <c r="K2120" i="6"/>
  <c r="K878" i="6"/>
  <c r="K2122" i="6"/>
  <c r="K2123" i="6"/>
  <c r="K2124" i="6"/>
  <c r="K2125" i="6"/>
  <c r="K883" i="6"/>
  <c r="K884" i="6"/>
  <c r="K2128" i="6"/>
  <c r="K2129" i="6"/>
  <c r="K2130" i="6"/>
  <c r="K2131" i="6"/>
  <c r="K2132" i="6"/>
  <c r="K2133" i="6"/>
  <c r="K2134" i="6"/>
  <c r="K2135" i="6"/>
  <c r="K2136" i="6"/>
  <c r="K2137" i="6"/>
  <c r="K2138" i="6"/>
  <c r="K2139" i="6"/>
  <c r="K2140" i="6"/>
  <c r="K2141" i="6"/>
  <c r="K2142" i="6"/>
  <c r="K2143" i="6"/>
  <c r="K2144" i="6"/>
  <c r="K2145" i="6"/>
  <c r="K2146" i="6"/>
  <c r="K2147" i="6"/>
  <c r="K2148" i="6"/>
  <c r="K2149" i="6"/>
  <c r="K2150" i="6"/>
  <c r="K2151" i="6"/>
  <c r="K2152" i="6"/>
  <c r="K2153" i="6"/>
  <c r="K2154" i="6"/>
  <c r="K2155" i="6"/>
  <c r="K2156" i="6"/>
  <c r="K2157" i="6"/>
  <c r="K2158" i="6"/>
  <c r="K2159" i="6"/>
  <c r="K919" i="6"/>
  <c r="K2161" i="6"/>
  <c r="K2162" i="6"/>
  <c r="K2163" i="6"/>
  <c r="K924" i="6"/>
  <c r="K2165" i="6"/>
  <c r="K2166" i="6"/>
  <c r="K2167" i="6"/>
  <c r="K2168" i="6"/>
  <c r="K2169" i="6"/>
  <c r="K2170" i="6"/>
  <c r="K2171" i="6"/>
  <c r="K2172" i="6"/>
  <c r="K2173" i="6"/>
  <c r="K2174" i="6"/>
  <c r="K2175" i="6"/>
  <c r="K2176" i="6"/>
  <c r="K2177" i="6"/>
  <c r="K2178" i="6"/>
  <c r="K2179" i="6"/>
  <c r="Q2179" i="6" s="1"/>
  <c r="K2180" i="6"/>
  <c r="K2181" i="6"/>
  <c r="K2182" i="6"/>
  <c r="K2183" i="6"/>
  <c r="K2184" i="6"/>
  <c r="K2185" i="6"/>
  <c r="K2186" i="6"/>
  <c r="K2187" i="6"/>
  <c r="K2188" i="6"/>
  <c r="K2189" i="6"/>
  <c r="K2190" i="6"/>
  <c r="K2191" i="6"/>
  <c r="K2192" i="6"/>
  <c r="K2193" i="6"/>
  <c r="K2194" i="6"/>
  <c r="K2195" i="6"/>
  <c r="K2196" i="6"/>
  <c r="K2197" i="6"/>
  <c r="K2198" i="6"/>
  <c r="K2199" i="6"/>
  <c r="Q2199" i="6" s="1"/>
  <c r="K2200" i="6"/>
  <c r="K2201" i="6"/>
  <c r="K2202" i="6"/>
  <c r="K2203" i="6"/>
  <c r="K2204" i="6"/>
  <c r="K2205" i="6"/>
  <c r="K2206" i="6"/>
  <c r="K2207" i="6"/>
  <c r="K2208" i="6"/>
  <c r="K2209" i="6"/>
  <c r="K2210" i="6"/>
  <c r="K2211" i="6"/>
  <c r="K2212" i="6"/>
  <c r="K2213" i="6"/>
  <c r="K2214" i="6"/>
  <c r="K2215" i="6"/>
  <c r="K2216" i="6"/>
  <c r="K2217" i="6"/>
  <c r="K2218" i="6"/>
  <c r="K2219" i="6"/>
  <c r="K2220" i="6"/>
  <c r="K2221" i="6"/>
  <c r="K2222" i="6"/>
  <c r="K2223" i="6"/>
  <c r="K2224" i="6"/>
  <c r="K2225" i="6"/>
  <c r="K2226" i="6"/>
  <c r="K2227" i="6"/>
  <c r="K2228" i="6"/>
  <c r="K992" i="6"/>
  <c r="Q992" i="6" s="1"/>
  <c r="K2230" i="6"/>
  <c r="Q2230" i="6" s="1"/>
  <c r="K2231" i="6"/>
  <c r="K2232" i="6"/>
  <c r="K2233" i="6"/>
  <c r="K997" i="6"/>
  <c r="K998" i="6"/>
  <c r="K2236" i="6"/>
  <c r="Q2236" i="6" s="1"/>
  <c r="K2237" i="6"/>
  <c r="Q2237" i="6" s="1"/>
  <c r="K1001" i="6"/>
  <c r="K1002" i="6"/>
  <c r="K2240" i="6"/>
  <c r="K2241" i="6"/>
  <c r="K2242" i="6"/>
  <c r="K2243" i="6"/>
  <c r="K2244" i="6"/>
  <c r="K1008" i="6"/>
  <c r="K2246" i="6"/>
  <c r="K2247" i="6"/>
  <c r="K2248" i="6"/>
  <c r="K2249" i="6"/>
  <c r="K2250" i="6"/>
  <c r="K2251" i="6"/>
  <c r="K1015" i="6"/>
  <c r="K2253" i="6"/>
  <c r="K2254" i="6"/>
  <c r="K2255" i="6"/>
  <c r="K1019" i="6"/>
  <c r="K2257" i="6"/>
  <c r="K1021" i="6"/>
  <c r="K2259" i="6"/>
  <c r="K2260" i="6"/>
  <c r="K1024" i="6"/>
  <c r="Q1024" i="6" s="1"/>
  <c r="K1025" i="6"/>
  <c r="K2263" i="6"/>
  <c r="K1027" i="6"/>
  <c r="K2265" i="6"/>
  <c r="K2266" i="6"/>
  <c r="K1030" i="6"/>
  <c r="K2268" i="6"/>
  <c r="K2269" i="6"/>
  <c r="K2270" i="6"/>
  <c r="K2271" i="6"/>
  <c r="K2272" i="6"/>
  <c r="K2273" i="6"/>
  <c r="K1037" i="6"/>
  <c r="K1038" i="6"/>
  <c r="K2276" i="6"/>
  <c r="K1040" i="6"/>
  <c r="K2278" i="6"/>
  <c r="K1042" i="6"/>
  <c r="K2280" i="6"/>
  <c r="K2281" i="6"/>
  <c r="K2282" i="6"/>
  <c r="K2283" i="6"/>
  <c r="Q2283" i="6" s="1"/>
  <c r="K2284" i="6"/>
  <c r="K2285" i="6"/>
  <c r="Q2285" i="6" s="1"/>
  <c r="K1049" i="6"/>
  <c r="K1050" i="6"/>
  <c r="Q1050" i="6" s="1"/>
  <c r="K2288" i="6"/>
  <c r="K2289" i="6"/>
  <c r="K2290" i="6"/>
  <c r="K2291" i="6"/>
  <c r="K2292" i="6"/>
  <c r="Q2292" i="6" s="1"/>
  <c r="K2293" i="6"/>
  <c r="K2294" i="6"/>
  <c r="K2295" i="6"/>
  <c r="K2296" i="6"/>
  <c r="K2297" i="6"/>
  <c r="K2298" i="6"/>
  <c r="K1062" i="6"/>
  <c r="K2300" i="6"/>
  <c r="K2301" i="6"/>
  <c r="K2302" i="6"/>
  <c r="K2303" i="6"/>
  <c r="K1067" i="6"/>
  <c r="K2305" i="6"/>
  <c r="K2306" i="6"/>
  <c r="K2307" i="6"/>
  <c r="K2308" i="6"/>
  <c r="K2309" i="6"/>
  <c r="K2310" i="6"/>
  <c r="K2311" i="6"/>
  <c r="K2312" i="6"/>
  <c r="K2313" i="6"/>
  <c r="K2314" i="6"/>
  <c r="K2315" i="6"/>
  <c r="K2316" i="6"/>
  <c r="K2317" i="6"/>
  <c r="K2318" i="6"/>
  <c r="K2319" i="6"/>
  <c r="K2320" i="6"/>
  <c r="K2321" i="6"/>
  <c r="K2322" i="6"/>
  <c r="K2323" i="6"/>
  <c r="K2324" i="6"/>
  <c r="K2325" i="6"/>
  <c r="K2326" i="6"/>
  <c r="K2327" i="6"/>
  <c r="K2328" i="6"/>
  <c r="K2329" i="6"/>
  <c r="K2330" i="6"/>
  <c r="K1097" i="6"/>
  <c r="K2332" i="6"/>
  <c r="K2333" i="6"/>
  <c r="K2334" i="6"/>
  <c r="K2335" i="6"/>
  <c r="K2336" i="6"/>
  <c r="K2337" i="6"/>
  <c r="K2338" i="6"/>
  <c r="K2339" i="6"/>
  <c r="K2340" i="6"/>
  <c r="K2341" i="6"/>
  <c r="K2342" i="6"/>
  <c r="K2343" i="6"/>
  <c r="K2344" i="6"/>
  <c r="K2345" i="6"/>
  <c r="K2346" i="6"/>
  <c r="K2347" i="6"/>
  <c r="Q2347" i="6" s="1"/>
  <c r="K2348" i="6"/>
  <c r="K2349" i="6"/>
  <c r="K2350" i="6"/>
  <c r="K2351" i="6"/>
  <c r="K2352" i="6"/>
  <c r="K2353" i="6"/>
  <c r="K2354" i="6"/>
  <c r="K1121" i="6"/>
  <c r="K1122" i="6"/>
  <c r="K1123" i="6"/>
  <c r="K2358" i="6"/>
  <c r="K2359" i="6"/>
  <c r="K2360" i="6"/>
  <c r="K2361" i="6"/>
  <c r="K2362" i="6"/>
  <c r="K2363" i="6"/>
  <c r="K2364" i="6"/>
  <c r="K2365" i="6"/>
  <c r="K2366" i="6"/>
  <c r="K2367" i="6"/>
  <c r="K2368" i="6"/>
  <c r="K2369" i="6"/>
  <c r="K2370" i="6"/>
  <c r="Q2370" i="6" s="1"/>
  <c r="K2371" i="6"/>
  <c r="K2372" i="6"/>
  <c r="K2373" i="6"/>
  <c r="K2374" i="6"/>
  <c r="K2376" i="6"/>
  <c r="K2377" i="6"/>
  <c r="K2378" i="6"/>
  <c r="K2379" i="6"/>
  <c r="K2380" i="6"/>
  <c r="K2381" i="6"/>
  <c r="K2382" i="6"/>
  <c r="K2383" i="6"/>
  <c r="K2384" i="6"/>
  <c r="K2385" i="6"/>
  <c r="K2386" i="6"/>
  <c r="K2387" i="6"/>
  <c r="K2388" i="6"/>
  <c r="K2389" i="6"/>
  <c r="K2390" i="6"/>
  <c r="K2391" i="6"/>
  <c r="K2392" i="6"/>
  <c r="K2393" i="6"/>
  <c r="K2394" i="6"/>
  <c r="K2395" i="6"/>
  <c r="K2396" i="6"/>
  <c r="K2397" i="6"/>
  <c r="K2398" i="6"/>
  <c r="K2399" i="6"/>
  <c r="K2400" i="6"/>
  <c r="K2401" i="6"/>
  <c r="K2402" i="6"/>
  <c r="K2403" i="6"/>
  <c r="K2404" i="6"/>
  <c r="K2405" i="6"/>
  <c r="K2406" i="6"/>
  <c r="K2407" i="6"/>
  <c r="K2408" i="6"/>
  <c r="K2409" i="6"/>
  <c r="K2410" i="6"/>
  <c r="K2411" i="6"/>
  <c r="K2412" i="6"/>
  <c r="K2413" i="6"/>
  <c r="K2414" i="6"/>
  <c r="K2415" i="6"/>
  <c r="K2416" i="6"/>
  <c r="K2417" i="6"/>
  <c r="K2418" i="6"/>
  <c r="K2419" i="6"/>
  <c r="K2420" i="6"/>
  <c r="K2421" i="6"/>
  <c r="K2422" i="6"/>
  <c r="K2423" i="6"/>
  <c r="K1190" i="6"/>
  <c r="K2425" i="6"/>
  <c r="K2426" i="6"/>
  <c r="K2427" i="6"/>
  <c r="K2428" i="6"/>
  <c r="K2429" i="6"/>
  <c r="K2430" i="6"/>
  <c r="K2431" i="6"/>
  <c r="K2432" i="6"/>
  <c r="K2433" i="6"/>
  <c r="K2434" i="6"/>
  <c r="K2435" i="6"/>
  <c r="K2436" i="6"/>
  <c r="K2437" i="6"/>
  <c r="K2438" i="6"/>
  <c r="K2439" i="6"/>
  <c r="K1206" i="6"/>
  <c r="K2441" i="6"/>
  <c r="K2442" i="6"/>
  <c r="K2443" i="6"/>
  <c r="K2444" i="6"/>
  <c r="Q2444" i="6" s="1"/>
  <c r="K2445" i="6"/>
  <c r="K2446" i="6"/>
  <c r="Q2446" i="6" s="1"/>
  <c r="K2447" i="6"/>
  <c r="Q2447" i="6" s="1"/>
  <c r="K2448" i="6"/>
  <c r="K2449" i="6"/>
  <c r="K2450" i="6"/>
  <c r="Q2450" i="6" s="1"/>
  <c r="K2451" i="6"/>
  <c r="K2452" i="6"/>
  <c r="K2453" i="6"/>
  <c r="K2454" i="6"/>
  <c r="K2455" i="6"/>
  <c r="K2456" i="6"/>
  <c r="K2457" i="6"/>
  <c r="K2458" i="6"/>
  <c r="K1225" i="6"/>
  <c r="K2460" i="6"/>
  <c r="K2461" i="6"/>
  <c r="K2462" i="6"/>
  <c r="K2463" i="6"/>
  <c r="K2464" i="6"/>
  <c r="K2465" i="6"/>
  <c r="K2466" i="6"/>
  <c r="K1233" i="6"/>
  <c r="K2468" i="6"/>
  <c r="K2469" i="6"/>
  <c r="K2470" i="6"/>
  <c r="K2471" i="6"/>
  <c r="K2472" i="6"/>
  <c r="K2473" i="6"/>
  <c r="K2474" i="6"/>
  <c r="K2475" i="6"/>
  <c r="K2476" i="6"/>
  <c r="K2477" i="6"/>
  <c r="K2478" i="6"/>
  <c r="K2479" i="6"/>
  <c r="K1246" i="6"/>
  <c r="K2481" i="6"/>
  <c r="K2482" i="6"/>
  <c r="K2483" i="6"/>
  <c r="K2484" i="6"/>
  <c r="K1251" i="6"/>
  <c r="K2486" i="6"/>
  <c r="K2487" i="6"/>
  <c r="K1254" i="6"/>
  <c r="K2489" i="6"/>
  <c r="K2490" i="6"/>
  <c r="K2491" i="6"/>
  <c r="K2492" i="6"/>
  <c r="K2493" i="6"/>
  <c r="K1260" i="6"/>
  <c r="K2495" i="6"/>
  <c r="K2496" i="6"/>
  <c r="K2497" i="6"/>
  <c r="K2498" i="6"/>
  <c r="K2499" i="6"/>
  <c r="K2500" i="6"/>
  <c r="Q2500" i="6" s="1"/>
  <c r="K1266" i="6"/>
  <c r="K2502" i="6"/>
  <c r="K2503" i="6"/>
  <c r="Q2503" i="6" s="1"/>
  <c r="K2504" i="6"/>
  <c r="K2505" i="6"/>
  <c r="K2506" i="6"/>
  <c r="Q2506" i="6" s="1"/>
  <c r="K2507" i="6"/>
  <c r="K2508" i="6"/>
  <c r="Q2508" i="6" s="1"/>
  <c r="K2509" i="6"/>
  <c r="Q2509" i="6" s="1"/>
  <c r="K2510" i="6"/>
  <c r="K2511" i="6"/>
  <c r="K2512" i="6"/>
  <c r="K2513" i="6"/>
  <c r="K2514" i="6"/>
  <c r="K2515" i="6"/>
  <c r="K2516" i="6"/>
  <c r="K2517" i="6"/>
  <c r="K2518" i="6"/>
  <c r="K2519" i="6"/>
  <c r="K2520" i="6"/>
  <c r="K2521" i="6"/>
  <c r="K2522" i="6"/>
  <c r="K2523" i="6"/>
  <c r="K2524" i="6"/>
  <c r="K2525" i="6"/>
  <c r="K2526" i="6"/>
  <c r="K2527" i="6"/>
  <c r="K2528" i="6"/>
  <c r="K2529" i="6"/>
  <c r="K2530" i="6"/>
  <c r="K2531" i="6"/>
  <c r="K2532" i="6"/>
  <c r="K2533" i="6"/>
  <c r="K2534" i="6"/>
  <c r="K2535" i="6"/>
  <c r="K2536" i="6"/>
  <c r="K2537" i="6"/>
  <c r="K2538" i="6"/>
  <c r="K2539" i="6"/>
  <c r="K2540" i="6"/>
  <c r="K2541" i="6"/>
  <c r="Q2541" i="6" s="1"/>
  <c r="K2542" i="6"/>
  <c r="K2543" i="6"/>
  <c r="K2544" i="6"/>
  <c r="K2545" i="6"/>
  <c r="K2546" i="6"/>
  <c r="K2547" i="6"/>
  <c r="K2548" i="6"/>
  <c r="K2549" i="6"/>
  <c r="K2550" i="6"/>
  <c r="K2551" i="6"/>
  <c r="K2552" i="6"/>
  <c r="K2553" i="6"/>
  <c r="K2554" i="6"/>
  <c r="K2555" i="6"/>
  <c r="K2556" i="6"/>
  <c r="K2557" i="6"/>
  <c r="K2558" i="6"/>
  <c r="K2559" i="6"/>
  <c r="K2560" i="6"/>
  <c r="K2561" i="6"/>
  <c r="K2562" i="6"/>
  <c r="K2563" i="6"/>
  <c r="K2564" i="6"/>
  <c r="K1330" i="6"/>
  <c r="K1331" i="6"/>
  <c r="K2567" i="6"/>
  <c r="K2568" i="6"/>
  <c r="K2569" i="6"/>
  <c r="K2570" i="6"/>
  <c r="K2571" i="6"/>
  <c r="K2572" i="6"/>
  <c r="K2573" i="6"/>
  <c r="K2574" i="6"/>
  <c r="K2575" i="6"/>
  <c r="K2576" i="6"/>
  <c r="K1342" i="6"/>
  <c r="K2578" i="6"/>
  <c r="K2579" i="6"/>
  <c r="K1345" i="6"/>
  <c r="K1346" i="6"/>
  <c r="K2582" i="6"/>
  <c r="K2583" i="6"/>
  <c r="K2584" i="6"/>
  <c r="K1350" i="6"/>
  <c r="K1351" i="6"/>
  <c r="K2587" i="6"/>
  <c r="K2588" i="6"/>
  <c r="K2589" i="6"/>
  <c r="K2590" i="6"/>
  <c r="K2591" i="6"/>
  <c r="K2592" i="6"/>
  <c r="K2593" i="6"/>
  <c r="K2594" i="6"/>
  <c r="K2595" i="6"/>
  <c r="K2596" i="6"/>
  <c r="K1362" i="6"/>
  <c r="K2598" i="6"/>
  <c r="K2599" i="6"/>
  <c r="K2600" i="6"/>
  <c r="K2601" i="6"/>
  <c r="K2602" i="6"/>
  <c r="K2603" i="6"/>
  <c r="K2604" i="6"/>
  <c r="K2605" i="6"/>
  <c r="K2606" i="6"/>
  <c r="K1372" i="6"/>
  <c r="K2608" i="6"/>
  <c r="K1374" i="6"/>
  <c r="K2610" i="6"/>
  <c r="K2611" i="6"/>
  <c r="K2612" i="6"/>
  <c r="K2613" i="6"/>
  <c r="K2614" i="6"/>
  <c r="K2615" i="6"/>
  <c r="K2616" i="6"/>
  <c r="K2617" i="6"/>
  <c r="K2618" i="6"/>
  <c r="K2619" i="6"/>
  <c r="K1385" i="6"/>
  <c r="K2621" i="6"/>
  <c r="K1387" i="6"/>
  <c r="K2623" i="6"/>
  <c r="K2624" i="6"/>
  <c r="K2625" i="6"/>
  <c r="K2626" i="6"/>
  <c r="K2627" i="6"/>
  <c r="K2628" i="6"/>
  <c r="K2629" i="6"/>
  <c r="K2630" i="6"/>
  <c r="Q2630" i="6" s="1"/>
  <c r="K2631" i="6"/>
  <c r="K2632" i="6"/>
  <c r="Q2632" i="6" s="1"/>
  <c r="K1398" i="6"/>
  <c r="Q1398" i="6" s="1"/>
  <c r="K1399" i="6"/>
  <c r="K2635" i="6"/>
  <c r="K2636" i="6"/>
  <c r="Q2636" i="6" s="1"/>
  <c r="K2637" i="6"/>
  <c r="Q2637" i="6" s="1"/>
  <c r="K2638" i="6"/>
  <c r="K2639" i="6"/>
  <c r="K2640" i="6"/>
  <c r="K2641" i="6"/>
  <c r="K2642" i="6"/>
  <c r="K1408" i="6"/>
  <c r="K2644" i="6"/>
  <c r="K2645" i="6"/>
  <c r="K2646" i="6"/>
  <c r="K2647" i="6"/>
  <c r="K2648" i="6"/>
  <c r="K2649" i="6"/>
  <c r="K2650" i="6"/>
  <c r="K2651" i="6"/>
  <c r="K2652" i="6"/>
  <c r="K2653" i="6"/>
  <c r="K1419" i="6"/>
  <c r="K1420" i="6"/>
  <c r="K2656" i="6"/>
  <c r="K2657" i="6"/>
  <c r="K2658" i="6"/>
  <c r="K2659" i="6"/>
  <c r="K2660" i="6"/>
  <c r="K2661" i="6"/>
  <c r="K2662" i="6"/>
  <c r="K2663" i="6"/>
  <c r="K2664" i="6"/>
  <c r="K2665" i="6"/>
  <c r="K2666" i="6"/>
  <c r="K2667" i="6"/>
  <c r="K2668" i="6"/>
  <c r="K2669" i="6"/>
  <c r="K2670" i="6"/>
  <c r="K1439" i="6"/>
  <c r="K1440" i="6"/>
  <c r="K2673" i="6"/>
  <c r="K2674" i="6"/>
  <c r="K2675" i="6"/>
  <c r="K1444" i="6"/>
  <c r="K2677" i="6"/>
  <c r="K2678" i="6"/>
  <c r="K1447" i="6"/>
  <c r="K1448" i="6"/>
  <c r="K2681" i="6"/>
  <c r="K2682" i="6"/>
  <c r="K2683" i="6"/>
  <c r="K2684" i="6"/>
  <c r="K2685" i="6"/>
  <c r="K2686" i="6"/>
  <c r="K2687" i="6"/>
  <c r="K2688" i="6"/>
  <c r="K2689" i="6"/>
  <c r="K2690" i="6"/>
  <c r="K2691" i="6"/>
  <c r="K1460" i="6"/>
  <c r="K1461" i="6"/>
  <c r="K2694" i="6"/>
  <c r="K2695" i="6"/>
  <c r="K2696" i="6"/>
  <c r="K2697" i="6"/>
  <c r="K2698" i="6"/>
  <c r="K1467" i="6"/>
  <c r="K1468" i="6"/>
  <c r="K2701" i="6"/>
  <c r="K2702" i="6"/>
  <c r="K2703" i="6"/>
  <c r="K2704" i="6"/>
  <c r="K2705" i="6"/>
  <c r="K2706" i="6"/>
  <c r="K2707" i="6"/>
  <c r="K2708" i="6"/>
  <c r="K2709" i="6"/>
  <c r="K2710" i="6"/>
  <c r="K2711" i="6"/>
  <c r="K2712" i="6"/>
  <c r="K2713" i="6"/>
  <c r="K2714" i="6"/>
  <c r="K2715" i="6"/>
  <c r="K2716" i="6"/>
  <c r="K2717" i="6"/>
  <c r="K2718" i="6"/>
  <c r="K2719" i="6"/>
  <c r="K2720" i="6"/>
  <c r="K2721" i="6"/>
  <c r="K2722" i="6"/>
  <c r="K2723" i="6"/>
  <c r="K2724" i="6"/>
  <c r="K2725" i="6"/>
  <c r="K2726" i="6"/>
  <c r="K2727" i="6"/>
  <c r="K1496" i="6"/>
  <c r="K2729" i="6"/>
  <c r="K1498" i="6"/>
  <c r="K2731" i="6"/>
  <c r="K2732" i="6"/>
  <c r="K2733" i="6"/>
  <c r="K2734" i="6"/>
  <c r="K2735" i="6"/>
  <c r="K2736" i="6"/>
  <c r="K2737" i="6"/>
  <c r="Q2737" i="6" s="1"/>
  <c r="K1506" i="6"/>
  <c r="K2739" i="6"/>
  <c r="K2740" i="6"/>
  <c r="K2741" i="6"/>
  <c r="K2742" i="6"/>
  <c r="K1511" i="6"/>
  <c r="K1512" i="6"/>
  <c r="K2745" i="6"/>
  <c r="K2746" i="6"/>
  <c r="K2747" i="6"/>
  <c r="K2748" i="6"/>
  <c r="K2749" i="6"/>
  <c r="K2750" i="6"/>
  <c r="K2751" i="6"/>
  <c r="K2752" i="6"/>
  <c r="K2753" i="6"/>
  <c r="K2754" i="6"/>
  <c r="K2755" i="6"/>
  <c r="K2756" i="6"/>
  <c r="K2757" i="6"/>
  <c r="K2758" i="6"/>
  <c r="K2759" i="6"/>
  <c r="K2760" i="6"/>
  <c r="K2761" i="6"/>
  <c r="K2762" i="6"/>
  <c r="K2763" i="6"/>
  <c r="K2764" i="6"/>
  <c r="K2765" i="6"/>
  <c r="K2766" i="6"/>
  <c r="K2767" i="6"/>
  <c r="K2768" i="6"/>
  <c r="K2769" i="6"/>
  <c r="K2770" i="6"/>
  <c r="K2771" i="6"/>
  <c r="Q2771" i="6" s="1"/>
  <c r="K2772" i="6"/>
  <c r="K2773" i="6"/>
  <c r="K2774" i="6"/>
  <c r="Q2774" i="6" s="1"/>
  <c r="K2775" i="6"/>
  <c r="K2776" i="6"/>
  <c r="K2777" i="6"/>
  <c r="K2778" i="6"/>
  <c r="K1547" i="6"/>
  <c r="K2780" i="6"/>
  <c r="K2781" i="6"/>
  <c r="K2782" i="6"/>
  <c r="K2783" i="6"/>
  <c r="K1552" i="6"/>
  <c r="K2785" i="6"/>
  <c r="K2786" i="6"/>
  <c r="K2787" i="6"/>
  <c r="K2788" i="6"/>
  <c r="K2789" i="6"/>
  <c r="K2790" i="6"/>
  <c r="K2791" i="6"/>
  <c r="K2792" i="6"/>
  <c r="K2793" i="6"/>
  <c r="K2794" i="6"/>
  <c r="K2795" i="6"/>
  <c r="K2796" i="6"/>
  <c r="K2797" i="6"/>
  <c r="K2798" i="6"/>
  <c r="K2799" i="6"/>
  <c r="K2800" i="6"/>
  <c r="K2801" i="6"/>
  <c r="K2802" i="6"/>
  <c r="K2803" i="6"/>
  <c r="K2804" i="6"/>
  <c r="K2805" i="6"/>
  <c r="K2806" i="6"/>
  <c r="K2807" i="6"/>
  <c r="K2808" i="6"/>
  <c r="Q2808" i="6" s="1"/>
  <c r="K2809" i="6"/>
  <c r="K2810" i="6"/>
  <c r="K2811" i="6"/>
  <c r="K2812" i="6"/>
  <c r="K2813" i="6"/>
  <c r="K2814" i="6"/>
  <c r="K2815" i="6"/>
  <c r="K2816" i="6"/>
  <c r="K2817" i="6"/>
  <c r="K2818" i="6"/>
  <c r="K2819" i="6"/>
  <c r="K2820" i="6"/>
  <c r="K2821" i="6"/>
  <c r="K2822" i="6"/>
  <c r="K2823" i="6"/>
  <c r="K2824" i="6"/>
  <c r="K2825" i="6"/>
  <c r="K2826" i="6"/>
  <c r="K2827" i="6"/>
  <c r="K2828" i="6"/>
  <c r="K2829" i="6"/>
  <c r="K2830" i="6"/>
  <c r="K2831" i="6"/>
  <c r="K2832" i="6"/>
  <c r="K2833" i="6"/>
  <c r="K2834" i="6"/>
  <c r="K2835" i="6"/>
  <c r="K2836" i="6"/>
  <c r="K2837" i="6"/>
  <c r="K2838" i="6"/>
  <c r="K2839" i="6"/>
  <c r="K2840" i="6"/>
  <c r="Q2840" i="6" s="1"/>
  <c r="K2841" i="6"/>
  <c r="Q2841" i="6" s="1"/>
  <c r="K2842" i="6"/>
  <c r="K2843" i="6"/>
  <c r="K2844" i="6"/>
  <c r="K2845" i="6"/>
  <c r="K2846" i="6"/>
  <c r="K2847" i="6"/>
  <c r="K2848" i="6"/>
  <c r="K2849" i="6"/>
  <c r="K2850" i="6"/>
  <c r="K1616" i="6"/>
  <c r="K2852" i="6"/>
  <c r="K2853" i="6"/>
  <c r="K1620" i="6"/>
  <c r="K1621" i="6"/>
  <c r="K2856" i="6"/>
  <c r="K2857" i="6"/>
  <c r="K1624" i="6"/>
  <c r="K1625" i="6"/>
  <c r="K2860" i="6"/>
  <c r="K2861" i="6"/>
  <c r="K2862" i="6"/>
  <c r="K2863" i="6"/>
  <c r="K2864" i="6"/>
  <c r="Q2864" i="6" s="1"/>
  <c r="K1631" i="6"/>
  <c r="K2866" i="6"/>
  <c r="K2867" i="6"/>
  <c r="K2868" i="6"/>
  <c r="K2869" i="6"/>
  <c r="K2870" i="6"/>
  <c r="K2871" i="6"/>
  <c r="K1638" i="6"/>
  <c r="K2873" i="6"/>
  <c r="K2874" i="6"/>
  <c r="K2875" i="6"/>
  <c r="K1642" i="6"/>
  <c r="K2877" i="6"/>
  <c r="K1644" i="6"/>
  <c r="K2879" i="6"/>
  <c r="K2880" i="6"/>
  <c r="K1647" i="6"/>
  <c r="K1648" i="6"/>
  <c r="Q1648" i="6" s="1"/>
  <c r="K2883" i="6"/>
  <c r="Q2883" i="6" s="1"/>
  <c r="K1650" i="6"/>
  <c r="K2885" i="6"/>
  <c r="K2886" i="6"/>
  <c r="K1653" i="6"/>
  <c r="Q1653" i="6" s="1"/>
  <c r="K2888" i="6"/>
  <c r="K2889" i="6"/>
  <c r="K2890" i="6"/>
  <c r="K2891" i="6"/>
  <c r="K2892" i="6"/>
  <c r="K2893" i="6"/>
  <c r="K1660" i="6"/>
  <c r="K1661" i="6"/>
  <c r="K2896" i="6"/>
  <c r="K1663" i="6"/>
  <c r="K2898" i="6"/>
  <c r="K1665" i="6"/>
  <c r="K2900" i="6"/>
  <c r="K2901" i="6"/>
  <c r="K2902" i="6"/>
  <c r="K2903" i="6"/>
  <c r="K2904" i="6"/>
  <c r="K2905" i="6"/>
  <c r="K1672" i="6"/>
  <c r="K1673" i="6"/>
  <c r="K2908" i="6"/>
  <c r="K2909" i="6"/>
  <c r="K2910" i="6"/>
  <c r="K2911" i="6"/>
  <c r="K2913" i="6"/>
  <c r="K2914" i="6"/>
  <c r="K2915" i="6"/>
  <c r="K2916" i="6"/>
  <c r="K2917" i="6"/>
  <c r="K2918" i="6"/>
  <c r="K1685" i="6"/>
  <c r="Q1685" i="6" s="1"/>
  <c r="K2920" i="6"/>
  <c r="Q2920" i="6" s="1"/>
  <c r="K2921" i="6"/>
  <c r="K2922" i="6"/>
  <c r="K2923" i="6"/>
  <c r="K1690" i="6"/>
  <c r="Q1690" i="6" s="1"/>
  <c r="K2925" i="6"/>
  <c r="K2926" i="6"/>
  <c r="K2927" i="6"/>
  <c r="K2928" i="6"/>
  <c r="Q2928" i="6" s="1"/>
  <c r="K2929" i="6"/>
  <c r="K2930" i="6"/>
  <c r="K2931" i="6"/>
  <c r="K2932" i="6"/>
  <c r="K2933" i="6"/>
  <c r="K2934" i="6"/>
  <c r="K2935" i="6"/>
  <c r="K2936" i="6"/>
  <c r="K2937" i="6"/>
  <c r="K2938" i="6"/>
  <c r="K2939" i="6"/>
  <c r="K2940" i="6"/>
  <c r="K2941" i="6"/>
  <c r="K2942" i="6"/>
  <c r="K2943" i="6"/>
  <c r="K2944" i="6"/>
  <c r="K2945" i="6"/>
  <c r="K2946" i="6"/>
  <c r="K2947" i="6"/>
  <c r="K2948" i="6"/>
  <c r="K2949" i="6"/>
  <c r="Q2949" i="6" s="1"/>
  <c r="K2950" i="6"/>
  <c r="K2951" i="6"/>
  <c r="K2952" i="6"/>
  <c r="K2953" i="6"/>
  <c r="Q2953" i="6" s="1"/>
  <c r="K1720" i="6"/>
  <c r="K2955" i="6"/>
  <c r="Q2955" i="6" s="1"/>
  <c r="K2956" i="6"/>
  <c r="Q2956" i="6" s="1"/>
  <c r="K2957" i="6"/>
  <c r="Q2957" i="6" s="1"/>
  <c r="K2958" i="6"/>
  <c r="K2959" i="6"/>
  <c r="K2960" i="6"/>
  <c r="Q2960" i="6" s="1"/>
  <c r="K2961" i="6"/>
  <c r="K2962" i="6"/>
  <c r="K2963" i="6"/>
  <c r="K2964" i="6"/>
  <c r="K2965" i="6"/>
  <c r="K2966" i="6"/>
  <c r="K2967" i="6"/>
  <c r="K2968" i="6"/>
  <c r="K2969" i="6"/>
  <c r="K2970" i="6"/>
  <c r="K2971" i="6"/>
  <c r="K2972" i="6"/>
  <c r="K2973" i="6"/>
  <c r="K2974" i="6"/>
  <c r="K2975" i="6"/>
  <c r="K2976" i="6"/>
  <c r="K2977" i="6"/>
  <c r="K1744" i="6"/>
  <c r="K1745" i="6"/>
  <c r="K1746" i="6"/>
  <c r="K2981" i="6"/>
  <c r="K2982" i="6"/>
  <c r="K2983" i="6"/>
  <c r="K2984" i="6"/>
  <c r="K2985" i="6"/>
  <c r="K2986" i="6"/>
  <c r="K2987" i="6"/>
  <c r="K2988" i="6"/>
  <c r="K2989" i="6"/>
  <c r="K2990" i="6"/>
  <c r="K2991" i="6"/>
  <c r="K2992" i="6"/>
  <c r="K2993" i="6"/>
  <c r="K2994" i="6"/>
  <c r="K2995" i="6"/>
  <c r="K2996" i="6"/>
  <c r="K2997" i="6"/>
  <c r="K2998" i="6"/>
  <c r="K2999" i="6"/>
  <c r="K3000" i="6"/>
  <c r="K3001" i="6"/>
  <c r="Q3001" i="6" s="1"/>
  <c r="K3002" i="6"/>
  <c r="K3003" i="6"/>
  <c r="K3004" i="6"/>
  <c r="Q3004" i="6" s="1"/>
  <c r="K3005" i="6"/>
  <c r="K3006" i="6"/>
  <c r="Q3006" i="6" s="1"/>
  <c r="K3007" i="6"/>
  <c r="K3008" i="6"/>
  <c r="Q3008" i="6" s="1"/>
  <c r="K3009" i="6"/>
  <c r="K3010" i="6"/>
  <c r="K3011" i="6"/>
  <c r="K3012" i="6"/>
  <c r="K3013" i="6"/>
  <c r="K3014" i="6"/>
  <c r="K3015" i="6"/>
  <c r="K3016" i="6"/>
  <c r="K3017" i="6"/>
  <c r="K3018" i="6"/>
  <c r="K3019" i="6"/>
  <c r="K3020" i="6"/>
  <c r="K3021" i="6"/>
  <c r="K3022" i="6"/>
  <c r="K3023" i="6"/>
  <c r="K3024" i="6"/>
  <c r="K3025" i="6"/>
  <c r="K3026" i="6"/>
  <c r="K3027" i="6"/>
  <c r="K3028" i="6"/>
  <c r="K3029" i="6"/>
  <c r="K3030" i="6"/>
  <c r="K3031" i="6"/>
  <c r="K3032" i="6"/>
  <c r="K3033" i="6"/>
  <c r="K3034" i="6"/>
  <c r="K3035" i="6"/>
  <c r="K3036" i="6"/>
  <c r="K3037" i="6"/>
  <c r="K3038" i="6"/>
  <c r="K3039" i="6"/>
  <c r="K3040" i="6"/>
  <c r="K3041" i="6"/>
  <c r="K3042" i="6"/>
  <c r="K3043" i="6"/>
  <c r="K3044" i="6"/>
  <c r="K3045" i="6"/>
  <c r="K3046" i="6"/>
  <c r="K1813" i="6"/>
  <c r="K3048" i="6"/>
  <c r="K3049" i="6"/>
  <c r="K3050" i="6"/>
  <c r="K3051" i="6"/>
  <c r="K3052" i="6"/>
  <c r="K3053" i="6"/>
  <c r="K3054" i="6"/>
  <c r="K3055" i="6"/>
  <c r="K3056" i="6"/>
  <c r="K3057" i="6"/>
  <c r="K3058" i="6"/>
  <c r="K3061" i="6"/>
  <c r="K3062" i="6"/>
  <c r="Q3062" i="6" s="1"/>
  <c r="K1829" i="6"/>
  <c r="K3064" i="6"/>
  <c r="K3065" i="6"/>
  <c r="K3066" i="6"/>
  <c r="K3067" i="6"/>
  <c r="K3068" i="6"/>
  <c r="K3069" i="6"/>
  <c r="K3070" i="6"/>
  <c r="K3071" i="6"/>
  <c r="K3072" i="6"/>
  <c r="K3073" i="6"/>
  <c r="K3074" i="6"/>
  <c r="K3075" i="6"/>
  <c r="K3076" i="6"/>
  <c r="K3077" i="6"/>
  <c r="K3078" i="6"/>
  <c r="K3079" i="6"/>
  <c r="K3080" i="6"/>
  <c r="K3081" i="6"/>
  <c r="K1848" i="6"/>
  <c r="K3083" i="6"/>
  <c r="K3084" i="6"/>
  <c r="K3085" i="6"/>
  <c r="K3086" i="6"/>
  <c r="K1853" i="6"/>
  <c r="K3088" i="6"/>
  <c r="K3089" i="6"/>
  <c r="K3090" i="6"/>
  <c r="K3091" i="6"/>
  <c r="K3092" i="6"/>
  <c r="K3093" i="6"/>
  <c r="Q3093" i="6" s="1"/>
  <c r="K3094" i="6"/>
  <c r="K3095" i="6"/>
  <c r="K3096" i="6"/>
  <c r="K3097" i="6"/>
  <c r="Q3097" i="6" s="1"/>
  <c r="K3098" i="6"/>
  <c r="K3099" i="6"/>
  <c r="K1866" i="6"/>
  <c r="K3101" i="6"/>
  <c r="K3102" i="6"/>
  <c r="K3103" i="6"/>
  <c r="K3104" i="6"/>
  <c r="K1871" i="6"/>
  <c r="Q1871" i="6" s="1"/>
  <c r="K3106" i="6"/>
  <c r="K3107" i="6"/>
  <c r="K1874" i="6"/>
  <c r="K3109" i="6"/>
  <c r="K3110" i="6"/>
  <c r="K3111" i="6"/>
  <c r="K3112" i="6"/>
  <c r="K3113" i="6"/>
  <c r="K1880" i="6"/>
  <c r="K3115" i="6"/>
  <c r="K3116" i="6"/>
  <c r="K3117" i="6"/>
  <c r="K3118" i="6"/>
  <c r="K3119" i="6"/>
  <c r="K3120" i="6"/>
  <c r="K1887" i="6"/>
  <c r="K3122" i="6"/>
  <c r="K3123" i="6"/>
  <c r="K3124" i="6"/>
  <c r="K3125" i="6"/>
  <c r="K3126" i="6"/>
  <c r="Q3126" i="6" s="1"/>
  <c r="K3127" i="6"/>
  <c r="Q3127" i="6" s="1"/>
  <c r="K3128" i="6"/>
  <c r="K3129" i="6"/>
  <c r="Q3129" i="6" s="1"/>
  <c r="K3130" i="6"/>
  <c r="K3131" i="6"/>
  <c r="Q3131" i="6" s="1"/>
  <c r="K3132" i="6"/>
  <c r="Q3132" i="6" s="1"/>
  <c r="K3133" i="6"/>
  <c r="Q3133" i="6" s="1"/>
  <c r="K3134" i="6"/>
  <c r="Q3134" i="6" s="1"/>
  <c r="K3135" i="6"/>
  <c r="Q3135" i="6" s="1"/>
  <c r="K3136" i="6"/>
  <c r="K3137" i="6"/>
  <c r="K3138" i="6"/>
  <c r="K3139" i="6"/>
  <c r="K3140" i="6"/>
  <c r="K3141" i="6"/>
  <c r="K3142" i="6"/>
  <c r="K3143" i="6"/>
  <c r="K3144" i="6"/>
  <c r="K3145" i="6"/>
  <c r="K3146" i="6"/>
  <c r="K3147" i="6"/>
  <c r="K3148" i="6"/>
  <c r="K3149" i="6"/>
  <c r="K3150" i="6"/>
  <c r="K3151" i="6"/>
  <c r="K3152" i="6"/>
  <c r="K3153" i="6"/>
  <c r="K3154" i="6"/>
  <c r="K3155" i="6"/>
  <c r="K3156" i="6"/>
  <c r="K3157" i="6"/>
  <c r="K3158" i="6"/>
  <c r="K3159" i="6"/>
  <c r="Q3159" i="6" s="1"/>
  <c r="K3160" i="6"/>
  <c r="K3161" i="6"/>
  <c r="K3162" i="6"/>
  <c r="K3163" i="6"/>
  <c r="K3164" i="6"/>
  <c r="K3165" i="6"/>
  <c r="K3166" i="6"/>
  <c r="K3167" i="6"/>
  <c r="K3168" i="6"/>
  <c r="K3169" i="6"/>
  <c r="K3170" i="6"/>
  <c r="K3171" i="6"/>
  <c r="K3172" i="6"/>
  <c r="K3173" i="6"/>
  <c r="K3174" i="6"/>
  <c r="K3175" i="6"/>
  <c r="K3176" i="6"/>
  <c r="K3177" i="6"/>
  <c r="K3178" i="6"/>
  <c r="K3179" i="6"/>
  <c r="K3180" i="6"/>
  <c r="K3181" i="6"/>
  <c r="K3182" i="6"/>
  <c r="K3183" i="6"/>
  <c r="K3184" i="6"/>
  <c r="K1951" i="6"/>
  <c r="K1952" i="6"/>
  <c r="K3187" i="6"/>
  <c r="Q3187" i="6" s="1"/>
  <c r="K3188" i="6"/>
  <c r="Q3188" i="6" s="1"/>
  <c r="K3189" i="6"/>
  <c r="Q3189" i="6" s="1"/>
  <c r="K3190" i="6"/>
  <c r="K3191" i="6"/>
  <c r="Q3191" i="6" s="1"/>
  <c r="K3192" i="6"/>
  <c r="Q3192" i="6" s="1"/>
  <c r="K3193" i="6"/>
  <c r="K3194" i="6"/>
  <c r="K3195" i="6"/>
  <c r="K3196" i="6"/>
  <c r="K1963" i="6"/>
  <c r="K3198" i="6"/>
  <c r="K3199" i="6"/>
  <c r="K1966" i="6"/>
  <c r="K1967" i="6"/>
  <c r="K3202" i="6"/>
  <c r="K3203" i="6"/>
  <c r="K3204" i="6"/>
  <c r="K1971" i="6"/>
  <c r="K1972" i="6"/>
  <c r="K3207" i="6"/>
  <c r="K3208" i="6"/>
  <c r="K3209" i="6"/>
  <c r="K3210" i="6"/>
  <c r="K3211" i="6"/>
  <c r="K3212" i="6"/>
  <c r="K3213" i="6"/>
  <c r="K3214" i="6"/>
  <c r="K3215" i="6"/>
  <c r="K3216" i="6"/>
  <c r="K1983" i="6"/>
  <c r="K3218" i="6"/>
  <c r="K3219" i="6"/>
  <c r="K3220" i="6"/>
  <c r="K3221" i="6"/>
  <c r="K3222" i="6"/>
  <c r="K3223" i="6"/>
  <c r="K3224" i="6"/>
  <c r="K3225" i="6"/>
  <c r="K3226" i="6"/>
  <c r="Q3226" i="6" s="1"/>
  <c r="K1993" i="6"/>
  <c r="K3228" i="6"/>
  <c r="K1995" i="6"/>
  <c r="Q1995" i="6" s="1"/>
  <c r="K3230" i="6"/>
  <c r="K3231" i="6"/>
  <c r="K3232" i="6"/>
  <c r="K3233" i="6"/>
  <c r="K3234" i="6"/>
  <c r="K3235" i="6"/>
  <c r="K3236" i="6"/>
  <c r="K3237" i="6"/>
  <c r="K3238" i="6"/>
  <c r="K2006" i="6"/>
  <c r="K3240" i="6"/>
  <c r="K2008" i="6"/>
  <c r="K3242" i="6"/>
  <c r="K3243" i="6"/>
  <c r="K3244" i="6"/>
  <c r="K3245" i="6"/>
  <c r="K3246" i="6"/>
  <c r="K3247" i="6"/>
  <c r="Q3247" i="6" s="1"/>
  <c r="K3248" i="6"/>
  <c r="K3250" i="6"/>
  <c r="K3251" i="6"/>
  <c r="K2019" i="6"/>
  <c r="K2020" i="6"/>
  <c r="K3254" i="6"/>
  <c r="K3255" i="6"/>
  <c r="K3256" i="6"/>
  <c r="K3257" i="6"/>
  <c r="K3258" i="6"/>
  <c r="K3259" i="6"/>
  <c r="K3260" i="6"/>
  <c r="K3261" i="6"/>
  <c r="K2022" i="6"/>
  <c r="K3263" i="6"/>
  <c r="K3264" i="6"/>
  <c r="K3265" i="6"/>
  <c r="K3266" i="6"/>
  <c r="K3267" i="6"/>
  <c r="K3268" i="6"/>
  <c r="K3269" i="6"/>
  <c r="K3270" i="6"/>
  <c r="K3271" i="6"/>
  <c r="K3272" i="6"/>
  <c r="K2033" i="6"/>
  <c r="K2034" i="6"/>
  <c r="K3275" i="6"/>
  <c r="K3276" i="6"/>
  <c r="K3277" i="6"/>
  <c r="K3278" i="6"/>
  <c r="K3279" i="6"/>
  <c r="K3280" i="6"/>
  <c r="K3281" i="6"/>
  <c r="K3282" i="6"/>
  <c r="K3283" i="6"/>
  <c r="K3284" i="6"/>
  <c r="K3285" i="6"/>
  <c r="K3286" i="6"/>
  <c r="K3287" i="6"/>
  <c r="K3288" i="6"/>
  <c r="K3289" i="6"/>
  <c r="K3290" i="6"/>
  <c r="K3291" i="6"/>
  <c r="K3292" i="6"/>
  <c r="K3293" i="6"/>
  <c r="K2054" i="6"/>
  <c r="K2055" i="6"/>
  <c r="K3296" i="6"/>
  <c r="Q3296" i="6" s="1"/>
  <c r="K3297" i="6"/>
  <c r="Q3297" i="6" s="1"/>
  <c r="K3298" i="6"/>
  <c r="K2059" i="6"/>
  <c r="K3300" i="6"/>
  <c r="K3301" i="6"/>
  <c r="K2062" i="6"/>
  <c r="K2063" i="6"/>
  <c r="K3304" i="6"/>
  <c r="K3305" i="6"/>
  <c r="K3306" i="6"/>
  <c r="K3307" i="6"/>
  <c r="K3308" i="6"/>
  <c r="K3309" i="6"/>
  <c r="K3310" i="6"/>
  <c r="K3311" i="6"/>
  <c r="K3312" i="6"/>
  <c r="K3313" i="6"/>
  <c r="K3314" i="6"/>
  <c r="K2075" i="6"/>
  <c r="K2076" i="6"/>
  <c r="K3317" i="6"/>
  <c r="K3318" i="6"/>
  <c r="K3319" i="6"/>
  <c r="K3320" i="6"/>
  <c r="K3321" i="6"/>
  <c r="K2082" i="6"/>
  <c r="K2083" i="6"/>
  <c r="K3324" i="6"/>
  <c r="K3325" i="6"/>
  <c r="K3326" i="6"/>
  <c r="K3327" i="6"/>
  <c r="K3328" i="6"/>
  <c r="K3329" i="6"/>
  <c r="Q3329" i="6" s="1"/>
  <c r="K3330" i="6"/>
  <c r="Q3330" i="6" s="1"/>
  <c r="K3331" i="6"/>
  <c r="Q3331" i="6" s="1"/>
  <c r="K3332" i="6"/>
  <c r="Q3332" i="6" s="1"/>
  <c r="K3333" i="6"/>
  <c r="K3334" i="6"/>
  <c r="K3335" i="6"/>
  <c r="Q3335" i="6" s="1"/>
  <c r="K3336" i="6"/>
  <c r="Q3336" i="6" s="1"/>
  <c r="K3337" i="6"/>
  <c r="Q3337" i="6" s="1"/>
  <c r="K3338" i="6"/>
  <c r="K3339" i="6"/>
  <c r="K3340" i="6"/>
  <c r="K3341" i="6"/>
  <c r="K3342" i="6"/>
  <c r="K3343" i="6"/>
  <c r="K3344" i="6"/>
  <c r="K3345" i="6"/>
  <c r="K3346" i="6"/>
  <c r="K3347" i="6"/>
  <c r="K3348" i="6"/>
  <c r="K3349" i="6"/>
  <c r="K3350" i="6"/>
  <c r="K2111" i="6"/>
  <c r="K3352" i="6"/>
  <c r="K2113" i="6"/>
  <c r="K3354" i="6"/>
  <c r="K3355" i="6"/>
  <c r="K3356" i="6"/>
  <c r="K3357" i="6"/>
  <c r="K3358" i="6"/>
  <c r="K3359" i="6"/>
  <c r="K3360" i="6"/>
  <c r="K2121" i="6"/>
  <c r="K3362" i="6"/>
  <c r="K3363" i="6"/>
  <c r="K3364" i="6"/>
  <c r="K3365" i="6"/>
  <c r="K2126" i="6"/>
  <c r="K2127" i="6"/>
  <c r="K3368" i="6"/>
  <c r="K3369" i="6"/>
  <c r="K3370" i="6"/>
  <c r="Q3370" i="6" s="1"/>
  <c r="K3371" i="6"/>
  <c r="Q3371" i="6" s="1"/>
  <c r="K3372" i="6"/>
  <c r="Q3372" i="6" s="1"/>
  <c r="K3373" i="6"/>
  <c r="Q3373" i="6" s="1"/>
  <c r="K3374" i="6"/>
  <c r="Q3374" i="6" s="1"/>
  <c r="K3375" i="6"/>
  <c r="Q3375" i="6" s="1"/>
  <c r="K3376" i="6"/>
  <c r="Q3376" i="6" s="1"/>
  <c r="K3377" i="6"/>
  <c r="K3378" i="6"/>
  <c r="K3379" i="6"/>
  <c r="K3380" i="6"/>
  <c r="K3381" i="6"/>
  <c r="K3382" i="6"/>
  <c r="K3383" i="6"/>
  <c r="K3384" i="6"/>
  <c r="K3385" i="6"/>
  <c r="K3386" i="6"/>
  <c r="K3387" i="6"/>
  <c r="K3388" i="6"/>
  <c r="K3389" i="6"/>
  <c r="K3390" i="6"/>
  <c r="K3391" i="6"/>
  <c r="K3392" i="6"/>
  <c r="K3393" i="6"/>
  <c r="K3394" i="6"/>
  <c r="K3395" i="6"/>
  <c r="K3396" i="6"/>
  <c r="K3397" i="6"/>
  <c r="K3398" i="6"/>
  <c r="K3399" i="6"/>
  <c r="K3400" i="6"/>
  <c r="K3401" i="6"/>
  <c r="K2160" i="6"/>
  <c r="K3403" i="6"/>
  <c r="K3404" i="6"/>
  <c r="K3405" i="6"/>
  <c r="K3406" i="6"/>
  <c r="K2164" i="6"/>
  <c r="K3408" i="6"/>
  <c r="Q3408" i="6" s="1"/>
  <c r="K3409" i="6"/>
  <c r="Q3409" i="6" s="1"/>
  <c r="K3410" i="6"/>
  <c r="Q3410" i="6" s="1"/>
  <c r="K3411" i="6"/>
  <c r="Q3411" i="6" s="1"/>
  <c r="K3412" i="6"/>
  <c r="K3413" i="6"/>
  <c r="K3414" i="6"/>
  <c r="K3415" i="6"/>
  <c r="K3416" i="6"/>
  <c r="K3417" i="6"/>
  <c r="K3418" i="6"/>
  <c r="K3419" i="6"/>
  <c r="K3420" i="6"/>
  <c r="K3421" i="6"/>
  <c r="K3422" i="6"/>
  <c r="K3423" i="6"/>
  <c r="K3424" i="6"/>
  <c r="K3425" i="6"/>
  <c r="K3426" i="6"/>
  <c r="K3427" i="6"/>
  <c r="K3428" i="6"/>
  <c r="Q3428" i="6" s="1"/>
  <c r="K3429" i="6"/>
  <c r="Q3429" i="6" s="1"/>
  <c r="K3430" i="6"/>
  <c r="Q3430" i="6" s="1"/>
  <c r="K3431" i="6"/>
  <c r="K3432" i="6"/>
  <c r="Q3432" i="6" s="1"/>
  <c r="K3433" i="6"/>
  <c r="Q3433" i="6" s="1"/>
  <c r="K3434" i="6"/>
  <c r="Q3434" i="6" s="1"/>
  <c r="K3435" i="6"/>
  <c r="Q3435" i="6" s="1"/>
  <c r="K3436" i="6"/>
  <c r="Q3436" i="6" s="1"/>
  <c r="K3437" i="6"/>
  <c r="Q3437" i="6" s="1"/>
  <c r="K3438" i="6"/>
  <c r="Q3438" i="6" s="1"/>
  <c r="K3439" i="6"/>
  <c r="Q3439" i="6" s="1"/>
  <c r="K3440" i="6"/>
  <c r="Q3440" i="6" s="1"/>
  <c r="K3441" i="6"/>
  <c r="K3442" i="6"/>
  <c r="K3443" i="6"/>
  <c r="K3444" i="6"/>
  <c r="K3445" i="6"/>
  <c r="K3446" i="6"/>
  <c r="K3447" i="6"/>
  <c r="K3448" i="6"/>
  <c r="K3449" i="6"/>
  <c r="K3450" i="6"/>
  <c r="K3451" i="6"/>
  <c r="K3452" i="6"/>
  <c r="K3453" i="6"/>
  <c r="K3454" i="6"/>
  <c r="K3455" i="6"/>
  <c r="K3456" i="6"/>
  <c r="K3457" i="6"/>
  <c r="K3458" i="6"/>
  <c r="Q3458" i="6" s="1"/>
  <c r="K3459" i="6"/>
  <c r="K3460" i="6"/>
  <c r="K2229" i="6"/>
  <c r="K3462" i="6"/>
  <c r="K3463" i="6"/>
  <c r="K3464" i="6"/>
  <c r="K3465" i="6"/>
  <c r="K2234" i="6"/>
  <c r="K2235" i="6"/>
  <c r="K3468" i="6"/>
  <c r="K3469" i="6"/>
  <c r="Q3469" i="6" s="1"/>
  <c r="K2238" i="6"/>
  <c r="Q2238" i="6" s="1"/>
  <c r="K2239" i="6"/>
  <c r="Q2239" i="6" s="1"/>
  <c r="K3472" i="6"/>
  <c r="Q3472" i="6" s="1"/>
  <c r="K3473" i="6"/>
  <c r="Q3473" i="6" s="1"/>
  <c r="K3474" i="6"/>
  <c r="Q3474" i="6" s="1"/>
  <c r="K3475" i="6"/>
  <c r="K3476" i="6"/>
  <c r="K2245" i="6"/>
  <c r="K3478" i="6"/>
  <c r="K3479" i="6"/>
  <c r="K3480" i="6"/>
  <c r="K3481" i="6"/>
  <c r="K3482" i="6"/>
  <c r="K3483" i="6"/>
  <c r="K2252" i="6"/>
  <c r="K3485" i="6"/>
  <c r="K3486" i="6"/>
  <c r="K3487" i="6"/>
  <c r="K2256" i="6"/>
  <c r="K3489" i="6"/>
  <c r="K2258" i="6"/>
  <c r="K3491" i="6"/>
  <c r="K3492" i="6"/>
  <c r="K2261" i="6"/>
  <c r="K2262" i="6"/>
  <c r="K3495" i="6"/>
  <c r="K2264" i="6"/>
  <c r="K3497" i="6"/>
  <c r="K3498" i="6"/>
  <c r="K2267" i="6"/>
  <c r="K3500" i="6"/>
  <c r="Q3500" i="6" s="1"/>
  <c r="K3501" i="6"/>
  <c r="Q3501" i="6" s="1"/>
  <c r="K3502" i="6"/>
  <c r="Q3502" i="6" s="1"/>
  <c r="K3503" i="6"/>
  <c r="Q3503" i="6" s="1"/>
  <c r="K3504" i="6"/>
  <c r="Q3504" i="6" s="1"/>
  <c r="K3505" i="6"/>
  <c r="Q3505" i="6" s="1"/>
  <c r="K2274" i="6"/>
  <c r="Q2274" i="6" s="1"/>
  <c r="K2275" i="6"/>
  <c r="K3508" i="6"/>
  <c r="K2277" i="6"/>
  <c r="K3510" i="6"/>
  <c r="K2279" i="6"/>
  <c r="K3512" i="6"/>
  <c r="K3513" i="6"/>
  <c r="K3514" i="6"/>
  <c r="K3515" i="6"/>
  <c r="K3516" i="6"/>
  <c r="K3517" i="6"/>
  <c r="K2286" i="6"/>
  <c r="K2287" i="6"/>
  <c r="K3520" i="6"/>
  <c r="K3521" i="6"/>
  <c r="K3522" i="6"/>
  <c r="K3523" i="6"/>
  <c r="K3524" i="6"/>
  <c r="Q3524" i="6" s="1"/>
  <c r="K3525" i="6"/>
  <c r="Q3525" i="6" s="1"/>
  <c r="K3526" i="6"/>
  <c r="Q3526" i="6" s="1"/>
  <c r="K3527" i="6"/>
  <c r="Q3527" i="6" s="1"/>
  <c r="K3528" i="6"/>
  <c r="Q3528" i="6" s="1"/>
  <c r="K3529" i="6"/>
  <c r="K3530" i="6"/>
  <c r="K2299" i="6"/>
  <c r="K3532" i="6"/>
  <c r="K3533" i="6"/>
  <c r="K3534" i="6"/>
  <c r="K3535" i="6"/>
  <c r="K2304" i="6"/>
  <c r="K3537" i="6"/>
  <c r="K3538" i="6"/>
  <c r="K3539" i="6"/>
  <c r="K3540" i="6"/>
  <c r="K3541" i="6"/>
  <c r="K3542" i="6"/>
  <c r="K3543" i="6"/>
  <c r="K3544" i="6"/>
  <c r="K3545" i="6"/>
  <c r="K3546" i="6"/>
  <c r="K3547" i="6"/>
  <c r="K3548" i="6"/>
  <c r="K3549" i="6"/>
  <c r="K3550" i="6"/>
  <c r="K3551" i="6"/>
  <c r="K3552" i="6"/>
  <c r="K3553" i="6"/>
  <c r="K3554" i="6"/>
  <c r="K3555" i="6"/>
  <c r="K3556" i="6"/>
  <c r="K3557" i="6"/>
  <c r="K3558" i="6"/>
  <c r="K3559" i="6"/>
  <c r="K3560" i="6"/>
  <c r="K3561" i="6"/>
  <c r="K3562" i="6"/>
  <c r="K3563" i="6"/>
  <c r="Q3563" i="6" s="1"/>
  <c r="K3564" i="6"/>
  <c r="Q3564" i="6" s="1"/>
  <c r="K3565" i="6"/>
  <c r="Q3565" i="6" s="1"/>
  <c r="K2331" i="6"/>
  <c r="Q2331" i="6" s="1"/>
  <c r="K3567" i="6"/>
  <c r="Q3567" i="6" s="1"/>
  <c r="K3568" i="6"/>
  <c r="Q3568" i="6" s="1"/>
  <c r="K3569" i="6"/>
  <c r="Q3569" i="6" s="1"/>
  <c r="K3570" i="6"/>
  <c r="Q3570" i="6" s="1"/>
  <c r="K3571" i="6"/>
  <c r="Q3571" i="6" s="1"/>
  <c r="K3572" i="6"/>
  <c r="Q3572" i="6" s="1"/>
  <c r="K3573" i="6"/>
  <c r="Q3573" i="6" s="1"/>
  <c r="K3574" i="6"/>
  <c r="K3575" i="6"/>
  <c r="Q3575" i="6" s="1"/>
  <c r="K3576" i="6"/>
  <c r="Q3576" i="6" s="1"/>
  <c r="K3577" i="6"/>
  <c r="Q3577" i="6" s="1"/>
  <c r="K3578" i="6"/>
  <c r="Q3578" i="6" s="1"/>
  <c r="K3579" i="6"/>
  <c r="Q3579" i="6" s="1"/>
  <c r="K3580" i="6"/>
  <c r="K3581" i="6"/>
  <c r="K3582" i="6"/>
  <c r="K3583" i="6"/>
  <c r="K3584" i="6"/>
  <c r="K3585" i="6"/>
  <c r="K3586" i="6"/>
  <c r="K3587" i="6"/>
  <c r="K3588" i="6"/>
  <c r="K3608" i="6"/>
  <c r="R2025" i="6" l="1"/>
  <c r="R1452" i="6"/>
  <c r="M1539" i="6"/>
  <c r="R1539" i="6"/>
  <c r="R1911" i="6"/>
  <c r="R290" i="6"/>
  <c r="R1356" i="6"/>
  <c r="R1676" i="6"/>
  <c r="R1361" i="6"/>
  <c r="R872" i="6"/>
  <c r="R3369" i="6"/>
  <c r="R3129" i="6"/>
  <c r="R2100" i="6"/>
  <c r="R833" i="6"/>
  <c r="R1632" i="6"/>
  <c r="R1422" i="6"/>
  <c r="R2597" i="6"/>
  <c r="R1634" i="6"/>
  <c r="R1209" i="6"/>
  <c r="R1800" i="6"/>
  <c r="M3431" i="6"/>
  <c r="R3431" i="6"/>
  <c r="M1281" i="6"/>
  <c r="R1281" i="6"/>
  <c r="M3574" i="6"/>
  <c r="R3574" i="6"/>
  <c r="M3000" i="6"/>
  <c r="R3000" i="6"/>
  <c r="M3427" i="6"/>
  <c r="R3427" i="6"/>
  <c r="M3225" i="6"/>
  <c r="R3225" i="6"/>
  <c r="M1540" i="6"/>
  <c r="R1540" i="6"/>
  <c r="M1456" i="6"/>
  <c r="R1456" i="6"/>
  <c r="M1301" i="6"/>
  <c r="R1301" i="6"/>
  <c r="M2499" i="6"/>
  <c r="R2499" i="6"/>
  <c r="M1862" i="6"/>
  <c r="R1862" i="6"/>
  <c r="M3224" i="6"/>
  <c r="R3224" i="6"/>
  <c r="M2497" i="6"/>
  <c r="R2497" i="6"/>
  <c r="M2284" i="6"/>
  <c r="R2284" i="6"/>
  <c r="M1537" i="6"/>
  <c r="R1537" i="6"/>
  <c r="M1298" i="6"/>
  <c r="R1298" i="6"/>
  <c r="M1960" i="6"/>
  <c r="R1960" i="6"/>
  <c r="M2024" i="6"/>
  <c r="R2024" i="6"/>
  <c r="Q645" i="6"/>
  <c r="R645" i="6" s="1"/>
  <c r="R1282" i="6"/>
  <c r="R1139" i="6"/>
  <c r="Q768" i="6"/>
  <c r="R768" i="6" s="1"/>
  <c r="R1840" i="6"/>
  <c r="R2541" i="6"/>
  <c r="R2467" i="6"/>
  <c r="R2370" i="6"/>
  <c r="R1930" i="6"/>
  <c r="R1837" i="6"/>
  <c r="R1801" i="6"/>
  <c r="R2355" i="6"/>
  <c r="R1427" i="6"/>
  <c r="R1425" i="6"/>
  <c r="R2897" i="6"/>
  <c r="R2851" i="6"/>
  <c r="R2565" i="6"/>
  <c r="M4" i="6"/>
  <c r="R4" i="6"/>
  <c r="M3653" i="6"/>
  <c r="R3653" i="6"/>
  <c r="M3565" i="6"/>
  <c r="R3565" i="6"/>
  <c r="M1542" i="6"/>
  <c r="R1542" i="6"/>
  <c r="M2424" i="6"/>
  <c r="R2424" i="6"/>
  <c r="M2480" i="6"/>
  <c r="R2480" i="6"/>
  <c r="M2494" i="6"/>
  <c r="R2494" i="6"/>
  <c r="M2585" i="6"/>
  <c r="R2585" i="6"/>
  <c r="M2671" i="6"/>
  <c r="R2671" i="6"/>
  <c r="M2738" i="6"/>
  <c r="R2738" i="6"/>
  <c r="M2919" i="6"/>
  <c r="R2919" i="6"/>
  <c r="M2907" i="6"/>
  <c r="R2907" i="6"/>
  <c r="M2865" i="6"/>
  <c r="R2865" i="6"/>
  <c r="M2859" i="6"/>
  <c r="R2859" i="6"/>
  <c r="M2679" i="6"/>
  <c r="R2679" i="6"/>
  <c r="M2855" i="6"/>
  <c r="R2855" i="6"/>
  <c r="M3623" i="6"/>
  <c r="M2884" i="6"/>
  <c r="R2884" i="6"/>
  <c r="M2872" i="6"/>
  <c r="R2872" i="6"/>
  <c r="M2459" i="6"/>
  <c r="R2459" i="6"/>
  <c r="M2566" i="6"/>
  <c r="R2566" i="6"/>
  <c r="M2609" i="6"/>
  <c r="R2609" i="6"/>
  <c r="M2597" i="6"/>
  <c r="M2676" i="6"/>
  <c r="R2676" i="6"/>
  <c r="M2700" i="6"/>
  <c r="R2700" i="6"/>
  <c r="M2743" i="6"/>
  <c r="R2743" i="6"/>
  <c r="M2924" i="6"/>
  <c r="R2924" i="6"/>
  <c r="M2906" i="6"/>
  <c r="R2906" i="6"/>
  <c r="M2894" i="6"/>
  <c r="R2894" i="6"/>
  <c r="M2882" i="6"/>
  <c r="R2882" i="6"/>
  <c r="M2876" i="6"/>
  <c r="M3626" i="6"/>
  <c r="R3626" i="6"/>
  <c r="M1544" i="6"/>
  <c r="R1544" i="6"/>
  <c r="M2672" i="6"/>
  <c r="R2672" i="6"/>
  <c r="M2285" i="6"/>
  <c r="R2285" i="6"/>
  <c r="M2655" i="6"/>
  <c r="R2655" i="6"/>
  <c r="M2693" i="6"/>
  <c r="R2693" i="6"/>
  <c r="M2699" i="6"/>
  <c r="R2699" i="6"/>
  <c r="M2899" i="6"/>
  <c r="R2899" i="6"/>
  <c r="M2881" i="6"/>
  <c r="R2881" i="6"/>
  <c r="M2954" i="6"/>
  <c r="R2954" i="6"/>
  <c r="M3652" i="6"/>
  <c r="R3652" i="6"/>
  <c r="M2634" i="6"/>
  <c r="R2634" i="6"/>
  <c r="M2356" i="6"/>
  <c r="R2356" i="6"/>
  <c r="M3615" i="6"/>
  <c r="R3615" i="6"/>
  <c r="M2586" i="6"/>
  <c r="R2586" i="6"/>
  <c r="M2633" i="6"/>
  <c r="R2633" i="6"/>
  <c r="M2854" i="6"/>
  <c r="R2854" i="6"/>
  <c r="M2283" i="6"/>
  <c r="R2283" i="6"/>
  <c r="M2199" i="6"/>
  <c r="R2199" i="6"/>
  <c r="M2607" i="6"/>
  <c r="M2654" i="6"/>
  <c r="R2654" i="6"/>
  <c r="M2692" i="6"/>
  <c r="R2692" i="6"/>
  <c r="M2680" i="6"/>
  <c r="R2680" i="6"/>
  <c r="R2730" i="6"/>
  <c r="M3620" i="6"/>
  <c r="R3620" i="6"/>
  <c r="M3636" i="6"/>
  <c r="R3636" i="6"/>
  <c r="M2488" i="6"/>
  <c r="R2488" i="6"/>
  <c r="M2581" i="6"/>
  <c r="R2581" i="6"/>
  <c r="M2728" i="6"/>
  <c r="R2728" i="6"/>
  <c r="M2878" i="6"/>
  <c r="R2878" i="6"/>
  <c r="M1543" i="6"/>
  <c r="R2958" i="6"/>
  <c r="M149" i="6"/>
  <c r="R1100" i="6"/>
  <c r="R1168" i="6"/>
  <c r="R1144" i="6"/>
  <c r="R209" i="6"/>
  <c r="M148" i="6"/>
  <c r="M259" i="6"/>
  <c r="M358" i="6"/>
  <c r="M428" i="6"/>
  <c r="M595" i="6"/>
  <c r="M135" i="6"/>
  <c r="M3239" i="6"/>
  <c r="M464" i="6"/>
  <c r="M382" i="6"/>
  <c r="M123" i="6"/>
  <c r="M296" i="6"/>
  <c r="M320" i="6"/>
  <c r="M2897" i="6"/>
  <c r="M116" i="6"/>
  <c r="M110" i="6"/>
  <c r="M109" i="6"/>
  <c r="M2851" i="6"/>
  <c r="M289" i="6"/>
  <c r="M513" i="6"/>
  <c r="M288" i="6"/>
  <c r="M448" i="6"/>
  <c r="M127" i="6"/>
  <c r="M399" i="6"/>
  <c r="M566" i="6"/>
  <c r="M119" i="6"/>
  <c r="M257" i="6"/>
  <c r="M285" i="6"/>
  <c r="M114" i="6"/>
  <c r="M3470" i="6"/>
  <c r="M282" i="6"/>
  <c r="M232" i="6"/>
  <c r="M268" i="6"/>
  <c r="M242" i="6"/>
  <c r="M95" i="6"/>
  <c r="M462" i="6"/>
  <c r="M385" i="6"/>
  <c r="M84" i="6"/>
  <c r="M335" i="6"/>
  <c r="M2730" i="6"/>
  <c r="M485" i="6"/>
  <c r="M177" i="6"/>
  <c r="M3494" i="6"/>
  <c r="M3367" i="6"/>
  <c r="M371" i="6"/>
  <c r="M176" i="6"/>
  <c r="M2577" i="6"/>
  <c r="M2565" i="6"/>
  <c r="M537" i="6"/>
  <c r="M3402" i="6"/>
  <c r="M2467" i="6"/>
  <c r="M172" i="6"/>
  <c r="M502" i="6"/>
  <c r="M2501" i="6"/>
  <c r="M198" i="6"/>
  <c r="M245" i="6"/>
  <c r="M292" i="6"/>
  <c r="R1167" i="6"/>
  <c r="R1143" i="6"/>
  <c r="R1166" i="6"/>
  <c r="R1046" i="6"/>
  <c r="R1165" i="6"/>
  <c r="R1129" i="6"/>
  <c r="R1057" i="6"/>
  <c r="R801" i="6"/>
  <c r="R1101" i="6"/>
  <c r="R710" i="6"/>
  <c r="R959" i="6"/>
  <c r="R1099" i="6"/>
  <c r="R1039" i="6"/>
  <c r="R1020" i="6"/>
  <c r="R785" i="6"/>
  <c r="R954" i="6"/>
  <c r="R692" i="6"/>
  <c r="R786" i="6"/>
  <c r="R1013" i="6"/>
  <c r="R725" i="6"/>
  <c r="R738" i="6"/>
  <c r="R856" i="6"/>
  <c r="R1023" i="6"/>
  <c r="R3610" i="6"/>
  <c r="R886" i="6"/>
  <c r="R779" i="6"/>
  <c r="R3633" i="6"/>
  <c r="R893" i="6"/>
  <c r="R754" i="6"/>
  <c r="R905" i="6"/>
  <c r="R3591" i="6"/>
  <c r="R932" i="6"/>
  <c r="R783" i="6"/>
  <c r="R941" i="6"/>
  <c r="R784" i="6"/>
  <c r="R3639" i="6"/>
  <c r="M2355" i="6"/>
  <c r="M3298" i="6"/>
  <c r="Q2734" i="6"/>
  <c r="R2734" i="6" s="1"/>
  <c r="R21" i="1"/>
  <c r="R22" i="1"/>
  <c r="R23" i="1"/>
  <c r="R24" i="1"/>
  <c r="R25" i="1"/>
  <c r="Q1266" i="6" s="1"/>
  <c r="R1266" i="6" s="1"/>
  <c r="R26" i="1"/>
  <c r="R27" i="1"/>
  <c r="R28" i="1"/>
  <c r="R29" i="1"/>
  <c r="R30" i="1"/>
  <c r="R31" i="1"/>
  <c r="Q2735" i="6" s="1"/>
  <c r="R2735" i="6" s="1"/>
  <c r="R33" i="1"/>
  <c r="Q10" i="6" s="1"/>
  <c r="R10" i="6" s="1"/>
  <c r="R34" i="1"/>
  <c r="Q6" i="6" s="1"/>
  <c r="R6" i="6" s="1"/>
  <c r="R35" i="1"/>
  <c r="Q3121" i="6" s="1"/>
  <c r="R3121" i="6" s="1"/>
  <c r="R36" i="1"/>
  <c r="Q7" i="6" s="1"/>
  <c r="R7" i="6" s="1"/>
  <c r="R37" i="1"/>
  <c r="Q5" i="6" s="1"/>
  <c r="R5" i="6" s="1"/>
  <c r="R38" i="1"/>
  <c r="Q11" i="6" s="1"/>
  <c r="R11" i="6" s="1"/>
  <c r="R39" i="1"/>
  <c r="Q8" i="6" s="1"/>
  <c r="R8" i="6" s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Q150" i="6" s="1"/>
  <c r="R150" i="6" s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Q149" i="6" s="1"/>
  <c r="R149" i="6" s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Q2114" i="6" s="1"/>
  <c r="R2114" i="6" s="1"/>
  <c r="R520" i="1"/>
  <c r="Q2116" i="6" s="1"/>
  <c r="R2116" i="6" s="1"/>
  <c r="R521" i="1"/>
  <c r="Q2112" i="6" s="1"/>
  <c r="R2112" i="6" s="1"/>
  <c r="R522" i="1"/>
  <c r="Q2115" i="6" s="1"/>
  <c r="R2115" i="6" s="1"/>
  <c r="R523" i="1"/>
  <c r="Q2445" i="6" s="1"/>
  <c r="R2445" i="6" s="1"/>
  <c r="R524" i="1"/>
  <c r="Q2770" i="6" s="1"/>
  <c r="R2770" i="6" s="1"/>
  <c r="R525" i="1"/>
  <c r="Q2288" i="6" s="1"/>
  <c r="R2288" i="6" s="1"/>
  <c r="R526" i="1"/>
  <c r="Q2373" i="6" s="1"/>
  <c r="R2373" i="6" s="1"/>
  <c r="R527" i="1"/>
  <c r="Q2443" i="6" s="1"/>
  <c r="R2443" i="6" s="1"/>
  <c r="R528" i="1"/>
  <c r="Q1049" i="6" s="1"/>
  <c r="R1049" i="6" s="1"/>
  <c r="R529" i="1"/>
  <c r="Q3095" i="6" s="1"/>
  <c r="R3095" i="6" s="1"/>
  <c r="R530" i="1"/>
  <c r="Q2861" i="6" s="1"/>
  <c r="R2861" i="6" s="1"/>
  <c r="R531" i="1"/>
  <c r="Q2809" i="6" s="1"/>
  <c r="R2809" i="6" s="1"/>
  <c r="R532" i="1"/>
  <c r="Q2807" i="6" s="1"/>
  <c r="R2807" i="6" s="1"/>
  <c r="R533" i="1"/>
  <c r="Q2775" i="6" s="1"/>
  <c r="R2775" i="6" s="1"/>
  <c r="R534" i="1"/>
  <c r="Q2714" i="6" s="1"/>
  <c r="R2714" i="6" s="1"/>
  <c r="R535" i="1"/>
  <c r="Q2291" i="6" s="1"/>
  <c r="R2291" i="6" s="1"/>
  <c r="R536" i="1"/>
  <c r="Q2289" i="6" s="1"/>
  <c r="R2289" i="6" s="1"/>
  <c r="R537" i="1"/>
  <c r="Q2180" i="6" s="1"/>
  <c r="R2180" i="6" s="1"/>
  <c r="R538" i="1"/>
  <c r="Q2507" i="6" s="1"/>
  <c r="R2507" i="6" s="1"/>
  <c r="R539" i="1"/>
  <c r="Q998" i="6" s="1"/>
  <c r="R998" i="6" s="1"/>
  <c r="R540" i="1"/>
  <c r="Q3096" i="6" s="1"/>
  <c r="R3096" i="6" s="1"/>
  <c r="R541" i="1"/>
  <c r="Q2951" i="6" s="1"/>
  <c r="R2951" i="6" s="1"/>
  <c r="R542" i="1"/>
  <c r="Q2950" i="6" s="1"/>
  <c r="R2950" i="6" s="1"/>
  <c r="R543" i="1"/>
  <c r="Q1720" i="6" s="1"/>
  <c r="R1720" i="6" s="1"/>
  <c r="R544" i="1"/>
  <c r="Q2959" i="6" s="1"/>
  <c r="R2959" i="6" s="1"/>
  <c r="R545" i="1"/>
  <c r="Q2843" i="6" s="1"/>
  <c r="R2843" i="6" s="1"/>
  <c r="R546" i="1"/>
  <c r="Q1625" i="6" s="1"/>
  <c r="R1625" i="6" s="1"/>
  <c r="R547" i="1"/>
  <c r="Q2839" i="6" s="1"/>
  <c r="R2839" i="6" s="1"/>
  <c r="R548" i="1"/>
  <c r="Q2838" i="6" s="1"/>
  <c r="R2838" i="6" s="1"/>
  <c r="R549" i="1"/>
  <c r="Q1025" i="6" s="1"/>
  <c r="R1025" i="6" s="1"/>
  <c r="R550" i="1"/>
  <c r="Q2233" i="6" s="1"/>
  <c r="R2233" i="6" s="1"/>
  <c r="R551" i="1"/>
  <c r="Q3094" i="6" s="1"/>
  <c r="R3094" i="6" s="1"/>
  <c r="R552" i="1"/>
  <c r="Q1829" i="6" s="1"/>
  <c r="R1829" i="6" s="1"/>
  <c r="R553" i="1"/>
  <c r="Q2923" i="6" s="1"/>
  <c r="R2923" i="6" s="1"/>
  <c r="R554" i="1"/>
  <c r="Q2948" i="6" s="1"/>
  <c r="R2948" i="6" s="1"/>
  <c r="R555" i="1"/>
  <c r="Q2927" i="6" s="1"/>
  <c r="R2927" i="6" s="1"/>
  <c r="R556" i="1"/>
  <c r="Q2842" i="6" s="1"/>
  <c r="R2842" i="6" s="1"/>
  <c r="R557" i="1"/>
  <c r="Q2442" i="6" s="1"/>
  <c r="R2442" i="6" s="1"/>
  <c r="R558" i="1"/>
  <c r="Q2117" i="6" s="1"/>
  <c r="R2117" i="6" s="1"/>
  <c r="R559" i="1"/>
  <c r="Q2231" i="6" s="1"/>
  <c r="R2231" i="6" s="1"/>
  <c r="R560" i="1"/>
  <c r="Q2232" i="6" s="1"/>
  <c r="R2232" i="6" s="1"/>
  <c r="R561" i="1"/>
  <c r="Q1399" i="6" s="1"/>
  <c r="R1399" i="6" s="1"/>
  <c r="R562" i="1"/>
  <c r="Q2539" i="6" s="1"/>
  <c r="R2539" i="6" s="1"/>
  <c r="R563" i="1"/>
  <c r="Q3061" i="6" s="1"/>
  <c r="R3061" i="6" s="1"/>
  <c r="R564" i="1"/>
  <c r="Q2810" i="6" s="1"/>
  <c r="R2810" i="6" s="1"/>
  <c r="R565" i="1"/>
  <c r="Q870" i="6" s="1"/>
  <c r="R870" i="6" s="1"/>
  <c r="R566" i="1"/>
  <c r="Q2885" i="6" s="1"/>
  <c r="R2885" i="6" s="1"/>
  <c r="R567" i="1"/>
  <c r="Q2375" i="6" s="1"/>
  <c r="R2375" i="6" s="1"/>
  <c r="R568" i="1"/>
  <c r="Q2451" i="6" s="1"/>
  <c r="R2451" i="6" s="1"/>
  <c r="R569" i="1"/>
  <c r="Q2452" i="6" s="1"/>
  <c r="R2452" i="6" s="1"/>
  <c r="R570" i="1"/>
  <c r="Q3092" i="6" s="1"/>
  <c r="R3092" i="6" s="1"/>
  <c r="R571" i="1"/>
  <c r="Q3064" i="6" s="1"/>
  <c r="R3064" i="6" s="1"/>
  <c r="R572" i="1"/>
  <c r="Q2922" i="6" s="1"/>
  <c r="R2922" i="6" s="1"/>
  <c r="R573" i="1"/>
  <c r="Q2925" i="6" s="1"/>
  <c r="R2925" i="6" s="1"/>
  <c r="R574" i="1"/>
  <c r="Q2863" i="6" s="1"/>
  <c r="R2863" i="6" s="1"/>
  <c r="R575" i="1"/>
  <c r="Q2635" i="6" s="1"/>
  <c r="R2635" i="6" s="1"/>
  <c r="R576" i="1"/>
  <c r="Q189" i="6" s="1"/>
  <c r="R189" i="6" s="1"/>
  <c r="R577" i="1"/>
  <c r="Q2540" i="6" s="1"/>
  <c r="R2540" i="6" s="1"/>
  <c r="R578" i="1"/>
  <c r="Q3065" i="6" s="1"/>
  <c r="R3065" i="6" s="1"/>
  <c r="R579" i="1"/>
  <c r="Q3003" i="6" s="1"/>
  <c r="R3003" i="6" s="1"/>
  <c r="R580" i="1"/>
  <c r="Q3009" i="6" s="1"/>
  <c r="R3009" i="6" s="1"/>
  <c r="R581" i="1"/>
  <c r="Q2862" i="6" s="1"/>
  <c r="R2862" i="6" s="1"/>
  <c r="R582" i="1"/>
  <c r="Q2860" i="6" s="1"/>
  <c r="R2860" i="6" s="1"/>
  <c r="R583" i="1"/>
  <c r="Q2776" i="6" s="1"/>
  <c r="R2776" i="6" s="1"/>
  <c r="R584" i="1"/>
  <c r="Q2374" i="6" s="1"/>
  <c r="R2374" i="6" s="1"/>
  <c r="R585" i="1"/>
  <c r="Q2290" i="6" s="1"/>
  <c r="R2290" i="6" s="1"/>
  <c r="R586" i="1"/>
  <c r="Q3130" i="6" s="1"/>
  <c r="R3130" i="6" s="1"/>
  <c r="R587" i="1"/>
  <c r="Q2638" i="6" s="1"/>
  <c r="R2638" i="6" s="1"/>
  <c r="R588" i="1"/>
  <c r="Q2505" i="6" s="1"/>
  <c r="R2505" i="6" s="1"/>
  <c r="R589" i="1"/>
  <c r="Q3005" i="6" s="1"/>
  <c r="R3005" i="6" s="1"/>
  <c r="R590" i="1"/>
  <c r="Q2921" i="6" s="1"/>
  <c r="R2921" i="6" s="1"/>
  <c r="R591" i="1"/>
  <c r="Q3007" i="6" s="1"/>
  <c r="R3007" i="6" s="1"/>
  <c r="R592" i="1"/>
  <c r="Q2926" i="6" s="1"/>
  <c r="R2926" i="6" s="1"/>
  <c r="R593" i="1"/>
  <c r="Q2844" i="6" s="1"/>
  <c r="R2844" i="6" s="1"/>
  <c r="R594" i="1"/>
  <c r="Q2772" i="6" s="1"/>
  <c r="R2772" i="6" s="1"/>
  <c r="R595" i="1"/>
  <c r="Q2740" i="6" s="1"/>
  <c r="R2740" i="6" s="1"/>
  <c r="R596" i="1"/>
  <c r="Q2157" i="6" s="1"/>
  <c r="R2157" i="6" s="1"/>
  <c r="R597" i="1"/>
  <c r="Q2886" i="6" s="1"/>
  <c r="R2886" i="6" s="1"/>
  <c r="R598" i="1"/>
  <c r="Q2773" i="6" s="1"/>
  <c r="R2773" i="6" s="1"/>
  <c r="R599" i="1"/>
  <c r="Q2321" i="6" s="1"/>
  <c r="R2321" i="6" s="1"/>
  <c r="R600" i="1"/>
  <c r="Q2322" i="6" s="1"/>
  <c r="R2322" i="6" s="1"/>
  <c r="R601" i="1"/>
  <c r="Q2448" i="6" s="1"/>
  <c r="R2448" i="6" s="1"/>
  <c r="R602" i="1"/>
  <c r="Q2449" i="6" s="1"/>
  <c r="R2449" i="6" s="1"/>
  <c r="R603" i="1"/>
  <c r="Q997" i="6" s="1"/>
  <c r="R997" i="6" s="1"/>
  <c r="R604" i="1"/>
  <c r="Q2952" i="6" s="1"/>
  <c r="R2952" i="6" s="1"/>
  <c r="R605" i="1"/>
  <c r="R606" i="1"/>
  <c r="Q2118" i="6" s="1"/>
  <c r="R2118" i="6" s="1"/>
  <c r="R607" i="1"/>
  <c r="Q3298" i="6" s="1"/>
  <c r="R3298" i="6" s="1"/>
  <c r="R608" i="1"/>
  <c r="Q3249" i="6" s="1"/>
  <c r="R3249" i="6" s="1"/>
  <c r="R609" i="1"/>
  <c r="Q2059" i="6" s="1"/>
  <c r="R2059" i="6" s="1"/>
  <c r="R610" i="1"/>
  <c r="Q3300" i="6" s="1"/>
  <c r="R3300" i="6" s="1"/>
  <c r="R611" i="1"/>
  <c r="Q3248" i="6" s="1"/>
  <c r="R3248" i="6" s="1"/>
  <c r="R612" i="1"/>
  <c r="Q3190" i="6" s="1"/>
  <c r="R3190" i="6" s="1"/>
  <c r="R613" i="1"/>
  <c r="Q3334" i="6" s="1"/>
  <c r="R3334" i="6" s="1"/>
  <c r="R614" i="1"/>
  <c r="Q3333" i="6" s="1"/>
  <c r="R3333" i="6" s="1"/>
  <c r="R615" i="1"/>
  <c r="Q13" i="6" s="1"/>
  <c r="R13" i="6" s="1"/>
  <c r="R616" i="1"/>
  <c r="Q20" i="6" s="1"/>
  <c r="R20" i="6" s="1"/>
  <c r="R617" i="1"/>
  <c r="Q26" i="6" s="1"/>
  <c r="R26" i="6" s="1"/>
  <c r="R618" i="1"/>
  <c r="Q18" i="6" s="1"/>
  <c r="R18" i="6" s="1"/>
  <c r="R619" i="1"/>
  <c r="Q25" i="6" s="1"/>
  <c r="R25" i="6" s="1"/>
  <c r="R620" i="1"/>
  <c r="Q22" i="6" s="1"/>
  <c r="R22" i="6" s="1"/>
  <c r="R621" i="1"/>
  <c r="Q15" i="6" s="1"/>
  <c r="R15" i="6" s="1"/>
  <c r="R622" i="1"/>
  <c r="R623" i="1"/>
  <c r="Q23" i="6" s="1"/>
  <c r="R23" i="6" s="1"/>
  <c r="R624" i="1"/>
  <c r="Q19" i="6" s="1"/>
  <c r="R19" i="6" s="1"/>
  <c r="R625" i="1"/>
  <c r="Q16" i="6" s="1"/>
  <c r="R16" i="6" s="1"/>
  <c r="R626" i="1"/>
  <c r="Q30" i="6" s="1"/>
  <c r="R30" i="6" s="1"/>
  <c r="R627" i="1"/>
  <c r="Q28" i="6" s="1"/>
  <c r="R28" i="6" s="1"/>
  <c r="R628" i="1"/>
  <c r="Q31" i="6" s="1"/>
  <c r="R31" i="6" s="1"/>
  <c r="R629" i="1"/>
  <c r="Q29" i="6" s="1"/>
  <c r="R29" i="6" s="1"/>
  <c r="R630" i="1"/>
  <c r="R631" i="1"/>
  <c r="Q32" i="6" s="1"/>
  <c r="R32" i="6" s="1"/>
  <c r="R632" i="1"/>
  <c r="Q37" i="6" s="1"/>
  <c r="R37" i="6" s="1"/>
  <c r="R633" i="1"/>
  <c r="Q35" i="6" s="1"/>
  <c r="R35" i="6" s="1"/>
  <c r="R634" i="1"/>
  <c r="Q36" i="6" s="1"/>
  <c r="R36" i="6" s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Q40" i="6" s="1"/>
  <c r="R40" i="6" s="1"/>
  <c r="R668" i="1"/>
  <c r="Q39" i="6" s="1"/>
  <c r="R39" i="6" s="1"/>
  <c r="R669" i="1"/>
  <c r="Q38" i="6" s="1"/>
  <c r="R38" i="6" s="1"/>
  <c r="R670" i="1"/>
  <c r="Q41" i="6" s="1"/>
  <c r="R41" i="6" s="1"/>
  <c r="R671" i="1"/>
  <c r="Q43" i="6" s="1"/>
  <c r="R43" i="6" s="1"/>
  <c r="R672" i="1"/>
  <c r="Q42" i="6" s="1"/>
  <c r="R42" i="6" s="1"/>
  <c r="R673" i="1"/>
  <c r="Q45" i="6" s="1"/>
  <c r="R45" i="6" s="1"/>
  <c r="R674" i="1"/>
  <c r="Q44" i="6" s="1"/>
  <c r="R44" i="6" s="1"/>
  <c r="R675" i="1"/>
  <c r="R676" i="1"/>
  <c r="R677" i="1"/>
  <c r="Q48" i="6" s="1"/>
  <c r="R48" i="6" s="1"/>
  <c r="R678" i="1"/>
  <c r="Q47" i="6" s="1"/>
  <c r="R47" i="6" s="1"/>
  <c r="R679" i="1"/>
  <c r="Q46" i="6" s="1"/>
  <c r="R46" i="6" s="1"/>
  <c r="R680" i="1"/>
  <c r="Q49" i="6" s="1"/>
  <c r="R49" i="6" s="1"/>
  <c r="R681" i="1"/>
  <c r="R682" i="1"/>
  <c r="R683" i="1"/>
  <c r="Q53" i="6" s="1"/>
  <c r="R53" i="6" s="1"/>
  <c r="R684" i="1"/>
  <c r="Q50" i="6" s="1"/>
  <c r="R50" i="6" s="1"/>
  <c r="R685" i="1"/>
  <c r="Q55" i="6" s="1"/>
  <c r="R55" i="6" s="1"/>
  <c r="R686" i="1"/>
  <c r="Q54" i="6" s="1"/>
  <c r="R54" i="6" s="1"/>
  <c r="R687" i="1"/>
  <c r="Q51" i="6" s="1"/>
  <c r="R51" i="6" s="1"/>
  <c r="R688" i="1"/>
  <c r="Q52" i="6" s="1"/>
  <c r="R52" i="6" s="1"/>
  <c r="R689" i="1"/>
  <c r="R690" i="1"/>
  <c r="R691" i="1"/>
  <c r="Q3128" i="6" s="1"/>
  <c r="R3128" i="6" s="1"/>
  <c r="R692" i="1"/>
  <c r="Q56" i="6" s="1"/>
  <c r="R56" i="6" s="1"/>
  <c r="R693" i="1"/>
  <c r="Q58" i="6" s="1"/>
  <c r="R58" i="6" s="1"/>
  <c r="R694" i="1"/>
  <c r="Q57" i="6" s="1"/>
  <c r="R57" i="6" s="1"/>
  <c r="R695" i="1"/>
  <c r="R696" i="1"/>
  <c r="R697" i="1"/>
  <c r="R698" i="1"/>
  <c r="R699" i="1"/>
  <c r="R700" i="1"/>
  <c r="Q2916" i="6" s="1"/>
  <c r="R2916" i="6" s="1"/>
  <c r="R701" i="1"/>
  <c r="Q2320" i="6" s="1"/>
  <c r="R2320" i="6" s="1"/>
  <c r="R702" i="1"/>
  <c r="Q60" i="6" s="1"/>
  <c r="R60" i="6" s="1"/>
  <c r="R703" i="1"/>
  <c r="Q59" i="6" s="1"/>
  <c r="R59" i="6" s="1"/>
  <c r="R704" i="1"/>
  <c r="Q63" i="6" s="1"/>
  <c r="R63" i="6" s="1"/>
  <c r="R705" i="1"/>
  <c r="Q61" i="6" s="1"/>
  <c r="R61" i="6" s="1"/>
  <c r="R706" i="1"/>
  <c r="Q62" i="6" s="1"/>
  <c r="R62" i="6" s="1"/>
  <c r="R707" i="1"/>
  <c r="R708" i="1"/>
  <c r="Q66" i="6" s="1"/>
  <c r="R66" i="6" s="1"/>
  <c r="R709" i="1"/>
  <c r="Q64" i="6" s="1"/>
  <c r="R64" i="6" s="1"/>
  <c r="R710" i="1"/>
  <c r="Q65" i="6" s="1"/>
  <c r="R65" i="6" s="1"/>
  <c r="R711" i="1"/>
  <c r="Q71" i="6" s="1"/>
  <c r="R71" i="6" s="1"/>
  <c r="R712" i="1"/>
  <c r="Q72" i="6" s="1"/>
  <c r="R72" i="6" s="1"/>
  <c r="R713" i="1"/>
  <c r="Q68" i="6" s="1"/>
  <c r="R68" i="6" s="1"/>
  <c r="R714" i="1"/>
  <c r="Q67" i="6" s="1"/>
  <c r="R67" i="6" s="1"/>
  <c r="R715" i="1"/>
  <c r="Q3185" i="6" s="1"/>
  <c r="R3185" i="6" s="1"/>
  <c r="R716" i="1"/>
  <c r="Q70" i="6" s="1"/>
  <c r="R70" i="6" s="1"/>
  <c r="R717" i="1"/>
  <c r="Q69" i="6" s="1"/>
  <c r="R69" i="6" s="1"/>
  <c r="R718" i="1"/>
  <c r="R719" i="1"/>
  <c r="Q76" i="6" s="1"/>
  <c r="R76" i="6" s="1"/>
  <c r="R720" i="1"/>
  <c r="Q75" i="6" s="1"/>
  <c r="R75" i="6" s="1"/>
  <c r="R721" i="1"/>
  <c r="Q3186" i="6" s="1"/>
  <c r="R3186" i="6" s="1"/>
  <c r="R722" i="1"/>
  <c r="Q77" i="6" s="1"/>
  <c r="R77" i="6" s="1"/>
  <c r="R723" i="1"/>
  <c r="Q79" i="6" s="1"/>
  <c r="R79" i="6" s="1"/>
  <c r="R724" i="1"/>
  <c r="Q78" i="6" s="1"/>
  <c r="R78" i="6" s="1"/>
  <c r="R725" i="1"/>
  <c r="Q80" i="6" s="1"/>
  <c r="R80" i="6" s="1"/>
  <c r="R726" i="1"/>
  <c r="Q81" i="6" s="1"/>
  <c r="R81" i="6" s="1"/>
  <c r="R727" i="1"/>
  <c r="Q82" i="6" s="1"/>
  <c r="R82" i="6" s="1"/>
  <c r="R728" i="1"/>
  <c r="R729" i="1"/>
  <c r="Q83" i="6" s="1"/>
  <c r="R83" i="6" s="1"/>
  <c r="R730" i="1"/>
  <c r="Q84" i="6" s="1"/>
  <c r="R84" i="6" s="1"/>
  <c r="R731" i="1"/>
  <c r="Q87" i="6" s="1"/>
  <c r="R87" i="6" s="1"/>
  <c r="R732" i="1"/>
  <c r="Q86" i="6" s="1"/>
  <c r="R86" i="6" s="1"/>
  <c r="R733" i="1"/>
  <c r="Q3200" i="6" s="1"/>
  <c r="R3200" i="6" s="1"/>
  <c r="R734" i="1"/>
  <c r="R735" i="1"/>
  <c r="R736" i="1"/>
  <c r="Q91" i="6" s="1"/>
  <c r="R91" i="6" s="1"/>
  <c r="R737" i="1"/>
  <c r="Q90" i="6" s="1"/>
  <c r="R90" i="6" s="1"/>
  <c r="R738" i="1"/>
  <c r="Q3201" i="6" s="1"/>
  <c r="R3201" i="6" s="1"/>
  <c r="R739" i="1"/>
  <c r="Q96" i="6" s="1"/>
  <c r="R96" i="6" s="1"/>
  <c r="R740" i="1"/>
  <c r="Q95" i="6" s="1"/>
  <c r="R95" i="6" s="1"/>
  <c r="R741" i="1"/>
  <c r="Q3205" i="6" s="1"/>
  <c r="R3205" i="6" s="1"/>
  <c r="R742" i="1"/>
  <c r="Q3206" i="6" s="1"/>
  <c r="R3206" i="6" s="1"/>
  <c r="R743" i="1"/>
  <c r="Q92" i="6" s="1"/>
  <c r="R92" i="6" s="1"/>
  <c r="R744" i="1"/>
  <c r="Q103" i="6" s="1"/>
  <c r="R103" i="6" s="1"/>
  <c r="R745" i="1"/>
  <c r="Q100" i="6" s="1"/>
  <c r="R100" i="6" s="1"/>
  <c r="R746" i="1"/>
  <c r="Q99" i="6" s="1"/>
  <c r="R99" i="6" s="1"/>
  <c r="R747" i="1"/>
  <c r="Q101" i="6" s="1"/>
  <c r="R101" i="6" s="1"/>
  <c r="R748" i="1"/>
  <c r="Q102" i="6" s="1"/>
  <c r="R102" i="6" s="1"/>
  <c r="R749" i="1"/>
  <c r="Q97" i="6" s="1"/>
  <c r="R97" i="6" s="1"/>
  <c r="R750" i="1"/>
  <c r="Q98" i="6" s="1"/>
  <c r="R98" i="6" s="1"/>
  <c r="R751" i="1"/>
  <c r="Q104" i="6" s="1"/>
  <c r="R104" i="6" s="1"/>
  <c r="R752" i="1"/>
  <c r="Q106" i="6" s="1"/>
  <c r="R106" i="6" s="1"/>
  <c r="R753" i="1"/>
  <c r="Q3217" i="6" s="1"/>
  <c r="R3217" i="6" s="1"/>
  <c r="R754" i="1"/>
  <c r="Q109" i="6" s="1"/>
  <c r="R109" i="6" s="1"/>
  <c r="R755" i="1"/>
  <c r="Q108" i="6" s="1"/>
  <c r="R108" i="6" s="1"/>
  <c r="R756" i="1"/>
  <c r="R757" i="1"/>
  <c r="Q110" i="6" s="1"/>
  <c r="R110" i="6" s="1"/>
  <c r="R758" i="1"/>
  <c r="Q111" i="6" s="1"/>
  <c r="R111" i="6" s="1"/>
  <c r="R759" i="1"/>
  <c r="Q114" i="6" s="1"/>
  <c r="R114" i="6" s="1"/>
  <c r="R760" i="1"/>
  <c r="Q113" i="6" s="1"/>
  <c r="R113" i="6" s="1"/>
  <c r="R761" i="1"/>
  <c r="Q112" i="6" s="1"/>
  <c r="R112" i="6" s="1"/>
  <c r="R762" i="1"/>
  <c r="Q3227" i="6" s="1"/>
  <c r="R3227" i="6" s="1"/>
  <c r="R763" i="1"/>
  <c r="Q3229" i="6" s="1"/>
  <c r="R3229" i="6" s="1"/>
  <c r="R764" i="1"/>
  <c r="Q116" i="6" s="1"/>
  <c r="R116" i="6" s="1"/>
  <c r="R765" i="1"/>
  <c r="Q118" i="6" s="1"/>
  <c r="R118" i="6" s="1"/>
  <c r="R766" i="1"/>
  <c r="R767" i="1"/>
  <c r="R768" i="1"/>
  <c r="Q2357" i="6" s="1"/>
  <c r="R2357" i="6" s="1"/>
  <c r="R769" i="1"/>
  <c r="Q122" i="6" s="1"/>
  <c r="R122" i="6" s="1"/>
  <c r="R770" i="1"/>
  <c r="Q121" i="6" s="1"/>
  <c r="R121" i="6" s="1"/>
  <c r="R771" i="1"/>
  <c r="Q120" i="6" s="1"/>
  <c r="R120" i="6" s="1"/>
  <c r="R772" i="1"/>
  <c r="Q119" i="6" s="1"/>
  <c r="R119" i="6" s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Q3600" i="6" s="1"/>
  <c r="R3600" i="6" s="1"/>
  <c r="R787" i="1"/>
  <c r="R788" i="1"/>
  <c r="R789" i="1"/>
  <c r="R790" i="1"/>
  <c r="Q2736" i="6" s="1"/>
  <c r="R2736" i="6" s="1"/>
  <c r="R791" i="1"/>
  <c r="R792" i="1"/>
  <c r="R793" i="1"/>
  <c r="R794" i="1"/>
  <c r="R795" i="1"/>
  <c r="R796" i="1"/>
  <c r="R797" i="1"/>
  <c r="R798" i="1"/>
  <c r="R799" i="1"/>
  <c r="R800" i="1"/>
  <c r="R801" i="1"/>
  <c r="Q3325" i="6" s="1"/>
  <c r="R3325" i="6" s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Q2538" i="6" s="1"/>
  <c r="R2538" i="6" s="1"/>
  <c r="R823" i="1"/>
  <c r="R2914" i="6" s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Q2631" i="6" s="1"/>
  <c r="R2631" i="6" s="1"/>
  <c r="R838" i="1"/>
  <c r="R839" i="1"/>
  <c r="R840" i="1"/>
  <c r="R841" i="1"/>
  <c r="R842" i="1"/>
  <c r="R843" i="1"/>
  <c r="R844" i="1"/>
  <c r="R845" i="1"/>
  <c r="R846" i="1"/>
  <c r="R847" i="1"/>
  <c r="R848" i="1"/>
  <c r="R849" i="1"/>
  <c r="Q3059" i="6" s="1"/>
  <c r="R3059" i="6" s="1"/>
  <c r="R850" i="1"/>
  <c r="R851" i="1"/>
  <c r="R852" i="1"/>
  <c r="R853" i="1"/>
  <c r="R854" i="1"/>
  <c r="R855" i="1"/>
  <c r="R856" i="1"/>
  <c r="R857" i="1"/>
  <c r="R858" i="1"/>
  <c r="Q126" i="6" s="1"/>
  <c r="R126" i="6" s="1"/>
  <c r="R859" i="1"/>
  <c r="Q125" i="6" s="1"/>
  <c r="R125" i="6" s="1"/>
  <c r="R860" i="1"/>
  <c r="Q124" i="6" s="1"/>
  <c r="R124" i="6" s="1"/>
  <c r="R861" i="1"/>
  <c r="Q3241" i="6" s="1"/>
  <c r="R3241" i="6" s="1"/>
  <c r="R862" i="1"/>
  <c r="Q131" i="6" s="1"/>
  <c r="R131" i="6" s="1"/>
  <c r="R863" i="1"/>
  <c r="Q129" i="6" s="1"/>
  <c r="R129" i="6" s="1"/>
  <c r="R864" i="1"/>
  <c r="Q132" i="6" s="1"/>
  <c r="R132" i="6" s="1"/>
  <c r="R865" i="1"/>
  <c r="Q3239" i="6" s="1"/>
  <c r="R3239" i="6" s="1"/>
  <c r="R866" i="1"/>
  <c r="Q133" i="6" s="1"/>
  <c r="R133" i="6" s="1"/>
  <c r="R867" i="1"/>
  <c r="Q135" i="6" s="1"/>
  <c r="R135" i="6" s="1"/>
  <c r="R868" i="1"/>
  <c r="Q136" i="6" s="1"/>
  <c r="R136" i="6" s="1"/>
  <c r="R869" i="1"/>
  <c r="Q134" i="6" s="1"/>
  <c r="R134" i="6" s="1"/>
  <c r="R870" i="1"/>
  <c r="Q138" i="6" s="1"/>
  <c r="R138" i="6" s="1"/>
  <c r="R871" i="1"/>
  <c r="R872" i="1"/>
  <c r="R873" i="1"/>
  <c r="R874" i="1"/>
  <c r="R875" i="1"/>
  <c r="R876" i="1"/>
  <c r="R877" i="1"/>
  <c r="R878" i="1"/>
  <c r="R879" i="1"/>
  <c r="R880" i="1"/>
  <c r="Q139" i="6" s="1"/>
  <c r="R139" i="6" s="1"/>
  <c r="R881" i="1"/>
  <c r="Q143" i="6" s="1"/>
  <c r="R143" i="6" s="1"/>
  <c r="R882" i="1"/>
  <c r="Q3252" i="6" s="1"/>
  <c r="R3252" i="6" s="1"/>
  <c r="R883" i="1"/>
  <c r="Q3253" i="6" s="1"/>
  <c r="R3253" i="6" s="1"/>
  <c r="R884" i="1"/>
  <c r="Q140" i="6" s="1"/>
  <c r="R140" i="6" s="1"/>
  <c r="R885" i="1"/>
  <c r="R886" i="1"/>
  <c r="R887" i="1"/>
  <c r="R888" i="1"/>
  <c r="Q144" i="6" s="1"/>
  <c r="R144" i="6" s="1"/>
  <c r="R889" i="1"/>
  <c r="Q147" i="6" s="1"/>
  <c r="R147" i="6" s="1"/>
  <c r="R890" i="1"/>
  <c r="Q148" i="6" s="1"/>
  <c r="R148" i="6" s="1"/>
  <c r="R891" i="1"/>
  <c r="Q145" i="6" s="1"/>
  <c r="R145" i="6" s="1"/>
  <c r="R892" i="1"/>
  <c r="Q17" i="6" s="1"/>
  <c r="R17" i="6" s="1"/>
  <c r="R893" i="1"/>
  <c r="Q14" i="6" s="1"/>
  <c r="R14" i="6" s="1"/>
  <c r="R894" i="1"/>
  <c r="Q24" i="6" s="1"/>
  <c r="R24" i="6" s="1"/>
  <c r="R895" i="1"/>
  <c r="Q21" i="6" s="1"/>
  <c r="R21" i="6" s="1"/>
  <c r="R896" i="1"/>
  <c r="Q12" i="6" s="1"/>
  <c r="R12" i="6" s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Q1650" i="6" s="1"/>
  <c r="R1650" i="6" s="1"/>
  <c r="R948" i="1"/>
  <c r="Q2666" i="6" s="1"/>
  <c r="R2666" i="6" s="1"/>
  <c r="R949" i="1"/>
  <c r="Q2178" i="6" s="1"/>
  <c r="R2178" i="6" s="1"/>
  <c r="R950" i="1"/>
  <c r="Q2504" i="6" s="1"/>
  <c r="R2504" i="6" s="1"/>
  <c r="R951" i="1"/>
  <c r="Q2228" i="6" s="1"/>
  <c r="R2228" i="6" s="1"/>
  <c r="R952" i="1"/>
  <c r="R953" i="1"/>
  <c r="Q2156" i="6" s="1"/>
  <c r="R2156" i="6" s="1"/>
  <c r="R954" i="1"/>
  <c r="Q2227" i="6" s="1"/>
  <c r="R2227" i="6" s="1"/>
  <c r="R955" i="1"/>
  <c r="Q2226" i="6" s="1"/>
  <c r="R2226" i="6" s="1"/>
  <c r="R956" i="1"/>
  <c r="Q3060" i="6" s="1"/>
  <c r="R957" i="1"/>
  <c r="Q2372" i="6" s="1"/>
  <c r="R2372" i="6" s="1"/>
  <c r="R958" i="1"/>
  <c r="Q2109" i="6" s="1"/>
  <c r="R2109" i="6" s="1"/>
  <c r="R959" i="1"/>
  <c r="Q868" i="6" s="1"/>
  <c r="R868" i="6" s="1"/>
  <c r="R960" i="1"/>
  <c r="Q2110" i="6" s="1"/>
  <c r="R2110" i="6" s="1"/>
  <c r="R961" i="1"/>
  <c r="Q2665" i="6" s="1"/>
  <c r="R2665" i="6" s="1"/>
  <c r="R962" i="1"/>
  <c r="Q2502" i="6" s="1"/>
  <c r="R2502" i="6" s="1"/>
  <c r="R963" i="1"/>
  <c r="R964" i="1"/>
  <c r="Q2739" i="6" s="1"/>
  <c r="R2739" i="6" s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Q2947" i="6" s="1"/>
  <c r="R2947" i="6" s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Q2498" i="6" s="1"/>
  <c r="R2498" i="6" s="1"/>
  <c r="R1010" i="1"/>
  <c r="Q2915" i="6" s="1"/>
  <c r="R2915" i="6" s="1"/>
  <c r="R1011" i="1"/>
  <c r="Q2913" i="6" s="1"/>
  <c r="R2913" i="6" s="1"/>
  <c r="R1012" i="1"/>
  <c r="Q2769" i="6" s="1"/>
  <c r="R2769" i="6" s="1"/>
  <c r="R1013" i="1"/>
  <c r="R1014" i="1"/>
  <c r="Q2999" i="6" s="1"/>
  <c r="R2999" i="6" s="1"/>
  <c r="R1015" i="1"/>
  <c r="R1016" i="1"/>
  <c r="Q2155" i="6" s="1"/>
  <c r="R2155" i="6" s="1"/>
  <c r="R1017" i="1"/>
  <c r="Q2998" i="6" s="1"/>
  <c r="R2998" i="6" s="1"/>
  <c r="R1018" i="1"/>
  <c r="Q2997" i="6" s="1"/>
  <c r="R2997" i="6" s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Q2918" i="6" s="1"/>
  <c r="R2918" i="6" s="1"/>
  <c r="R1039" i="1"/>
  <c r="R1040" i="1"/>
  <c r="Q3091" i="6" s="1"/>
  <c r="R3091" i="6" s="1"/>
  <c r="R1041" i="1"/>
  <c r="Q2806" i="6" s="1"/>
  <c r="R2806" i="6" s="1"/>
  <c r="R1042" i="1"/>
  <c r="Q3245" i="6" s="1"/>
  <c r="R3245" i="6" s="1"/>
  <c r="R1043" i="1"/>
  <c r="Q3246" i="6" s="1"/>
  <c r="R3246" i="6" s="1"/>
  <c r="R1044" i="1"/>
  <c r="Q3328" i="6" s="1"/>
  <c r="R3328" i="6" s="1"/>
  <c r="R1045" i="1"/>
  <c r="Q3228" i="6" s="1"/>
  <c r="R3228" i="6" s="1"/>
  <c r="R1046" i="1"/>
  <c r="Q1993" i="6" s="1"/>
  <c r="R1993" i="6" s="1"/>
  <c r="R1047" i="1"/>
  <c r="Q3327" i="6" s="1"/>
  <c r="R3327" i="6" s="1"/>
  <c r="R1048" i="1"/>
  <c r="Q3326" i="6" s="1"/>
  <c r="R3326" i="6" s="1"/>
  <c r="R1049" i="1"/>
  <c r="R1050" i="1"/>
  <c r="R1051" i="1"/>
  <c r="R1052" i="1"/>
  <c r="R1054" i="1"/>
  <c r="R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20" i="1"/>
  <c r="N21" i="1"/>
  <c r="Q21" i="1" s="1"/>
  <c r="N22" i="1"/>
  <c r="Q22" i="1" s="1"/>
  <c r="N23" i="1"/>
  <c r="Q23" i="1" s="1"/>
  <c r="N24" i="1"/>
  <c r="Q24" i="1" s="1"/>
  <c r="N1049" i="1"/>
  <c r="Q1049" i="1" s="1"/>
  <c r="N1050" i="1"/>
  <c r="Q1050" i="1" s="1"/>
  <c r="N1051" i="1"/>
  <c r="Q1051" i="1" s="1"/>
  <c r="N1052" i="1"/>
  <c r="Q1052" i="1" s="1"/>
  <c r="N20" i="1"/>
  <c r="Q20" i="1" s="1"/>
  <c r="Q3669" i="6" l="1"/>
  <c r="R3669" i="6" s="1"/>
  <c r="Q3668" i="6"/>
  <c r="R3668" i="6" s="1"/>
  <c r="Q3011" i="6"/>
  <c r="R3011" i="6" s="1"/>
  <c r="Q3343" i="6"/>
  <c r="R3343" i="6" s="1"/>
  <c r="Q3344" i="6"/>
  <c r="R3344" i="6" s="1"/>
  <c r="R585" i="6"/>
  <c r="R458" i="6"/>
  <c r="R156" i="6"/>
  <c r="R471" i="6"/>
  <c r="R280" i="6"/>
  <c r="R470" i="6"/>
  <c r="R543" i="6"/>
  <c r="R192" i="6"/>
  <c r="Q2895" i="6"/>
  <c r="R2895" i="6" s="1"/>
  <c r="R230" i="6"/>
  <c r="R319" i="6"/>
  <c r="Q2779" i="6"/>
  <c r="R2779" i="6" s="1"/>
  <c r="Q3635" i="6"/>
  <c r="R3635" i="6" s="1"/>
  <c r="Q2620" i="6"/>
  <c r="R2620" i="6" s="1"/>
  <c r="R243" i="6"/>
  <c r="Q2643" i="6"/>
  <c r="R2643" i="6" s="1"/>
  <c r="R616" i="6"/>
  <c r="Q3634" i="6"/>
  <c r="R3634" i="6" s="1"/>
  <c r="Q2887" i="6"/>
  <c r="R2887" i="6" s="1"/>
  <c r="R3002" i="6"/>
  <c r="Q2577" i="6"/>
  <c r="R2577" i="6" s="1"/>
  <c r="Q2440" i="6"/>
  <c r="R2440" i="6" s="1"/>
  <c r="R3361" i="6"/>
  <c r="R400" i="6"/>
  <c r="Q3627" i="6"/>
  <c r="R3627" i="6" s="1"/>
  <c r="Q2580" i="6"/>
  <c r="R2580" i="6" s="1"/>
  <c r="Q2858" i="6"/>
  <c r="R2858" i="6" s="1"/>
  <c r="R154" i="6"/>
  <c r="R198" i="6"/>
  <c r="R505" i="6"/>
  <c r="R318" i="6"/>
  <c r="R475" i="6"/>
  <c r="R272" i="6"/>
  <c r="R296" i="6"/>
  <c r="R463" i="6"/>
  <c r="R601" i="6"/>
  <c r="R315" i="6"/>
  <c r="R354" i="6"/>
  <c r="R358" i="6"/>
  <c r="R335" i="6"/>
  <c r="R245" i="6"/>
  <c r="R2979" i="6"/>
  <c r="R3197" i="6"/>
  <c r="R446" i="6"/>
  <c r="R503" i="6"/>
  <c r="R3367" i="6"/>
  <c r="R366" i="6"/>
  <c r="R1506" i="6"/>
  <c r="Q2622" i="6"/>
  <c r="R2622" i="6" s="1"/>
  <c r="R310" i="6"/>
  <c r="R324" i="6"/>
  <c r="R515" i="6"/>
  <c r="R186" i="6"/>
  <c r="R556" i="6"/>
  <c r="Q3614" i="6"/>
  <c r="R3614" i="6" s="1"/>
  <c r="Q2744" i="6"/>
  <c r="R2744" i="6" s="1"/>
  <c r="R620" i="6"/>
  <c r="R3087" i="6"/>
  <c r="R437" i="6"/>
  <c r="R551" i="6"/>
  <c r="R212" i="6"/>
  <c r="R225" i="6"/>
  <c r="R314" i="6"/>
  <c r="Q2371" i="6"/>
  <c r="R2371" i="6" s="1"/>
  <c r="R629" i="6"/>
  <c r="Q2784" i="6"/>
  <c r="R2784" i="6" s="1"/>
  <c r="R402" i="6"/>
  <c r="R359" i="6"/>
  <c r="R626" i="6"/>
  <c r="R562" i="6"/>
  <c r="R166" i="6"/>
  <c r="R592" i="6"/>
  <c r="R247" i="6"/>
  <c r="R330" i="6"/>
  <c r="R297" i="6"/>
  <c r="R3493" i="6"/>
  <c r="R547" i="6"/>
  <c r="R427" i="6"/>
  <c r="R228" i="6"/>
  <c r="R3323" i="6"/>
  <c r="R3273" i="6"/>
  <c r="R174" i="6"/>
  <c r="R313" i="6"/>
  <c r="R327" i="6"/>
  <c r="R201" i="6"/>
  <c r="R3407" i="6"/>
  <c r="R502" i="6"/>
  <c r="R522" i="6"/>
  <c r="R3467" i="6"/>
  <c r="R536" i="6"/>
  <c r="R412" i="6"/>
  <c r="R367" i="6"/>
  <c r="R273" i="6"/>
  <c r="R467" i="6"/>
  <c r="R570" i="6"/>
  <c r="R316" i="6"/>
  <c r="R564" i="6"/>
  <c r="R202" i="6"/>
  <c r="R250" i="6"/>
  <c r="R312" i="6"/>
  <c r="R474" i="6"/>
  <c r="R442" i="6"/>
  <c r="R3518" i="6"/>
  <c r="R460" i="6"/>
  <c r="R216" i="6"/>
  <c r="R181" i="6"/>
  <c r="R221" i="6"/>
  <c r="R361" i="6"/>
  <c r="R587" i="6"/>
  <c r="R267" i="6"/>
  <c r="R123" i="6"/>
  <c r="R448" i="6"/>
  <c r="R220" i="6"/>
  <c r="R260" i="6"/>
  <c r="Q2664" i="6"/>
  <c r="R2664" i="6" s="1"/>
  <c r="R337" i="6"/>
  <c r="R281" i="6"/>
  <c r="R208" i="6"/>
  <c r="R621" i="6"/>
  <c r="R360" i="6"/>
  <c r="R219" i="6"/>
  <c r="R606" i="6"/>
  <c r="R579" i="6"/>
  <c r="R586" i="6"/>
  <c r="R364" i="6"/>
  <c r="R342" i="6"/>
  <c r="R615" i="6"/>
  <c r="R529" i="6"/>
  <c r="R279" i="6"/>
  <c r="R180" i="6"/>
  <c r="R3499" i="6"/>
  <c r="R591" i="6"/>
  <c r="R127" i="6"/>
  <c r="R389" i="6"/>
  <c r="R334" i="6"/>
  <c r="R3509" i="6"/>
  <c r="R476" i="6"/>
  <c r="R224" i="6"/>
  <c r="R449" i="6"/>
  <c r="R415" i="6"/>
  <c r="R3299" i="6"/>
  <c r="R179" i="6"/>
  <c r="R3519" i="6"/>
  <c r="R34" i="6"/>
  <c r="R535" i="6"/>
  <c r="R462" i="6"/>
  <c r="R441" i="6"/>
  <c r="R256" i="6"/>
  <c r="R444" i="6"/>
  <c r="R322" i="6"/>
  <c r="R3294" i="6"/>
  <c r="R3302" i="6"/>
  <c r="R632" i="6"/>
  <c r="R264" i="6"/>
  <c r="R614" i="6"/>
  <c r="R553" i="6"/>
  <c r="R445" i="6"/>
  <c r="R370" i="6"/>
  <c r="R461" i="6"/>
  <c r="R525" i="6"/>
  <c r="R193" i="6"/>
  <c r="R252" i="6"/>
  <c r="R610" i="6"/>
  <c r="R251" i="6"/>
  <c r="R568" i="6"/>
  <c r="R170" i="6"/>
  <c r="R282" i="6"/>
  <c r="R491" i="6"/>
  <c r="R581" i="6"/>
  <c r="R423" i="6"/>
  <c r="R416" i="6"/>
  <c r="R517" i="6"/>
  <c r="R594" i="6"/>
  <c r="R555" i="6"/>
  <c r="R513" i="6"/>
  <c r="R524" i="6"/>
  <c r="R431" i="6"/>
  <c r="R266" i="6"/>
  <c r="R393" i="6"/>
  <c r="R452" i="6"/>
  <c r="R618" i="6"/>
  <c r="R567" i="6"/>
  <c r="R257" i="6"/>
  <c r="R582" i="6"/>
  <c r="R340" i="6"/>
  <c r="R383" i="6"/>
  <c r="R152" i="6"/>
  <c r="R531" i="6"/>
  <c r="R338" i="6"/>
  <c r="R375" i="6"/>
  <c r="R3488" i="6"/>
  <c r="R263" i="6"/>
  <c r="R311" i="6"/>
  <c r="R380" i="6"/>
  <c r="R454" i="6"/>
  <c r="R3351" i="6"/>
  <c r="R227" i="6"/>
  <c r="R466" i="6"/>
  <c r="R329" i="6"/>
  <c r="R3490" i="6"/>
  <c r="R3262" i="6"/>
  <c r="R188" i="6"/>
  <c r="R598" i="6"/>
  <c r="R153" i="6"/>
  <c r="R518" i="6"/>
  <c r="R512" i="6"/>
  <c r="R3105" i="6"/>
  <c r="R298" i="6"/>
  <c r="R242" i="6"/>
  <c r="R146" i="6"/>
  <c r="R418" i="6"/>
  <c r="R527" i="6"/>
  <c r="R603" i="6"/>
  <c r="R237" i="6"/>
  <c r="R453" i="6"/>
  <c r="R484" i="6"/>
  <c r="R348" i="6"/>
  <c r="R578" i="6"/>
  <c r="R286" i="6"/>
  <c r="R3366" i="6"/>
  <c r="R516" i="6"/>
  <c r="R320" i="6"/>
  <c r="R353" i="6"/>
  <c r="R440" i="6"/>
  <c r="R498" i="6"/>
  <c r="R285" i="6"/>
  <c r="R499" i="6"/>
  <c r="R623" i="6"/>
  <c r="R583" i="6"/>
  <c r="R301" i="6"/>
  <c r="R483" i="6"/>
  <c r="R384" i="6"/>
  <c r="R3322" i="6"/>
  <c r="R377" i="6"/>
  <c r="R168" i="6"/>
  <c r="R194" i="6"/>
  <c r="R405" i="6"/>
  <c r="R509" i="6"/>
  <c r="R447" i="6"/>
  <c r="R478" i="6"/>
  <c r="R184" i="6"/>
  <c r="R3507" i="6"/>
  <c r="R158" i="6"/>
  <c r="R456" i="6"/>
  <c r="R3506" i="6"/>
  <c r="R508" i="6"/>
  <c r="R624" i="6"/>
  <c r="R233" i="6"/>
  <c r="R481" i="6"/>
  <c r="R265" i="6"/>
  <c r="R171" i="6"/>
  <c r="R3494" i="6"/>
  <c r="R548" i="6"/>
  <c r="R185" i="6"/>
  <c r="R546" i="6"/>
  <c r="R627" i="6"/>
  <c r="R332" i="6"/>
  <c r="R482" i="6"/>
  <c r="R270" i="6"/>
  <c r="R294" i="6"/>
  <c r="R523" i="6"/>
  <c r="R223" i="6"/>
  <c r="R465" i="6"/>
  <c r="R244" i="6"/>
  <c r="R3484" i="6"/>
  <c r="R3315" i="6"/>
  <c r="R605" i="6"/>
  <c r="R178" i="6"/>
  <c r="R308" i="6"/>
  <c r="R27" i="6"/>
  <c r="R542" i="6"/>
  <c r="R378" i="6"/>
  <c r="R554" i="6"/>
  <c r="R526" i="6"/>
  <c r="R234" i="6"/>
  <c r="R563" i="6"/>
  <c r="R486" i="6"/>
  <c r="R326" i="6"/>
  <c r="R333" i="6"/>
  <c r="R559" i="6"/>
  <c r="R299" i="6"/>
  <c r="R175" i="6"/>
  <c r="R497" i="6"/>
  <c r="R3082" i="6"/>
  <c r="R253" i="6"/>
  <c r="R597" i="6"/>
  <c r="R207" i="6"/>
  <c r="R240" i="6"/>
  <c r="R419" i="6"/>
  <c r="R560" i="6"/>
  <c r="R215" i="6"/>
  <c r="R576" i="6"/>
  <c r="R258" i="6"/>
  <c r="R217" i="6"/>
  <c r="R3295" i="6"/>
  <c r="R268" i="6"/>
  <c r="R262" i="6"/>
  <c r="R238" i="6"/>
  <c r="R2978" i="6"/>
  <c r="R406" i="6"/>
  <c r="R589" i="6"/>
  <c r="R544" i="6"/>
  <c r="R414" i="6"/>
  <c r="R176" i="6"/>
  <c r="R514" i="6"/>
  <c r="R403" i="6"/>
  <c r="R213" i="6"/>
  <c r="R381" i="6"/>
  <c r="R271" i="6"/>
  <c r="R293" i="6"/>
  <c r="R607" i="6"/>
  <c r="R160" i="6"/>
  <c r="R3100" i="6"/>
  <c r="R495" i="6"/>
  <c r="R3470" i="6"/>
  <c r="R436" i="6"/>
  <c r="R619" i="6"/>
  <c r="R480" i="6"/>
  <c r="R593" i="6"/>
  <c r="R346" i="6"/>
  <c r="R196" i="6"/>
  <c r="R159" i="6"/>
  <c r="R549" i="6"/>
  <c r="R167" i="6"/>
  <c r="R177" i="6"/>
  <c r="R600" i="6"/>
  <c r="R388" i="6"/>
  <c r="R157" i="6"/>
  <c r="R195" i="6"/>
  <c r="R533" i="6"/>
  <c r="R3511" i="6"/>
  <c r="R507" i="6"/>
  <c r="R3531" i="6"/>
  <c r="R506" i="6"/>
  <c r="R511" i="6"/>
  <c r="R306" i="6"/>
  <c r="R339" i="6"/>
  <c r="R278" i="6"/>
  <c r="R410" i="6"/>
  <c r="R3108" i="6"/>
  <c r="R571" i="6"/>
  <c r="R534" i="6"/>
  <c r="R362" i="6"/>
  <c r="R173" i="6"/>
  <c r="R479" i="6"/>
  <c r="R365" i="6"/>
  <c r="R232" i="6"/>
  <c r="R33" i="6"/>
  <c r="R489" i="6"/>
  <c r="R231" i="6"/>
  <c r="R343" i="6"/>
  <c r="R246" i="6"/>
  <c r="R3566" i="6"/>
  <c r="R3477" i="6"/>
  <c r="R261" i="6"/>
  <c r="R504" i="6"/>
  <c r="R472" i="6"/>
  <c r="R611" i="6"/>
  <c r="R336" i="6"/>
  <c r="R602" i="6"/>
  <c r="R302" i="6"/>
  <c r="R443" i="6"/>
  <c r="R248" i="6"/>
  <c r="R163" i="6"/>
  <c r="R521" i="6"/>
  <c r="R588" i="6"/>
  <c r="R469" i="6"/>
  <c r="R317" i="6"/>
  <c r="R3274" i="6"/>
  <c r="R528" i="6"/>
  <c r="R520" i="6"/>
  <c r="R287" i="6"/>
  <c r="R541" i="6"/>
  <c r="R284" i="6"/>
  <c r="R200" i="6"/>
  <c r="R428" i="6"/>
  <c r="R496" i="6"/>
  <c r="R397" i="6"/>
  <c r="R374" i="6"/>
  <c r="R2980" i="6"/>
  <c r="R545" i="6"/>
  <c r="R613" i="6"/>
  <c r="R303" i="6"/>
  <c r="R426" i="6"/>
  <c r="R510" i="6"/>
  <c r="R537" i="6"/>
  <c r="R487" i="6"/>
  <c r="R422" i="6"/>
  <c r="R289" i="6"/>
  <c r="R226" i="6"/>
  <c r="R345" i="6"/>
  <c r="R218" i="6"/>
  <c r="R572" i="6"/>
  <c r="R275" i="6"/>
  <c r="R455" i="6"/>
  <c r="R371" i="6"/>
  <c r="R450" i="6"/>
  <c r="R172" i="6"/>
  <c r="R557" i="6"/>
  <c r="R305" i="6"/>
  <c r="R259" i="6"/>
  <c r="R519" i="6"/>
  <c r="R391" i="6"/>
  <c r="R573" i="6"/>
  <c r="R3316" i="6"/>
  <c r="R292" i="6"/>
  <c r="R309" i="6"/>
  <c r="R501" i="6"/>
  <c r="R269" i="6"/>
  <c r="R540" i="6"/>
  <c r="R235" i="6"/>
  <c r="R291" i="6"/>
  <c r="R425" i="6"/>
  <c r="R169" i="6"/>
  <c r="R558" i="6"/>
  <c r="R3402" i="6"/>
  <c r="R530" i="6"/>
  <c r="R161" i="6"/>
  <c r="R552" i="6"/>
  <c r="R206" i="6"/>
  <c r="R3496" i="6"/>
  <c r="R464" i="6"/>
  <c r="R307" i="6"/>
  <c r="R382" i="6"/>
  <c r="R575" i="6"/>
  <c r="R3466" i="6"/>
  <c r="R288" i="6"/>
  <c r="R424" i="6"/>
  <c r="R155" i="6"/>
  <c r="R485" i="6"/>
  <c r="R566" i="6"/>
  <c r="R599" i="6"/>
  <c r="R477" i="6"/>
  <c r="R3047" i="6"/>
  <c r="R490" i="6"/>
  <c r="R439" i="6"/>
  <c r="R376" i="6"/>
  <c r="R236" i="6"/>
  <c r="R609" i="6"/>
  <c r="R323" i="6"/>
  <c r="R584" i="6"/>
  <c r="R107" i="6"/>
  <c r="R404" i="6"/>
  <c r="R569" i="6"/>
  <c r="R3461" i="6"/>
  <c r="R351" i="6"/>
  <c r="R429" i="6"/>
  <c r="R3353" i="6"/>
  <c r="R229" i="6"/>
  <c r="R387" i="6"/>
  <c r="R199" i="6"/>
  <c r="R550" i="6"/>
  <c r="R355" i="6"/>
  <c r="R488" i="6"/>
  <c r="R197" i="6"/>
  <c r="R590" i="6"/>
  <c r="R399" i="6"/>
  <c r="R473" i="6"/>
  <c r="R417" i="6"/>
  <c r="R214" i="6"/>
  <c r="R328" i="6"/>
  <c r="R205" i="6"/>
  <c r="R385" i="6"/>
  <c r="R222" i="6"/>
  <c r="R500" i="6"/>
  <c r="R435" i="6"/>
  <c r="R350" i="6"/>
  <c r="R347" i="6"/>
  <c r="R432" i="6"/>
  <c r="R459" i="6"/>
  <c r="R430" i="6"/>
  <c r="Q137" i="6"/>
  <c r="R137" i="6" s="1"/>
  <c r="Q2485" i="6"/>
  <c r="R2485" i="6" s="1"/>
  <c r="R407" i="6"/>
  <c r="R457" i="6"/>
  <c r="Q2260" i="6"/>
  <c r="R2260" i="6" s="1"/>
  <c r="R565" i="6"/>
  <c r="R608" i="6"/>
  <c r="R276" i="6"/>
  <c r="R341" i="6"/>
  <c r="R283" i="6"/>
  <c r="R3471" i="6"/>
  <c r="R538" i="6"/>
  <c r="R349" i="6"/>
  <c r="R532" i="6"/>
  <c r="R277" i="6"/>
  <c r="R304" i="6"/>
  <c r="R539" i="6"/>
  <c r="R274" i="6"/>
  <c r="R612" i="6"/>
  <c r="R595" i="6"/>
  <c r="R352" i="6"/>
  <c r="R3536" i="6"/>
  <c r="R451" i="6"/>
  <c r="R164" i="6"/>
  <c r="R331" i="6"/>
  <c r="R3303" i="6"/>
  <c r="R434" i="6"/>
  <c r="R3063" i="6"/>
  <c r="R344" i="6"/>
  <c r="R630" i="6"/>
  <c r="R321" i="6"/>
  <c r="R628" i="6"/>
  <c r="R325" i="6"/>
  <c r="R356" i="6"/>
  <c r="R165" i="6"/>
  <c r="R394" i="6"/>
  <c r="R300" i="6"/>
  <c r="R357" i="6"/>
  <c r="R3114" i="6"/>
  <c r="R574" i="6"/>
  <c r="R580" i="6"/>
  <c r="Q1574" i="6"/>
  <c r="R1574" i="6" s="1"/>
  <c r="Q2150" i="6"/>
  <c r="R2150" i="6" s="1"/>
  <c r="Q2550" i="6"/>
  <c r="R2550" i="6" s="1"/>
  <c r="Q1746" i="6"/>
  <c r="R1746" i="6" s="1"/>
  <c r="Q2417" i="6"/>
  <c r="R2417" i="6" s="1"/>
  <c r="Q1856" i="6"/>
  <c r="R1856" i="6" s="1"/>
  <c r="Q2975" i="6"/>
  <c r="R2975" i="6" s="1"/>
  <c r="Q1038" i="6"/>
  <c r="R1038" i="6" s="1"/>
  <c r="Q2519" i="6"/>
  <c r="R2519" i="6" s="1"/>
  <c r="Q2119" i="6"/>
  <c r="R2119" i="6" s="1"/>
  <c r="Q2707" i="6"/>
  <c r="R2707" i="6" s="1"/>
  <c r="Q2803" i="6"/>
  <c r="R2803" i="6" s="1"/>
  <c r="Q2724" i="6"/>
  <c r="R2724" i="6" s="1"/>
  <c r="Q2560" i="6"/>
  <c r="R2560" i="6" s="1"/>
  <c r="Q2392" i="6"/>
  <c r="R2392" i="6" s="1"/>
  <c r="Q1642" i="6"/>
  <c r="R1642" i="6" s="1"/>
  <c r="Q2675" i="6"/>
  <c r="R2675" i="6" s="1"/>
  <c r="Q2523" i="6"/>
  <c r="R2523" i="6" s="1"/>
  <c r="Q2177" i="6"/>
  <c r="R2177" i="6" s="1"/>
  <c r="Q2272" i="6"/>
  <c r="R2272" i="6" s="1"/>
  <c r="Q2248" i="6"/>
  <c r="R2248" i="6" s="1"/>
  <c r="Q2995" i="6"/>
  <c r="R2995" i="6" s="1"/>
  <c r="Q3101" i="6"/>
  <c r="R3101" i="6" s="1"/>
  <c r="Q2934" i="6"/>
  <c r="R2934" i="6" s="1"/>
  <c r="Q1512" i="6"/>
  <c r="R1512" i="6" s="1"/>
  <c r="Q2932" i="6"/>
  <c r="R2932" i="6" s="1"/>
  <c r="Q2578" i="6"/>
  <c r="R2578" i="6" s="1"/>
  <c r="Q2220" i="6"/>
  <c r="R2220" i="6" s="1"/>
  <c r="Q2826" i="6"/>
  <c r="R2826" i="6" s="1"/>
  <c r="Q2542" i="6"/>
  <c r="R2542" i="6" s="1"/>
  <c r="Q2208" i="6"/>
  <c r="R2208" i="6" s="1"/>
  <c r="Q3014" i="6"/>
  <c r="R3014" i="6" s="1"/>
  <c r="Q2821" i="6"/>
  <c r="R2821" i="6" s="1"/>
  <c r="Q2311" i="6"/>
  <c r="R2311" i="6" s="1"/>
  <c r="Q3104" i="6"/>
  <c r="R3104" i="6" s="1"/>
  <c r="Q1644" i="6"/>
  <c r="R1644" i="6" s="1"/>
  <c r="Q1665" i="6"/>
  <c r="R1665" i="6" s="1"/>
  <c r="Q1620" i="6"/>
  <c r="R1620" i="6" s="1"/>
  <c r="Q2830" i="6"/>
  <c r="R2830" i="6" s="1"/>
  <c r="Q2423" i="6"/>
  <c r="R2423" i="6" s="1"/>
  <c r="Q1225" i="6"/>
  <c r="R1225" i="6" s="1"/>
  <c r="Q3023" i="6"/>
  <c r="R3023" i="6" s="1"/>
  <c r="Q2755" i="6"/>
  <c r="R2755" i="6" s="1"/>
  <c r="Q2901" i="6"/>
  <c r="R2901" i="6" s="1"/>
  <c r="Q2712" i="6"/>
  <c r="R2712" i="6" s="1"/>
  <c r="Q2548" i="6"/>
  <c r="R2548" i="6" s="1"/>
  <c r="Q2202" i="6"/>
  <c r="R2202" i="6" s="1"/>
  <c r="Q3071" i="6"/>
  <c r="R3071" i="6" s="1"/>
  <c r="Q2342" i="6"/>
  <c r="R2342" i="6" s="1"/>
  <c r="Q2165" i="6"/>
  <c r="R2165" i="6" s="1"/>
  <c r="Q2200" i="6"/>
  <c r="R2200" i="6" s="1"/>
  <c r="Q1419" i="6"/>
  <c r="R1419" i="6" s="1"/>
  <c r="Q3089" i="6"/>
  <c r="R3089" i="6" s="1"/>
  <c r="Q2909" i="6"/>
  <c r="R2909" i="6" s="1"/>
  <c r="Q2732" i="6"/>
  <c r="R2732" i="6" s="1"/>
  <c r="Q2554" i="6"/>
  <c r="R2554" i="6" s="1"/>
  <c r="Q2196" i="6"/>
  <c r="R2196" i="6" s="1"/>
  <c r="Q1792" i="6"/>
  <c r="R1792" i="6" s="1"/>
  <c r="Q2814" i="6"/>
  <c r="R2814" i="6" s="1"/>
  <c r="Q2518" i="6"/>
  <c r="R2518" i="6" s="1"/>
  <c r="Q2725" i="6"/>
  <c r="R2725" i="6" s="1"/>
  <c r="Q2251" i="6"/>
  <c r="R2251" i="6" s="1"/>
  <c r="Q1374" i="6"/>
  <c r="R1374" i="6" s="1"/>
  <c r="Q2686" i="6"/>
  <c r="R2686" i="6" s="1"/>
  <c r="Q2677" i="6"/>
  <c r="R2677" i="6" s="1"/>
  <c r="Q2818" i="6"/>
  <c r="R2818" i="6" s="1"/>
  <c r="Q2746" i="6"/>
  <c r="R2746" i="6" s="1"/>
  <c r="Q3079" i="6"/>
  <c r="R3079" i="6" s="1"/>
  <c r="Q2845" i="6"/>
  <c r="R2845" i="6" s="1"/>
  <c r="Q3053" i="6"/>
  <c r="R3053" i="6" s="1"/>
  <c r="Q2362" i="6"/>
  <c r="R2362" i="6" s="1"/>
  <c r="Q2833" i="6"/>
  <c r="R2833" i="6" s="1"/>
  <c r="Q2591" i="6"/>
  <c r="R2591" i="6" s="1"/>
  <c r="Q3072" i="6"/>
  <c r="R3072" i="6" s="1"/>
  <c r="Q2877" i="6"/>
  <c r="R2877" i="6" s="1"/>
  <c r="Q2688" i="6"/>
  <c r="R2688" i="6" s="1"/>
  <c r="Q2524" i="6"/>
  <c r="R2524" i="6" s="1"/>
  <c r="Q2166" i="6"/>
  <c r="R2166" i="6" s="1"/>
  <c r="Q2819" i="6"/>
  <c r="R2819" i="6" s="1"/>
  <c r="Q1408" i="6"/>
  <c r="R1408" i="6" s="1"/>
  <c r="Q2475" i="6"/>
  <c r="R2475" i="6" s="1"/>
  <c r="Q2318" i="6"/>
  <c r="R2318" i="6" s="1"/>
  <c r="Q2147" i="6"/>
  <c r="R2147" i="6" s="1"/>
  <c r="Q2606" i="6"/>
  <c r="R2606" i="6" s="1"/>
  <c r="Q2158" i="6"/>
  <c r="R2158" i="6" s="1"/>
  <c r="Q2558" i="6"/>
  <c r="R2558" i="6" s="1"/>
  <c r="Q2873" i="6"/>
  <c r="R2873" i="6" s="1"/>
  <c r="Q2708" i="6"/>
  <c r="R2708" i="6" s="1"/>
  <c r="Q2802" i="6"/>
  <c r="R2802" i="6" s="1"/>
  <c r="Q2525" i="6"/>
  <c r="R2525" i="6" s="1"/>
  <c r="Q2782" i="6"/>
  <c r="R2782" i="6" s="1"/>
  <c r="Q2465" i="6"/>
  <c r="R2465" i="6" s="1"/>
  <c r="Q2722" i="6"/>
  <c r="R2722" i="6" s="1"/>
  <c r="Q3029" i="6"/>
  <c r="R3029" i="6" s="1"/>
  <c r="Q2314" i="6"/>
  <c r="R2314" i="6" s="1"/>
  <c r="Q2761" i="6"/>
  <c r="R2761" i="6" s="1"/>
  <c r="Q2969" i="6"/>
  <c r="R2969" i="6" s="1"/>
  <c r="Q2326" i="6"/>
  <c r="R2326" i="6" s="1"/>
  <c r="Q3088" i="6"/>
  <c r="R3088" i="6" s="1"/>
  <c r="Q2543" i="6"/>
  <c r="R2543" i="6" s="1"/>
  <c r="Q2627" i="6"/>
  <c r="R2627" i="6" s="1"/>
  <c r="Q3058" i="6"/>
  <c r="R3058" i="6" s="1"/>
  <c r="Q1631" i="6"/>
  <c r="R1631" i="6" s="1"/>
  <c r="Q2512" i="6"/>
  <c r="R2512" i="6" s="1"/>
  <c r="Q2343" i="6"/>
  <c r="R2343" i="6" s="1"/>
  <c r="Q2619" i="6"/>
  <c r="R2619" i="6" s="1"/>
  <c r="Q2463" i="6"/>
  <c r="R2463" i="6" s="1"/>
  <c r="Q2309" i="6"/>
  <c r="R2309" i="6" s="1"/>
  <c r="Q2135" i="6"/>
  <c r="R2135" i="6" s="1"/>
  <c r="Q2570" i="6"/>
  <c r="R2570" i="6" s="1"/>
  <c r="Q2146" i="6"/>
  <c r="R2146" i="6" s="1"/>
  <c r="Q2582" i="6"/>
  <c r="R2582" i="6" s="1"/>
  <c r="Q2134" i="6"/>
  <c r="R2134" i="6" s="1"/>
  <c r="Q3102" i="6"/>
  <c r="R3102" i="6" s="1"/>
  <c r="Q2522" i="6"/>
  <c r="R2522" i="6" s="1"/>
  <c r="Q3054" i="6"/>
  <c r="R3054" i="6" s="1"/>
  <c r="Q1616" i="6"/>
  <c r="R1616" i="6" s="1"/>
  <c r="Q2778" i="6"/>
  <c r="R2778" i="6" s="1"/>
  <c r="Q2470" i="6"/>
  <c r="R2470" i="6" s="1"/>
  <c r="Q2441" i="6"/>
  <c r="R2441" i="6" s="1"/>
  <c r="Q2489" i="6"/>
  <c r="R2489" i="6" s="1"/>
  <c r="Q2710" i="6"/>
  <c r="R2710" i="6" s="1"/>
  <c r="Q2987" i="6"/>
  <c r="R2987" i="6" s="1"/>
  <c r="Q2933" i="6"/>
  <c r="R2933" i="6" s="1"/>
  <c r="Q2293" i="6"/>
  <c r="R2293" i="6" s="1"/>
  <c r="Q2645" i="6"/>
  <c r="R2645" i="6" s="1"/>
  <c r="Q2896" i="6"/>
  <c r="R2896" i="6" s="1"/>
  <c r="Q2305" i="6"/>
  <c r="R2305" i="6" s="1"/>
  <c r="Q2657" i="6"/>
  <c r="R2657" i="6" s="1"/>
  <c r="Q2471" i="6"/>
  <c r="R2471" i="6" s="1"/>
  <c r="Q2853" i="6"/>
  <c r="R2853" i="6" s="1"/>
  <c r="Q2656" i="6"/>
  <c r="R2656" i="6" s="1"/>
  <c r="Q1097" i="6"/>
  <c r="R1097" i="6" s="1"/>
  <c r="Q2148" i="6"/>
  <c r="R2148" i="6" s="1"/>
  <c r="Q3021" i="6"/>
  <c r="R3021" i="6" s="1"/>
  <c r="Q2783" i="6"/>
  <c r="R2783" i="6" s="1"/>
  <c r="Q1372" i="6"/>
  <c r="R1372" i="6" s="1"/>
  <c r="Q2439" i="6"/>
  <c r="R2439" i="6" s="1"/>
  <c r="Q2297" i="6"/>
  <c r="R2297" i="6" s="1"/>
  <c r="Q2534" i="6"/>
  <c r="R2534" i="6" s="1"/>
  <c r="Q2122" i="6"/>
  <c r="R2122" i="6" s="1"/>
  <c r="Q2546" i="6"/>
  <c r="R2546" i="6" s="1"/>
  <c r="Q2462" i="6"/>
  <c r="R2462" i="6" s="1"/>
  <c r="Q2828" i="6"/>
  <c r="R2828" i="6" s="1"/>
  <c r="Q2754" i="6"/>
  <c r="R2754" i="6" s="1"/>
  <c r="Q2718" i="6"/>
  <c r="R2718" i="6" s="1"/>
  <c r="Q2368" i="6"/>
  <c r="R2368" i="6" s="1"/>
  <c r="Q3035" i="6"/>
  <c r="R3035" i="6" s="1"/>
  <c r="Q2429" i="6"/>
  <c r="R2429" i="6" s="1"/>
  <c r="Q2674" i="6"/>
  <c r="R2674" i="6" s="1"/>
  <c r="Q2215" i="6"/>
  <c r="R2215" i="6" s="1"/>
  <c r="Q2698" i="6"/>
  <c r="R2698" i="6" s="1"/>
  <c r="Q1638" i="6"/>
  <c r="R1638" i="6" s="1"/>
  <c r="Q2549" i="6"/>
  <c r="R2549" i="6" s="1"/>
  <c r="Q2815" i="6"/>
  <c r="R2815" i="6" s="1"/>
  <c r="Q2561" i="6"/>
  <c r="R2561" i="6" s="1"/>
  <c r="Q3017" i="6"/>
  <c r="R3017" i="6" s="1"/>
  <c r="Q2435" i="6"/>
  <c r="R2435" i="6" s="1"/>
  <c r="Q2531" i="6"/>
  <c r="R2531" i="6" s="1"/>
  <c r="Q2832" i="6"/>
  <c r="R2832" i="6" s="1"/>
  <c r="Q2644" i="6"/>
  <c r="R2644" i="6" s="1"/>
  <c r="Q2476" i="6"/>
  <c r="R2476" i="6" s="1"/>
  <c r="Q2319" i="6"/>
  <c r="R2319" i="6" s="1"/>
  <c r="Q2136" i="6"/>
  <c r="R2136" i="6" s="1"/>
  <c r="Q2985" i="6"/>
  <c r="R2985" i="6" s="1"/>
  <c r="Q2759" i="6"/>
  <c r="R2759" i="6" s="1"/>
  <c r="Q2595" i="6"/>
  <c r="R2595" i="6" s="1"/>
  <c r="Q2427" i="6"/>
  <c r="R2427" i="6" s="1"/>
  <c r="Q2273" i="6"/>
  <c r="R2273" i="6" s="1"/>
  <c r="Q2486" i="6"/>
  <c r="R2486" i="6" s="1"/>
  <c r="Q2510" i="6"/>
  <c r="R2510" i="6" s="1"/>
  <c r="Q3081" i="6"/>
  <c r="R3081" i="6" s="1"/>
  <c r="Q2263" i="6"/>
  <c r="R2263" i="6" s="1"/>
  <c r="Q2890" i="6"/>
  <c r="R2890" i="6" s="1"/>
  <c r="Q2344" i="6"/>
  <c r="R2344" i="6" s="1"/>
  <c r="Q3103" i="6"/>
  <c r="R3103" i="6" s="1"/>
  <c r="Q3056" i="6"/>
  <c r="R3056" i="6" s="1"/>
  <c r="Q2701" i="6"/>
  <c r="R2701" i="6" s="1"/>
  <c r="Q1547" i="6"/>
  <c r="R1547" i="6" s="1"/>
  <c r="Q2257" i="6"/>
  <c r="R2257" i="6" s="1"/>
  <c r="Q2405" i="6"/>
  <c r="R2405" i="6" s="1"/>
  <c r="Q2767" i="6"/>
  <c r="R2767" i="6" s="1"/>
  <c r="Q1008" i="6"/>
  <c r="R1008" i="6" s="1"/>
  <c r="Q2477" i="6"/>
  <c r="R2477" i="6" s="1"/>
  <c r="Q2981" i="6"/>
  <c r="R2981" i="6" s="1"/>
  <c r="Q2483" i="6"/>
  <c r="R2483" i="6" s="1"/>
  <c r="Q2797" i="6"/>
  <c r="R2797" i="6" s="1"/>
  <c r="Q1362" i="6"/>
  <c r="R1362" i="6" s="1"/>
  <c r="Q2453" i="6"/>
  <c r="R2453" i="6" s="1"/>
  <c r="Q2603" i="6"/>
  <c r="R2603" i="6" s="1"/>
  <c r="Q2173" i="6"/>
  <c r="R2173" i="6" s="1"/>
  <c r="Q2149" i="6"/>
  <c r="R2149" i="6" s="1"/>
  <c r="Q2615" i="6"/>
  <c r="R2615" i="6" s="1"/>
  <c r="Q924" i="6"/>
  <c r="R924" i="6" s="1"/>
  <c r="Q2203" i="6"/>
  <c r="R2203" i="6" s="1"/>
  <c r="Q2791" i="6"/>
  <c r="R2791" i="6" s="1"/>
  <c r="Q2945" i="6"/>
  <c r="R2945" i="6" s="1"/>
  <c r="Q2974" i="6"/>
  <c r="R2974" i="6" s="1"/>
  <c r="Q2760" i="6"/>
  <c r="R2760" i="6" s="1"/>
  <c r="Q2584" i="6"/>
  <c r="R2584" i="6" s="1"/>
  <c r="Q2416" i="6"/>
  <c r="R2416" i="6" s="1"/>
  <c r="Q2250" i="6"/>
  <c r="R2250" i="6" s="1"/>
  <c r="Q1467" i="6"/>
  <c r="R1467" i="6" s="1"/>
  <c r="Q2547" i="6"/>
  <c r="R2547" i="6" s="1"/>
  <c r="Q2201" i="6"/>
  <c r="R2201" i="6" s="1"/>
  <c r="Q2353" i="6"/>
  <c r="R2353" i="6" s="1"/>
  <c r="Q3031" i="6"/>
  <c r="R3031" i="6" s="1"/>
  <c r="Q2224" i="6"/>
  <c r="R2224" i="6" s="1"/>
  <c r="Q2970" i="6"/>
  <c r="R2970" i="6" s="1"/>
  <c r="Q2768" i="6"/>
  <c r="R2768" i="6" s="1"/>
  <c r="Q2992" i="6"/>
  <c r="R2992" i="6" s="1"/>
  <c r="Q2626" i="6"/>
  <c r="R2626" i="6" s="1"/>
  <c r="Q2280" i="6"/>
  <c r="R2280" i="6" s="1"/>
  <c r="Q1673" i="6"/>
  <c r="R1673" i="6" s="1"/>
  <c r="Q2713" i="6"/>
  <c r="R2713" i="6" s="1"/>
  <c r="Q2785" i="6"/>
  <c r="R2785" i="6" s="1"/>
  <c r="Q3010" i="6"/>
  <c r="R3010" i="6" s="1"/>
  <c r="Q2124" i="6"/>
  <c r="R2124" i="6" s="1"/>
  <c r="Q2330" i="6"/>
  <c r="R2330" i="6" s="1"/>
  <c r="Q1854" i="6"/>
  <c r="R1854" i="6" s="1"/>
  <c r="Q2642" i="6"/>
  <c r="R2642" i="6" s="1"/>
  <c r="Q2706" i="6"/>
  <c r="R2706" i="6" s="1"/>
  <c r="Q2130" i="6"/>
  <c r="R2130" i="6" s="1"/>
  <c r="Q2944" i="6"/>
  <c r="R2944" i="6" s="1"/>
  <c r="Q2458" i="6"/>
  <c r="R2458" i="6" s="1"/>
  <c r="Q2836" i="6"/>
  <c r="R2836" i="6" s="1"/>
  <c r="Q2492" i="6"/>
  <c r="R2492" i="6" s="1"/>
  <c r="Q2170" i="6"/>
  <c r="R2170" i="6" s="1"/>
  <c r="Q1859" i="6"/>
  <c r="R1859" i="6" s="1"/>
  <c r="Q2576" i="6"/>
  <c r="R2576" i="6" s="1"/>
  <c r="Q2182" i="6"/>
  <c r="R2182" i="6" s="1"/>
  <c r="Q2781" i="6"/>
  <c r="R2781" i="6" s="1"/>
  <c r="Q2629" i="6"/>
  <c r="R2629" i="6" s="1"/>
  <c r="Q2461" i="6"/>
  <c r="R2461" i="6" s="1"/>
  <c r="Q2307" i="6"/>
  <c r="R2307" i="6" s="1"/>
  <c r="Q878" i="6"/>
  <c r="R878" i="6" s="1"/>
  <c r="Q1345" i="6"/>
  <c r="R1345" i="6" s="1"/>
  <c r="Q2270" i="6"/>
  <c r="R2270" i="6" s="1"/>
  <c r="Q2870" i="6"/>
  <c r="R2870" i="6" s="1"/>
  <c r="Q2729" i="6"/>
  <c r="R2729" i="6" s="1"/>
  <c r="Q2929" i="6"/>
  <c r="R2929" i="6" s="1"/>
  <c r="Q2763" i="6"/>
  <c r="R2763" i="6" s="1"/>
  <c r="Q2599" i="6"/>
  <c r="R2599" i="6" s="1"/>
  <c r="Q2419" i="6"/>
  <c r="R2419" i="6" s="1"/>
  <c r="Q2241" i="6"/>
  <c r="R2241" i="6" s="1"/>
  <c r="Q2658" i="6"/>
  <c r="R2658" i="6" s="1"/>
  <c r="Q2478" i="6"/>
  <c r="R2478" i="6" s="1"/>
  <c r="Q2312" i="6"/>
  <c r="R2312" i="6" s="1"/>
  <c r="Q2138" i="6"/>
  <c r="R2138" i="6" s="1"/>
  <c r="Q1342" i="6"/>
  <c r="R1342" i="6" s="1"/>
  <c r="Q2219" i="6"/>
  <c r="R2219" i="6" s="1"/>
  <c r="Q1575" i="6"/>
  <c r="R1575" i="6" s="1"/>
  <c r="Q1526" i="6"/>
  <c r="R1526" i="6" s="1"/>
  <c r="Q2513" i="6"/>
  <c r="R2513" i="6" s="1"/>
  <c r="Q2191" i="6"/>
  <c r="R2191" i="6" s="1"/>
  <c r="Q3070" i="6"/>
  <c r="R3070" i="6" s="1"/>
  <c r="Q2621" i="6"/>
  <c r="R2621" i="6" s="1"/>
  <c r="Q2719" i="6"/>
  <c r="R2719" i="6" s="1"/>
  <c r="Q2332" i="6"/>
  <c r="R2332" i="6" s="1"/>
  <c r="Q2731" i="6"/>
  <c r="R2731" i="6" s="1"/>
  <c r="Q2249" i="6"/>
  <c r="R2249" i="6" s="1"/>
  <c r="Q2474" i="6"/>
  <c r="R2474" i="6" s="1"/>
  <c r="Q2594" i="6"/>
  <c r="R2594" i="6" s="1"/>
  <c r="Q2994" i="6"/>
  <c r="R2994" i="6" s="1"/>
  <c r="Q2682" i="6"/>
  <c r="R2682" i="6" s="1"/>
  <c r="Q2871" i="6"/>
  <c r="R2871" i="6" s="1"/>
  <c r="Q2422" i="6"/>
  <c r="R2422" i="6" s="1"/>
  <c r="Q2812" i="6"/>
  <c r="R2812" i="6" s="1"/>
  <c r="Q2468" i="6"/>
  <c r="R2468" i="6" s="1"/>
  <c r="Q2869" i="6"/>
  <c r="R2869" i="6" s="1"/>
  <c r="Q2552" i="6"/>
  <c r="R2552" i="6" s="1"/>
  <c r="Q2757" i="6"/>
  <c r="R2757" i="6" s="1"/>
  <c r="Q2437" i="6"/>
  <c r="R2437" i="6" s="1"/>
  <c r="Q2295" i="6"/>
  <c r="R2295" i="6" s="1"/>
  <c r="Q2400" i="6"/>
  <c r="R2400" i="6" s="1"/>
  <c r="Q1021" i="6"/>
  <c r="R1021" i="6" s="1"/>
  <c r="Q3051" i="6"/>
  <c r="R3051" i="6" s="1"/>
  <c r="Q1624" i="6"/>
  <c r="R1624" i="6" s="1"/>
  <c r="Q2717" i="6"/>
  <c r="R2717" i="6" s="1"/>
  <c r="Q2904" i="6"/>
  <c r="R2904" i="6" s="1"/>
  <c r="Q2587" i="6"/>
  <c r="R2587" i="6" s="1"/>
  <c r="Q2407" i="6"/>
  <c r="R2407" i="6" s="1"/>
  <c r="Q2217" i="6"/>
  <c r="R2217" i="6" s="1"/>
  <c r="Q3036" i="6"/>
  <c r="R3036" i="6" s="1"/>
  <c r="Q2846" i="6"/>
  <c r="R2846" i="6" s="1"/>
  <c r="Q2646" i="6"/>
  <c r="R2646" i="6" s="1"/>
  <c r="Q2466" i="6"/>
  <c r="R2466" i="6" s="1"/>
  <c r="Q2300" i="6"/>
  <c r="R2300" i="6" s="1"/>
  <c r="Q1330" i="6"/>
  <c r="R1330" i="6" s="1"/>
  <c r="Q1147" i="6"/>
  <c r="R1147" i="6" s="1"/>
  <c r="Q413" i="6"/>
  <c r="R413" i="6" s="1"/>
  <c r="Q2537" i="6"/>
  <c r="R2537" i="6" s="1"/>
  <c r="Q2651" i="6"/>
  <c r="R2651" i="6" s="1"/>
  <c r="Q1002" i="6"/>
  <c r="R1002" i="6" s="1"/>
  <c r="Q2683" i="6"/>
  <c r="R2683" i="6" s="1"/>
  <c r="Q2962" i="6"/>
  <c r="R2962" i="6" s="1"/>
  <c r="Q2464" i="6"/>
  <c r="R2464" i="6" s="1"/>
  <c r="Q1420" i="6"/>
  <c r="R1420" i="6" s="1"/>
  <c r="Q2225" i="6"/>
  <c r="R2225" i="6" s="1"/>
  <c r="Q2972" i="6"/>
  <c r="R2972" i="6" s="1"/>
  <c r="Q1122" i="6"/>
  <c r="R1122" i="6" s="1"/>
  <c r="Q2555" i="6"/>
  <c r="R2555" i="6" s="1"/>
  <c r="Q2567" i="6"/>
  <c r="R2567" i="6" s="1"/>
  <c r="Q2889" i="6"/>
  <c r="R2889" i="6" s="1"/>
  <c r="Q1206" i="6"/>
  <c r="R1206" i="6" s="1"/>
  <c r="Q2583" i="6"/>
  <c r="R2583" i="6" s="1"/>
  <c r="Q2213" i="6"/>
  <c r="R2213" i="6" s="1"/>
  <c r="Q2662" i="6"/>
  <c r="R2662" i="6" s="1"/>
  <c r="Q2390" i="6"/>
  <c r="R2390" i="6" s="1"/>
  <c r="Q2341" i="6"/>
  <c r="R2341" i="6" s="1"/>
  <c r="Q2946" i="6"/>
  <c r="R2946" i="6" s="1"/>
  <c r="Q2602" i="6"/>
  <c r="R2602" i="6" s="1"/>
  <c r="Q2766" i="6"/>
  <c r="R2766" i="6" s="1"/>
  <c r="Q2386" i="6"/>
  <c r="R2386" i="6" s="1"/>
  <c r="Q2752" i="6"/>
  <c r="R2752" i="6" s="1"/>
  <c r="Q2420" i="6"/>
  <c r="R2420" i="6" s="1"/>
  <c r="Q2824" i="6"/>
  <c r="R2824" i="6" s="1"/>
  <c r="Q1246" i="6"/>
  <c r="R1246" i="6" s="1"/>
  <c r="Q2935" i="6"/>
  <c r="R2935" i="6" s="1"/>
  <c r="Q2733" i="6"/>
  <c r="R2733" i="6" s="1"/>
  <c r="Q2593" i="6"/>
  <c r="R2593" i="6" s="1"/>
  <c r="Q2073" i="6"/>
  <c r="R2073" i="6" s="1"/>
  <c r="Q2684" i="6"/>
  <c r="R2684" i="6" s="1"/>
  <c r="Q2544" i="6"/>
  <c r="R2544" i="6" s="1"/>
  <c r="Q2376" i="6"/>
  <c r="R2376" i="6" s="1"/>
  <c r="Q2222" i="6"/>
  <c r="R2222" i="6" s="1"/>
  <c r="Q1461" i="6"/>
  <c r="R1461" i="6" s="1"/>
  <c r="Q3075" i="6"/>
  <c r="R3075" i="6" s="1"/>
  <c r="Q2880" i="6"/>
  <c r="R2880" i="6" s="1"/>
  <c r="Q2715" i="6"/>
  <c r="R2715" i="6" s="1"/>
  <c r="Q2563" i="6"/>
  <c r="R2563" i="6" s="1"/>
  <c r="Q2383" i="6"/>
  <c r="R2383" i="6" s="1"/>
  <c r="Q2822" i="6"/>
  <c r="R2822" i="6" s="1"/>
  <c r="Q2430" i="6"/>
  <c r="R2430" i="6" s="1"/>
  <c r="Q2090" i="6"/>
  <c r="R2090" i="6" s="1"/>
  <c r="Q2348" i="6"/>
  <c r="R2348" i="6" s="1"/>
  <c r="Q2183" i="6"/>
  <c r="R2183" i="6" s="1"/>
  <c r="Q392" i="6"/>
  <c r="R392" i="6" s="1"/>
  <c r="Q1090" i="6"/>
  <c r="R1090" i="6" s="1"/>
  <c r="Q2387" i="6"/>
  <c r="R2387" i="6" s="1"/>
  <c r="Q2411" i="6"/>
  <c r="R2411" i="6" s="1"/>
  <c r="Q2902" i="6"/>
  <c r="R2902" i="6" s="1"/>
  <c r="Q2820" i="6"/>
  <c r="R2820" i="6" s="1"/>
  <c r="Q2428" i="6"/>
  <c r="R2428" i="6" s="1"/>
  <c r="Q3057" i="6"/>
  <c r="R3057" i="6" s="1"/>
  <c r="Q2571" i="6"/>
  <c r="R2571" i="6" s="1"/>
  <c r="Q2189" i="6"/>
  <c r="R2189" i="6" s="1"/>
  <c r="Q2438" i="6"/>
  <c r="R2438" i="6" s="1"/>
  <c r="Q2317" i="6"/>
  <c r="R2317" i="6" s="1"/>
  <c r="Q1663" i="6"/>
  <c r="R1663" i="6" s="1"/>
  <c r="Q2530" i="6"/>
  <c r="R2530" i="6" s="1"/>
  <c r="Q2742" i="6"/>
  <c r="R2742" i="6" s="1"/>
  <c r="Q2337" i="6"/>
  <c r="R2337" i="6" s="1"/>
  <c r="Q3085" i="6"/>
  <c r="R3085" i="6" s="1"/>
  <c r="Q2716" i="6"/>
  <c r="R2716" i="6" s="1"/>
  <c r="Q2396" i="6"/>
  <c r="R2396" i="6" s="1"/>
  <c r="Q2056" i="6"/>
  <c r="R2056" i="6" s="1"/>
  <c r="Q2800" i="6"/>
  <c r="R2800" i="6" s="1"/>
  <c r="Q2456" i="6"/>
  <c r="R2456" i="6" s="1"/>
  <c r="Q2910" i="6"/>
  <c r="R2910" i="6" s="1"/>
  <c r="Q2721" i="6"/>
  <c r="R2721" i="6" s="1"/>
  <c r="Q1346" i="6"/>
  <c r="R1346" i="6" s="1"/>
  <c r="Q2401" i="6"/>
  <c r="R2401" i="6" s="1"/>
  <c r="Q2247" i="6"/>
  <c r="R2247" i="6" s="1"/>
  <c r="Q1440" i="6"/>
  <c r="R1440" i="6" s="1"/>
  <c r="Q2532" i="6"/>
  <c r="R2532" i="6" s="1"/>
  <c r="Q2363" i="6"/>
  <c r="R2363" i="6" s="1"/>
  <c r="Q1698" i="6"/>
  <c r="R1698" i="6" s="1"/>
  <c r="Q2825" i="6"/>
  <c r="R2825" i="6" s="1"/>
  <c r="Q2868" i="6"/>
  <c r="R2868" i="6" s="1"/>
  <c r="Q2703" i="6"/>
  <c r="R2703" i="6" s="1"/>
  <c r="Q2358" i="6"/>
  <c r="R2358" i="6" s="1"/>
  <c r="Q2181" i="6"/>
  <c r="R2181" i="6" s="1"/>
  <c r="Q2988" i="6"/>
  <c r="R2988" i="6" s="1"/>
  <c r="Q2798" i="6"/>
  <c r="R2798" i="6" s="1"/>
  <c r="Q2598" i="6"/>
  <c r="R2598" i="6" s="1"/>
  <c r="Q2418" i="6"/>
  <c r="R2418" i="6" s="1"/>
  <c r="Q1015" i="6"/>
  <c r="R1015" i="6" s="1"/>
  <c r="Q2517" i="6"/>
  <c r="R2517" i="6" s="1"/>
  <c r="Q2336" i="6"/>
  <c r="R2336" i="6" s="1"/>
  <c r="Q2171" i="6"/>
  <c r="R2171" i="6" s="1"/>
  <c r="Q1822" i="6"/>
  <c r="R1822" i="6" s="1"/>
  <c r="Q3032" i="6"/>
  <c r="R3032" i="6" s="1"/>
  <c r="Q2221" i="6"/>
  <c r="R2221" i="6" s="1"/>
  <c r="Q1325" i="6"/>
  <c r="R1325" i="6" s="1"/>
  <c r="Q2209" i="6"/>
  <c r="R2209" i="6" s="1"/>
  <c r="Q2393" i="6"/>
  <c r="R2393" i="6" s="1"/>
  <c r="Q2908" i="6"/>
  <c r="R2908" i="6" s="1"/>
  <c r="Q3041" i="6"/>
  <c r="R3041" i="6" s="1"/>
  <c r="Q2796" i="6"/>
  <c r="R2796" i="6" s="1"/>
  <c r="Q2404" i="6"/>
  <c r="R2404" i="6" s="1"/>
  <c r="Q2973" i="6"/>
  <c r="R2973" i="6" s="1"/>
  <c r="Q2559" i="6"/>
  <c r="R2559" i="6" s="1"/>
  <c r="Q2159" i="6"/>
  <c r="R2159" i="6" s="1"/>
  <c r="Q2402" i="6"/>
  <c r="R2402" i="6" s="1"/>
  <c r="Q2176" i="6"/>
  <c r="R2176" i="6" s="1"/>
  <c r="Q2816" i="6"/>
  <c r="R2816" i="6" s="1"/>
  <c r="Q2398" i="6"/>
  <c r="R2398" i="6" s="1"/>
  <c r="Q2694" i="6"/>
  <c r="R2694" i="6" s="1"/>
  <c r="Q2325" i="6"/>
  <c r="R2325" i="6" s="1"/>
  <c r="Q3076" i="6"/>
  <c r="R3076" i="6" s="1"/>
  <c r="Q2704" i="6"/>
  <c r="R2704" i="6" s="1"/>
  <c r="Q2359" i="6"/>
  <c r="R2359" i="6" s="1"/>
  <c r="Q2764" i="6"/>
  <c r="R2764" i="6" s="1"/>
  <c r="Q2408" i="6"/>
  <c r="R2408" i="6" s="1"/>
  <c r="Q2709" i="6"/>
  <c r="R2709" i="6" s="1"/>
  <c r="Q2569" i="6"/>
  <c r="R2569" i="6" s="1"/>
  <c r="Q2389" i="6"/>
  <c r="R2389" i="6" s="1"/>
  <c r="Q2223" i="6"/>
  <c r="R2223" i="6" s="1"/>
  <c r="Q2660" i="6"/>
  <c r="R2660" i="6" s="1"/>
  <c r="Q2351" i="6"/>
  <c r="R2351" i="6" s="1"/>
  <c r="Q2991" i="6"/>
  <c r="R2991" i="6" s="1"/>
  <c r="Q2813" i="6"/>
  <c r="R2813" i="6" s="1"/>
  <c r="Q2669" i="6"/>
  <c r="R2669" i="6" s="1"/>
  <c r="Q3037" i="6"/>
  <c r="R3037" i="6" s="1"/>
  <c r="Q2856" i="6"/>
  <c r="R2856" i="6" s="1"/>
  <c r="Q2691" i="6"/>
  <c r="R2691" i="6" s="1"/>
  <c r="Q2527" i="6"/>
  <c r="R2527" i="6" s="1"/>
  <c r="Q2169" i="6"/>
  <c r="R2169" i="6" s="1"/>
  <c r="Q2976" i="6"/>
  <c r="R2976" i="6" s="1"/>
  <c r="Q1351" i="6"/>
  <c r="R1351" i="6" s="1"/>
  <c r="Q2406" i="6"/>
  <c r="R2406" i="6" s="1"/>
  <c r="Q2240" i="6"/>
  <c r="R2240" i="6" s="1"/>
  <c r="Q811" i="6"/>
  <c r="R811" i="6" s="1"/>
  <c r="Q2493" i="6"/>
  <c r="R2493" i="6" s="1"/>
  <c r="Q2324" i="6"/>
  <c r="R2324" i="6" s="1"/>
  <c r="Q2162" i="6"/>
  <c r="R2162" i="6" s="1"/>
  <c r="Q1445" i="6"/>
  <c r="R1445" i="6" s="1"/>
  <c r="Q1087" i="6"/>
  <c r="R1087" i="6" s="1"/>
  <c r="Q2197" i="6"/>
  <c r="R2197" i="6" s="1"/>
  <c r="Q2185" i="6"/>
  <c r="R2185" i="6" s="1"/>
  <c r="Q1062" i="6"/>
  <c r="R1062" i="6" s="1"/>
  <c r="Q2993" i="6"/>
  <c r="R2993" i="6" s="1"/>
  <c r="Q1552" i="6"/>
  <c r="R1552" i="6" s="1"/>
  <c r="Q2367" i="6"/>
  <c r="R2367" i="6" s="1"/>
  <c r="Q2535" i="6"/>
  <c r="R2535" i="6" s="1"/>
  <c r="Q2804" i="6"/>
  <c r="R2804" i="6" s="1"/>
  <c r="Q2361" i="6"/>
  <c r="R2361" i="6" s="1"/>
  <c r="Q2670" i="6"/>
  <c r="R2670" i="6" s="1"/>
  <c r="Q1067" i="6"/>
  <c r="R1067" i="6" s="1"/>
  <c r="Q3038" i="6"/>
  <c r="R3038" i="6" s="1"/>
  <c r="Q1448" i="6"/>
  <c r="R1448" i="6" s="1"/>
  <c r="Q2323" i="6"/>
  <c r="R2323" i="6" s="1"/>
  <c r="Q1496" i="6"/>
  <c r="R1496" i="6" s="1"/>
  <c r="Q2384" i="6"/>
  <c r="R2384" i="6" s="1"/>
  <c r="Q2874" i="6"/>
  <c r="R2874" i="6" s="1"/>
  <c r="Q2697" i="6"/>
  <c r="R2697" i="6" s="1"/>
  <c r="Q2557" i="6"/>
  <c r="R2557" i="6" s="1"/>
  <c r="Q2377" i="6"/>
  <c r="R2377" i="6" s="1"/>
  <c r="Q2211" i="6"/>
  <c r="R2211" i="6" s="1"/>
  <c r="Q2652" i="6"/>
  <c r="R2652" i="6" s="1"/>
  <c r="Q2496" i="6"/>
  <c r="R2496" i="6" s="1"/>
  <c r="Q2339" i="6"/>
  <c r="R2339" i="6" s="1"/>
  <c r="Q2186" i="6"/>
  <c r="R2186" i="6" s="1"/>
  <c r="Q1793" i="6"/>
  <c r="R1793" i="6" s="1"/>
  <c r="Q1745" i="6"/>
  <c r="R1745" i="6" s="1"/>
  <c r="Q2801" i="6"/>
  <c r="R2801" i="6" s="1"/>
  <c r="Q2847" i="6"/>
  <c r="R2847" i="6" s="1"/>
  <c r="Q1447" i="6"/>
  <c r="R1447" i="6" s="1"/>
  <c r="Q2515" i="6"/>
  <c r="R2515" i="6" s="1"/>
  <c r="Q2161" i="6"/>
  <c r="R2161" i="6" s="1"/>
  <c r="Q2964" i="6"/>
  <c r="R2964" i="6" s="1"/>
  <c r="Q2762" i="6"/>
  <c r="R2762" i="6" s="1"/>
  <c r="Q2574" i="6"/>
  <c r="R2574" i="6" s="1"/>
  <c r="Q2394" i="6"/>
  <c r="R2394" i="6" s="1"/>
  <c r="Q2216" i="6"/>
  <c r="R2216" i="6" s="1"/>
  <c r="Q2481" i="6"/>
  <c r="R2481" i="6" s="1"/>
  <c r="Q1789" i="6"/>
  <c r="R1789" i="6" s="1"/>
  <c r="Q1446" i="6"/>
  <c r="R1446" i="6" s="1"/>
  <c r="Q956" i="6"/>
  <c r="R956" i="6" s="1"/>
  <c r="Q1454" i="6"/>
  <c r="R1454" i="6" s="1"/>
  <c r="Q3083" i="6"/>
  <c r="R3083" i="6" s="1"/>
  <c r="Q2689" i="6"/>
  <c r="R2689" i="6" s="1"/>
  <c r="Q2695" i="6"/>
  <c r="R2695" i="6" s="1"/>
  <c r="Q1468" i="6"/>
  <c r="R1468" i="6" s="1"/>
  <c r="Q2888" i="6"/>
  <c r="R2888" i="6" s="1"/>
  <c r="Q2415" i="6"/>
  <c r="R2415" i="6" s="1"/>
  <c r="Q2188" i="6"/>
  <c r="R2188" i="6" s="1"/>
  <c r="Q2780" i="6"/>
  <c r="R2780" i="6" s="1"/>
  <c r="Q2313" i="6"/>
  <c r="R2313" i="6" s="1"/>
  <c r="Q1853" i="6"/>
  <c r="R1853" i="6" s="1"/>
  <c r="Q2614" i="6"/>
  <c r="R2614" i="6" s="1"/>
  <c r="Q2244" i="6"/>
  <c r="R2244" i="6" s="1"/>
  <c r="Q2612" i="6"/>
  <c r="R2612" i="6" s="1"/>
  <c r="Q2668" i="6"/>
  <c r="R2668" i="6" s="1"/>
  <c r="Q2829" i="6"/>
  <c r="R2829" i="6" s="1"/>
  <c r="Q2673" i="6"/>
  <c r="R2673" i="6" s="1"/>
  <c r="Q2533" i="6"/>
  <c r="R2533" i="6" s="1"/>
  <c r="Q2352" i="6"/>
  <c r="R2352" i="6" s="1"/>
  <c r="Q2175" i="6"/>
  <c r="R2175" i="6" s="1"/>
  <c r="Q2472" i="6"/>
  <c r="R2472" i="6" s="1"/>
  <c r="Q2315" i="6"/>
  <c r="R2315" i="6" s="1"/>
  <c r="Q2747" i="6"/>
  <c r="R2747" i="6" s="1"/>
  <c r="Q2391" i="6"/>
  <c r="R2391" i="6" s="1"/>
  <c r="Q1950" i="6"/>
  <c r="R1950" i="6" s="1"/>
  <c r="Q3055" i="6"/>
  <c r="R3055" i="6" s="1"/>
  <c r="Q3080" i="6"/>
  <c r="R3080" i="6" s="1"/>
  <c r="Q2720" i="6"/>
  <c r="R2720" i="6" s="1"/>
  <c r="Q2172" i="6"/>
  <c r="R2172" i="6" s="1"/>
  <c r="Q3016" i="6"/>
  <c r="R3016" i="6" s="1"/>
  <c r="Q1331" i="6"/>
  <c r="R1331" i="6" s="1"/>
  <c r="Q2163" i="6"/>
  <c r="R2163" i="6" s="1"/>
  <c r="Q2564" i="6"/>
  <c r="R2564" i="6" s="1"/>
  <c r="Q2218" i="6"/>
  <c r="R2218" i="6" s="1"/>
  <c r="Q2624" i="6"/>
  <c r="R2624" i="6" s="1"/>
  <c r="Q2242" i="6"/>
  <c r="R2242" i="6" s="1"/>
  <c r="Q2805" i="6"/>
  <c r="R2805" i="6" s="1"/>
  <c r="Q2653" i="6"/>
  <c r="R2653" i="6" s="1"/>
  <c r="Q1251" i="6"/>
  <c r="R1251" i="6" s="1"/>
  <c r="Q2145" i="6"/>
  <c r="R2145" i="6" s="1"/>
  <c r="Q2604" i="6"/>
  <c r="R2604" i="6" s="1"/>
  <c r="Q2436" i="6"/>
  <c r="R2436" i="6" s="1"/>
  <c r="Q2294" i="6"/>
  <c r="R2294" i="6" s="1"/>
  <c r="Q2132" i="6"/>
  <c r="R2132" i="6" s="1"/>
  <c r="Q3098" i="6"/>
  <c r="R3098" i="6" s="1"/>
  <c r="Q1672" i="6"/>
  <c r="R1672" i="6" s="1"/>
  <c r="Q2753" i="6"/>
  <c r="R2753" i="6" s="1"/>
  <c r="Q2601" i="6"/>
  <c r="R2601" i="6" s="1"/>
  <c r="Q2799" i="6"/>
  <c r="R2799" i="6" s="1"/>
  <c r="Q2623" i="6"/>
  <c r="R2623" i="6" s="1"/>
  <c r="Q2455" i="6"/>
  <c r="R2455" i="6" s="1"/>
  <c r="Q2265" i="6"/>
  <c r="R2265" i="6" s="1"/>
  <c r="Q2879" i="6"/>
  <c r="R2879" i="6" s="1"/>
  <c r="Q2690" i="6"/>
  <c r="R2690" i="6" s="1"/>
  <c r="Q2514" i="6"/>
  <c r="R2514" i="6" s="1"/>
  <c r="Q2345" i="6"/>
  <c r="R2345" i="6" s="1"/>
  <c r="Q919" i="6"/>
  <c r="R919" i="6" s="1"/>
  <c r="Q2421" i="6"/>
  <c r="R2421" i="6" s="1"/>
  <c r="Q2255" i="6"/>
  <c r="R2255" i="6" s="1"/>
  <c r="Q1791" i="6"/>
  <c r="R1791" i="6" s="1"/>
  <c r="Q1484" i="6"/>
  <c r="R1484" i="6" s="1"/>
  <c r="Q2911" i="6"/>
  <c r="R2911" i="6" s="1"/>
  <c r="Q2131" i="6"/>
  <c r="R2131" i="6" s="1"/>
  <c r="Q2487" i="6"/>
  <c r="R2487" i="6" s="1"/>
  <c r="Q1561" i="6"/>
  <c r="R1561" i="6" s="1"/>
  <c r="Q2982" i="6"/>
  <c r="R2982" i="6" s="1"/>
  <c r="Q2790" i="6"/>
  <c r="R2790" i="6" s="1"/>
  <c r="Q2128" i="6"/>
  <c r="R2128" i="6" s="1"/>
  <c r="Q2425" i="6"/>
  <c r="R2425" i="6" s="1"/>
  <c r="Q1900" i="6"/>
  <c r="R1900" i="6" s="1"/>
  <c r="Q2556" i="6"/>
  <c r="R2556" i="6" s="1"/>
  <c r="Q1437" i="6"/>
  <c r="R1437" i="6" s="1"/>
  <c r="Q1031" i="6"/>
  <c r="R1031" i="6" s="1"/>
  <c r="Q2967" i="6"/>
  <c r="R2967" i="6" s="1"/>
  <c r="Q2613" i="6"/>
  <c r="R2613" i="6" s="1"/>
  <c r="Q3084" i="6"/>
  <c r="R3084" i="6" s="1"/>
  <c r="Q2659" i="6"/>
  <c r="R2659" i="6" s="1"/>
  <c r="Q2253" i="6"/>
  <c r="R2253" i="6" s="1"/>
  <c r="Q2526" i="6"/>
  <c r="R2526" i="6" s="1"/>
  <c r="Q2457" i="6"/>
  <c r="R2457" i="6" s="1"/>
  <c r="Q2403" i="6"/>
  <c r="R2403" i="6" s="1"/>
  <c r="Q2792" i="6"/>
  <c r="R2792" i="6" s="1"/>
  <c r="Q2650" i="6"/>
  <c r="R2650" i="6" s="1"/>
  <c r="Q1460" i="6"/>
  <c r="R1460" i="6" s="1"/>
  <c r="Q2852" i="6"/>
  <c r="R2852" i="6" s="1"/>
  <c r="Q2364" i="6"/>
  <c r="R2364" i="6" s="1"/>
  <c r="Q2484" i="6"/>
  <c r="R2484" i="6" s="1"/>
  <c r="Q3013" i="6"/>
  <c r="R3013" i="6" s="1"/>
  <c r="Q2647" i="6"/>
  <c r="R2647" i="6" s="1"/>
  <c r="Q2903" i="6"/>
  <c r="R2903" i="6" s="1"/>
  <c r="Q2490" i="6"/>
  <c r="R2490" i="6" s="1"/>
  <c r="Q2433" i="6"/>
  <c r="R2433" i="6" s="1"/>
  <c r="Q3022" i="6"/>
  <c r="R3022" i="6" s="1"/>
  <c r="Q2366" i="6"/>
  <c r="R2366" i="6" s="1"/>
  <c r="Q2756" i="6"/>
  <c r="R2756" i="6" s="1"/>
  <c r="Q2590" i="6"/>
  <c r="R2590" i="6" s="1"/>
  <c r="Q2817" i="6"/>
  <c r="R2817" i="6" s="1"/>
  <c r="Q2460" i="6"/>
  <c r="R2460" i="6" s="1"/>
  <c r="Q1450" i="6"/>
  <c r="R1450" i="6" s="1"/>
  <c r="Q2931" i="6"/>
  <c r="R2931" i="6" s="1"/>
  <c r="Q2611" i="6"/>
  <c r="R2611" i="6" s="1"/>
  <c r="Q2151" i="6"/>
  <c r="R2151" i="6" s="1"/>
  <c r="Q2891" i="6"/>
  <c r="R2891" i="6" s="1"/>
  <c r="Q2454" i="6"/>
  <c r="R2454" i="6" s="1"/>
  <c r="Q2013" i="6"/>
  <c r="R2013" i="6" s="1"/>
  <c r="Q2409" i="6"/>
  <c r="R2409" i="6" s="1"/>
  <c r="Q2137" i="6"/>
  <c r="R2137" i="6" s="1"/>
  <c r="Q2748" i="6"/>
  <c r="R2748" i="6" s="1"/>
  <c r="Q3043" i="6"/>
  <c r="R3043" i="6" s="1"/>
  <c r="Q2482" i="6"/>
  <c r="R2482" i="6" s="1"/>
  <c r="Q2857" i="6"/>
  <c r="R2857" i="6" s="1"/>
  <c r="Q2600" i="6"/>
  <c r="R2600" i="6" s="1"/>
  <c r="Q2793" i="6"/>
  <c r="R2793" i="6" s="1"/>
  <c r="Q2316" i="6"/>
  <c r="R2316" i="6" s="1"/>
  <c r="Q1190" i="6"/>
  <c r="R1190" i="6" s="1"/>
  <c r="Q1438" i="6"/>
  <c r="R1438" i="6" s="1"/>
  <c r="Q1660" i="6"/>
  <c r="R1660" i="6" s="1"/>
  <c r="Q2977" i="6"/>
  <c r="R2977" i="6" s="1"/>
  <c r="Q2575" i="6"/>
  <c r="R2575" i="6" s="1"/>
  <c r="Q2139" i="6"/>
  <c r="R2139" i="6" s="1"/>
  <c r="Q2867" i="6"/>
  <c r="R2867" i="6" s="1"/>
  <c r="Q2360" i="6"/>
  <c r="R2360" i="6" s="1"/>
  <c r="Q777" i="6"/>
  <c r="Q1385" i="6"/>
  <c r="R1385" i="6" s="1"/>
  <c r="Q2378" i="6"/>
  <c r="R2378" i="6" s="1"/>
  <c r="Q2410" i="6"/>
  <c r="R2410" i="6" s="1"/>
  <c r="Q2788" i="6"/>
  <c r="R2788" i="6" s="1"/>
  <c r="Q2745" i="6"/>
  <c r="R2745" i="6" s="1"/>
  <c r="Q2271" i="6"/>
  <c r="R2271" i="6" s="1"/>
  <c r="Q2388" i="6"/>
  <c r="R2388" i="6" s="1"/>
  <c r="Q2491" i="6"/>
  <c r="R2491" i="6" s="1"/>
  <c r="Q884" i="6"/>
  <c r="R884" i="6" s="1"/>
  <c r="Q2834" i="6"/>
  <c r="R2834" i="6" s="1"/>
  <c r="Q2369" i="6"/>
  <c r="R2369" i="6" s="1"/>
  <c r="Q2303" i="6"/>
  <c r="R2303" i="6" s="1"/>
  <c r="Q3073" i="6"/>
  <c r="R3073" i="6" s="1"/>
  <c r="Q3052" i="6"/>
  <c r="R3052" i="6" s="1"/>
  <c r="Q2268" i="6"/>
  <c r="R2268" i="6" s="1"/>
  <c r="Q2648" i="6"/>
  <c r="R2648" i="6" s="1"/>
  <c r="Q2335" i="6"/>
  <c r="R2335" i="6" s="1"/>
  <c r="Q2685" i="6"/>
  <c r="R2685" i="6" s="1"/>
  <c r="Q2187" i="6"/>
  <c r="R2187" i="6" s="1"/>
  <c r="Q2327" i="6"/>
  <c r="R2327" i="6" s="1"/>
  <c r="Q2789" i="6"/>
  <c r="R2789" i="6" s="1"/>
  <c r="Q2892" i="6"/>
  <c r="R2892" i="6" s="1"/>
  <c r="Q2479" i="6"/>
  <c r="R2479" i="6" s="1"/>
  <c r="Q2091" i="6"/>
  <c r="R2091" i="6" s="1"/>
  <c r="Q2750" i="6"/>
  <c r="R2750" i="6" s="1"/>
  <c r="Q1123" i="6"/>
  <c r="R1123" i="6" s="1"/>
  <c r="Q1042" i="6"/>
  <c r="R1042" i="6" s="1"/>
  <c r="Q1932" i="6"/>
  <c r="R1932" i="6" s="1"/>
  <c r="Q702" i="6"/>
  <c r="R702" i="6" s="1"/>
  <c r="Q2143" i="6"/>
  <c r="R2143" i="6" s="1"/>
  <c r="Q1511" i="6"/>
  <c r="R1511" i="6" s="1"/>
  <c r="Q2310" i="6"/>
  <c r="R2310" i="6" s="1"/>
  <c r="Q2968" i="6"/>
  <c r="R2968" i="6" s="1"/>
  <c r="Q2184" i="6"/>
  <c r="R2184" i="6" s="1"/>
  <c r="Q2588" i="6"/>
  <c r="R2588" i="6" s="1"/>
  <c r="Q2278" i="6"/>
  <c r="R2278" i="6" s="1"/>
  <c r="Q2661" i="6"/>
  <c r="R2661" i="6" s="1"/>
  <c r="Q2306" i="6"/>
  <c r="R2306" i="6" s="1"/>
  <c r="Q2777" i="6"/>
  <c r="R2777" i="6" s="1"/>
  <c r="Q2835" i="6"/>
  <c r="R2835" i="6" s="1"/>
  <c r="Q1233" i="6"/>
  <c r="R1233" i="6" s="1"/>
  <c r="Q2726" i="6"/>
  <c r="R2726" i="6" s="1"/>
  <c r="Q2333" i="6"/>
  <c r="R2333" i="6" s="1"/>
  <c r="Q1030" i="6"/>
  <c r="R1030" i="6" s="1"/>
  <c r="Q1037" i="6"/>
  <c r="R1037" i="6" s="1"/>
  <c r="Q2086" i="6"/>
  <c r="R2086" i="6" s="1"/>
  <c r="Q1498" i="6"/>
  <c r="R1498" i="6" s="1"/>
  <c r="Q2142" i="6"/>
  <c r="R2142" i="6" s="1"/>
  <c r="Q2528" i="6"/>
  <c r="R2528" i="6" s="1"/>
  <c r="Q1555" i="6"/>
  <c r="R1555" i="6" s="1"/>
  <c r="Q2641" i="6"/>
  <c r="R2641" i="6" s="1"/>
  <c r="Q2133" i="6"/>
  <c r="R2133" i="6" s="1"/>
  <c r="Q2282" i="6"/>
  <c r="R2282" i="6" s="1"/>
  <c r="Q2765" i="6"/>
  <c r="R2765" i="6" s="1"/>
  <c r="Q2823" i="6"/>
  <c r="R2823" i="6" s="1"/>
  <c r="Q2431" i="6"/>
  <c r="R2431" i="6" s="1"/>
  <c r="Q2243" i="6"/>
  <c r="R2243" i="6" s="1"/>
  <c r="Q2050" i="6"/>
  <c r="R2050" i="6" s="1"/>
  <c r="Q2414" i="6"/>
  <c r="R2414" i="6" s="1"/>
  <c r="Q2140" i="6"/>
  <c r="R2140" i="6" s="1"/>
  <c r="Q2605" i="6"/>
  <c r="R2605" i="6" s="1"/>
  <c r="Q2696" i="6"/>
  <c r="R2696" i="6" s="1"/>
  <c r="Q2811" i="6"/>
  <c r="R2811" i="6" s="1"/>
  <c r="Q2395" i="6"/>
  <c r="R2395" i="6" s="1"/>
  <c r="Q2678" i="6"/>
  <c r="R2678" i="6" s="1"/>
  <c r="Q2204" i="6"/>
  <c r="R2204" i="6" s="1"/>
  <c r="Q2195" i="6"/>
  <c r="R2195" i="6" s="1"/>
  <c r="Q2850" i="6"/>
  <c r="R2850" i="6" s="1"/>
  <c r="Q1979" i="6"/>
  <c r="R1979" i="6" s="1"/>
  <c r="Q2545" i="6"/>
  <c r="R2545" i="6" s="1"/>
  <c r="Q2640" i="6"/>
  <c r="R2640" i="6" s="1"/>
  <c r="Q2174" i="6"/>
  <c r="R2174" i="6" s="1"/>
  <c r="Q1509" i="6"/>
  <c r="R1509" i="6" s="1"/>
  <c r="Q2705" i="6"/>
  <c r="R2705" i="6" s="1"/>
  <c r="Q2787" i="6"/>
  <c r="R2787" i="6" s="1"/>
  <c r="Q1387" i="6"/>
  <c r="R1387" i="6" s="1"/>
  <c r="Q2192" i="6"/>
  <c r="R2192" i="6" s="1"/>
  <c r="Q2589" i="6"/>
  <c r="R2589" i="6" s="1"/>
  <c r="Q2141" i="6"/>
  <c r="R2141" i="6" s="1"/>
  <c r="Q2831" i="6"/>
  <c r="R2831" i="6" s="1"/>
  <c r="Q1019" i="6"/>
  <c r="R1019" i="6" s="1"/>
  <c r="Q3040" i="6"/>
  <c r="R3040" i="6" s="1"/>
  <c r="Q2254" i="6"/>
  <c r="R2254" i="6" s="1"/>
  <c r="Q2521" i="6"/>
  <c r="R2521" i="6" s="1"/>
  <c r="Q2616" i="6"/>
  <c r="R2616" i="6" s="1"/>
  <c r="Q2144" i="6"/>
  <c r="R2144" i="6" s="1"/>
  <c r="Q2649" i="6"/>
  <c r="R2649" i="6" s="1"/>
  <c r="Q2727" i="6"/>
  <c r="R2727" i="6" s="1"/>
  <c r="Q2301" i="6"/>
  <c r="R2301" i="6" s="1"/>
  <c r="Q3074" i="6"/>
  <c r="R3074" i="6" s="1"/>
  <c r="Q2562" i="6"/>
  <c r="R2562" i="6" s="1"/>
  <c r="Q2168" i="6"/>
  <c r="R2168" i="6" s="1"/>
  <c r="Q2553" i="6"/>
  <c r="R2553" i="6" s="1"/>
  <c r="Q2129" i="6"/>
  <c r="R2129" i="6" s="1"/>
  <c r="Q2469" i="6"/>
  <c r="R2469" i="6" s="1"/>
  <c r="Q2194" i="6"/>
  <c r="R2194" i="6" s="1"/>
  <c r="Q3024" i="6"/>
  <c r="R3024" i="6" s="1"/>
  <c r="Q1774" i="6"/>
  <c r="R1774" i="6" s="1"/>
  <c r="Q1040" i="6"/>
  <c r="R1040" i="6" s="1"/>
  <c r="Q2120" i="6"/>
  <c r="R2120" i="6" s="1"/>
  <c r="Q3030" i="6"/>
  <c r="R3030" i="6" s="1"/>
  <c r="Q2667" i="6"/>
  <c r="R2667" i="6" s="1"/>
  <c r="Q2592" i="6"/>
  <c r="R2592" i="6" s="1"/>
  <c r="Q2625" i="6"/>
  <c r="R2625" i="6" s="1"/>
  <c r="Q2473" i="6"/>
  <c r="R2473" i="6" s="1"/>
  <c r="Q2723" i="6"/>
  <c r="R2723" i="6" s="1"/>
  <c r="Q622" i="6"/>
  <c r="R622" i="6" s="1"/>
  <c r="Q2930" i="6"/>
  <c r="R2930" i="6" s="1"/>
  <c r="R3060" i="6"/>
  <c r="Q2917" i="6"/>
  <c r="R2917" i="6" s="1"/>
  <c r="Q2912" i="6"/>
  <c r="R2912" i="6" s="1"/>
  <c r="Q3158" i="6"/>
  <c r="R3158" i="6" s="1"/>
  <c r="R777" i="6" l="1"/>
  <c r="Q2" i="6"/>
</calcChain>
</file>

<file path=xl/sharedStrings.xml><?xml version="1.0" encoding="utf-8"?>
<sst xmlns="http://schemas.openxmlformats.org/spreadsheetml/2006/main" count="28588" uniqueCount="8334">
  <si>
    <t>LIÊN HIỆP HỢP TÁC XÃ THƯƠNG MẠI TP.HỒ CHÍ MINH</t>
  </si>
  <si>
    <t>199-205 Nguyễn Thái Học, Phường Phạm Ngũ Lão, Quận 1, TP.HCM</t>
  </si>
  <si>
    <t>Tài khoản thanh toán : 100-VCB-VND-0007995</t>
  </si>
  <si>
    <t>Tên batch : 100-OANH-20042023_9</t>
  </si>
  <si>
    <t>Số chứng từ : 23202095</t>
  </si>
  <si>
    <t>Ngày thanh toán : 20/04/2023</t>
  </si>
  <si>
    <t>BẢNG KÊ THANH TOÁN</t>
  </si>
  <si>
    <t>Mã cung cấp: 010303</t>
  </si>
  <si>
    <t>Nhà cung cấp: 24-Cty TNHH MTV TM VA DV Ngoc Thom</t>
  </si>
  <si>
    <t>Tổng Tiền</t>
  </si>
  <si>
    <t>Tổng Giá Trị Chiết Khấu</t>
  </si>
  <si>
    <t>Tổng Tiền Thanh Toán</t>
  </si>
  <si>
    <t>CÁC HÓA ĐƠN CỦA ĐƠN VỊ LIÊN HIỆP HTX THƯƠNG MẠI TP.HCM</t>
  </si>
  <si>
    <t>STT</t>
  </si>
  <si>
    <t>SỐ HÓA ĐƠN LH</t>
  </si>
  <si>
    <t>HÓA ĐƠN NCC</t>
  </si>
  <si>
    <t>CHIẾT KHẤU</t>
  </si>
  <si>
    <t>THANH TOÁN</t>
  </si>
  <si>
    <t>COOP</t>
  </si>
  <si>
    <t>HÓA ĐƠN</t>
  </si>
  <si>
    <t>NGÀY</t>
  </si>
  <si>
    <t>DIỄN GIẢI</t>
  </si>
  <si>
    <t>TRỊ GIÁ</t>
  </si>
  <si>
    <t>TỈ LỆ</t>
  </si>
  <si>
    <t>THÀNH TIỀN</t>
  </si>
  <si>
    <t>TIỀN</t>
  </si>
  <si>
    <t>197-SIPI-032023-1074830</t>
  </si>
  <si>
    <r>
      <t>'</t>
    </r>
    <r>
      <rPr>
        <sz val="10"/>
        <color rgb="FF000000"/>
        <rFont val="Arial"/>
        <family val="2"/>
      </rPr>
      <t>P0014960</t>
    </r>
  </si>
  <si>
    <t>1C23TNN|GAMUOIG</t>
  </si>
  <si>
    <t>10.5%-VAT 10</t>
  </si>
  <si>
    <t>CN LIEN HIEP HTX TM TP HCM – CO.OPMART CAO LANH</t>
  </si>
  <si>
    <r>
      <t>'</t>
    </r>
    <r>
      <rPr>
        <sz val="10"/>
        <color rgb="FF000000"/>
        <rFont val="Arial"/>
        <family val="2"/>
      </rPr>
      <t>P0017386</t>
    </r>
  </si>
  <si>
    <r>
      <t>'</t>
    </r>
    <r>
      <rPr>
        <sz val="10"/>
        <color rgb="FF000000"/>
        <rFont val="Arial"/>
        <family val="2"/>
      </rPr>
      <t>P0013183</t>
    </r>
  </si>
  <si>
    <r>
      <t>'</t>
    </r>
    <r>
      <rPr>
        <sz val="10"/>
        <color rgb="FF000000"/>
        <rFont val="Arial"/>
        <family val="2"/>
      </rPr>
      <t>P0018719</t>
    </r>
  </si>
  <si>
    <r>
      <t>'</t>
    </r>
    <r>
      <rPr>
        <sz val="10"/>
        <color rgb="FF000000"/>
        <rFont val="Arial"/>
        <family val="2"/>
      </rPr>
      <t>P0010811</t>
    </r>
  </si>
  <si>
    <t>197-SIPI-R-032023-1074830</t>
  </si>
  <si>
    <r>
      <t>'</t>
    </r>
    <r>
      <rPr>
        <sz val="10"/>
        <color rgb="FF000000"/>
        <rFont val="Arial"/>
        <family val="2"/>
      </rPr>
      <t>377</t>
    </r>
  </si>
  <si>
    <t>1K23TBA|TPCN - RTV1669616</t>
  </si>
  <si>
    <t>199-SIPI-032023-1082285</t>
  </si>
  <si>
    <r>
      <t>'</t>
    </r>
    <r>
      <rPr>
        <sz val="10"/>
        <color rgb="FF000000"/>
        <rFont val="Arial"/>
        <family val="2"/>
      </rPr>
      <t>a0009175</t>
    </r>
  </si>
  <si>
    <t>CN LIEN HIEP HTX TM TP HCM – CO.OPMART BEN TRE</t>
  </si>
  <si>
    <r>
      <t>'</t>
    </r>
    <r>
      <rPr>
        <sz val="10"/>
        <color rgb="FF000000"/>
        <rFont val="Arial"/>
        <family val="2"/>
      </rPr>
      <t>a0017792</t>
    </r>
  </si>
  <si>
    <r>
      <t>'</t>
    </r>
    <r>
      <rPr>
        <sz val="10"/>
        <color rgb="FF000000"/>
        <rFont val="Arial"/>
        <family val="2"/>
      </rPr>
      <t>a0012353</t>
    </r>
  </si>
  <si>
    <r>
      <t>'</t>
    </r>
    <r>
      <rPr>
        <sz val="10"/>
        <color rgb="FF000000"/>
        <rFont val="Arial"/>
        <family val="2"/>
      </rPr>
      <t>a0013699</t>
    </r>
  </si>
  <si>
    <r>
      <t>'</t>
    </r>
    <r>
      <rPr>
        <sz val="10"/>
        <color rgb="FF000000"/>
        <rFont val="Arial"/>
        <family val="2"/>
      </rPr>
      <t>a0015925</t>
    </r>
  </si>
  <si>
    <t>199-SIPI-R-032023-1082285</t>
  </si>
  <si>
    <r>
      <t>'</t>
    </r>
    <r>
      <rPr>
        <sz val="10"/>
        <color rgb="FF000000"/>
        <rFont val="Arial"/>
        <family val="2"/>
      </rPr>
      <t>198</t>
    </r>
  </si>
  <si>
    <t>1K23TBB|CHACOM - RTV1674026</t>
  </si>
  <si>
    <r>
      <t>'</t>
    </r>
    <r>
      <rPr>
        <sz val="10"/>
        <color rgb="FF000000"/>
        <rFont val="Arial"/>
        <family val="2"/>
      </rPr>
      <t>197</t>
    </r>
  </si>
  <si>
    <t>1K23TBB|MOCNAMHUONG - RTV1674025</t>
  </si>
  <si>
    <t>200-SIPI-032023-1078555</t>
  </si>
  <si>
    <r>
      <t>'</t>
    </r>
    <r>
      <rPr>
        <sz val="10"/>
        <color rgb="FF000000"/>
        <rFont val="Arial"/>
        <family val="2"/>
      </rPr>
      <t>A0017694</t>
    </r>
  </si>
  <si>
    <t>1C23TNN|GAMUOI</t>
  </si>
  <si>
    <t>CTY TNHH MTV SÀI GÒN CO.OP - BÌNH ĐỊNH</t>
  </si>
  <si>
    <r>
      <t>'</t>
    </r>
    <r>
      <rPr>
        <sz val="10"/>
        <color rgb="FF000000"/>
        <rFont val="Arial"/>
        <family val="2"/>
      </rPr>
      <t>A0011519</t>
    </r>
  </si>
  <si>
    <r>
      <t>'</t>
    </r>
    <r>
      <rPr>
        <sz val="10"/>
        <color rgb="FF000000"/>
        <rFont val="Arial"/>
        <family val="2"/>
      </rPr>
      <t>A0015852</t>
    </r>
  </si>
  <si>
    <r>
      <t>'</t>
    </r>
    <r>
      <rPr>
        <sz val="10"/>
        <color rgb="FF000000"/>
        <rFont val="Arial"/>
        <family val="2"/>
      </rPr>
      <t>A0013579</t>
    </r>
  </si>
  <si>
    <r>
      <t>'</t>
    </r>
    <r>
      <rPr>
        <sz val="10"/>
        <color rgb="FF000000"/>
        <rFont val="Arial"/>
        <family val="2"/>
      </rPr>
      <t>A0009118</t>
    </r>
  </si>
  <si>
    <r>
      <t>'</t>
    </r>
    <r>
      <rPr>
        <sz val="10"/>
        <color rgb="FF000000"/>
        <rFont val="Arial"/>
        <family val="2"/>
      </rPr>
      <t>A0017695</t>
    </r>
  </si>
  <si>
    <r>
      <t>'</t>
    </r>
    <r>
      <rPr>
        <sz val="10"/>
        <color rgb="FF000000"/>
        <rFont val="Arial"/>
        <family val="2"/>
      </rPr>
      <t>A0013580</t>
    </r>
  </si>
  <si>
    <t>299-SIPI-012023-1266766</t>
  </si>
  <si>
    <r>
      <t>'</t>
    </r>
    <r>
      <rPr>
        <sz val="10"/>
        <color rgb="FF000000"/>
        <rFont val="Arial"/>
        <family val="2"/>
      </rPr>
      <t>23-b000856</t>
    </r>
  </si>
  <si>
    <t>AA/23P|HHCL-HNTU</t>
  </si>
  <si>
    <t>CTY TNHH MTV THỰC PHẨM SÀI GÒN CO.OP</t>
  </si>
  <si>
    <t>299-SIPI-012023-1269159</t>
  </si>
  <si>
    <r>
      <t>'</t>
    </r>
    <r>
      <rPr>
        <sz val="10"/>
        <color rgb="FF000000"/>
        <rFont val="Arial"/>
        <family val="2"/>
      </rPr>
      <t>23-b001624</t>
    </r>
  </si>
  <si>
    <t>HHCLNTHA</t>
  </si>
  <si>
    <r>
      <t>'</t>
    </r>
    <r>
      <rPr>
        <sz val="10"/>
        <color rgb="FF000000"/>
        <rFont val="Arial"/>
        <family val="2"/>
      </rPr>
      <t>23-b000509</t>
    </r>
  </si>
  <si>
    <r>
      <t>'</t>
    </r>
    <r>
      <rPr>
        <sz val="10"/>
        <color rgb="FF000000"/>
        <rFont val="Arial"/>
        <family val="2"/>
      </rPr>
      <t>23-b000635</t>
    </r>
  </si>
  <si>
    <t>HHCLNTAN</t>
  </si>
  <si>
    <t>299-SIPI-022023-1266093</t>
  </si>
  <si>
    <r>
      <t>'</t>
    </r>
    <r>
      <rPr>
        <sz val="10"/>
        <color rgb="FF000000"/>
        <rFont val="Arial"/>
        <family val="2"/>
      </rPr>
      <t>23-b0009010</t>
    </r>
  </si>
  <si>
    <r>
      <t>'</t>
    </r>
    <r>
      <rPr>
        <sz val="10"/>
        <color rgb="FF000000"/>
        <rFont val="Arial"/>
        <family val="2"/>
      </rPr>
      <t>23-b0006689</t>
    </r>
  </si>
  <si>
    <t>HHCLNTPG</t>
  </si>
  <si>
    <r>
      <t>'</t>
    </r>
    <r>
      <rPr>
        <sz val="10"/>
        <color rgb="FF000000"/>
        <rFont val="Arial"/>
        <family val="2"/>
      </rPr>
      <t>23-b008982</t>
    </r>
  </si>
  <si>
    <t>HHCLHNTU</t>
  </si>
  <si>
    <r>
      <t>'</t>
    </r>
    <r>
      <rPr>
        <sz val="10"/>
        <color rgb="FF000000"/>
        <rFont val="Arial"/>
        <family val="2"/>
      </rPr>
      <t>23-b0008980</t>
    </r>
  </si>
  <si>
    <t>299-SIPI-022023-1266188</t>
  </si>
  <si>
    <r>
      <t>'</t>
    </r>
    <r>
      <rPr>
        <sz val="10"/>
        <color rgb="FF000000"/>
        <rFont val="Arial"/>
        <family val="2"/>
      </rPr>
      <t>23-b0003798</t>
    </r>
  </si>
  <si>
    <r>
      <t>'</t>
    </r>
    <r>
      <rPr>
        <sz val="10"/>
        <color rgb="FF000000"/>
        <rFont val="Arial"/>
        <family val="2"/>
      </rPr>
      <t>23-b008849</t>
    </r>
  </si>
  <si>
    <t>299-SIPI-022023-1266766</t>
  </si>
  <si>
    <r>
      <t>'</t>
    </r>
    <r>
      <rPr>
        <sz val="10"/>
        <color rgb="FF000000"/>
        <rFont val="Arial"/>
        <family val="2"/>
      </rPr>
      <t>23-b006763</t>
    </r>
  </si>
  <si>
    <t>299-SIPI-022023-1267022</t>
  </si>
  <si>
    <r>
      <t>'</t>
    </r>
    <r>
      <rPr>
        <sz val="10"/>
        <color rgb="FF000000"/>
        <rFont val="Arial"/>
        <family val="2"/>
      </rPr>
      <t>23-b0003897</t>
    </r>
  </si>
  <si>
    <r>
      <t>'</t>
    </r>
    <r>
      <rPr>
        <sz val="10"/>
        <color rgb="FF000000"/>
        <rFont val="Arial"/>
        <family val="2"/>
      </rPr>
      <t>23-b0005500</t>
    </r>
  </si>
  <si>
    <t>299-SIPI-022023-1269159</t>
  </si>
  <si>
    <r>
      <t>'</t>
    </r>
    <r>
      <rPr>
        <sz val="10"/>
        <color rgb="FF000000"/>
        <rFont val="Arial"/>
        <family val="2"/>
      </rPr>
      <t>23-b005496</t>
    </r>
  </si>
  <si>
    <r>
      <t>'</t>
    </r>
    <r>
      <rPr>
        <sz val="10"/>
        <color rgb="FF000000"/>
        <rFont val="Arial"/>
        <family val="2"/>
      </rPr>
      <t>23-b002988</t>
    </r>
  </si>
  <si>
    <r>
      <t>'</t>
    </r>
    <r>
      <rPr>
        <sz val="10"/>
        <color rgb="FF000000"/>
        <rFont val="Arial"/>
        <family val="2"/>
      </rPr>
      <t>23-b003018</t>
    </r>
  </si>
  <si>
    <r>
      <t>'</t>
    </r>
    <r>
      <rPr>
        <sz val="10"/>
        <color rgb="FF000000"/>
        <rFont val="Arial"/>
        <family val="2"/>
      </rPr>
      <t>23-b005494</t>
    </r>
  </si>
  <si>
    <r>
      <t>'</t>
    </r>
    <r>
      <rPr>
        <sz val="10"/>
        <color rgb="FF000000"/>
        <rFont val="Arial"/>
        <family val="2"/>
      </rPr>
      <t>23-b03077</t>
    </r>
  </si>
  <si>
    <r>
      <t>'</t>
    </r>
    <r>
      <rPr>
        <sz val="10"/>
        <color rgb="FF000000"/>
        <rFont val="Arial"/>
        <family val="2"/>
      </rPr>
      <t>23-b006387</t>
    </r>
  </si>
  <si>
    <r>
      <t>'</t>
    </r>
    <r>
      <rPr>
        <sz val="10"/>
        <color rgb="FF000000"/>
        <rFont val="Arial"/>
        <family val="2"/>
      </rPr>
      <t>23-b2939</t>
    </r>
  </si>
  <si>
    <r>
      <t>'</t>
    </r>
    <r>
      <rPr>
        <sz val="10"/>
        <color rgb="FF000000"/>
        <rFont val="Arial"/>
        <family val="2"/>
      </rPr>
      <t>23-b009036</t>
    </r>
  </si>
  <si>
    <t>299-SIPI-022023-1269248</t>
  </si>
  <si>
    <r>
      <t>'</t>
    </r>
    <r>
      <rPr>
        <sz val="10"/>
        <color rgb="FF000000"/>
        <rFont val="Arial"/>
        <family val="2"/>
      </rPr>
      <t>23-b0006853</t>
    </r>
  </si>
  <si>
    <t>299-SIPI-032023-1269159</t>
  </si>
  <si>
    <r>
      <t>'</t>
    </r>
    <r>
      <rPr>
        <sz val="10"/>
        <color rgb="FF000000"/>
        <rFont val="Arial"/>
        <family val="2"/>
      </rPr>
      <t>23-b0013476</t>
    </r>
  </si>
  <si>
    <t>HHCLNCTN</t>
  </si>
  <si>
    <r>
      <t>'</t>
    </r>
    <r>
      <rPr>
        <sz val="10"/>
        <color rgb="FF000000"/>
        <rFont val="Arial"/>
        <family val="2"/>
      </rPr>
      <t>23-b0017735</t>
    </r>
  </si>
  <si>
    <r>
      <t>'</t>
    </r>
    <r>
      <rPr>
        <sz val="10"/>
        <color rgb="FF000000"/>
        <rFont val="Arial"/>
        <family val="2"/>
      </rPr>
      <t>23-b0017525</t>
    </r>
  </si>
  <si>
    <t>HHCLLTHT</t>
  </si>
  <si>
    <r>
      <t>'</t>
    </r>
    <r>
      <rPr>
        <sz val="10"/>
        <color rgb="FF000000"/>
        <rFont val="Arial"/>
        <family val="2"/>
      </rPr>
      <t>23-b017464</t>
    </r>
  </si>
  <si>
    <r>
      <t>'</t>
    </r>
    <r>
      <rPr>
        <sz val="10"/>
        <color rgb="FF000000"/>
        <rFont val="Arial"/>
        <family val="2"/>
      </rPr>
      <t>23-b017654</t>
    </r>
  </si>
  <si>
    <r>
      <t>'</t>
    </r>
    <r>
      <rPr>
        <sz val="10"/>
        <color rgb="FF000000"/>
        <rFont val="Arial"/>
        <family val="2"/>
      </rPr>
      <t>23-b017810</t>
    </r>
  </si>
  <si>
    <r>
      <t>'</t>
    </r>
    <r>
      <rPr>
        <sz val="10"/>
        <color rgb="FF000000"/>
        <rFont val="Arial"/>
        <family val="2"/>
      </rPr>
      <t>23-b013449</t>
    </r>
  </si>
  <si>
    <r>
      <t>'</t>
    </r>
    <r>
      <rPr>
        <sz val="10"/>
        <color rgb="FF000000"/>
        <rFont val="Arial"/>
        <family val="2"/>
      </rPr>
      <t>23-b017657</t>
    </r>
  </si>
  <si>
    <r>
      <t>'</t>
    </r>
    <r>
      <rPr>
        <sz val="10"/>
        <color rgb="FF000000"/>
        <rFont val="Arial"/>
        <family val="2"/>
      </rPr>
      <t>23-b0018104</t>
    </r>
  </si>
  <si>
    <r>
      <t>'</t>
    </r>
    <r>
      <rPr>
        <sz val="10"/>
        <color rgb="FF000000"/>
        <rFont val="Arial"/>
        <family val="2"/>
      </rPr>
      <t>23-b017488</t>
    </r>
  </si>
  <si>
    <r>
      <t>'</t>
    </r>
    <r>
      <rPr>
        <sz val="10"/>
        <color rgb="FF000000"/>
        <rFont val="Arial"/>
        <family val="2"/>
      </rPr>
      <t>23-b015824</t>
    </r>
  </si>
  <si>
    <r>
      <t>'</t>
    </r>
    <r>
      <rPr>
        <sz val="10"/>
        <color rgb="FF000000"/>
        <rFont val="Arial"/>
        <family val="2"/>
      </rPr>
      <t>23-b013658</t>
    </r>
  </si>
  <si>
    <r>
      <t>'</t>
    </r>
    <r>
      <rPr>
        <sz val="10"/>
        <color rgb="FF000000"/>
        <rFont val="Arial"/>
        <family val="2"/>
      </rPr>
      <t>23-b013436</t>
    </r>
  </si>
  <si>
    <r>
      <t>'</t>
    </r>
    <r>
      <rPr>
        <sz val="10"/>
        <color rgb="FF000000"/>
        <rFont val="Arial"/>
        <family val="2"/>
      </rPr>
      <t>23-b017519</t>
    </r>
  </si>
  <si>
    <r>
      <t>'</t>
    </r>
    <r>
      <rPr>
        <sz val="10"/>
        <color rgb="FF000000"/>
        <rFont val="Arial"/>
        <family val="2"/>
      </rPr>
      <t>23-b016377</t>
    </r>
  </si>
  <si>
    <r>
      <t>'</t>
    </r>
    <r>
      <rPr>
        <sz val="10"/>
        <color rgb="FF000000"/>
        <rFont val="Arial"/>
        <family val="2"/>
      </rPr>
      <t>23-b015854</t>
    </r>
  </si>
  <si>
    <r>
      <t>'</t>
    </r>
    <r>
      <rPr>
        <sz val="10"/>
        <color rgb="FF000000"/>
        <rFont val="Arial"/>
        <family val="2"/>
      </rPr>
      <t>23-b0015837</t>
    </r>
  </si>
  <si>
    <r>
      <t>'</t>
    </r>
    <r>
      <rPr>
        <sz val="10"/>
        <color rgb="FF000000"/>
        <rFont val="Arial"/>
        <family val="2"/>
      </rPr>
      <t>23-b0015697</t>
    </r>
  </si>
  <si>
    <r>
      <t>'</t>
    </r>
    <r>
      <rPr>
        <sz val="10"/>
        <color rgb="FF000000"/>
        <rFont val="Arial"/>
        <family val="2"/>
      </rPr>
      <t>23-b015684</t>
    </r>
  </si>
  <si>
    <r>
      <t>'</t>
    </r>
    <r>
      <rPr>
        <sz val="10"/>
        <color rgb="FF000000"/>
        <rFont val="Arial"/>
        <family val="2"/>
      </rPr>
      <t>23-b009788</t>
    </r>
  </si>
  <si>
    <r>
      <t>'</t>
    </r>
    <r>
      <rPr>
        <sz val="10"/>
        <color rgb="FF000000"/>
        <rFont val="Arial"/>
        <family val="2"/>
      </rPr>
      <t>23-b0015894</t>
    </r>
  </si>
  <si>
    <r>
      <t>'</t>
    </r>
    <r>
      <rPr>
        <sz val="10"/>
        <color rgb="FF000000"/>
        <rFont val="Arial"/>
        <family val="2"/>
      </rPr>
      <t>23-b0015695</t>
    </r>
  </si>
  <si>
    <r>
      <t>'</t>
    </r>
    <r>
      <rPr>
        <sz val="10"/>
        <color rgb="FF000000"/>
        <rFont val="Arial"/>
        <family val="2"/>
      </rPr>
      <t>23-b0014196</t>
    </r>
  </si>
  <si>
    <r>
      <t>'</t>
    </r>
    <r>
      <rPr>
        <sz val="10"/>
        <color rgb="FF000000"/>
        <rFont val="Arial"/>
        <family val="2"/>
      </rPr>
      <t>23-b0013472</t>
    </r>
  </si>
  <si>
    <r>
      <t>'</t>
    </r>
    <r>
      <rPr>
        <sz val="10"/>
        <color rgb="FF000000"/>
        <rFont val="Arial"/>
        <family val="2"/>
      </rPr>
      <t>23-b013340</t>
    </r>
  </si>
  <si>
    <r>
      <t>'</t>
    </r>
    <r>
      <rPr>
        <sz val="10"/>
        <color rgb="FF000000"/>
        <rFont val="Arial"/>
        <family val="2"/>
      </rPr>
      <t>23-b013791</t>
    </r>
  </si>
  <si>
    <r>
      <t>'</t>
    </r>
    <r>
      <rPr>
        <sz val="10"/>
        <color rgb="FF000000"/>
        <rFont val="Arial"/>
        <family val="2"/>
      </rPr>
      <t>23-b013439</t>
    </r>
  </si>
  <si>
    <r>
      <t>'</t>
    </r>
    <r>
      <rPr>
        <sz val="10"/>
        <color rgb="FF000000"/>
        <rFont val="Arial"/>
        <family val="2"/>
      </rPr>
      <t>23-b0013572</t>
    </r>
  </si>
  <si>
    <r>
      <t>'</t>
    </r>
    <r>
      <rPr>
        <sz val="10"/>
        <color rgb="FF000000"/>
        <rFont val="Arial"/>
        <family val="2"/>
      </rPr>
      <t>23-b013401</t>
    </r>
  </si>
  <si>
    <r>
      <t>'</t>
    </r>
    <r>
      <rPr>
        <sz val="10"/>
        <color rgb="FF000000"/>
        <rFont val="Arial"/>
        <family val="2"/>
      </rPr>
      <t>23-b0013645</t>
    </r>
  </si>
  <si>
    <r>
      <t>'</t>
    </r>
    <r>
      <rPr>
        <sz val="10"/>
        <color rgb="FF000000"/>
        <rFont val="Arial"/>
        <family val="2"/>
      </rPr>
      <t>23-b0013474</t>
    </r>
  </si>
  <si>
    <r>
      <t>'</t>
    </r>
    <r>
      <rPr>
        <sz val="10"/>
        <color rgb="FF000000"/>
        <rFont val="Arial"/>
        <family val="2"/>
      </rPr>
      <t>23-b0013467</t>
    </r>
  </si>
  <si>
    <r>
      <t>'</t>
    </r>
    <r>
      <rPr>
        <sz val="10"/>
        <color rgb="FF000000"/>
        <rFont val="Arial"/>
        <family val="2"/>
      </rPr>
      <t>23-b0013682</t>
    </r>
  </si>
  <si>
    <r>
      <t>'</t>
    </r>
    <r>
      <rPr>
        <sz val="10"/>
        <color rgb="FF000000"/>
        <rFont val="Arial"/>
        <family val="2"/>
      </rPr>
      <t>23-b013418</t>
    </r>
  </si>
  <si>
    <r>
      <t>'</t>
    </r>
    <r>
      <rPr>
        <sz val="10"/>
        <color rgb="FF000000"/>
        <rFont val="Arial"/>
        <family val="2"/>
      </rPr>
      <t>23-b0013469</t>
    </r>
  </si>
  <si>
    <r>
      <t>'</t>
    </r>
    <r>
      <rPr>
        <sz val="10"/>
        <color rgb="FF000000"/>
        <rFont val="Arial"/>
        <family val="2"/>
      </rPr>
      <t>23-b0013151</t>
    </r>
  </si>
  <si>
    <r>
      <t>'</t>
    </r>
    <r>
      <rPr>
        <sz val="10"/>
        <color rgb="FF000000"/>
        <rFont val="Arial"/>
        <family val="2"/>
      </rPr>
      <t>23-b013175</t>
    </r>
  </si>
  <si>
    <r>
      <t>'</t>
    </r>
    <r>
      <rPr>
        <sz val="10"/>
        <color rgb="FF000000"/>
        <rFont val="Arial"/>
        <family val="2"/>
      </rPr>
      <t>23-b013152</t>
    </r>
  </si>
  <si>
    <r>
      <t>'</t>
    </r>
    <r>
      <rPr>
        <sz val="10"/>
        <color rgb="FF000000"/>
        <rFont val="Arial"/>
        <family val="2"/>
      </rPr>
      <t>23-b0013665</t>
    </r>
  </si>
  <si>
    <r>
      <t>'</t>
    </r>
    <r>
      <rPr>
        <sz val="10"/>
        <color rgb="FF000000"/>
        <rFont val="Arial"/>
        <family val="2"/>
      </rPr>
      <t>23-b0013460</t>
    </r>
  </si>
  <si>
    <r>
      <t>'</t>
    </r>
    <r>
      <rPr>
        <sz val="10"/>
        <color rgb="FF000000"/>
        <rFont val="Arial"/>
        <family val="2"/>
      </rPr>
      <t>23-b0013461</t>
    </r>
  </si>
  <si>
    <r>
      <t>'</t>
    </r>
    <r>
      <rPr>
        <sz val="10"/>
        <color rgb="FF000000"/>
        <rFont val="Arial"/>
        <family val="2"/>
      </rPr>
      <t>23-b0011336</t>
    </r>
  </si>
  <si>
    <r>
      <t>'</t>
    </r>
    <r>
      <rPr>
        <sz val="10"/>
        <color rgb="FF000000"/>
        <rFont val="Arial"/>
        <family val="2"/>
      </rPr>
      <t>23-b0009106</t>
    </r>
  </si>
  <si>
    <r>
      <t>'</t>
    </r>
    <r>
      <rPr>
        <sz val="10"/>
        <color rgb="FF000000"/>
        <rFont val="Arial"/>
        <family val="2"/>
      </rPr>
      <t>23-b011551</t>
    </r>
  </si>
  <si>
    <r>
      <t>'</t>
    </r>
    <r>
      <rPr>
        <sz val="10"/>
        <color rgb="FF000000"/>
        <rFont val="Arial"/>
        <family val="2"/>
      </rPr>
      <t>23-b0011348</t>
    </r>
  </si>
  <si>
    <t>HHCLTN</t>
  </si>
  <si>
    <r>
      <t>'</t>
    </r>
    <r>
      <rPr>
        <sz val="10"/>
        <color rgb="FF000000"/>
        <rFont val="Arial"/>
        <family val="2"/>
      </rPr>
      <t>23-b0011542</t>
    </r>
  </si>
  <si>
    <r>
      <t>'</t>
    </r>
    <r>
      <rPr>
        <sz val="10"/>
        <color rgb="FF000000"/>
        <rFont val="Arial"/>
        <family val="2"/>
      </rPr>
      <t>23-b0009772</t>
    </r>
  </si>
  <si>
    <t>HHCLNTP</t>
  </si>
  <si>
    <r>
      <t>'</t>
    </r>
    <r>
      <rPr>
        <sz val="10"/>
        <color rgb="FF000000"/>
        <rFont val="Arial"/>
        <family val="2"/>
      </rPr>
      <t>23-b0011307</t>
    </r>
  </si>
  <si>
    <r>
      <t>'</t>
    </r>
    <r>
      <rPr>
        <sz val="10"/>
        <color rgb="FF000000"/>
        <rFont val="Arial"/>
        <family val="2"/>
      </rPr>
      <t>23-b0009104</t>
    </r>
  </si>
  <si>
    <r>
      <t>'</t>
    </r>
    <r>
      <rPr>
        <sz val="10"/>
        <color rgb="FF000000"/>
        <rFont val="Arial"/>
        <family val="2"/>
      </rPr>
      <t>23-b0013649</t>
    </r>
  </si>
  <si>
    <r>
      <t>'</t>
    </r>
    <r>
      <rPr>
        <sz val="10"/>
        <color rgb="FF000000"/>
        <rFont val="Arial"/>
        <family val="2"/>
      </rPr>
      <t>23-b0017743</t>
    </r>
  </si>
  <si>
    <r>
      <t>'</t>
    </r>
    <r>
      <rPr>
        <sz val="10"/>
        <color rgb="FF000000"/>
        <rFont val="Arial"/>
        <family val="2"/>
      </rPr>
      <t>23-b013537</t>
    </r>
  </si>
  <si>
    <r>
      <t>'</t>
    </r>
    <r>
      <rPr>
        <sz val="10"/>
        <color rgb="FF000000"/>
        <rFont val="Arial"/>
        <family val="2"/>
      </rPr>
      <t>23-b017726</t>
    </r>
  </si>
  <si>
    <r>
      <t>'</t>
    </r>
    <r>
      <rPr>
        <sz val="10"/>
        <color rgb="FF000000"/>
        <rFont val="Arial"/>
        <family val="2"/>
      </rPr>
      <t>23-b0014202</t>
    </r>
  </si>
  <si>
    <r>
      <t>'</t>
    </r>
    <r>
      <rPr>
        <sz val="10"/>
        <color rgb="FF000000"/>
        <rFont val="Arial"/>
        <family val="2"/>
      </rPr>
      <t>23-b017827</t>
    </r>
  </si>
  <si>
    <r>
      <t>'</t>
    </r>
    <r>
      <rPr>
        <sz val="10"/>
        <color rgb="FF000000"/>
        <rFont val="Arial"/>
        <family val="2"/>
      </rPr>
      <t>23-b013657</t>
    </r>
  </si>
  <si>
    <r>
      <t>'</t>
    </r>
    <r>
      <rPr>
        <sz val="10"/>
        <color rgb="FF000000"/>
        <rFont val="Arial"/>
        <family val="2"/>
      </rPr>
      <t>23-b0017736</t>
    </r>
  </si>
  <si>
    <r>
      <t>'</t>
    </r>
    <r>
      <rPr>
        <sz val="10"/>
        <color rgb="FF000000"/>
        <rFont val="Arial"/>
        <family val="2"/>
      </rPr>
      <t>23-b0017645</t>
    </r>
  </si>
  <si>
    <r>
      <t>'</t>
    </r>
    <r>
      <rPr>
        <sz val="10"/>
        <color rgb="FF000000"/>
        <rFont val="Arial"/>
        <family val="2"/>
      </rPr>
      <t>23-b017491</t>
    </r>
  </si>
  <si>
    <r>
      <t>'</t>
    </r>
    <r>
      <rPr>
        <sz val="10"/>
        <color rgb="FF000000"/>
        <rFont val="Arial"/>
        <family val="2"/>
      </rPr>
      <t>23-b015745</t>
    </r>
  </si>
  <si>
    <r>
      <t>'</t>
    </r>
    <r>
      <rPr>
        <sz val="10"/>
        <color rgb="FF000000"/>
        <rFont val="Arial"/>
        <family val="2"/>
      </rPr>
      <t>23-b015671</t>
    </r>
  </si>
  <si>
    <r>
      <t>'</t>
    </r>
    <r>
      <rPr>
        <sz val="10"/>
        <color rgb="FF000000"/>
        <rFont val="Arial"/>
        <family val="2"/>
      </rPr>
      <t>23-b0015838</t>
    </r>
  </si>
  <si>
    <r>
      <t>'</t>
    </r>
    <r>
      <rPr>
        <sz val="10"/>
        <color rgb="FF000000"/>
        <rFont val="Arial"/>
        <family val="2"/>
      </rPr>
      <t>23-b0015741</t>
    </r>
  </si>
  <si>
    <r>
      <t>'</t>
    </r>
    <r>
      <rPr>
        <sz val="10"/>
        <color rgb="FF000000"/>
        <rFont val="Arial"/>
        <family val="2"/>
      </rPr>
      <t>23-b015820</t>
    </r>
  </si>
  <si>
    <r>
      <t>'</t>
    </r>
    <r>
      <rPr>
        <sz val="10"/>
        <color rgb="FF000000"/>
        <rFont val="Arial"/>
        <family val="2"/>
      </rPr>
      <t>23-b015744</t>
    </r>
  </si>
  <si>
    <r>
      <t>'</t>
    </r>
    <r>
      <rPr>
        <sz val="10"/>
        <color rgb="FF000000"/>
        <rFont val="Arial"/>
        <family val="2"/>
      </rPr>
      <t>23-b017490</t>
    </r>
  </si>
  <si>
    <r>
      <t>'</t>
    </r>
    <r>
      <rPr>
        <sz val="10"/>
        <color rgb="FF000000"/>
        <rFont val="Arial"/>
        <family val="2"/>
      </rPr>
      <t>23-b015835</t>
    </r>
  </si>
  <si>
    <r>
      <t>'</t>
    </r>
    <r>
      <rPr>
        <sz val="10"/>
        <color rgb="FF000000"/>
        <rFont val="Arial"/>
        <family val="2"/>
      </rPr>
      <t>23-b013351</t>
    </r>
  </si>
  <si>
    <r>
      <t>'</t>
    </r>
    <r>
      <rPr>
        <sz val="10"/>
        <color rgb="FF000000"/>
        <rFont val="Arial"/>
        <family val="2"/>
      </rPr>
      <t>23-b0015758</t>
    </r>
  </si>
  <si>
    <r>
      <t>'</t>
    </r>
    <r>
      <rPr>
        <sz val="10"/>
        <color rgb="FF000000"/>
        <rFont val="Arial"/>
        <family val="2"/>
      </rPr>
      <t>23-b015636</t>
    </r>
  </si>
  <si>
    <r>
      <t>'</t>
    </r>
    <r>
      <rPr>
        <sz val="10"/>
        <color rgb="FF000000"/>
        <rFont val="Arial"/>
        <family val="2"/>
      </rPr>
      <t>23-b011553</t>
    </r>
  </si>
  <si>
    <r>
      <t>'</t>
    </r>
    <r>
      <rPr>
        <sz val="10"/>
        <color rgb="FF000000"/>
        <rFont val="Arial"/>
        <family val="2"/>
      </rPr>
      <t>23-b0015703</t>
    </r>
  </si>
  <si>
    <r>
      <t>'</t>
    </r>
    <r>
      <rPr>
        <sz val="10"/>
        <color rgb="FF000000"/>
        <rFont val="Arial"/>
        <family val="2"/>
      </rPr>
      <t>23-b015622</t>
    </r>
  </si>
  <si>
    <r>
      <t>'</t>
    </r>
    <r>
      <rPr>
        <sz val="10"/>
        <color rgb="FF000000"/>
        <rFont val="Arial"/>
        <family val="2"/>
      </rPr>
      <t>23-b011238</t>
    </r>
  </si>
  <si>
    <r>
      <t>'</t>
    </r>
    <r>
      <rPr>
        <sz val="10"/>
        <color rgb="FF000000"/>
        <rFont val="Arial"/>
        <family val="2"/>
      </rPr>
      <t>23-b0015759</t>
    </r>
  </si>
  <si>
    <r>
      <t>'</t>
    </r>
    <r>
      <rPr>
        <sz val="10"/>
        <color rgb="FF000000"/>
        <rFont val="Arial"/>
        <family val="2"/>
      </rPr>
      <t>23-b0013675</t>
    </r>
  </si>
  <si>
    <r>
      <t>'</t>
    </r>
    <r>
      <rPr>
        <sz val="10"/>
        <color rgb="FF000000"/>
        <rFont val="Arial"/>
        <family val="2"/>
      </rPr>
      <t>23-b0013672</t>
    </r>
  </si>
  <si>
    <r>
      <t>'</t>
    </r>
    <r>
      <rPr>
        <sz val="10"/>
        <color rgb="FF000000"/>
        <rFont val="Arial"/>
        <family val="2"/>
      </rPr>
      <t>23-b015588</t>
    </r>
  </si>
  <si>
    <r>
      <t>'</t>
    </r>
    <r>
      <rPr>
        <sz val="10"/>
        <color rgb="FF000000"/>
        <rFont val="Arial"/>
        <family val="2"/>
      </rPr>
      <t>23-b0013273</t>
    </r>
  </si>
  <si>
    <r>
      <t>'</t>
    </r>
    <r>
      <rPr>
        <sz val="10"/>
        <color rgb="FF000000"/>
        <rFont val="Arial"/>
        <family val="2"/>
      </rPr>
      <t>23-b015638</t>
    </r>
  </si>
  <si>
    <r>
      <t>'</t>
    </r>
    <r>
      <rPr>
        <sz val="10"/>
        <color rgb="FF000000"/>
        <rFont val="Arial"/>
        <family val="2"/>
      </rPr>
      <t>23-b0013618</t>
    </r>
  </si>
  <si>
    <r>
      <t>'</t>
    </r>
    <r>
      <rPr>
        <sz val="10"/>
        <color rgb="FF000000"/>
        <rFont val="Arial"/>
        <family val="2"/>
      </rPr>
      <t>23-b014200</t>
    </r>
  </si>
  <si>
    <r>
      <t>'</t>
    </r>
    <r>
      <rPr>
        <sz val="10"/>
        <color rgb="FF000000"/>
        <rFont val="Arial"/>
        <family val="2"/>
      </rPr>
      <t>23-b011300</t>
    </r>
  </si>
  <si>
    <r>
      <t>'</t>
    </r>
    <r>
      <rPr>
        <sz val="10"/>
        <color rgb="FF000000"/>
        <rFont val="Arial"/>
        <family val="2"/>
      </rPr>
      <t>23-b013150</t>
    </r>
  </si>
  <si>
    <r>
      <t>'</t>
    </r>
    <r>
      <rPr>
        <sz val="10"/>
        <color rgb="FF000000"/>
        <rFont val="Arial"/>
        <family val="2"/>
      </rPr>
      <t>23-b0013427</t>
    </r>
  </si>
  <si>
    <r>
      <t>'</t>
    </r>
    <r>
      <rPr>
        <sz val="10"/>
        <color rgb="FF000000"/>
        <rFont val="Arial"/>
        <family val="2"/>
      </rPr>
      <t>23-b0013414</t>
    </r>
  </si>
  <si>
    <r>
      <t>'</t>
    </r>
    <r>
      <rPr>
        <sz val="10"/>
        <color rgb="FF000000"/>
        <rFont val="Arial"/>
        <family val="2"/>
      </rPr>
      <t>23-b0012696</t>
    </r>
  </si>
  <si>
    <r>
      <t>'</t>
    </r>
    <r>
      <rPr>
        <sz val="10"/>
        <color rgb="FF000000"/>
        <rFont val="Arial"/>
        <family val="2"/>
      </rPr>
      <t>23-b0011351</t>
    </r>
  </si>
  <si>
    <r>
      <t>'</t>
    </r>
    <r>
      <rPr>
        <sz val="10"/>
        <color rgb="FF000000"/>
        <rFont val="Arial"/>
        <family val="2"/>
      </rPr>
      <t>23-b013344</t>
    </r>
  </si>
  <si>
    <r>
      <t>'</t>
    </r>
    <r>
      <rPr>
        <sz val="10"/>
        <color rgb="FF000000"/>
        <rFont val="Arial"/>
        <family val="2"/>
      </rPr>
      <t>23-b011234</t>
    </r>
  </si>
  <si>
    <r>
      <t>'</t>
    </r>
    <r>
      <rPr>
        <sz val="10"/>
        <color rgb="FF000000"/>
        <rFont val="Arial"/>
        <family val="2"/>
      </rPr>
      <t>23-b0011357</t>
    </r>
  </si>
  <si>
    <r>
      <t>'</t>
    </r>
    <r>
      <rPr>
        <sz val="10"/>
        <color rgb="FF000000"/>
        <rFont val="Arial"/>
        <family val="2"/>
      </rPr>
      <t>23-b0011392</t>
    </r>
  </si>
  <si>
    <r>
      <t>'</t>
    </r>
    <r>
      <rPr>
        <sz val="10"/>
        <color rgb="FF000000"/>
        <rFont val="Arial"/>
        <family val="2"/>
      </rPr>
      <t>23-b0013177</t>
    </r>
  </si>
  <si>
    <t>HHCLDCTN</t>
  </si>
  <si>
    <r>
      <t>'</t>
    </r>
    <r>
      <rPr>
        <sz val="10"/>
        <color rgb="FF000000"/>
        <rFont val="Arial"/>
        <family val="2"/>
      </rPr>
      <t>23-b011514</t>
    </r>
  </si>
  <si>
    <r>
      <t>'</t>
    </r>
    <r>
      <rPr>
        <sz val="10"/>
        <color rgb="FF000000"/>
        <rFont val="Arial"/>
        <family val="2"/>
      </rPr>
      <t>23-b017655</t>
    </r>
  </si>
  <si>
    <r>
      <t>'</t>
    </r>
    <r>
      <rPr>
        <sz val="10"/>
        <color rgb="FF000000"/>
        <rFont val="Arial"/>
        <family val="2"/>
      </rPr>
      <t>23-b0013711</t>
    </r>
  </si>
  <si>
    <r>
      <t>'</t>
    </r>
    <r>
      <rPr>
        <sz val="10"/>
        <color rgb="FF000000"/>
        <rFont val="Arial"/>
        <family val="2"/>
      </rPr>
      <t>23-b017758</t>
    </r>
  </si>
  <si>
    <r>
      <t>'</t>
    </r>
    <r>
      <rPr>
        <sz val="10"/>
        <color rgb="FF000000"/>
        <rFont val="Arial"/>
        <family val="2"/>
      </rPr>
      <t>23-b011829</t>
    </r>
  </si>
  <si>
    <r>
      <t>'</t>
    </r>
    <r>
      <rPr>
        <sz val="10"/>
        <color rgb="FF000000"/>
        <rFont val="Arial"/>
        <family val="2"/>
      </rPr>
      <t>23-b017759</t>
    </r>
  </si>
  <si>
    <r>
      <t>'</t>
    </r>
    <r>
      <rPr>
        <sz val="10"/>
        <color rgb="FF000000"/>
        <rFont val="Arial"/>
        <family val="2"/>
      </rPr>
      <t>23-b015822</t>
    </r>
  </si>
  <si>
    <r>
      <t>'</t>
    </r>
    <r>
      <rPr>
        <sz val="10"/>
        <color rgb="FF000000"/>
        <rFont val="Arial"/>
        <family val="2"/>
      </rPr>
      <t>23-b0017528</t>
    </r>
  </si>
  <si>
    <r>
      <t>'</t>
    </r>
    <r>
      <rPr>
        <sz val="10"/>
        <color rgb="FF000000"/>
        <rFont val="Arial"/>
        <family val="2"/>
      </rPr>
      <t>23-b0013636</t>
    </r>
  </si>
  <si>
    <r>
      <t>'</t>
    </r>
    <r>
      <rPr>
        <sz val="10"/>
        <color rgb="FF000000"/>
        <rFont val="Arial"/>
        <family val="2"/>
      </rPr>
      <t>23-b0014837</t>
    </r>
  </si>
  <si>
    <r>
      <t>'</t>
    </r>
    <r>
      <rPr>
        <sz val="10"/>
        <color rgb="FF000000"/>
        <rFont val="Arial"/>
        <family val="2"/>
      </rPr>
      <t>23-b018785</t>
    </r>
  </si>
  <si>
    <r>
      <t>'</t>
    </r>
    <r>
      <rPr>
        <sz val="10"/>
        <color rgb="FF000000"/>
        <rFont val="Arial"/>
        <family val="2"/>
      </rPr>
      <t>23-b0016361</t>
    </r>
  </si>
  <si>
    <r>
      <t>'</t>
    </r>
    <r>
      <rPr>
        <sz val="10"/>
        <color rgb="FF000000"/>
        <rFont val="Arial"/>
        <family val="2"/>
      </rPr>
      <t>23-b0018102</t>
    </r>
  </si>
  <si>
    <r>
      <t>'</t>
    </r>
    <r>
      <rPr>
        <sz val="10"/>
        <color rgb="FF000000"/>
        <rFont val="Arial"/>
        <family val="2"/>
      </rPr>
      <t>23-b017809</t>
    </r>
  </si>
  <si>
    <r>
      <t>'</t>
    </r>
    <r>
      <rPr>
        <sz val="10"/>
        <color rgb="FF000000"/>
        <rFont val="Arial"/>
        <family val="2"/>
      </rPr>
      <t>23-b015670</t>
    </r>
  </si>
  <si>
    <r>
      <t>'</t>
    </r>
    <r>
      <rPr>
        <sz val="10"/>
        <color rgb="FF000000"/>
        <rFont val="Arial"/>
        <family val="2"/>
      </rPr>
      <t>23-b0013415</t>
    </r>
  </si>
  <si>
    <r>
      <t>'</t>
    </r>
    <r>
      <rPr>
        <sz val="10"/>
        <color rgb="FF000000"/>
        <rFont val="Arial"/>
        <family val="2"/>
      </rPr>
      <t>23-b017737</t>
    </r>
  </si>
  <si>
    <r>
      <t>'</t>
    </r>
    <r>
      <rPr>
        <sz val="10"/>
        <color rgb="FF000000"/>
        <rFont val="Arial"/>
        <family val="2"/>
      </rPr>
      <t>23-b017486</t>
    </r>
  </si>
  <si>
    <r>
      <t>'</t>
    </r>
    <r>
      <rPr>
        <sz val="10"/>
        <color rgb="FF000000"/>
        <rFont val="Arial"/>
        <family val="2"/>
      </rPr>
      <t>23-b013666</t>
    </r>
  </si>
  <si>
    <r>
      <t>'</t>
    </r>
    <r>
      <rPr>
        <sz val="10"/>
        <color rgb="FF000000"/>
        <rFont val="Arial"/>
        <family val="2"/>
      </rPr>
      <t>23-b015619</t>
    </r>
  </si>
  <si>
    <r>
      <t>'</t>
    </r>
    <r>
      <rPr>
        <sz val="10"/>
        <color rgb="FF000000"/>
        <rFont val="Arial"/>
        <family val="2"/>
      </rPr>
      <t>23-b013621</t>
    </r>
  </si>
  <si>
    <r>
      <t>'</t>
    </r>
    <r>
      <rPr>
        <sz val="10"/>
        <color rgb="FF000000"/>
        <rFont val="Arial"/>
        <family val="2"/>
      </rPr>
      <t>23-b015811</t>
    </r>
  </si>
  <si>
    <r>
      <t>'</t>
    </r>
    <r>
      <rPr>
        <sz val="10"/>
        <color rgb="FF000000"/>
        <rFont val="Arial"/>
        <family val="2"/>
      </rPr>
      <t>23-b015686</t>
    </r>
  </si>
  <si>
    <r>
      <t>'</t>
    </r>
    <r>
      <rPr>
        <sz val="10"/>
        <color rgb="FF000000"/>
        <rFont val="Arial"/>
        <family val="2"/>
      </rPr>
      <t>23-b015641</t>
    </r>
  </si>
  <si>
    <r>
      <t>'</t>
    </r>
    <r>
      <rPr>
        <sz val="10"/>
        <color rgb="FF000000"/>
        <rFont val="Arial"/>
        <family val="2"/>
      </rPr>
      <t>23-b015908</t>
    </r>
  </si>
  <si>
    <r>
      <t>'</t>
    </r>
    <r>
      <rPr>
        <sz val="10"/>
        <color rgb="FF000000"/>
        <rFont val="Arial"/>
        <family val="2"/>
      </rPr>
      <t>23-b015910</t>
    </r>
  </si>
  <si>
    <r>
      <t>'</t>
    </r>
    <r>
      <rPr>
        <sz val="10"/>
        <color rgb="FF000000"/>
        <rFont val="Arial"/>
        <family val="2"/>
      </rPr>
      <t>23-b015873</t>
    </r>
  </si>
  <si>
    <r>
      <t>'</t>
    </r>
    <r>
      <rPr>
        <sz val="10"/>
        <color rgb="FF000000"/>
        <rFont val="Arial"/>
        <family val="2"/>
      </rPr>
      <t>23-b0015840</t>
    </r>
  </si>
  <si>
    <r>
      <t>'</t>
    </r>
    <r>
      <rPr>
        <sz val="10"/>
        <color rgb="FF000000"/>
        <rFont val="Arial"/>
        <family val="2"/>
      </rPr>
      <t>23-b0015845</t>
    </r>
  </si>
  <si>
    <r>
      <t>'</t>
    </r>
    <r>
      <rPr>
        <sz val="10"/>
        <color rgb="FF000000"/>
        <rFont val="Arial"/>
        <family val="2"/>
      </rPr>
      <t>23-b0013471</t>
    </r>
  </si>
  <si>
    <r>
      <t>'</t>
    </r>
    <r>
      <rPr>
        <sz val="10"/>
        <color rgb="FF000000"/>
        <rFont val="Arial"/>
        <family val="2"/>
      </rPr>
      <t>23-b0013464</t>
    </r>
  </si>
  <si>
    <r>
      <t>'</t>
    </r>
    <r>
      <rPr>
        <sz val="10"/>
        <color rgb="FF000000"/>
        <rFont val="Arial"/>
        <family val="2"/>
      </rPr>
      <t>23-b0013421</t>
    </r>
  </si>
  <si>
    <r>
      <t>'</t>
    </r>
    <r>
      <rPr>
        <sz val="10"/>
        <color rgb="FF000000"/>
        <rFont val="Arial"/>
        <family val="2"/>
      </rPr>
      <t>23-b015901</t>
    </r>
  </si>
  <si>
    <r>
      <t>'</t>
    </r>
    <r>
      <rPr>
        <sz val="10"/>
        <color rgb="FF000000"/>
        <rFont val="Arial"/>
        <family val="2"/>
      </rPr>
      <t>23-b015637</t>
    </r>
  </si>
  <si>
    <r>
      <t>'</t>
    </r>
    <r>
      <rPr>
        <sz val="10"/>
        <color rgb="FF000000"/>
        <rFont val="Arial"/>
        <family val="2"/>
      </rPr>
      <t>23-b013659</t>
    </r>
  </si>
  <si>
    <r>
      <t>'</t>
    </r>
    <r>
      <rPr>
        <sz val="10"/>
        <color rgb="FF000000"/>
        <rFont val="Arial"/>
        <family val="2"/>
      </rPr>
      <t>23-b012621</t>
    </r>
  </si>
  <si>
    <r>
      <t>'</t>
    </r>
    <r>
      <rPr>
        <sz val="10"/>
        <color rgb="FF000000"/>
        <rFont val="Arial"/>
        <family val="2"/>
      </rPr>
      <t>23-b011246</t>
    </r>
  </si>
  <si>
    <r>
      <t>'</t>
    </r>
    <r>
      <rPr>
        <sz val="10"/>
        <color rgb="FF000000"/>
        <rFont val="Arial"/>
        <family val="2"/>
      </rPr>
      <t>23-b0013677</t>
    </r>
  </si>
  <si>
    <r>
      <t>'</t>
    </r>
    <r>
      <rPr>
        <sz val="10"/>
        <color rgb="FF000000"/>
        <rFont val="Arial"/>
        <family val="2"/>
      </rPr>
      <t>23-b0013673</t>
    </r>
  </si>
  <si>
    <r>
      <t>'</t>
    </r>
    <r>
      <rPr>
        <sz val="10"/>
        <color rgb="FF000000"/>
        <rFont val="Arial"/>
        <family val="2"/>
      </rPr>
      <t>23-b0013652</t>
    </r>
  </si>
  <si>
    <r>
      <t>'</t>
    </r>
    <r>
      <rPr>
        <sz val="10"/>
        <color rgb="FF000000"/>
        <rFont val="Arial"/>
        <family val="2"/>
      </rPr>
      <t>23-b014110</t>
    </r>
  </si>
  <si>
    <r>
      <t>'</t>
    </r>
    <r>
      <rPr>
        <sz val="10"/>
        <color rgb="FF000000"/>
        <rFont val="Arial"/>
        <family val="2"/>
      </rPr>
      <t>23-b0013549</t>
    </r>
  </si>
  <si>
    <r>
      <t>'</t>
    </r>
    <r>
      <rPr>
        <sz val="10"/>
        <color rgb="FF000000"/>
        <rFont val="Arial"/>
        <family val="2"/>
      </rPr>
      <t>23-b0013322</t>
    </r>
  </si>
  <si>
    <r>
      <t>'</t>
    </r>
    <r>
      <rPr>
        <sz val="10"/>
        <color rgb="FF000000"/>
        <rFont val="Arial"/>
        <family val="2"/>
      </rPr>
      <t>23-b0015615</t>
    </r>
  </si>
  <si>
    <r>
      <t>'</t>
    </r>
    <r>
      <rPr>
        <sz val="10"/>
        <color rgb="FF000000"/>
        <rFont val="Arial"/>
        <family val="2"/>
      </rPr>
      <t>23-b0013327</t>
    </r>
  </si>
  <si>
    <r>
      <t>'</t>
    </r>
    <r>
      <rPr>
        <sz val="10"/>
        <color rgb="FF000000"/>
        <rFont val="Arial"/>
        <family val="2"/>
      </rPr>
      <t>23-b014835</t>
    </r>
  </si>
  <si>
    <r>
      <t>'</t>
    </r>
    <r>
      <rPr>
        <sz val="10"/>
        <color rgb="FF000000"/>
        <rFont val="Arial"/>
        <family val="2"/>
      </rPr>
      <t>23-b0010632</t>
    </r>
  </si>
  <si>
    <r>
      <t>'</t>
    </r>
    <r>
      <rPr>
        <sz val="10"/>
        <color rgb="FF000000"/>
        <rFont val="Arial"/>
        <family val="2"/>
      </rPr>
      <t>23-b0011253</t>
    </r>
  </si>
  <si>
    <r>
      <t>'</t>
    </r>
    <r>
      <rPr>
        <sz val="10"/>
        <color rgb="FF000000"/>
        <rFont val="Arial"/>
        <family val="2"/>
      </rPr>
      <t>23-b0013664</t>
    </r>
  </si>
  <si>
    <r>
      <t>'</t>
    </r>
    <r>
      <rPr>
        <sz val="10"/>
        <color rgb="FF000000"/>
        <rFont val="Arial"/>
        <family val="2"/>
      </rPr>
      <t>23-b013559</t>
    </r>
  </si>
  <si>
    <r>
      <t>'</t>
    </r>
    <r>
      <rPr>
        <sz val="10"/>
        <color rgb="FF000000"/>
        <rFont val="Arial"/>
        <family val="2"/>
      </rPr>
      <t>23-b011236</t>
    </r>
  </si>
  <si>
    <r>
      <t>'</t>
    </r>
    <r>
      <rPr>
        <sz val="10"/>
        <color rgb="FF000000"/>
        <rFont val="Arial"/>
        <family val="2"/>
      </rPr>
      <t>23-b013442</t>
    </r>
  </si>
  <si>
    <r>
      <t>'</t>
    </r>
    <r>
      <rPr>
        <sz val="10"/>
        <color rgb="FF000000"/>
        <rFont val="Arial"/>
        <family val="2"/>
      </rPr>
      <t>23-b013170</t>
    </r>
  </si>
  <si>
    <r>
      <t>'</t>
    </r>
    <r>
      <rPr>
        <sz val="10"/>
        <color rgb="FF000000"/>
        <rFont val="Arial"/>
        <family val="2"/>
      </rPr>
      <t>23-b0013420</t>
    </r>
  </si>
  <si>
    <r>
      <t>'</t>
    </r>
    <r>
      <rPr>
        <sz val="10"/>
        <color rgb="FF000000"/>
        <rFont val="Arial"/>
        <family val="2"/>
      </rPr>
      <t>23-b013413</t>
    </r>
  </si>
  <si>
    <r>
      <t>'</t>
    </r>
    <r>
      <rPr>
        <sz val="10"/>
        <color rgb="FF000000"/>
        <rFont val="Arial"/>
        <family val="2"/>
      </rPr>
      <t>23-b013347</t>
    </r>
  </si>
  <si>
    <r>
      <t>'</t>
    </r>
    <r>
      <rPr>
        <sz val="10"/>
        <color rgb="FF000000"/>
        <rFont val="Arial"/>
        <family val="2"/>
      </rPr>
      <t>23-b011546</t>
    </r>
  </si>
  <si>
    <r>
      <t>'</t>
    </r>
    <r>
      <rPr>
        <sz val="10"/>
        <color rgb="FF000000"/>
        <rFont val="Arial"/>
        <family val="2"/>
      </rPr>
      <t>23-b0011512</t>
    </r>
  </si>
  <si>
    <r>
      <t>'</t>
    </r>
    <r>
      <rPr>
        <sz val="10"/>
        <color rgb="FF000000"/>
        <rFont val="Arial"/>
        <family val="2"/>
      </rPr>
      <t>23-b0009130</t>
    </r>
  </si>
  <si>
    <r>
      <t>'</t>
    </r>
    <r>
      <rPr>
        <sz val="10"/>
        <color rgb="FF000000"/>
        <rFont val="Arial"/>
        <family val="2"/>
      </rPr>
      <t>23-b0011539</t>
    </r>
  </si>
  <si>
    <r>
      <t>'</t>
    </r>
    <r>
      <rPr>
        <sz val="10"/>
        <color rgb="FF000000"/>
        <rFont val="Arial"/>
        <family val="2"/>
      </rPr>
      <t>23-b009790</t>
    </r>
  </si>
  <si>
    <r>
      <t>'</t>
    </r>
    <r>
      <rPr>
        <sz val="10"/>
        <color rgb="FF000000"/>
        <rFont val="Arial"/>
        <family val="2"/>
      </rPr>
      <t>23-b011306</t>
    </r>
  </si>
  <si>
    <r>
      <t>'</t>
    </r>
    <r>
      <rPr>
        <sz val="10"/>
        <color rgb="FF000000"/>
        <rFont val="Arial"/>
        <family val="2"/>
      </rPr>
      <t>23-b0011255</t>
    </r>
  </si>
  <si>
    <r>
      <t>'</t>
    </r>
    <r>
      <rPr>
        <sz val="10"/>
        <color rgb="FF000000"/>
        <rFont val="Arial"/>
        <family val="2"/>
      </rPr>
      <t>23-b0015874</t>
    </r>
  </si>
  <si>
    <r>
      <t>'</t>
    </r>
    <r>
      <rPr>
        <sz val="10"/>
        <color rgb="FF000000"/>
        <rFont val="Arial"/>
        <family val="2"/>
      </rPr>
      <t>23-b0017762</t>
    </r>
  </si>
  <si>
    <r>
      <t>'</t>
    </r>
    <r>
      <rPr>
        <sz val="10"/>
        <color rgb="FF000000"/>
        <rFont val="Arial"/>
        <family val="2"/>
      </rPr>
      <t>23-b015898</t>
    </r>
  </si>
  <si>
    <r>
      <t>'</t>
    </r>
    <r>
      <rPr>
        <sz val="10"/>
        <color rgb="FF000000"/>
        <rFont val="Arial"/>
        <family val="2"/>
      </rPr>
      <t>23-b0015888</t>
    </r>
  </si>
  <si>
    <r>
      <t>'</t>
    </r>
    <r>
      <rPr>
        <sz val="10"/>
        <color rgb="FF000000"/>
        <rFont val="Arial"/>
        <family val="2"/>
      </rPr>
      <t>23-b0015887</t>
    </r>
  </si>
  <si>
    <r>
      <t>'</t>
    </r>
    <r>
      <rPr>
        <sz val="10"/>
        <color rgb="FF000000"/>
        <rFont val="Arial"/>
        <family val="2"/>
      </rPr>
      <t>23-b017808</t>
    </r>
  </si>
  <si>
    <r>
      <t>'</t>
    </r>
    <r>
      <rPr>
        <sz val="10"/>
        <color rgb="FF000000"/>
        <rFont val="Arial"/>
        <family val="2"/>
      </rPr>
      <t>23-b0018754</t>
    </r>
  </si>
  <si>
    <r>
      <t>'</t>
    </r>
    <r>
      <rPr>
        <sz val="10"/>
        <color rgb="FF000000"/>
        <rFont val="Arial"/>
        <family val="2"/>
      </rPr>
      <t>23-b0016919</t>
    </r>
  </si>
  <si>
    <r>
      <t>'</t>
    </r>
    <r>
      <rPr>
        <sz val="10"/>
        <color rgb="FF000000"/>
        <rFont val="Arial"/>
        <family val="2"/>
      </rPr>
      <t>23-b0017716</t>
    </r>
  </si>
  <si>
    <r>
      <t>'</t>
    </r>
    <r>
      <rPr>
        <sz val="10"/>
        <color rgb="FF000000"/>
        <rFont val="Arial"/>
        <family val="2"/>
      </rPr>
      <t>23-b017484</t>
    </r>
  </si>
  <si>
    <r>
      <t>'</t>
    </r>
    <r>
      <rPr>
        <sz val="10"/>
        <color rgb="FF000000"/>
        <rFont val="Arial"/>
        <family val="2"/>
      </rPr>
      <t>23-b013450</t>
    </r>
  </si>
  <si>
    <r>
      <t>'</t>
    </r>
    <r>
      <rPr>
        <sz val="10"/>
        <color rgb="FF000000"/>
        <rFont val="Arial"/>
        <family val="2"/>
      </rPr>
      <t>23-b0015595</t>
    </r>
  </si>
  <si>
    <r>
      <t>'</t>
    </r>
    <r>
      <rPr>
        <sz val="10"/>
        <color rgb="FF000000"/>
        <rFont val="Arial"/>
        <family val="2"/>
      </rPr>
      <t>23-b013680</t>
    </r>
  </si>
  <si>
    <r>
      <t>'</t>
    </r>
    <r>
      <rPr>
        <sz val="10"/>
        <color rgb="FF000000"/>
        <rFont val="Arial"/>
        <family val="2"/>
      </rPr>
      <t>23-b017463</t>
    </r>
  </si>
  <si>
    <r>
      <t>'</t>
    </r>
    <r>
      <rPr>
        <sz val="10"/>
        <color rgb="FF000000"/>
        <rFont val="Arial"/>
        <family val="2"/>
      </rPr>
      <t>23-b015886</t>
    </r>
  </si>
  <si>
    <r>
      <t>'</t>
    </r>
    <r>
      <rPr>
        <sz val="10"/>
        <color rgb="FF000000"/>
        <rFont val="Arial"/>
        <family val="2"/>
      </rPr>
      <t>23-b017439</t>
    </r>
  </si>
  <si>
    <r>
      <t>'</t>
    </r>
    <r>
      <rPr>
        <sz val="10"/>
        <color rgb="FF000000"/>
        <rFont val="Arial"/>
        <family val="2"/>
      </rPr>
      <t>23-b015675</t>
    </r>
  </si>
  <si>
    <r>
      <t>'</t>
    </r>
    <r>
      <rPr>
        <sz val="10"/>
        <color rgb="FF000000"/>
        <rFont val="Arial"/>
        <family val="2"/>
      </rPr>
      <t>23-b015877</t>
    </r>
  </si>
  <si>
    <r>
      <t>'</t>
    </r>
    <r>
      <rPr>
        <sz val="10"/>
        <color rgb="FF000000"/>
        <rFont val="Arial"/>
        <family val="2"/>
      </rPr>
      <t>23-b0015896</t>
    </r>
  </si>
  <si>
    <r>
      <t>'</t>
    </r>
    <r>
      <rPr>
        <sz val="10"/>
        <color rgb="FF000000"/>
        <rFont val="Arial"/>
        <family val="2"/>
      </rPr>
      <t>23-b013279</t>
    </r>
  </si>
  <si>
    <r>
      <t>'</t>
    </r>
    <r>
      <rPr>
        <sz val="10"/>
        <color rgb="FF000000"/>
        <rFont val="Arial"/>
        <family val="2"/>
      </rPr>
      <t>23-b0015836</t>
    </r>
  </si>
  <si>
    <r>
      <t>'</t>
    </r>
    <r>
      <rPr>
        <sz val="10"/>
        <color rgb="FF000000"/>
        <rFont val="Arial"/>
        <family val="2"/>
      </rPr>
      <t>23-b015903</t>
    </r>
  </si>
  <si>
    <r>
      <t>'</t>
    </r>
    <r>
      <rPr>
        <sz val="10"/>
        <color rgb="FF000000"/>
        <rFont val="Arial"/>
        <family val="2"/>
      </rPr>
      <t>23-b0015698</t>
    </r>
  </si>
  <si>
    <r>
      <t>'</t>
    </r>
    <r>
      <rPr>
        <sz val="10"/>
        <color rgb="FF000000"/>
        <rFont val="Arial"/>
        <family val="2"/>
      </rPr>
      <t>23-b0013632</t>
    </r>
  </si>
  <si>
    <r>
      <t>'</t>
    </r>
    <r>
      <rPr>
        <sz val="10"/>
        <color rgb="FF000000"/>
        <rFont val="Arial"/>
        <family val="2"/>
      </rPr>
      <t>23-b015814</t>
    </r>
  </si>
  <si>
    <r>
      <t>'</t>
    </r>
    <r>
      <rPr>
        <sz val="10"/>
        <color rgb="FF000000"/>
        <rFont val="Arial"/>
        <family val="2"/>
      </rPr>
      <t>23-b013567</t>
    </r>
  </si>
  <si>
    <r>
      <t>'</t>
    </r>
    <r>
      <rPr>
        <sz val="10"/>
        <color rgb="FF000000"/>
        <rFont val="Arial"/>
        <family val="2"/>
      </rPr>
      <t>23-b013437</t>
    </r>
  </si>
  <si>
    <r>
      <t>'</t>
    </r>
    <r>
      <rPr>
        <sz val="10"/>
        <color rgb="FF000000"/>
        <rFont val="Arial"/>
        <family val="2"/>
      </rPr>
      <t>23-b0013423</t>
    </r>
  </si>
  <si>
    <r>
      <t>'</t>
    </r>
    <r>
      <rPr>
        <sz val="10"/>
        <color rgb="FF000000"/>
        <rFont val="Arial"/>
        <family val="2"/>
      </rPr>
      <t>23-b013759</t>
    </r>
  </si>
  <si>
    <r>
      <t>'</t>
    </r>
    <r>
      <rPr>
        <sz val="10"/>
        <color rgb="FF000000"/>
        <rFont val="Arial"/>
        <family val="2"/>
      </rPr>
      <t>23-b0015597</t>
    </r>
  </si>
  <si>
    <r>
      <t>'</t>
    </r>
    <r>
      <rPr>
        <sz val="10"/>
        <color rgb="FF000000"/>
        <rFont val="Arial"/>
        <family val="2"/>
      </rPr>
      <t>23-b0014201</t>
    </r>
  </si>
  <si>
    <r>
      <t>'</t>
    </r>
    <r>
      <rPr>
        <sz val="10"/>
        <color rgb="FF000000"/>
        <rFont val="Arial"/>
        <family val="2"/>
      </rPr>
      <t>23-b0013634</t>
    </r>
  </si>
  <si>
    <r>
      <t>'</t>
    </r>
    <r>
      <rPr>
        <sz val="10"/>
        <color rgb="FF000000"/>
        <rFont val="Arial"/>
        <family val="2"/>
      </rPr>
      <t>23-b015620</t>
    </r>
  </si>
  <si>
    <r>
      <t>'</t>
    </r>
    <r>
      <rPr>
        <sz val="10"/>
        <color rgb="FF000000"/>
        <rFont val="Arial"/>
        <family val="2"/>
      </rPr>
      <t>23-b013776</t>
    </r>
  </si>
  <si>
    <r>
      <t>'</t>
    </r>
    <r>
      <rPr>
        <sz val="10"/>
        <color rgb="FF000000"/>
        <rFont val="Arial"/>
        <family val="2"/>
      </rPr>
      <t>23-b013790</t>
    </r>
  </si>
  <si>
    <r>
      <t>'</t>
    </r>
    <r>
      <rPr>
        <sz val="10"/>
        <color rgb="FF000000"/>
        <rFont val="Arial"/>
        <family val="2"/>
      </rPr>
      <t>23-b013410</t>
    </r>
  </si>
  <si>
    <r>
      <t>'</t>
    </r>
    <r>
      <rPr>
        <sz val="10"/>
        <color rgb="FF000000"/>
        <rFont val="Arial"/>
        <family val="2"/>
      </rPr>
      <t>23-b0013679</t>
    </r>
  </si>
  <si>
    <r>
      <t>'</t>
    </r>
    <r>
      <rPr>
        <sz val="10"/>
        <color rgb="FF000000"/>
        <rFont val="Arial"/>
        <family val="2"/>
      </rPr>
      <t>23-b0013555</t>
    </r>
  </si>
  <si>
    <r>
      <t>'</t>
    </r>
    <r>
      <rPr>
        <sz val="10"/>
        <color rgb="FF000000"/>
        <rFont val="Arial"/>
        <family val="2"/>
      </rPr>
      <t>23-b013640</t>
    </r>
  </si>
  <si>
    <r>
      <t>'</t>
    </r>
    <r>
      <rPr>
        <sz val="10"/>
        <color rgb="FF000000"/>
        <rFont val="Arial"/>
        <family val="2"/>
      </rPr>
      <t>23-b013444</t>
    </r>
  </si>
  <si>
    <r>
      <t>'</t>
    </r>
    <r>
      <rPr>
        <sz val="10"/>
        <color rgb="FF000000"/>
        <rFont val="Arial"/>
        <family val="2"/>
      </rPr>
      <t>23-b011301</t>
    </r>
  </si>
  <si>
    <r>
      <t>'</t>
    </r>
    <r>
      <rPr>
        <sz val="10"/>
        <color rgb="FF000000"/>
        <rFont val="Arial"/>
        <family val="2"/>
      </rPr>
      <t>23-b0013653</t>
    </r>
  </si>
  <si>
    <r>
      <t>'</t>
    </r>
    <r>
      <rPr>
        <sz val="10"/>
        <color rgb="FF000000"/>
        <rFont val="Arial"/>
        <family val="2"/>
      </rPr>
      <t>23-b0011257</t>
    </r>
  </si>
  <si>
    <r>
      <t>'</t>
    </r>
    <r>
      <rPr>
        <sz val="10"/>
        <color rgb="FF000000"/>
        <rFont val="Arial"/>
        <family val="2"/>
      </rPr>
      <t>23-b013757</t>
    </r>
  </si>
  <si>
    <r>
      <t>'</t>
    </r>
    <r>
      <rPr>
        <sz val="10"/>
        <color rgb="FF000000"/>
        <rFont val="Arial"/>
        <family val="2"/>
      </rPr>
      <t>23-b013638</t>
    </r>
  </si>
  <si>
    <r>
      <t>'</t>
    </r>
    <r>
      <rPr>
        <sz val="10"/>
        <color rgb="FF000000"/>
        <rFont val="Arial"/>
        <family val="2"/>
      </rPr>
      <t>23-b014166</t>
    </r>
  </si>
  <si>
    <r>
      <t>'</t>
    </r>
    <r>
      <rPr>
        <sz val="10"/>
        <color rgb="FF000000"/>
        <rFont val="Arial"/>
        <family val="2"/>
      </rPr>
      <t>23-b010631</t>
    </r>
  </si>
  <si>
    <r>
      <t>'</t>
    </r>
    <r>
      <rPr>
        <sz val="10"/>
        <color rgb="FF000000"/>
        <rFont val="Arial"/>
        <family val="2"/>
      </rPr>
      <t>23-b0013333</t>
    </r>
  </si>
  <si>
    <r>
      <t>'</t>
    </r>
    <r>
      <rPr>
        <sz val="10"/>
        <color rgb="FF000000"/>
        <rFont val="Arial"/>
        <family val="2"/>
      </rPr>
      <t>23-b013315</t>
    </r>
  </si>
  <si>
    <r>
      <t>'</t>
    </r>
    <r>
      <rPr>
        <sz val="10"/>
        <color rgb="FF000000"/>
        <rFont val="Arial"/>
        <family val="2"/>
      </rPr>
      <t>23-b0013312</t>
    </r>
  </si>
  <si>
    <r>
      <t>'</t>
    </r>
    <r>
      <rPr>
        <sz val="10"/>
        <color rgb="FF000000"/>
        <rFont val="Arial"/>
        <family val="2"/>
      </rPr>
      <t>23-b0011782</t>
    </r>
  </si>
  <si>
    <r>
      <t>'</t>
    </r>
    <r>
      <rPr>
        <sz val="10"/>
        <color rgb="FF000000"/>
        <rFont val="Arial"/>
        <family val="2"/>
      </rPr>
      <t>23-b011349</t>
    </r>
  </si>
  <si>
    <r>
      <t>'</t>
    </r>
    <r>
      <rPr>
        <sz val="10"/>
        <color rgb="FF000000"/>
        <rFont val="Arial"/>
        <family val="2"/>
      </rPr>
      <t>23-b0011329</t>
    </r>
  </si>
  <si>
    <r>
      <t>'</t>
    </r>
    <r>
      <rPr>
        <sz val="10"/>
        <color rgb="FF000000"/>
        <rFont val="Arial"/>
        <family val="2"/>
      </rPr>
      <t>23-b0010571</t>
    </r>
  </si>
  <si>
    <r>
      <t>'</t>
    </r>
    <r>
      <rPr>
        <sz val="10"/>
        <color rgb="FF000000"/>
        <rFont val="Arial"/>
        <family val="2"/>
      </rPr>
      <t>23-b011330</t>
    </r>
  </si>
  <si>
    <r>
      <t>'</t>
    </r>
    <r>
      <rPr>
        <sz val="10"/>
        <color rgb="FF000000"/>
        <rFont val="Arial"/>
        <family val="2"/>
      </rPr>
      <t>23-b0011334</t>
    </r>
  </si>
  <si>
    <r>
      <t>'</t>
    </r>
    <r>
      <rPr>
        <sz val="10"/>
        <color rgb="FF000000"/>
        <rFont val="Arial"/>
        <family val="2"/>
      </rPr>
      <t>23-b009134</t>
    </r>
  </si>
  <si>
    <r>
      <t>'</t>
    </r>
    <r>
      <rPr>
        <sz val="10"/>
        <color rgb="FF000000"/>
        <rFont val="Arial"/>
        <family val="2"/>
      </rPr>
      <t>23-b0011251</t>
    </r>
  </si>
  <si>
    <r>
      <t>'</t>
    </r>
    <r>
      <rPr>
        <sz val="10"/>
        <color rgb="FF000000"/>
        <rFont val="Arial"/>
        <family val="2"/>
      </rPr>
      <t>23-b017727</t>
    </r>
  </si>
  <si>
    <r>
      <t>'</t>
    </r>
    <r>
      <rPr>
        <sz val="10"/>
        <color rgb="FF000000"/>
        <rFont val="Arial"/>
        <family val="2"/>
      </rPr>
      <t>23-b017656</t>
    </r>
  </si>
  <si>
    <r>
      <t>'</t>
    </r>
    <r>
      <rPr>
        <sz val="10"/>
        <color rgb="FF000000"/>
        <rFont val="Arial"/>
        <family val="2"/>
      </rPr>
      <t>23-b013667</t>
    </r>
  </si>
  <si>
    <r>
      <t>'</t>
    </r>
    <r>
      <rPr>
        <sz val="10"/>
        <color rgb="FF000000"/>
        <rFont val="Arial"/>
        <family val="2"/>
      </rPr>
      <t>23-b0017479</t>
    </r>
  </si>
  <si>
    <r>
      <t>'</t>
    </r>
    <r>
      <rPr>
        <sz val="10"/>
        <color rgb="FF000000"/>
        <rFont val="Arial"/>
        <family val="2"/>
      </rPr>
      <t>23-b013656</t>
    </r>
  </si>
  <si>
    <r>
      <t>'</t>
    </r>
    <r>
      <rPr>
        <sz val="10"/>
        <color rgb="FF000000"/>
        <rFont val="Arial"/>
        <family val="2"/>
      </rPr>
      <t>23-b0017761</t>
    </r>
  </si>
  <si>
    <r>
      <t>'</t>
    </r>
    <r>
      <rPr>
        <sz val="10"/>
        <color rgb="FF000000"/>
        <rFont val="Arial"/>
        <family val="2"/>
      </rPr>
      <t>23-b0017706</t>
    </r>
  </si>
  <si>
    <r>
      <t>'</t>
    </r>
    <r>
      <rPr>
        <sz val="10"/>
        <color rgb="FF000000"/>
        <rFont val="Arial"/>
        <family val="2"/>
      </rPr>
      <t>23-b0017647</t>
    </r>
  </si>
  <si>
    <r>
      <t>'</t>
    </r>
    <r>
      <rPr>
        <sz val="10"/>
        <color rgb="FF000000"/>
        <rFont val="Arial"/>
        <family val="2"/>
      </rPr>
      <t>23-b017722</t>
    </r>
  </si>
  <si>
    <r>
      <t>'</t>
    </r>
    <r>
      <rPr>
        <sz val="10"/>
        <color rgb="FF000000"/>
        <rFont val="Arial"/>
        <family val="2"/>
      </rPr>
      <t>23-b015586</t>
    </r>
  </si>
  <si>
    <r>
      <t>'</t>
    </r>
    <r>
      <rPr>
        <sz val="10"/>
        <color rgb="FF000000"/>
        <rFont val="Arial"/>
        <family val="2"/>
      </rPr>
      <t>23-b016756</t>
    </r>
  </si>
  <si>
    <r>
      <t>'</t>
    </r>
    <r>
      <rPr>
        <sz val="10"/>
        <color rgb="FF000000"/>
        <rFont val="Arial"/>
        <family val="2"/>
      </rPr>
      <t>23-b015902</t>
    </r>
  </si>
  <si>
    <r>
      <t>'</t>
    </r>
    <r>
      <rPr>
        <sz val="10"/>
        <color rgb="FF000000"/>
        <rFont val="Arial"/>
        <family val="2"/>
      </rPr>
      <t>23-b015678</t>
    </r>
  </si>
  <si>
    <r>
      <t>'</t>
    </r>
    <r>
      <rPr>
        <sz val="10"/>
        <color rgb="FF000000"/>
        <rFont val="Arial"/>
        <family val="2"/>
      </rPr>
      <t>23-b013357</t>
    </r>
  </si>
  <si>
    <r>
      <t>'</t>
    </r>
    <r>
      <rPr>
        <sz val="10"/>
        <color rgb="FF000000"/>
        <rFont val="Arial"/>
        <family val="2"/>
      </rPr>
      <t>23-b0017510</t>
    </r>
  </si>
  <si>
    <r>
      <t>'</t>
    </r>
    <r>
      <rPr>
        <sz val="10"/>
        <color rgb="FF000000"/>
        <rFont val="Arial"/>
        <family val="2"/>
      </rPr>
      <t>23-b015909</t>
    </r>
  </si>
  <si>
    <r>
      <t>'</t>
    </r>
    <r>
      <rPr>
        <sz val="10"/>
        <color rgb="FF000000"/>
        <rFont val="Arial"/>
        <family val="2"/>
      </rPr>
      <t>23-b013455</t>
    </r>
  </si>
  <si>
    <r>
      <t>'</t>
    </r>
    <r>
      <rPr>
        <sz val="10"/>
        <color rgb="FF000000"/>
        <rFont val="Arial"/>
        <family val="2"/>
      </rPr>
      <t>23-b013356</t>
    </r>
  </si>
  <si>
    <r>
      <t>'</t>
    </r>
    <r>
      <rPr>
        <sz val="10"/>
        <color rgb="FF000000"/>
        <rFont val="Arial"/>
        <family val="2"/>
      </rPr>
      <t>23-b011549</t>
    </r>
  </si>
  <si>
    <r>
      <t>'</t>
    </r>
    <r>
      <rPr>
        <sz val="10"/>
        <color rgb="FF000000"/>
        <rFont val="Arial"/>
        <family val="2"/>
      </rPr>
      <t>23-b013466</t>
    </r>
  </si>
  <si>
    <r>
      <t>'</t>
    </r>
    <r>
      <rPr>
        <sz val="10"/>
        <color rgb="FF000000"/>
        <rFont val="Arial"/>
        <family val="2"/>
      </rPr>
      <t>23-b013639</t>
    </r>
  </si>
  <si>
    <r>
      <t>'</t>
    </r>
    <r>
      <rPr>
        <sz val="10"/>
        <color rgb="FF000000"/>
        <rFont val="Arial"/>
        <family val="2"/>
      </rPr>
      <t>23-b017480</t>
    </r>
  </si>
  <si>
    <r>
      <t>'</t>
    </r>
    <r>
      <rPr>
        <sz val="10"/>
        <color rgb="FF000000"/>
        <rFont val="Arial"/>
        <family val="2"/>
      </rPr>
      <t>23-b013669</t>
    </r>
  </si>
  <si>
    <r>
      <t>'</t>
    </r>
    <r>
      <rPr>
        <sz val="10"/>
        <color rgb="FF000000"/>
        <rFont val="Arial"/>
        <family val="2"/>
      </rPr>
      <t>23-b014199</t>
    </r>
  </si>
  <si>
    <r>
      <t>'</t>
    </r>
    <r>
      <rPr>
        <sz val="10"/>
        <color rgb="FF000000"/>
        <rFont val="Arial"/>
        <family val="2"/>
      </rPr>
      <t>23-b015590</t>
    </r>
  </si>
  <si>
    <r>
      <t>'</t>
    </r>
    <r>
      <rPr>
        <sz val="10"/>
        <color rgb="FF000000"/>
        <rFont val="Arial"/>
        <family val="2"/>
      </rPr>
      <t>23-b0013324</t>
    </r>
  </si>
  <si>
    <r>
      <t>'</t>
    </r>
    <r>
      <rPr>
        <sz val="10"/>
        <color rgb="FF000000"/>
        <rFont val="Arial"/>
        <family val="2"/>
      </rPr>
      <t>23-b0015989</t>
    </r>
  </si>
  <si>
    <r>
      <t>'</t>
    </r>
    <r>
      <rPr>
        <sz val="10"/>
        <color rgb="FF000000"/>
        <rFont val="Arial"/>
        <family val="2"/>
      </rPr>
      <t>23-b0015591</t>
    </r>
  </si>
  <si>
    <r>
      <t>'</t>
    </r>
    <r>
      <rPr>
        <sz val="10"/>
        <color rgb="FF000000"/>
        <rFont val="Arial"/>
        <family val="2"/>
      </rPr>
      <t>23-b0014198</t>
    </r>
  </si>
  <si>
    <r>
      <t>'</t>
    </r>
    <r>
      <rPr>
        <sz val="10"/>
        <color rgb="FF000000"/>
        <rFont val="Arial"/>
        <family val="2"/>
      </rPr>
      <t>23-b013668</t>
    </r>
  </si>
  <si>
    <r>
      <t>'</t>
    </r>
    <r>
      <rPr>
        <sz val="10"/>
        <color rgb="FF000000"/>
        <rFont val="Arial"/>
        <family val="2"/>
      </rPr>
      <t>23-b013642</t>
    </r>
  </si>
  <si>
    <r>
      <t>'</t>
    </r>
    <r>
      <rPr>
        <sz val="10"/>
        <color rgb="FF000000"/>
        <rFont val="Arial"/>
        <family val="2"/>
      </rPr>
      <t>23-b0015603</t>
    </r>
  </si>
  <si>
    <r>
      <t>'</t>
    </r>
    <r>
      <rPr>
        <sz val="10"/>
        <color rgb="FF000000"/>
        <rFont val="Arial"/>
        <family val="2"/>
      </rPr>
      <t>23-b015639</t>
    </r>
  </si>
  <si>
    <r>
      <t>'</t>
    </r>
    <r>
      <rPr>
        <sz val="10"/>
        <color rgb="FF000000"/>
        <rFont val="Arial"/>
        <family val="2"/>
      </rPr>
      <t>23-b015621</t>
    </r>
  </si>
  <si>
    <r>
      <t>'</t>
    </r>
    <r>
      <rPr>
        <sz val="10"/>
        <color rgb="FF000000"/>
        <rFont val="Arial"/>
        <family val="2"/>
      </rPr>
      <t>23-b013635</t>
    </r>
  </si>
  <si>
    <r>
      <t>'</t>
    </r>
    <r>
      <rPr>
        <sz val="10"/>
        <color rgb="FF000000"/>
        <rFont val="Arial"/>
        <family val="2"/>
      </rPr>
      <t>23-b013556</t>
    </r>
  </si>
  <si>
    <r>
      <t>'</t>
    </r>
    <r>
      <rPr>
        <sz val="10"/>
        <color rgb="FF000000"/>
        <rFont val="Arial"/>
        <family val="2"/>
      </rPr>
      <t>23-b011237</t>
    </r>
  </si>
  <si>
    <r>
      <t>'</t>
    </r>
    <r>
      <rPr>
        <sz val="10"/>
        <color rgb="FF000000"/>
        <rFont val="Arial"/>
        <family val="2"/>
      </rPr>
      <t>23-b0013446</t>
    </r>
  </si>
  <si>
    <r>
      <t>'</t>
    </r>
    <r>
      <rPr>
        <sz val="10"/>
        <color rgb="FF000000"/>
        <rFont val="Arial"/>
        <family val="2"/>
      </rPr>
      <t>23-b0013596</t>
    </r>
  </si>
  <si>
    <r>
      <t>'</t>
    </r>
    <r>
      <rPr>
        <sz val="10"/>
        <color rgb="FF000000"/>
        <rFont val="Arial"/>
        <family val="2"/>
      </rPr>
      <t>23-b011807</t>
    </r>
  </si>
  <si>
    <r>
      <t>'</t>
    </r>
    <r>
      <rPr>
        <sz val="10"/>
        <color rgb="FF000000"/>
        <rFont val="Arial"/>
        <family val="2"/>
      </rPr>
      <t>23-b0013454</t>
    </r>
  </si>
  <si>
    <r>
      <t>'</t>
    </r>
    <r>
      <rPr>
        <sz val="10"/>
        <color rgb="FF000000"/>
        <rFont val="Arial"/>
        <family val="2"/>
      </rPr>
      <t>23-b0011364</t>
    </r>
  </si>
  <si>
    <r>
      <t>'</t>
    </r>
    <r>
      <rPr>
        <sz val="10"/>
        <color rgb="FF000000"/>
        <rFont val="Arial"/>
        <family val="2"/>
      </rPr>
      <t>23-b013456</t>
    </r>
  </si>
  <si>
    <r>
      <t>'</t>
    </r>
    <r>
      <rPr>
        <sz val="10"/>
        <color rgb="FF000000"/>
        <rFont val="Arial"/>
        <family val="2"/>
      </rPr>
      <t>23-b013440</t>
    </r>
  </si>
  <si>
    <r>
      <t>'</t>
    </r>
    <r>
      <rPr>
        <sz val="10"/>
        <color rgb="FF000000"/>
        <rFont val="Arial"/>
        <family val="2"/>
      </rPr>
      <t>23-b013342</t>
    </r>
  </si>
  <si>
    <r>
      <t>'</t>
    </r>
    <r>
      <rPr>
        <sz val="10"/>
        <color rgb="FF000000"/>
        <rFont val="Arial"/>
        <family val="2"/>
      </rPr>
      <t>23-b013341</t>
    </r>
  </si>
  <si>
    <r>
      <t>'</t>
    </r>
    <r>
      <rPr>
        <sz val="10"/>
        <color rgb="FF000000"/>
        <rFont val="Arial"/>
        <family val="2"/>
      </rPr>
      <t>23-b013211</t>
    </r>
  </si>
  <si>
    <r>
      <t>'</t>
    </r>
    <r>
      <rPr>
        <sz val="10"/>
        <color rgb="FF000000"/>
        <rFont val="Arial"/>
        <family val="2"/>
      </rPr>
      <t>23-b011806</t>
    </r>
  </si>
  <si>
    <r>
      <t>'</t>
    </r>
    <r>
      <rPr>
        <sz val="10"/>
        <color rgb="FF000000"/>
        <rFont val="Arial"/>
        <family val="2"/>
      </rPr>
      <t>23-b011527</t>
    </r>
  </si>
  <si>
    <r>
      <t>'</t>
    </r>
    <r>
      <rPr>
        <sz val="10"/>
        <color rgb="FF000000"/>
        <rFont val="Arial"/>
        <family val="2"/>
      </rPr>
      <t>23-b0013468</t>
    </r>
  </si>
  <si>
    <r>
      <t>'</t>
    </r>
    <r>
      <rPr>
        <sz val="10"/>
        <color rgb="FF000000"/>
        <rFont val="Arial"/>
        <family val="2"/>
      </rPr>
      <t>23-b013325</t>
    </r>
  </si>
  <si>
    <r>
      <t>'</t>
    </r>
    <r>
      <rPr>
        <sz val="10"/>
        <color rgb="FF000000"/>
        <rFont val="Arial"/>
        <family val="2"/>
      </rPr>
      <t>23-b0011497</t>
    </r>
  </si>
  <si>
    <r>
      <t>'</t>
    </r>
    <r>
      <rPr>
        <sz val="10"/>
        <color rgb="FF000000"/>
        <rFont val="Arial"/>
        <family val="2"/>
      </rPr>
      <t>23-b011516</t>
    </r>
  </si>
  <si>
    <r>
      <t>'</t>
    </r>
    <r>
      <rPr>
        <sz val="10"/>
        <color rgb="FF000000"/>
        <rFont val="Arial"/>
        <family val="2"/>
      </rPr>
      <t>23-b011011</t>
    </r>
  </si>
  <si>
    <r>
      <t>'</t>
    </r>
    <r>
      <rPr>
        <sz val="10"/>
        <color rgb="FF000000"/>
        <rFont val="Arial"/>
        <family val="2"/>
      </rPr>
      <t>23-b0009137</t>
    </r>
  </si>
  <si>
    <r>
      <t>'</t>
    </r>
    <r>
      <rPr>
        <sz val="10"/>
        <color rgb="FF000000"/>
        <rFont val="Arial"/>
        <family val="2"/>
      </rPr>
      <t>23-b0009169</t>
    </r>
  </si>
  <si>
    <r>
      <t>'</t>
    </r>
    <r>
      <rPr>
        <sz val="10"/>
        <color rgb="FF000000"/>
        <rFont val="Arial"/>
        <family val="2"/>
      </rPr>
      <t>23-b015760</t>
    </r>
  </si>
  <si>
    <r>
      <t>'</t>
    </r>
    <r>
      <rPr>
        <sz val="10"/>
        <color rgb="FF000000"/>
        <rFont val="Arial"/>
        <family val="2"/>
      </rPr>
      <t>23-b0013654</t>
    </r>
  </si>
  <si>
    <r>
      <t>'</t>
    </r>
    <r>
      <rPr>
        <sz val="10"/>
        <color rgb="FF000000"/>
        <rFont val="Arial"/>
        <family val="2"/>
      </rPr>
      <t>23-b013326</t>
    </r>
  </si>
  <si>
    <r>
      <t>'</t>
    </r>
    <r>
      <rPr>
        <sz val="10"/>
        <color rgb="FF000000"/>
        <rFont val="Arial"/>
        <family val="2"/>
      </rPr>
      <t>23-b0015600</t>
    </r>
  </si>
  <si>
    <r>
      <t>'</t>
    </r>
    <r>
      <rPr>
        <sz val="10"/>
        <color rgb="FF000000"/>
        <rFont val="Arial"/>
        <family val="2"/>
      </rPr>
      <t>23-b017652</t>
    </r>
  </si>
  <si>
    <r>
      <t>'</t>
    </r>
    <r>
      <rPr>
        <sz val="10"/>
        <color rgb="FF000000"/>
        <rFont val="Arial"/>
        <family val="2"/>
      </rPr>
      <t>23-b0017757</t>
    </r>
  </si>
  <si>
    <r>
      <t>'</t>
    </r>
    <r>
      <rPr>
        <sz val="10"/>
        <color rgb="FF000000"/>
        <rFont val="Arial"/>
        <family val="2"/>
      </rPr>
      <t>23-b0015756</t>
    </r>
  </si>
  <si>
    <r>
      <t>'</t>
    </r>
    <r>
      <rPr>
        <sz val="10"/>
        <color rgb="FF000000"/>
        <rFont val="Arial"/>
        <family val="2"/>
      </rPr>
      <t>23-b018696</t>
    </r>
  </si>
  <si>
    <r>
      <t>'</t>
    </r>
    <r>
      <rPr>
        <sz val="10"/>
        <color rgb="FF000000"/>
        <rFont val="Arial"/>
        <family val="2"/>
      </rPr>
      <t>23-b018686</t>
    </r>
  </si>
  <si>
    <r>
      <t>'</t>
    </r>
    <r>
      <rPr>
        <sz val="10"/>
        <color rgb="FF000000"/>
        <rFont val="Arial"/>
        <family val="2"/>
      </rPr>
      <t>23-b0013686</t>
    </r>
  </si>
  <si>
    <r>
      <t>'</t>
    </r>
    <r>
      <rPr>
        <sz val="10"/>
        <color rgb="FF000000"/>
        <rFont val="Arial"/>
        <family val="2"/>
      </rPr>
      <t>23-b018747</t>
    </r>
  </si>
  <si>
    <r>
      <t>'</t>
    </r>
    <r>
      <rPr>
        <sz val="10"/>
        <color rgb="FF000000"/>
        <rFont val="Arial"/>
        <family val="2"/>
      </rPr>
      <t>23-b017750</t>
    </r>
  </si>
  <si>
    <r>
      <t>'</t>
    </r>
    <r>
      <rPr>
        <sz val="10"/>
        <color rgb="FF000000"/>
        <rFont val="Arial"/>
        <family val="2"/>
      </rPr>
      <t>23-b013646</t>
    </r>
  </si>
  <si>
    <r>
      <t>'</t>
    </r>
    <r>
      <rPr>
        <sz val="10"/>
        <color rgb="FF000000"/>
        <rFont val="Arial"/>
        <family val="2"/>
      </rPr>
      <t>23-b0017723</t>
    </r>
  </si>
  <si>
    <r>
      <t>'</t>
    </r>
    <r>
      <rPr>
        <sz val="10"/>
        <color rgb="FF000000"/>
        <rFont val="Arial"/>
        <family val="2"/>
      </rPr>
      <t>23-b0015853</t>
    </r>
  </si>
  <si>
    <r>
      <t>'</t>
    </r>
    <r>
      <rPr>
        <sz val="10"/>
        <color rgb="FF000000"/>
        <rFont val="Arial"/>
        <family val="2"/>
      </rPr>
      <t>23-b015890</t>
    </r>
  </si>
  <si>
    <r>
      <t>'</t>
    </r>
    <r>
      <rPr>
        <sz val="10"/>
        <color rgb="FF000000"/>
        <rFont val="Arial"/>
        <family val="2"/>
      </rPr>
      <t>23-b017501</t>
    </r>
  </si>
  <si>
    <r>
      <t>'</t>
    </r>
    <r>
      <rPr>
        <sz val="10"/>
        <color rgb="FF000000"/>
        <rFont val="Arial"/>
        <family val="2"/>
      </rPr>
      <t>23-b013615</t>
    </r>
  </si>
  <si>
    <r>
      <t>'</t>
    </r>
    <r>
      <rPr>
        <sz val="10"/>
        <color rgb="FF000000"/>
        <rFont val="Arial"/>
        <family val="2"/>
      </rPr>
      <t>23-b013409</t>
    </r>
  </si>
  <si>
    <r>
      <t>'</t>
    </r>
    <r>
      <rPr>
        <sz val="10"/>
        <color rgb="FF000000"/>
        <rFont val="Arial"/>
        <family val="2"/>
      </rPr>
      <t>23-b015812</t>
    </r>
  </si>
  <si>
    <r>
      <t>'</t>
    </r>
    <r>
      <rPr>
        <sz val="10"/>
        <color rgb="FF000000"/>
        <rFont val="Arial"/>
        <family val="2"/>
      </rPr>
      <t>23-b015813</t>
    </r>
  </si>
  <si>
    <r>
      <t>'</t>
    </r>
    <r>
      <rPr>
        <sz val="10"/>
        <color rgb="FF000000"/>
        <rFont val="Arial"/>
        <family val="2"/>
      </rPr>
      <t>23-b015672</t>
    </r>
  </si>
  <si>
    <r>
      <t>'</t>
    </r>
    <r>
      <rPr>
        <sz val="10"/>
        <color rgb="FF000000"/>
        <rFont val="Arial"/>
        <family val="2"/>
      </rPr>
      <t>23-b013681</t>
    </r>
  </si>
  <si>
    <r>
      <t>'</t>
    </r>
    <r>
      <rPr>
        <sz val="10"/>
        <color rgb="FF000000"/>
        <rFont val="Arial"/>
        <family val="2"/>
      </rPr>
      <t>23-b013641</t>
    </r>
  </si>
  <si>
    <r>
      <t>'</t>
    </r>
    <r>
      <rPr>
        <sz val="10"/>
        <color rgb="FF000000"/>
        <rFont val="Arial"/>
        <family val="2"/>
      </rPr>
      <t>23-b013592</t>
    </r>
  </si>
  <si>
    <r>
      <t>'</t>
    </r>
    <r>
      <rPr>
        <sz val="10"/>
        <color rgb="FF000000"/>
        <rFont val="Arial"/>
        <family val="2"/>
      </rPr>
      <t>23-b015834</t>
    </r>
  </si>
  <si>
    <r>
      <t>'</t>
    </r>
    <r>
      <rPr>
        <sz val="10"/>
        <color rgb="FF000000"/>
        <rFont val="Arial"/>
        <family val="2"/>
      </rPr>
      <t>23-b013352</t>
    </r>
  </si>
  <si>
    <r>
      <t>'</t>
    </r>
    <r>
      <rPr>
        <sz val="10"/>
        <color rgb="FF000000"/>
        <rFont val="Arial"/>
        <family val="2"/>
      </rPr>
      <t>23-b0015883</t>
    </r>
  </si>
  <si>
    <r>
      <t>'</t>
    </r>
    <r>
      <rPr>
        <sz val="10"/>
        <color rgb="FF000000"/>
        <rFont val="Arial"/>
        <family val="2"/>
      </rPr>
      <t>23-b0014197</t>
    </r>
  </si>
  <si>
    <r>
      <t>'</t>
    </r>
    <r>
      <rPr>
        <sz val="10"/>
        <color rgb="FF000000"/>
        <rFont val="Arial"/>
        <family val="2"/>
      </rPr>
      <t>23-b0015839</t>
    </r>
  </si>
  <si>
    <r>
      <t>'</t>
    </r>
    <r>
      <rPr>
        <sz val="10"/>
        <color rgb="FF000000"/>
        <rFont val="Arial"/>
        <family val="2"/>
      </rPr>
      <t>23-b013753</t>
    </r>
  </si>
  <si>
    <r>
      <t>'</t>
    </r>
    <r>
      <rPr>
        <sz val="10"/>
        <color rgb="FF000000"/>
        <rFont val="Arial"/>
        <family val="2"/>
      </rPr>
      <t>23-b015685</t>
    </r>
  </si>
  <si>
    <r>
      <t>'</t>
    </r>
    <r>
      <rPr>
        <sz val="10"/>
        <color rgb="FF000000"/>
        <rFont val="Arial"/>
        <family val="2"/>
      </rPr>
      <t>23-b013660</t>
    </r>
  </si>
  <si>
    <r>
      <t>'</t>
    </r>
    <r>
      <rPr>
        <sz val="10"/>
        <color rgb="FF000000"/>
        <rFont val="Arial"/>
        <family val="2"/>
      </rPr>
      <t>23-b013355</t>
    </r>
  </si>
  <si>
    <r>
      <t>'</t>
    </r>
    <r>
      <rPr>
        <sz val="10"/>
        <color rgb="FF000000"/>
        <rFont val="Arial"/>
        <family val="2"/>
      </rPr>
      <t>23-b0015665</t>
    </r>
  </si>
  <si>
    <r>
      <t>'</t>
    </r>
    <r>
      <rPr>
        <sz val="10"/>
        <color rgb="FF000000"/>
        <rFont val="Arial"/>
        <family val="2"/>
      </rPr>
      <t>23-b0013683</t>
    </r>
  </si>
  <si>
    <r>
      <t>'</t>
    </r>
    <r>
      <rPr>
        <sz val="10"/>
        <color rgb="FF000000"/>
        <rFont val="Arial"/>
        <family val="2"/>
      </rPr>
      <t>23-b0013676</t>
    </r>
  </si>
  <si>
    <r>
      <t>'</t>
    </r>
    <r>
      <rPr>
        <sz val="10"/>
        <color rgb="FF000000"/>
        <rFont val="Arial"/>
        <family val="2"/>
      </rPr>
      <t>23-b0013630</t>
    </r>
  </si>
  <si>
    <r>
      <t>'</t>
    </r>
    <r>
      <rPr>
        <sz val="10"/>
        <color rgb="FF000000"/>
        <rFont val="Arial"/>
        <family val="2"/>
      </rPr>
      <t>23-b015640</t>
    </r>
  </si>
  <si>
    <r>
      <t>'</t>
    </r>
    <r>
      <rPr>
        <sz val="10"/>
        <color rgb="FF000000"/>
        <rFont val="Arial"/>
        <family val="2"/>
      </rPr>
      <t>23-b015599</t>
    </r>
  </si>
  <si>
    <r>
      <t>'</t>
    </r>
    <r>
      <rPr>
        <sz val="10"/>
        <color rgb="FF000000"/>
        <rFont val="Arial"/>
        <family val="2"/>
      </rPr>
      <t>23-b015596</t>
    </r>
  </si>
  <si>
    <r>
      <t>'</t>
    </r>
    <r>
      <rPr>
        <sz val="10"/>
        <color rgb="FF000000"/>
        <rFont val="Arial"/>
        <family val="2"/>
      </rPr>
      <t>23-b015593</t>
    </r>
  </si>
  <si>
    <r>
      <t>'</t>
    </r>
    <r>
      <rPr>
        <sz val="10"/>
        <color rgb="FF000000"/>
        <rFont val="Arial"/>
        <family val="2"/>
      </rPr>
      <t>23-b013625</t>
    </r>
  </si>
  <si>
    <r>
      <t>'</t>
    </r>
    <r>
      <rPr>
        <sz val="10"/>
        <color rgb="FF000000"/>
        <rFont val="Arial"/>
        <family val="2"/>
      </rPr>
      <t>23-b013624</t>
    </r>
  </si>
  <si>
    <r>
      <t>'</t>
    </r>
    <r>
      <rPr>
        <sz val="10"/>
        <color rgb="FF000000"/>
        <rFont val="Arial"/>
        <family val="2"/>
      </rPr>
      <t>23-b013445</t>
    </r>
  </si>
  <si>
    <r>
      <t>'</t>
    </r>
    <r>
      <rPr>
        <sz val="10"/>
        <color rgb="FF000000"/>
        <rFont val="Arial"/>
        <family val="2"/>
      </rPr>
      <t>23-b0013616</t>
    </r>
  </si>
  <si>
    <r>
      <t>'</t>
    </r>
    <r>
      <rPr>
        <sz val="10"/>
        <color rgb="FF000000"/>
        <rFont val="Arial"/>
        <family val="2"/>
      </rPr>
      <t>23-b0015616</t>
    </r>
  </si>
  <si>
    <r>
      <t>'</t>
    </r>
    <r>
      <rPr>
        <sz val="10"/>
        <color rgb="FF000000"/>
        <rFont val="Arial"/>
        <family val="2"/>
      </rPr>
      <t>23-b0015583</t>
    </r>
  </si>
  <si>
    <r>
      <t>'</t>
    </r>
    <r>
      <rPr>
        <sz val="10"/>
        <color rgb="FF000000"/>
        <rFont val="Arial"/>
        <family val="2"/>
      </rPr>
      <t>23-b0013619</t>
    </r>
  </si>
  <si>
    <r>
      <t>'</t>
    </r>
    <r>
      <rPr>
        <sz val="10"/>
        <color rgb="FF000000"/>
        <rFont val="Arial"/>
        <family val="2"/>
      </rPr>
      <t>23-b015624</t>
    </r>
  </si>
  <si>
    <r>
      <t>'</t>
    </r>
    <r>
      <rPr>
        <sz val="10"/>
        <color rgb="FF000000"/>
        <rFont val="Arial"/>
        <family val="2"/>
      </rPr>
      <t>23-b013564</t>
    </r>
  </si>
  <si>
    <r>
      <t>'</t>
    </r>
    <r>
      <rPr>
        <sz val="10"/>
        <color rgb="FF000000"/>
        <rFont val="Arial"/>
        <family val="2"/>
      </rPr>
      <t>23-b012622</t>
    </r>
  </si>
  <si>
    <r>
      <t>'</t>
    </r>
    <r>
      <rPr>
        <sz val="10"/>
        <color rgb="FF000000"/>
        <rFont val="Arial"/>
        <family val="2"/>
      </rPr>
      <t>23-b0013620</t>
    </r>
  </si>
  <si>
    <r>
      <t>'</t>
    </r>
    <r>
      <rPr>
        <sz val="10"/>
        <color rgb="FF000000"/>
        <rFont val="Arial"/>
        <family val="2"/>
      </rPr>
      <t>23-b013441</t>
    </r>
  </si>
  <si>
    <r>
      <t>'</t>
    </r>
    <r>
      <rPr>
        <sz val="10"/>
        <color rgb="FF000000"/>
        <rFont val="Arial"/>
        <family val="2"/>
      </rPr>
      <t>23-b011526</t>
    </r>
  </si>
  <si>
    <r>
      <t>'</t>
    </r>
    <r>
      <rPr>
        <sz val="10"/>
        <color rgb="FF000000"/>
        <rFont val="Arial"/>
        <family val="2"/>
      </rPr>
      <t>23-b0013428</t>
    </r>
  </si>
  <si>
    <r>
      <t>'</t>
    </r>
    <r>
      <rPr>
        <sz val="10"/>
        <color rgb="FF000000"/>
        <rFont val="Arial"/>
        <family val="2"/>
      </rPr>
      <t>23-b0013408</t>
    </r>
  </si>
  <si>
    <r>
      <t>'</t>
    </r>
    <r>
      <rPr>
        <sz val="10"/>
        <color rgb="FF000000"/>
        <rFont val="Arial"/>
        <family val="2"/>
      </rPr>
      <t>23-b0011327</t>
    </r>
  </si>
  <si>
    <r>
      <t>'</t>
    </r>
    <r>
      <rPr>
        <sz val="10"/>
        <color rgb="FF000000"/>
        <rFont val="Arial"/>
        <family val="2"/>
      </rPr>
      <t>23-b010630</t>
    </r>
  </si>
  <si>
    <r>
      <t>'</t>
    </r>
    <r>
      <rPr>
        <sz val="10"/>
        <color rgb="FF000000"/>
        <rFont val="Arial"/>
        <family val="2"/>
      </rPr>
      <t>23-b0011781</t>
    </r>
  </si>
  <si>
    <r>
      <t>'</t>
    </r>
    <r>
      <rPr>
        <sz val="10"/>
        <color rgb="FF000000"/>
        <rFont val="Arial"/>
        <family val="2"/>
      </rPr>
      <t>23-b0013350</t>
    </r>
  </si>
  <si>
    <r>
      <t>'</t>
    </r>
    <r>
      <rPr>
        <sz val="10"/>
        <color rgb="FF000000"/>
        <rFont val="Arial"/>
        <family val="2"/>
      </rPr>
      <t>23-b0011390</t>
    </r>
  </si>
  <si>
    <r>
      <t>'</t>
    </r>
    <r>
      <rPr>
        <sz val="10"/>
        <color rgb="FF000000"/>
        <rFont val="Arial"/>
        <family val="2"/>
      </rPr>
      <t>23-b009127</t>
    </r>
  </si>
  <si>
    <r>
      <t>'</t>
    </r>
    <r>
      <rPr>
        <sz val="10"/>
        <color rgb="FF000000"/>
        <rFont val="Arial"/>
        <family val="2"/>
      </rPr>
      <t>23-b0009103</t>
    </r>
  </si>
  <si>
    <r>
      <t>'</t>
    </r>
    <r>
      <rPr>
        <sz val="10"/>
        <color rgb="FF000000"/>
        <rFont val="Arial"/>
        <family val="2"/>
      </rPr>
      <t>23-b009752</t>
    </r>
  </si>
  <si>
    <r>
      <t>'</t>
    </r>
    <r>
      <rPr>
        <sz val="10"/>
        <color rgb="FF000000"/>
        <rFont val="Arial"/>
        <family val="2"/>
      </rPr>
      <t>23-b013343</t>
    </r>
  </si>
  <si>
    <r>
      <t>'</t>
    </r>
    <r>
      <rPr>
        <sz val="10"/>
        <color rgb="FF000000"/>
        <rFont val="Arial"/>
        <family val="2"/>
      </rPr>
      <t>23-b018100</t>
    </r>
  </si>
  <si>
    <r>
      <t>'</t>
    </r>
    <r>
      <rPr>
        <sz val="10"/>
        <color rgb="FF000000"/>
        <rFont val="Arial"/>
        <family val="2"/>
      </rPr>
      <t>23-b017636</t>
    </r>
  </si>
  <si>
    <r>
      <t>'</t>
    </r>
    <r>
      <rPr>
        <sz val="10"/>
        <color rgb="FF000000"/>
        <rFont val="Arial"/>
        <family val="2"/>
      </rPr>
      <t>23-b013573</t>
    </r>
  </si>
  <si>
    <r>
      <t>'</t>
    </r>
    <r>
      <rPr>
        <sz val="10"/>
        <color rgb="FF000000"/>
        <rFont val="Arial"/>
        <family val="2"/>
      </rPr>
      <t>23-b0017493</t>
    </r>
  </si>
  <si>
    <r>
      <t>'</t>
    </r>
    <r>
      <rPr>
        <sz val="10"/>
        <color rgb="FF000000"/>
        <rFont val="Arial"/>
        <family val="2"/>
      </rPr>
      <t>23-b0017746</t>
    </r>
  </si>
  <si>
    <r>
      <t>'</t>
    </r>
    <r>
      <rPr>
        <sz val="10"/>
        <color rgb="FF000000"/>
        <rFont val="Arial"/>
        <family val="2"/>
      </rPr>
      <t>23-b016083</t>
    </r>
  </si>
  <si>
    <r>
      <t>'</t>
    </r>
    <r>
      <rPr>
        <sz val="10"/>
        <color rgb="FF000000"/>
        <rFont val="Arial"/>
        <family val="2"/>
      </rPr>
      <t>23-b0017731</t>
    </r>
  </si>
  <si>
    <r>
      <t>'</t>
    </r>
    <r>
      <rPr>
        <sz val="10"/>
        <color rgb="FF000000"/>
        <rFont val="Arial"/>
        <family val="2"/>
      </rPr>
      <t>23-b017653</t>
    </r>
  </si>
  <si>
    <r>
      <t>'</t>
    </r>
    <r>
      <rPr>
        <sz val="10"/>
        <color rgb="FF000000"/>
        <rFont val="Arial"/>
        <family val="2"/>
      </rPr>
      <t>23-b017639</t>
    </r>
  </si>
  <si>
    <r>
      <t>'</t>
    </r>
    <r>
      <rPr>
        <sz val="10"/>
        <color rgb="FF000000"/>
        <rFont val="Arial"/>
        <family val="2"/>
      </rPr>
      <t>23-b017500</t>
    </r>
  </si>
  <si>
    <r>
      <t>'</t>
    </r>
    <r>
      <rPr>
        <sz val="10"/>
        <color rgb="FF000000"/>
        <rFont val="Arial"/>
        <family val="2"/>
      </rPr>
      <t>23-b015740</t>
    </r>
  </si>
  <si>
    <r>
      <t>'</t>
    </r>
    <r>
      <rPr>
        <sz val="10"/>
        <color rgb="FF000000"/>
        <rFont val="Arial"/>
        <family val="2"/>
      </rPr>
      <t>23-b013622</t>
    </r>
  </si>
  <si>
    <r>
      <t>'</t>
    </r>
    <r>
      <rPr>
        <sz val="10"/>
        <color rgb="FF000000"/>
        <rFont val="Arial"/>
        <family val="2"/>
      </rPr>
      <t>23-b015875</t>
    </r>
  </si>
  <si>
    <r>
      <t>'</t>
    </r>
    <r>
      <rPr>
        <sz val="10"/>
        <color rgb="FF000000"/>
        <rFont val="Arial"/>
        <family val="2"/>
      </rPr>
      <t>23-b013678</t>
    </r>
  </si>
  <si>
    <r>
      <t>'</t>
    </r>
    <r>
      <rPr>
        <sz val="10"/>
        <color rgb="FF000000"/>
        <rFont val="Arial"/>
        <family val="2"/>
      </rPr>
      <t>23-b013339</t>
    </r>
  </si>
  <si>
    <r>
      <t>'</t>
    </r>
    <r>
      <rPr>
        <sz val="10"/>
        <color rgb="FF000000"/>
        <rFont val="Arial"/>
        <family val="2"/>
      </rPr>
      <t>23-b013806</t>
    </r>
  </si>
  <si>
    <r>
      <t>'</t>
    </r>
    <r>
      <rPr>
        <sz val="10"/>
        <color rgb="FF000000"/>
        <rFont val="Arial"/>
        <family val="2"/>
      </rPr>
      <t>23-b013805</t>
    </r>
  </si>
  <si>
    <r>
      <t>'</t>
    </r>
    <r>
      <rPr>
        <sz val="10"/>
        <color rgb="FF000000"/>
        <rFont val="Arial"/>
        <family val="2"/>
      </rPr>
      <t>23-b013316</t>
    </r>
  </si>
  <si>
    <r>
      <t>'</t>
    </r>
    <r>
      <rPr>
        <sz val="10"/>
        <color rgb="FF000000"/>
        <rFont val="Arial"/>
        <family val="2"/>
      </rPr>
      <t>23-b0015585</t>
    </r>
  </si>
  <si>
    <r>
      <t>'</t>
    </r>
    <r>
      <rPr>
        <sz val="10"/>
        <color rgb="FF000000"/>
        <rFont val="Arial"/>
        <family val="2"/>
      </rPr>
      <t>23-b013803</t>
    </r>
  </si>
  <si>
    <r>
      <t>'</t>
    </r>
    <r>
      <rPr>
        <sz val="10"/>
        <color rgb="FF000000"/>
        <rFont val="Arial"/>
        <family val="2"/>
      </rPr>
      <t>23-b0015677</t>
    </r>
  </si>
  <si>
    <r>
      <t>'</t>
    </r>
    <r>
      <rPr>
        <sz val="10"/>
        <color rgb="FF000000"/>
        <rFont val="Arial"/>
        <family val="2"/>
      </rPr>
      <t>23-b014180</t>
    </r>
  </si>
  <si>
    <r>
      <t>'</t>
    </r>
    <r>
      <rPr>
        <sz val="10"/>
        <color rgb="FF000000"/>
        <rFont val="Arial"/>
        <family val="2"/>
      </rPr>
      <t>23-b013633</t>
    </r>
  </si>
  <si>
    <r>
      <t>'</t>
    </r>
    <r>
      <rPr>
        <sz val="10"/>
        <color rgb="FF000000"/>
        <rFont val="Arial"/>
        <family val="2"/>
      </rPr>
      <t>23-b013336</t>
    </r>
  </si>
  <si>
    <r>
      <t>'</t>
    </r>
    <r>
      <rPr>
        <sz val="10"/>
        <color rgb="FF000000"/>
        <rFont val="Arial"/>
        <family val="2"/>
      </rPr>
      <t>23-b013334</t>
    </r>
  </si>
  <si>
    <r>
      <t>'</t>
    </r>
    <r>
      <rPr>
        <sz val="10"/>
        <color rgb="FF000000"/>
        <rFont val="Arial"/>
        <family val="2"/>
      </rPr>
      <t>23-b013644</t>
    </r>
  </si>
  <si>
    <r>
      <t>'</t>
    </r>
    <r>
      <rPr>
        <sz val="10"/>
        <color rgb="FF000000"/>
        <rFont val="Arial"/>
        <family val="2"/>
      </rPr>
      <t>23-b013417</t>
    </r>
  </si>
  <si>
    <r>
      <t>'</t>
    </r>
    <r>
      <rPr>
        <sz val="10"/>
        <color rgb="FF000000"/>
        <rFont val="Arial"/>
        <family val="2"/>
      </rPr>
      <t>23-b013412</t>
    </r>
  </si>
  <si>
    <r>
      <t>'</t>
    </r>
    <r>
      <rPr>
        <sz val="10"/>
        <color rgb="FF000000"/>
        <rFont val="Arial"/>
        <family val="2"/>
      </rPr>
      <t>23-b0013154</t>
    </r>
  </si>
  <si>
    <r>
      <t>'</t>
    </r>
    <r>
      <rPr>
        <sz val="10"/>
        <color rgb="FF000000"/>
        <rFont val="Arial"/>
        <family val="2"/>
      </rPr>
      <t>23-b013563</t>
    </r>
  </si>
  <si>
    <r>
      <t>'</t>
    </r>
    <r>
      <rPr>
        <sz val="10"/>
        <color rgb="FF000000"/>
        <rFont val="Arial"/>
        <family val="2"/>
      </rPr>
      <t>23-b013438</t>
    </r>
  </si>
  <si>
    <r>
      <t>'</t>
    </r>
    <r>
      <rPr>
        <sz val="10"/>
        <color rgb="FF000000"/>
        <rFont val="Arial"/>
        <family val="2"/>
      </rPr>
      <t>23-b0013465</t>
    </r>
  </si>
  <si>
    <r>
      <t>'</t>
    </r>
    <r>
      <rPr>
        <sz val="10"/>
        <color rgb="FF000000"/>
        <rFont val="Arial"/>
        <family val="2"/>
      </rPr>
      <t>23-b0013425</t>
    </r>
  </si>
  <si>
    <r>
      <t>'</t>
    </r>
    <r>
      <rPr>
        <sz val="10"/>
        <color rgb="FF000000"/>
        <rFont val="Arial"/>
        <family val="2"/>
      </rPr>
      <t>23-b013414</t>
    </r>
  </si>
  <si>
    <r>
      <t>'</t>
    </r>
    <r>
      <rPr>
        <sz val="10"/>
        <color rgb="FF000000"/>
        <rFont val="Arial"/>
        <family val="2"/>
      </rPr>
      <t>23-b0013274</t>
    </r>
  </si>
  <si>
    <r>
      <t>'</t>
    </r>
    <r>
      <rPr>
        <sz val="10"/>
        <color rgb="FF000000"/>
        <rFont val="Arial"/>
        <family val="2"/>
      </rPr>
      <t>23-b013168</t>
    </r>
  </si>
  <si>
    <r>
      <t>'</t>
    </r>
    <r>
      <rPr>
        <sz val="10"/>
        <color rgb="FF000000"/>
        <rFont val="Arial"/>
        <family val="2"/>
      </rPr>
      <t>23-b011552</t>
    </r>
  </si>
  <si>
    <r>
      <t>'</t>
    </r>
    <r>
      <rPr>
        <sz val="10"/>
        <color rgb="FF000000"/>
        <rFont val="Arial"/>
        <family val="2"/>
      </rPr>
      <t>23-b009789</t>
    </r>
  </si>
  <si>
    <r>
      <t>'</t>
    </r>
    <r>
      <rPr>
        <sz val="10"/>
        <color rgb="FF000000"/>
        <rFont val="Arial"/>
        <family val="2"/>
      </rPr>
      <t>23-b010651</t>
    </r>
  </si>
  <si>
    <r>
      <t>'</t>
    </r>
    <r>
      <rPr>
        <sz val="10"/>
        <color rgb="FF000000"/>
        <rFont val="Arial"/>
        <family val="2"/>
      </rPr>
      <t>23-b011317</t>
    </r>
  </si>
  <si>
    <r>
      <t>'</t>
    </r>
    <r>
      <rPr>
        <sz val="10"/>
        <color rgb="FF000000"/>
        <rFont val="Arial"/>
        <family val="2"/>
      </rPr>
      <t>23-b011235</t>
    </r>
  </si>
  <si>
    <r>
      <t>'</t>
    </r>
    <r>
      <rPr>
        <sz val="10"/>
        <color rgb="FF000000"/>
        <rFont val="Arial"/>
        <family val="2"/>
      </rPr>
      <t>23-b0009128</t>
    </r>
  </si>
  <si>
    <r>
      <t>'</t>
    </r>
    <r>
      <rPr>
        <sz val="10"/>
        <color rgb="FF000000"/>
        <rFont val="Arial"/>
        <family val="2"/>
      </rPr>
      <t>23-b015601</t>
    </r>
  </si>
  <si>
    <r>
      <t>'</t>
    </r>
    <r>
      <rPr>
        <sz val="10"/>
        <color rgb="FF000000"/>
        <rFont val="Arial"/>
        <family val="2"/>
      </rPr>
      <t>23-b017650</t>
    </r>
  </si>
  <si>
    <r>
      <t>'</t>
    </r>
    <r>
      <rPr>
        <sz val="10"/>
        <color rgb="FF000000"/>
        <rFont val="Arial"/>
        <family val="2"/>
      </rPr>
      <t>23-b0017450</t>
    </r>
  </si>
  <si>
    <r>
      <t>'</t>
    </r>
    <r>
      <rPr>
        <sz val="10"/>
        <color rgb="FF000000"/>
        <rFont val="Arial"/>
        <family val="2"/>
      </rPr>
      <t>23-b0016372</t>
    </r>
  </si>
  <si>
    <r>
      <t>'</t>
    </r>
    <r>
      <rPr>
        <sz val="10"/>
        <color rgb="FF000000"/>
        <rFont val="Arial"/>
        <family val="2"/>
      </rPr>
      <t>23-b0017521</t>
    </r>
  </si>
  <si>
    <r>
      <t>'</t>
    </r>
    <r>
      <rPr>
        <sz val="10"/>
        <color rgb="FF000000"/>
        <rFont val="Arial"/>
        <family val="2"/>
      </rPr>
      <t>23-b018682</t>
    </r>
  </si>
  <si>
    <r>
      <t>'</t>
    </r>
    <r>
      <rPr>
        <sz val="10"/>
        <color rgb="FF000000"/>
        <rFont val="Arial"/>
        <family val="2"/>
      </rPr>
      <t>23-b0017701</t>
    </r>
  </si>
  <si>
    <r>
      <t>'</t>
    </r>
    <r>
      <rPr>
        <sz val="10"/>
        <color rgb="FF000000"/>
        <rFont val="Arial"/>
        <family val="2"/>
      </rPr>
      <t>23-b0017441</t>
    </r>
  </si>
  <si>
    <r>
      <t>'</t>
    </r>
    <r>
      <rPr>
        <sz val="10"/>
        <color rgb="FF000000"/>
        <rFont val="Arial"/>
        <family val="2"/>
      </rPr>
      <t>23-b0017440</t>
    </r>
  </si>
  <si>
    <r>
      <t>'</t>
    </r>
    <r>
      <rPr>
        <sz val="10"/>
        <color rgb="FF000000"/>
        <rFont val="Arial"/>
        <family val="2"/>
      </rPr>
      <t>23-b018755</t>
    </r>
  </si>
  <si>
    <r>
      <t>'</t>
    </r>
    <r>
      <rPr>
        <sz val="10"/>
        <color rgb="FF000000"/>
        <rFont val="Arial"/>
        <family val="2"/>
      </rPr>
      <t>23-b013411</t>
    </r>
  </si>
  <si>
    <r>
      <t>'</t>
    </r>
    <r>
      <rPr>
        <sz val="10"/>
        <color rgb="FF000000"/>
        <rFont val="Arial"/>
        <family val="2"/>
      </rPr>
      <t>23-b017509</t>
    </r>
  </si>
  <si>
    <r>
      <t>'</t>
    </r>
    <r>
      <rPr>
        <sz val="10"/>
        <color rgb="FF000000"/>
        <rFont val="Arial"/>
        <family val="2"/>
      </rPr>
      <t>23-b015907</t>
    </r>
  </si>
  <si>
    <r>
      <t>'</t>
    </r>
    <r>
      <rPr>
        <sz val="10"/>
        <color rgb="FF000000"/>
        <rFont val="Arial"/>
        <family val="2"/>
      </rPr>
      <t>23-b017485</t>
    </r>
  </si>
  <si>
    <r>
      <t>'</t>
    </r>
    <r>
      <rPr>
        <sz val="10"/>
        <color rgb="FF000000"/>
        <rFont val="Arial"/>
        <family val="2"/>
      </rPr>
      <t>23-b013671</t>
    </r>
  </si>
  <si>
    <r>
      <t>'</t>
    </r>
    <r>
      <rPr>
        <sz val="10"/>
        <color rgb="FF000000"/>
        <rFont val="Arial"/>
        <family val="2"/>
      </rPr>
      <t>23-b013593</t>
    </r>
  </si>
  <si>
    <r>
      <t>'</t>
    </r>
    <r>
      <rPr>
        <sz val="10"/>
        <color rgb="FF000000"/>
        <rFont val="Arial"/>
        <family val="2"/>
      </rPr>
      <t>23-b013338</t>
    </r>
  </si>
  <si>
    <r>
      <t>'</t>
    </r>
    <r>
      <rPr>
        <sz val="10"/>
        <color rgb="FF000000"/>
        <rFont val="Arial"/>
        <family val="2"/>
      </rPr>
      <t>23-b0015747</t>
    </r>
  </si>
  <si>
    <r>
      <t>'</t>
    </r>
    <r>
      <rPr>
        <sz val="10"/>
        <color rgb="FF000000"/>
        <rFont val="Arial"/>
        <family val="2"/>
      </rPr>
      <t>23-b013149</t>
    </r>
  </si>
  <si>
    <r>
      <t>'</t>
    </r>
    <r>
      <rPr>
        <sz val="10"/>
        <color rgb="FF000000"/>
        <rFont val="Arial"/>
        <family val="2"/>
      </rPr>
      <t>23-b0015589</t>
    </r>
  </si>
  <si>
    <r>
      <t>'</t>
    </r>
    <r>
      <rPr>
        <sz val="10"/>
        <color rgb="FF000000"/>
        <rFont val="Arial"/>
        <family val="2"/>
      </rPr>
      <t>23-b0013179</t>
    </r>
  </si>
  <si>
    <r>
      <t>'</t>
    </r>
    <r>
      <rPr>
        <sz val="10"/>
        <color rgb="FF000000"/>
        <rFont val="Arial"/>
        <family val="2"/>
      </rPr>
      <t>23-b0013631</t>
    </r>
  </si>
  <si>
    <r>
      <t>'</t>
    </r>
    <r>
      <rPr>
        <sz val="10"/>
        <color rgb="FF000000"/>
        <rFont val="Arial"/>
        <family val="2"/>
      </rPr>
      <t>23-b0013629</t>
    </r>
  </si>
  <si>
    <r>
      <t>'</t>
    </r>
    <r>
      <rPr>
        <sz val="10"/>
        <color rgb="FF000000"/>
        <rFont val="Arial"/>
        <family val="2"/>
      </rPr>
      <t>23-b013443</t>
    </r>
  </si>
  <si>
    <r>
      <t>'</t>
    </r>
    <r>
      <rPr>
        <sz val="10"/>
        <color rgb="FF000000"/>
        <rFont val="Arial"/>
        <family val="2"/>
      </rPr>
      <t>23-b013447</t>
    </r>
  </si>
  <si>
    <r>
      <t>'</t>
    </r>
    <r>
      <rPr>
        <sz val="10"/>
        <color rgb="FF000000"/>
        <rFont val="Arial"/>
        <family val="2"/>
      </rPr>
      <t>23-b013280</t>
    </r>
  </si>
  <si>
    <r>
      <t>'</t>
    </r>
    <r>
      <rPr>
        <sz val="10"/>
        <color rgb="FF000000"/>
        <rFont val="Arial"/>
        <family val="2"/>
      </rPr>
      <t>23-b0013597</t>
    </r>
  </si>
  <si>
    <r>
      <t>'</t>
    </r>
    <r>
      <rPr>
        <sz val="10"/>
        <color rgb="FF000000"/>
        <rFont val="Arial"/>
        <family val="2"/>
      </rPr>
      <t>23-b0013470</t>
    </r>
  </si>
  <si>
    <r>
      <t>'</t>
    </r>
    <r>
      <rPr>
        <sz val="10"/>
        <color rgb="FF000000"/>
        <rFont val="Arial"/>
        <family val="2"/>
      </rPr>
      <t>23-b013617</t>
    </r>
  </si>
  <si>
    <r>
      <t>'</t>
    </r>
    <r>
      <rPr>
        <sz val="10"/>
        <color rgb="FF000000"/>
        <rFont val="Arial"/>
        <family val="2"/>
      </rPr>
      <t>23-b011513</t>
    </r>
  </si>
  <si>
    <r>
      <t>'</t>
    </r>
    <r>
      <rPr>
        <sz val="10"/>
        <color rgb="FF000000"/>
        <rFont val="Arial"/>
        <family val="2"/>
      </rPr>
      <t>23-b0013824</t>
    </r>
  </si>
  <si>
    <r>
      <t>'</t>
    </r>
    <r>
      <rPr>
        <sz val="10"/>
        <color rgb="FF000000"/>
        <rFont val="Arial"/>
        <family val="2"/>
      </rPr>
      <t>23-b0013614</t>
    </r>
  </si>
  <si>
    <r>
      <t>'</t>
    </r>
    <r>
      <rPr>
        <sz val="10"/>
        <color rgb="FF000000"/>
        <rFont val="Arial"/>
        <family val="2"/>
      </rPr>
      <t>23-b0013595</t>
    </r>
  </si>
  <si>
    <r>
      <t>'</t>
    </r>
    <r>
      <rPr>
        <sz val="10"/>
        <color rgb="FF000000"/>
        <rFont val="Arial"/>
        <family val="2"/>
      </rPr>
      <t>23-b0013594</t>
    </r>
  </si>
  <si>
    <r>
      <t>'</t>
    </r>
    <r>
      <rPr>
        <sz val="10"/>
        <color rgb="FF000000"/>
        <rFont val="Arial"/>
        <family val="2"/>
      </rPr>
      <t>23-b0015584</t>
    </r>
  </si>
  <si>
    <r>
      <t>'</t>
    </r>
    <r>
      <rPr>
        <sz val="10"/>
        <color rgb="FF000000"/>
        <rFont val="Arial"/>
        <family val="2"/>
      </rPr>
      <t>23-b012538</t>
    </r>
  </si>
  <si>
    <r>
      <t>'</t>
    </r>
    <r>
      <rPr>
        <sz val="10"/>
        <color rgb="FF000000"/>
        <rFont val="Arial"/>
        <family val="2"/>
      </rPr>
      <t>23-b013637</t>
    </r>
  </si>
  <si>
    <r>
      <t>'</t>
    </r>
    <r>
      <rPr>
        <sz val="10"/>
        <color rgb="FF000000"/>
        <rFont val="Arial"/>
        <family val="2"/>
      </rPr>
      <t>23-b013434</t>
    </r>
  </si>
  <si>
    <r>
      <t>'</t>
    </r>
    <r>
      <rPr>
        <sz val="10"/>
        <color rgb="FF000000"/>
        <rFont val="Arial"/>
        <family val="2"/>
      </rPr>
      <t>23-b013419</t>
    </r>
  </si>
  <si>
    <r>
      <t>'</t>
    </r>
    <r>
      <rPr>
        <sz val="10"/>
        <color rgb="FF000000"/>
        <rFont val="Arial"/>
        <family val="2"/>
      </rPr>
      <t>23-b0011333</t>
    </r>
  </si>
  <si>
    <r>
      <t>'</t>
    </r>
    <r>
      <rPr>
        <sz val="10"/>
        <color rgb="FF000000"/>
        <rFont val="Arial"/>
        <family val="2"/>
      </rPr>
      <t>23-b013345</t>
    </r>
  </si>
  <si>
    <r>
      <t>'</t>
    </r>
    <r>
      <rPr>
        <sz val="10"/>
        <color rgb="FF000000"/>
        <rFont val="Arial"/>
        <family val="2"/>
      </rPr>
      <t>23-b011544</t>
    </r>
  </si>
  <si>
    <r>
      <t>'</t>
    </r>
    <r>
      <rPr>
        <sz val="10"/>
        <color rgb="FF000000"/>
        <rFont val="Arial"/>
        <family val="2"/>
      </rPr>
      <t>23-b0013473</t>
    </r>
  </si>
  <si>
    <r>
      <t>'</t>
    </r>
    <r>
      <rPr>
        <sz val="10"/>
        <color rgb="FF000000"/>
        <rFont val="Arial"/>
        <family val="2"/>
      </rPr>
      <t>23-b0013426</t>
    </r>
  </si>
  <si>
    <r>
      <t>'</t>
    </r>
    <r>
      <rPr>
        <sz val="10"/>
        <color rgb="FF000000"/>
        <rFont val="Arial"/>
        <family val="2"/>
      </rPr>
      <t>23-b0013321</t>
    </r>
  </si>
  <si>
    <r>
      <t>'</t>
    </r>
    <r>
      <rPr>
        <sz val="10"/>
        <color rgb="FF000000"/>
        <rFont val="Arial"/>
        <family val="2"/>
      </rPr>
      <t>23-b0009208</t>
    </r>
  </si>
  <si>
    <r>
      <t>'</t>
    </r>
    <r>
      <rPr>
        <sz val="10"/>
        <color rgb="FF000000"/>
        <rFont val="Arial"/>
        <family val="2"/>
      </rPr>
      <t>23-b011825</t>
    </r>
  </si>
  <si>
    <r>
      <t>'</t>
    </r>
    <r>
      <rPr>
        <sz val="10"/>
        <color rgb="FF000000"/>
        <rFont val="Arial"/>
        <family val="2"/>
      </rPr>
      <t>23-b0013176</t>
    </r>
  </si>
  <si>
    <r>
      <t>'</t>
    </r>
    <r>
      <rPr>
        <sz val="10"/>
        <color rgb="FF000000"/>
        <rFont val="Arial"/>
        <family val="2"/>
      </rPr>
      <t>23-b0011332</t>
    </r>
  </si>
  <si>
    <r>
      <t>'</t>
    </r>
    <r>
      <rPr>
        <sz val="10"/>
        <color rgb="FF000000"/>
        <rFont val="Arial"/>
        <family val="2"/>
      </rPr>
      <t>23-b0009133</t>
    </r>
  </si>
  <si>
    <r>
      <t>'</t>
    </r>
    <r>
      <rPr>
        <sz val="10"/>
        <color rgb="FF000000"/>
        <rFont val="Arial"/>
        <family val="2"/>
      </rPr>
      <t>23-b0010590</t>
    </r>
  </si>
  <si>
    <r>
      <t>'</t>
    </r>
    <r>
      <rPr>
        <sz val="10"/>
        <color rgb="FF000000"/>
        <rFont val="Arial"/>
        <family val="2"/>
      </rPr>
      <t>23-b009135</t>
    </r>
  </si>
  <si>
    <r>
      <t>'</t>
    </r>
    <r>
      <rPr>
        <sz val="10"/>
        <color rgb="FF000000"/>
        <rFont val="Arial"/>
        <family val="2"/>
      </rPr>
      <t>23-b0009154</t>
    </r>
  </si>
  <si>
    <r>
      <t>'</t>
    </r>
    <r>
      <rPr>
        <sz val="10"/>
        <color rgb="FF000000"/>
        <rFont val="Arial"/>
        <family val="2"/>
      </rPr>
      <t>23-b0009105</t>
    </r>
  </si>
  <si>
    <r>
      <t>'</t>
    </r>
    <r>
      <rPr>
        <sz val="10"/>
        <color rgb="FF000000"/>
        <rFont val="Arial"/>
        <family val="2"/>
      </rPr>
      <t>23-b013215</t>
    </r>
  </si>
  <si>
    <t>299-SIPI-032023-1269248</t>
  </si>
  <si>
    <r>
      <t>'</t>
    </r>
    <r>
      <rPr>
        <sz val="10"/>
        <color rgb="FF000000"/>
        <rFont val="Arial"/>
        <family val="2"/>
      </rPr>
      <t>23-b0017496</t>
    </r>
  </si>
  <si>
    <r>
      <t>'</t>
    </r>
    <r>
      <rPr>
        <sz val="10"/>
        <color rgb="FF000000"/>
        <rFont val="Arial"/>
        <family val="2"/>
      </rPr>
      <t>23-b0017448</t>
    </r>
  </si>
  <si>
    <r>
      <t>'</t>
    </r>
    <r>
      <rPr>
        <sz val="10"/>
        <color rgb="FF000000"/>
        <rFont val="Arial"/>
        <family val="2"/>
      </rPr>
      <t>23-b016757</t>
    </r>
  </si>
  <si>
    <t>299-SIPI-032023-1269492</t>
  </si>
  <si>
    <r>
      <t>'</t>
    </r>
    <r>
      <rPr>
        <sz val="10"/>
        <color rgb="FF000000"/>
        <rFont val="Arial"/>
        <family val="2"/>
      </rPr>
      <t>23-b0017673</t>
    </r>
  </si>
  <si>
    <r>
      <t>'</t>
    </r>
    <r>
      <rPr>
        <sz val="10"/>
        <color rgb="FF000000"/>
        <rFont val="Arial"/>
        <family val="2"/>
      </rPr>
      <t>010754</t>
    </r>
  </si>
  <si>
    <t>K23TVA-10754-RTV1671608- DC HD 9472 NGAY 17/03/2023</t>
  </si>
  <si>
    <r>
      <t>'</t>
    </r>
    <r>
      <rPr>
        <sz val="10"/>
        <color rgb="FF000000"/>
        <rFont val="Arial"/>
        <family val="2"/>
      </rPr>
      <t>23-b017649</t>
    </r>
  </si>
  <si>
    <t>299-SIPI-082022-1267151</t>
  </si>
  <si>
    <r>
      <t>'</t>
    </r>
    <r>
      <rPr>
        <sz val="10"/>
        <color rgb="FF000000"/>
        <rFont val="Arial"/>
        <family val="2"/>
      </rPr>
      <t>22-b033697</t>
    </r>
  </si>
  <si>
    <t>AA/22P|HHCL-THU</t>
  </si>
  <si>
    <t>299-SIPI-082022-1269159</t>
  </si>
  <si>
    <r>
      <t>'</t>
    </r>
    <r>
      <rPr>
        <sz val="10"/>
        <color rgb="FF000000"/>
        <rFont val="Arial"/>
        <family val="2"/>
      </rPr>
      <t>22-b032523</t>
    </r>
  </si>
  <si>
    <t>299-SIPI-092022-1267151</t>
  </si>
  <si>
    <r>
      <t>'</t>
    </r>
    <r>
      <rPr>
        <sz val="10"/>
        <color rgb="FF000000"/>
        <rFont val="Arial"/>
        <family val="2"/>
      </rPr>
      <t>22-b044270</t>
    </r>
  </si>
  <si>
    <t>299-SIPI-102022-1267022</t>
  </si>
  <si>
    <r>
      <t>'</t>
    </r>
    <r>
      <rPr>
        <sz val="10"/>
        <color rgb="FF000000"/>
        <rFont val="Arial"/>
        <family val="2"/>
      </rPr>
      <t>22-b0047899</t>
    </r>
  </si>
  <si>
    <t>299-SIPI-102022-1267151</t>
  </si>
  <si>
    <r>
      <t>'</t>
    </r>
    <r>
      <rPr>
        <sz val="10"/>
        <color rgb="FF000000"/>
        <rFont val="Arial"/>
        <family val="2"/>
      </rPr>
      <t>22-b045713</t>
    </r>
  </si>
  <si>
    <r>
      <t>'</t>
    </r>
    <r>
      <rPr>
        <sz val="10"/>
        <color rgb="FF000000"/>
        <rFont val="Arial"/>
        <family val="2"/>
      </rPr>
      <t>22-b048917</t>
    </r>
  </si>
  <si>
    <t>299-SIPI-102022-1269159</t>
  </si>
  <si>
    <r>
      <t>'</t>
    </r>
    <r>
      <rPr>
        <sz val="10"/>
        <color rgb="FF000000"/>
        <rFont val="Arial"/>
        <family val="2"/>
      </rPr>
      <t>22-b048059</t>
    </r>
  </si>
  <si>
    <r>
      <t>'</t>
    </r>
    <r>
      <rPr>
        <sz val="10"/>
        <color rgb="FF000000"/>
        <rFont val="Arial"/>
        <family val="2"/>
      </rPr>
      <t>22-b047997</t>
    </r>
  </si>
  <si>
    <r>
      <t>'</t>
    </r>
    <r>
      <rPr>
        <sz val="10"/>
        <color rgb="FF000000"/>
        <rFont val="Arial"/>
        <family val="2"/>
      </rPr>
      <t>22-b46607</t>
    </r>
  </si>
  <si>
    <r>
      <t>'</t>
    </r>
    <r>
      <rPr>
        <sz val="10"/>
        <color rgb="FF000000"/>
        <rFont val="Arial"/>
        <family val="2"/>
      </rPr>
      <t>22-b047645</t>
    </r>
  </si>
  <si>
    <r>
      <t>'</t>
    </r>
    <r>
      <rPr>
        <sz val="10"/>
        <color rgb="FF000000"/>
        <rFont val="Arial"/>
        <family val="2"/>
      </rPr>
      <t>22-b048005</t>
    </r>
  </si>
  <si>
    <r>
      <t>'</t>
    </r>
    <r>
      <rPr>
        <sz val="10"/>
        <color rgb="FF000000"/>
        <rFont val="Arial"/>
        <family val="2"/>
      </rPr>
      <t>22-b047918</t>
    </r>
  </si>
  <si>
    <t>299-SIPI-112022-1266093</t>
  </si>
  <si>
    <r>
      <t>'</t>
    </r>
    <r>
      <rPr>
        <sz val="10"/>
        <color rgb="FF000000"/>
        <rFont val="Arial"/>
        <family val="2"/>
      </rPr>
      <t>22-b051251</t>
    </r>
  </si>
  <si>
    <t>299-SIPI-112022-1267022</t>
  </si>
  <si>
    <r>
      <t>'</t>
    </r>
    <r>
      <rPr>
        <sz val="10"/>
        <color rgb="FF000000"/>
        <rFont val="Arial"/>
        <family val="2"/>
      </rPr>
      <t>22-b0049725</t>
    </r>
  </si>
  <si>
    <t>299-SIPI-112022-1269159</t>
  </si>
  <si>
    <r>
      <t>'</t>
    </r>
    <r>
      <rPr>
        <sz val="10"/>
        <color rgb="FF000000"/>
        <rFont val="Arial"/>
        <family val="2"/>
      </rPr>
      <t>22-b0051663</t>
    </r>
  </si>
  <si>
    <r>
      <t>'</t>
    </r>
    <r>
      <rPr>
        <sz val="10"/>
        <color rgb="FF000000"/>
        <rFont val="Arial"/>
        <family val="2"/>
      </rPr>
      <t>22-b0051301</t>
    </r>
  </si>
  <si>
    <t>299-SIPI-122022-1267022</t>
  </si>
  <si>
    <r>
      <t>'</t>
    </r>
    <r>
      <rPr>
        <sz val="10"/>
        <color rgb="FF000000"/>
        <rFont val="Arial"/>
        <family val="2"/>
      </rPr>
      <t>23-b0057066</t>
    </r>
  </si>
  <si>
    <t>299-SIPI-122022-1269159</t>
  </si>
  <si>
    <r>
      <t>'</t>
    </r>
    <r>
      <rPr>
        <sz val="10"/>
        <color rgb="FF000000"/>
        <rFont val="Arial"/>
        <family val="2"/>
      </rPr>
      <t>22-b055290</t>
    </r>
  </si>
  <si>
    <t>299-SIPI-R-032023-1266766</t>
  </si>
  <si>
    <r>
      <t>'</t>
    </r>
    <r>
      <rPr>
        <sz val="10"/>
        <color rgb="FF000000"/>
        <rFont val="Arial"/>
        <family val="2"/>
      </rPr>
      <t>6737</t>
    </r>
  </si>
  <si>
    <t>K23TVA-6737-RTV1661130|HHCL</t>
  </si>
  <si>
    <r>
      <t>'</t>
    </r>
    <r>
      <rPr>
        <sz val="10"/>
        <color rgb="FF000000"/>
        <rFont val="Arial"/>
        <family val="2"/>
      </rPr>
      <t>6811</t>
    </r>
  </si>
  <si>
    <t>K23TVA-6811-RTV1661533|HHCL</t>
  </si>
  <si>
    <r>
      <t>'</t>
    </r>
    <r>
      <rPr>
        <sz val="10"/>
        <color rgb="FF000000"/>
        <rFont val="Arial"/>
        <family val="2"/>
      </rPr>
      <t>6605</t>
    </r>
  </si>
  <si>
    <t>K23TVA-6605-RTV1661379|HHCL - RTV1661379</t>
  </si>
  <si>
    <r>
      <t>'</t>
    </r>
    <r>
      <rPr>
        <sz val="10"/>
        <color rgb="FF000000"/>
        <rFont val="Arial"/>
        <family val="2"/>
      </rPr>
      <t>6796</t>
    </r>
  </si>
  <si>
    <t>K23TVA-6796-RTV1661425|HHCL</t>
  </si>
  <si>
    <t>299-SIPI-R-032023-1267022</t>
  </si>
  <si>
    <r>
      <t>'</t>
    </r>
    <r>
      <rPr>
        <sz val="10"/>
        <color rgb="FF000000"/>
        <rFont val="Arial"/>
        <family val="2"/>
      </rPr>
      <t>8606</t>
    </r>
  </si>
  <si>
    <t>K23TVA-8606-RTV1669104|HHCL</t>
  </si>
  <si>
    <r>
      <t>'</t>
    </r>
    <r>
      <rPr>
        <sz val="10"/>
        <color rgb="FF000000"/>
        <rFont val="Arial"/>
        <family val="2"/>
      </rPr>
      <t>009891</t>
    </r>
  </si>
  <si>
    <t>K23TVA-9891-RTV1674590|HHCL</t>
  </si>
  <si>
    <r>
      <t>'</t>
    </r>
    <r>
      <rPr>
        <sz val="10"/>
        <color rgb="FF000000"/>
        <rFont val="Arial"/>
        <family val="2"/>
      </rPr>
      <t>7747</t>
    </r>
  </si>
  <si>
    <t>K23TVA-7747-RTV1665910|HHCL</t>
  </si>
  <si>
    <r>
      <t>'</t>
    </r>
    <r>
      <rPr>
        <sz val="10"/>
        <color rgb="FF000000"/>
        <rFont val="Arial"/>
        <family val="2"/>
      </rPr>
      <t>8353</t>
    </r>
  </si>
  <si>
    <t>K23TVA-8353-RTV1668068|HHCL - RTV1668068</t>
  </si>
  <si>
    <r>
      <t>'</t>
    </r>
    <r>
      <rPr>
        <sz val="10"/>
        <color rgb="FF000000"/>
        <rFont val="Arial"/>
        <family val="2"/>
      </rPr>
      <t>8595</t>
    </r>
  </si>
  <si>
    <t>K23TVA-8595-RTV1669077|HHCL</t>
  </si>
  <si>
    <r>
      <t>'</t>
    </r>
    <r>
      <rPr>
        <sz val="10"/>
        <color rgb="FF000000"/>
        <rFont val="Arial"/>
        <family val="2"/>
      </rPr>
      <t>7721</t>
    </r>
  </si>
  <si>
    <t>K23TVA-7721-RTV1665800|HHCL</t>
  </si>
  <si>
    <t>299-SIPI-R-032023-1269159</t>
  </si>
  <si>
    <r>
      <t>'</t>
    </r>
    <r>
      <rPr>
        <sz val="10"/>
        <color rgb="FF000000"/>
        <rFont val="Arial"/>
        <family val="2"/>
      </rPr>
      <t>11968</t>
    </r>
  </si>
  <si>
    <t>K23TVA-11968-RTV1681305|HHCL - RTV1681305</t>
  </si>
  <si>
    <r>
      <t>'</t>
    </r>
    <r>
      <rPr>
        <sz val="10"/>
        <color rgb="FF000000"/>
        <rFont val="Arial"/>
        <family val="2"/>
      </rPr>
      <t>10610</t>
    </r>
  </si>
  <si>
    <t>K23TVA-10610-RTV1677232|HHCL - RTV1677232</t>
  </si>
  <si>
    <r>
      <t>'</t>
    </r>
    <r>
      <rPr>
        <sz val="10"/>
        <color rgb="FF000000"/>
        <rFont val="Arial"/>
        <family val="2"/>
      </rPr>
      <t>10185</t>
    </r>
  </si>
  <si>
    <t>K23TVA-10185-RTV1675519|HHCL - RTV1675519</t>
  </si>
  <si>
    <r>
      <t>'</t>
    </r>
    <r>
      <rPr>
        <sz val="10"/>
        <color rgb="FF000000"/>
        <rFont val="Arial"/>
        <family val="2"/>
      </rPr>
      <t>10181</t>
    </r>
  </si>
  <si>
    <t>K23TVA-10181-RTV1675497|HHCL - RTV1675497</t>
  </si>
  <si>
    <r>
      <t>'</t>
    </r>
    <r>
      <rPr>
        <sz val="10"/>
        <color rgb="FF000000"/>
        <rFont val="Arial"/>
        <family val="2"/>
      </rPr>
      <t>10143</t>
    </r>
  </si>
  <si>
    <t>K23TVA-10143-RTV1674933|HHCL</t>
  </si>
  <si>
    <r>
      <t>'</t>
    </r>
    <r>
      <rPr>
        <sz val="10"/>
        <color rgb="FF000000"/>
        <rFont val="Arial"/>
        <family val="2"/>
      </rPr>
      <t>9703</t>
    </r>
  </si>
  <si>
    <t>K23TVA-9703-RTV1673046|HHCL - RTV1673046</t>
  </si>
  <si>
    <r>
      <t>'</t>
    </r>
    <r>
      <rPr>
        <sz val="10"/>
        <color rgb="FF000000"/>
        <rFont val="Arial"/>
        <family val="2"/>
      </rPr>
      <t>7831</t>
    </r>
  </si>
  <si>
    <t>K23TVA-7831-RTV1666356|HHCL</t>
  </si>
  <si>
    <r>
      <t>'</t>
    </r>
    <r>
      <rPr>
        <sz val="10"/>
        <color rgb="FF000000"/>
        <rFont val="Arial"/>
        <family val="2"/>
      </rPr>
      <t>7798</t>
    </r>
  </si>
  <si>
    <t>K23TVA-7798-RTV1666219|HHCL</t>
  </si>
  <si>
    <r>
      <t>'</t>
    </r>
    <r>
      <rPr>
        <sz val="10"/>
        <color rgb="FF000000"/>
        <rFont val="Arial"/>
        <family val="2"/>
      </rPr>
      <t>7221</t>
    </r>
  </si>
  <si>
    <t>K23TVA-7221-RTV1662924|HHCL</t>
  </si>
  <si>
    <r>
      <t>'</t>
    </r>
    <r>
      <rPr>
        <sz val="10"/>
        <color rgb="FF000000"/>
        <rFont val="Arial"/>
        <family val="2"/>
      </rPr>
      <t>8859</t>
    </r>
  </si>
  <si>
    <t>K23TVA-8859-RTV1670209|HHCL - RTV1670209</t>
  </si>
  <si>
    <r>
      <t>'</t>
    </r>
    <r>
      <rPr>
        <sz val="10"/>
        <color rgb="FF000000"/>
        <rFont val="Arial"/>
        <family val="2"/>
      </rPr>
      <t>7506</t>
    </r>
  </si>
  <si>
    <t>K23TVA-7506-RTV1664117|HHCL - RTV1664117</t>
  </si>
  <si>
    <r>
      <t>'</t>
    </r>
    <r>
      <rPr>
        <sz val="10"/>
        <color rgb="FF000000"/>
        <rFont val="Arial"/>
        <family val="2"/>
      </rPr>
      <t>11981</t>
    </r>
  </si>
  <si>
    <t>K23TVA-11981-RTV1681331|HHCL - RTV1681331</t>
  </si>
  <si>
    <r>
      <t>'</t>
    </r>
    <r>
      <rPr>
        <sz val="10"/>
        <color rgb="FF000000"/>
        <rFont val="Arial"/>
        <family val="2"/>
      </rPr>
      <t>11088</t>
    </r>
  </si>
  <si>
    <t>K23TVA-11088-RTV1678940|HHCL - RTV1678940</t>
  </si>
  <si>
    <r>
      <t>'</t>
    </r>
    <r>
      <rPr>
        <sz val="10"/>
        <color rgb="FF000000"/>
        <rFont val="Arial"/>
        <family val="2"/>
      </rPr>
      <t>11079</t>
    </r>
  </si>
  <si>
    <t>K23TVA-11079-RTV1678883|HHCL - RTV1678883</t>
  </si>
  <si>
    <r>
      <t>'</t>
    </r>
    <r>
      <rPr>
        <sz val="10"/>
        <color rgb="FF000000"/>
        <rFont val="Arial"/>
        <family val="2"/>
      </rPr>
      <t>11154</t>
    </r>
  </si>
  <si>
    <t>K23TVA-11154-RTV1679468|HHCL - RTV1679468</t>
  </si>
  <si>
    <r>
      <t>'</t>
    </r>
    <r>
      <rPr>
        <sz val="10"/>
        <color rgb="FF000000"/>
        <rFont val="Arial"/>
        <family val="2"/>
      </rPr>
      <t>11275</t>
    </r>
  </si>
  <si>
    <t>K23TVA-11275-RTV1679436|HHCL - RTV1679436</t>
  </si>
  <si>
    <r>
      <t>'</t>
    </r>
    <r>
      <rPr>
        <sz val="10"/>
        <color rgb="FF000000"/>
        <rFont val="Arial"/>
        <family val="2"/>
      </rPr>
      <t>10466</t>
    </r>
  </si>
  <si>
    <t>K23TVA-10466-RTV1676438|HHCL - RTV1676438</t>
  </si>
  <si>
    <r>
      <t>'</t>
    </r>
    <r>
      <rPr>
        <sz val="10"/>
        <color rgb="FF000000"/>
        <rFont val="Arial"/>
        <family val="2"/>
      </rPr>
      <t>10487</t>
    </r>
  </si>
  <si>
    <t>K23TVA-10487-RTV1676845|HHCL - RTV1676845</t>
  </si>
  <si>
    <r>
      <t>'</t>
    </r>
    <r>
      <rPr>
        <sz val="10"/>
        <color rgb="FF000000"/>
        <rFont val="Arial"/>
        <family val="2"/>
      </rPr>
      <t>10383</t>
    </r>
  </si>
  <si>
    <t>K23TVA-10383-RTV1676395|HHCL - RTV1676395</t>
  </si>
  <si>
    <r>
      <t>'</t>
    </r>
    <r>
      <rPr>
        <sz val="10"/>
        <color rgb="FF000000"/>
        <rFont val="Arial"/>
        <family val="2"/>
      </rPr>
      <t>10371</t>
    </r>
  </si>
  <si>
    <t>K23TVA-10371-RTV1676320|HHCL - RTV1676320</t>
  </si>
  <si>
    <r>
      <t>'</t>
    </r>
    <r>
      <rPr>
        <sz val="10"/>
        <color rgb="FF000000"/>
        <rFont val="Arial"/>
        <family val="2"/>
      </rPr>
      <t>7578</t>
    </r>
  </si>
  <si>
    <t>K23TVA-7578-RTV1665440|HHCL - RTV1665440</t>
  </si>
  <si>
    <r>
      <t>'</t>
    </r>
    <r>
      <rPr>
        <sz val="10"/>
        <color rgb="FF000000"/>
        <rFont val="Arial"/>
        <family val="2"/>
      </rPr>
      <t>7477</t>
    </r>
  </si>
  <si>
    <t>K23TVA-7477-RTV1664342|HHCL - RTV1664342</t>
  </si>
  <si>
    <r>
      <t>'</t>
    </r>
    <r>
      <rPr>
        <sz val="10"/>
        <color rgb="FF000000"/>
        <rFont val="Arial"/>
        <family val="2"/>
      </rPr>
      <t>11967</t>
    </r>
  </si>
  <si>
    <t>K23TVA-11967-RTV1681289|HHCL - RTV1681289</t>
  </si>
  <si>
    <r>
      <t>'</t>
    </r>
    <r>
      <rPr>
        <sz val="10"/>
        <color rgb="FF000000"/>
        <rFont val="Arial"/>
        <family val="2"/>
      </rPr>
      <t>11731</t>
    </r>
  </si>
  <si>
    <t>K23TVA-11731-RTV1680420|HHCL - RTV1680420</t>
  </si>
  <si>
    <r>
      <t>'</t>
    </r>
    <r>
      <rPr>
        <sz val="10"/>
        <color rgb="FF000000"/>
        <rFont val="Arial"/>
        <family val="2"/>
      </rPr>
      <t>10885</t>
    </r>
  </si>
  <si>
    <t>K23TVA-10885-RTV1678611|HHCL - RTV1678611</t>
  </si>
  <si>
    <r>
      <t>'</t>
    </r>
    <r>
      <rPr>
        <sz val="10"/>
        <color rgb="FF000000"/>
        <rFont val="Arial"/>
        <family val="2"/>
      </rPr>
      <t>11036</t>
    </r>
  </si>
  <si>
    <t>K23TVA-11036-RTV1679143|HHCL - RTV1679143</t>
  </si>
  <si>
    <r>
      <t>'</t>
    </r>
    <r>
      <rPr>
        <sz val="10"/>
        <color rgb="FF000000"/>
        <rFont val="Arial"/>
        <family val="2"/>
      </rPr>
      <t>10967</t>
    </r>
  </si>
  <si>
    <t>K23TVA-10967-RTV1678281|HHCL - RTV1678281</t>
  </si>
  <si>
    <r>
      <t>'</t>
    </r>
    <r>
      <rPr>
        <sz val="10"/>
        <color rgb="FF000000"/>
        <rFont val="Arial"/>
        <family val="2"/>
      </rPr>
      <t>10413</t>
    </r>
  </si>
  <si>
    <t>K23TVA-10413-RTV1676406|HHCL - RTV1676406</t>
  </si>
  <si>
    <r>
      <t>'</t>
    </r>
    <r>
      <rPr>
        <sz val="10"/>
        <color rgb="FF000000"/>
        <rFont val="Arial"/>
        <family val="2"/>
      </rPr>
      <t>8536</t>
    </r>
  </si>
  <si>
    <t>K23TVA-8536-RTV1669126|HHCL</t>
  </si>
  <si>
    <r>
      <t>'</t>
    </r>
    <r>
      <rPr>
        <sz val="10"/>
        <color rgb="FF000000"/>
        <rFont val="Arial"/>
        <family val="2"/>
      </rPr>
      <t>6880</t>
    </r>
  </si>
  <si>
    <t>K23TVA-6880-RTV1661007|HHCL - RTV1661007</t>
  </si>
  <si>
    <r>
      <t>'</t>
    </r>
    <r>
      <rPr>
        <sz val="10"/>
        <color rgb="FF000000"/>
        <rFont val="Arial"/>
        <family val="2"/>
      </rPr>
      <t>7363</t>
    </r>
  </si>
  <si>
    <t>K23TVA-7363-RTV1664573|HHCL</t>
  </si>
  <si>
    <r>
      <t>'</t>
    </r>
    <r>
      <rPr>
        <sz val="10"/>
        <color rgb="FF000000"/>
        <rFont val="Arial"/>
        <family val="2"/>
      </rPr>
      <t>7372</t>
    </r>
  </si>
  <si>
    <t>K23TVA-7372-RTV1664443|HHCL</t>
  </si>
  <si>
    <r>
      <t>'</t>
    </r>
    <r>
      <rPr>
        <sz val="10"/>
        <color rgb="FF000000"/>
        <rFont val="Arial"/>
        <family val="2"/>
      </rPr>
      <t>9434</t>
    </r>
  </si>
  <si>
    <t>K23TVA-9434-RTV1671867|HHCL - RTV1671867</t>
  </si>
  <si>
    <r>
      <t>'</t>
    </r>
    <r>
      <rPr>
        <sz val="10"/>
        <color rgb="FF000000"/>
        <rFont val="Arial"/>
        <family val="2"/>
      </rPr>
      <t>9213</t>
    </r>
  </si>
  <si>
    <t>K23TVA-9213-RTV1670681|HHCL - RTV1670681</t>
  </si>
  <si>
    <r>
      <t>'</t>
    </r>
    <r>
      <rPr>
        <sz val="10"/>
        <color rgb="FF000000"/>
        <rFont val="Arial"/>
        <family val="2"/>
      </rPr>
      <t>011715</t>
    </r>
  </si>
  <si>
    <t>69068-XTRA</t>
  </si>
  <si>
    <r>
      <t>'</t>
    </r>
    <r>
      <rPr>
        <sz val="10"/>
        <color rgb="FF000000"/>
        <rFont val="Arial"/>
        <family val="2"/>
      </rPr>
      <t>10240</t>
    </r>
  </si>
  <si>
    <t>K23TVA-10240-RTV1675625|HHCL - RTV1675625</t>
  </si>
  <si>
    <r>
      <t>'</t>
    </r>
    <r>
      <rPr>
        <sz val="10"/>
        <color rgb="FF000000"/>
        <rFont val="Arial"/>
        <family val="2"/>
      </rPr>
      <t>6665</t>
    </r>
  </si>
  <si>
    <t>K23TVA-6665-RTV1661323|HHCL - RTV1661323</t>
  </si>
  <si>
    <r>
      <t>'</t>
    </r>
    <r>
      <rPr>
        <sz val="10"/>
        <color rgb="FF000000"/>
        <rFont val="Arial"/>
        <family val="2"/>
      </rPr>
      <t>10721</t>
    </r>
  </si>
  <si>
    <t>K23TVA-10721-RTV1677462|HHCL - RTV1677462</t>
  </si>
  <si>
    <r>
      <t>'</t>
    </r>
    <r>
      <rPr>
        <sz val="10"/>
        <color rgb="FF000000"/>
        <rFont val="Arial"/>
        <family val="2"/>
      </rPr>
      <t>8462</t>
    </r>
  </si>
  <si>
    <t>K23TVA-8462-RTV1668479|HHCL</t>
  </si>
  <si>
    <r>
      <t>'</t>
    </r>
    <r>
      <rPr>
        <sz val="10"/>
        <color rgb="FF000000"/>
        <rFont val="Arial"/>
        <family val="2"/>
      </rPr>
      <t>8704</t>
    </r>
  </si>
  <si>
    <t>K23TVA-8704-RTV1669251|HHCL</t>
  </si>
  <si>
    <r>
      <t>'</t>
    </r>
    <r>
      <rPr>
        <sz val="10"/>
        <color rgb="FF000000"/>
        <rFont val="Arial"/>
        <family val="2"/>
      </rPr>
      <t>23-8724</t>
    </r>
  </si>
  <si>
    <t>K23TVA-8724-RTV1669116|HHCL</t>
  </si>
  <si>
    <r>
      <t>'</t>
    </r>
    <r>
      <rPr>
        <sz val="10"/>
        <color rgb="FF000000"/>
        <rFont val="Arial"/>
        <family val="2"/>
      </rPr>
      <t>11939</t>
    </r>
  </si>
  <si>
    <t>K23TVA-11939-RTV1681119|HHCL - RTV1681119</t>
  </si>
  <si>
    <r>
      <t>'</t>
    </r>
    <r>
      <rPr>
        <sz val="10"/>
        <color rgb="FF000000"/>
        <rFont val="Arial"/>
        <family val="2"/>
      </rPr>
      <t>11757</t>
    </r>
  </si>
  <si>
    <t>K23TVA-11757-RTV1680445|HHCL - RTV1680445</t>
  </si>
  <si>
    <r>
      <t>'</t>
    </r>
    <r>
      <rPr>
        <sz val="10"/>
        <color rgb="FF000000"/>
        <rFont val="Arial"/>
        <family val="2"/>
      </rPr>
      <t>10874</t>
    </r>
  </si>
  <si>
    <t>K23TVA-10874-RTV1678609|HHCL - RTV1678609</t>
  </si>
  <si>
    <r>
      <t>'</t>
    </r>
    <r>
      <rPr>
        <sz val="10"/>
        <color rgb="FF000000"/>
        <rFont val="Arial"/>
        <family val="2"/>
      </rPr>
      <t>10895</t>
    </r>
  </si>
  <si>
    <t>K23TVA-10895-RTV1678650|HHCL - RTV1678650</t>
  </si>
  <si>
    <r>
      <t>'</t>
    </r>
    <r>
      <rPr>
        <sz val="10"/>
        <color rgb="FF000000"/>
        <rFont val="Arial"/>
        <family val="2"/>
      </rPr>
      <t>10640</t>
    </r>
  </si>
  <si>
    <t>K23TVA-10640-RTV1676718|HHCL - RTV1676718</t>
  </si>
  <si>
    <r>
      <t>'</t>
    </r>
    <r>
      <rPr>
        <sz val="10"/>
        <color rgb="FF000000"/>
        <rFont val="Arial"/>
        <family val="2"/>
      </rPr>
      <t>9439</t>
    </r>
  </si>
  <si>
    <t>K23TVA-9439-RTV1671846|HHCL - RTV1671846</t>
  </si>
  <si>
    <r>
      <t>'</t>
    </r>
    <r>
      <rPr>
        <sz val="10"/>
        <color rgb="FF000000"/>
        <rFont val="Arial"/>
        <family val="2"/>
      </rPr>
      <t>9472</t>
    </r>
  </si>
  <si>
    <t>K23TVA-9472-RTV1671608|HHCL - RTV1671608</t>
  </si>
  <si>
    <r>
      <t>'</t>
    </r>
    <r>
      <rPr>
        <sz val="10"/>
        <color rgb="FF000000"/>
        <rFont val="Arial"/>
        <family val="2"/>
      </rPr>
      <t>9241</t>
    </r>
  </si>
  <si>
    <t>K23TVA-9241-RTV1671371|HHCL - RTV1671371</t>
  </si>
  <si>
    <r>
      <t>'</t>
    </r>
    <r>
      <rPr>
        <sz val="10"/>
        <color rgb="FF000000"/>
        <rFont val="Arial"/>
        <family val="2"/>
      </rPr>
      <t>11774</t>
    </r>
  </si>
  <si>
    <t>K23TVA-11774-RTV1680497|HHCL - RTV1680497</t>
  </si>
  <si>
    <r>
      <t>'</t>
    </r>
    <r>
      <rPr>
        <sz val="10"/>
        <color rgb="FF000000"/>
        <rFont val="Arial"/>
        <family val="2"/>
      </rPr>
      <t>11295</t>
    </r>
  </si>
  <si>
    <t>K23TVA-11295-RTV1679826|HHCL - RTV1679826</t>
  </si>
  <si>
    <r>
      <t>'</t>
    </r>
    <r>
      <rPr>
        <sz val="10"/>
        <color rgb="FF000000"/>
        <rFont val="Arial"/>
        <family val="2"/>
      </rPr>
      <t>23-11454</t>
    </r>
  </si>
  <si>
    <t>K23TVA-11454-RTV1680037|HHCL - RTV1680037</t>
  </si>
  <si>
    <r>
      <t>'</t>
    </r>
    <r>
      <rPr>
        <sz val="10"/>
        <color rgb="FF000000"/>
        <rFont val="Arial"/>
        <family val="2"/>
      </rPr>
      <t>10619</t>
    </r>
  </si>
  <si>
    <t>K23TVA-10619-RTV1677111|HHCL - RTV1677111</t>
  </si>
  <si>
    <r>
      <t>'</t>
    </r>
    <r>
      <rPr>
        <sz val="10"/>
        <color rgb="FF000000"/>
        <rFont val="Arial"/>
        <family val="2"/>
      </rPr>
      <t>10518</t>
    </r>
  </si>
  <si>
    <t>K23TVA-10518-RTV1676696|HHCL - RTV1676696</t>
  </si>
  <si>
    <r>
      <t>'</t>
    </r>
    <r>
      <rPr>
        <sz val="10"/>
        <color rgb="FF000000"/>
        <rFont val="Arial"/>
        <family val="2"/>
      </rPr>
      <t>10148</t>
    </r>
  </si>
  <si>
    <t>K23TVA-10148-RTV1674984|HHCL</t>
  </si>
  <si>
    <r>
      <t>'</t>
    </r>
    <r>
      <rPr>
        <sz val="10"/>
        <color rgb="FF000000"/>
        <rFont val="Arial"/>
        <family val="2"/>
      </rPr>
      <t>8410</t>
    </r>
  </si>
  <si>
    <t>K23TVA-8410-RTV1668166|HHCL - RTV1668166</t>
  </si>
  <si>
    <r>
      <t>'</t>
    </r>
    <r>
      <rPr>
        <sz val="10"/>
        <color rgb="FF000000"/>
        <rFont val="Arial"/>
        <family val="2"/>
      </rPr>
      <t>7799</t>
    </r>
  </si>
  <si>
    <t>K23TVA-7799-RTV1666221|HHCL</t>
  </si>
  <si>
    <r>
      <t>'</t>
    </r>
    <r>
      <rPr>
        <sz val="10"/>
        <color rgb="FF000000"/>
        <rFont val="Arial"/>
        <family val="2"/>
      </rPr>
      <t>8716</t>
    </r>
  </si>
  <si>
    <t>K23TVA-8716-RTV1669515|HHCL</t>
  </si>
  <si>
    <r>
      <t>'</t>
    </r>
    <r>
      <rPr>
        <sz val="10"/>
        <color rgb="FF000000"/>
        <rFont val="Arial"/>
        <family val="2"/>
      </rPr>
      <t>9466</t>
    </r>
  </si>
  <si>
    <t>K23TVA-9466-RTV1671569|HHCL - RTV1671569</t>
  </si>
  <si>
    <r>
      <t>'</t>
    </r>
    <r>
      <rPr>
        <sz val="10"/>
        <color rgb="FF000000"/>
        <rFont val="Arial"/>
        <family val="2"/>
      </rPr>
      <t>8844</t>
    </r>
  </si>
  <si>
    <t>K23TVA-8844-RTV1670277|HHCL - RTV1670277</t>
  </si>
  <si>
    <r>
      <t>'</t>
    </r>
    <r>
      <rPr>
        <sz val="10"/>
        <color rgb="FF000000"/>
        <rFont val="Arial"/>
        <family val="2"/>
      </rPr>
      <t>23-11374</t>
    </r>
  </si>
  <si>
    <t>K23TVA-11374-RTV1679600|HHCL - RTV1679600</t>
  </si>
  <si>
    <r>
      <t>'</t>
    </r>
    <r>
      <rPr>
        <sz val="10"/>
        <color rgb="FF000000"/>
        <rFont val="Arial"/>
        <family val="2"/>
      </rPr>
      <t>10851</t>
    </r>
  </si>
  <si>
    <t>K23TVA-10851-RTV1678491|HHCL - RTV1678491</t>
  </si>
  <si>
    <r>
      <t>'</t>
    </r>
    <r>
      <rPr>
        <sz val="10"/>
        <color rgb="FF000000"/>
        <rFont val="Arial"/>
        <family val="2"/>
      </rPr>
      <t>11429</t>
    </r>
  </si>
  <si>
    <t>K23TVA-11429-RTV1680204|HHCL - RTV1680204</t>
  </si>
  <si>
    <r>
      <t>'</t>
    </r>
    <r>
      <rPr>
        <sz val="10"/>
        <color rgb="FF000000"/>
        <rFont val="Arial"/>
        <family val="2"/>
      </rPr>
      <t>10946</t>
    </r>
  </si>
  <si>
    <t>K23TVA-10946-RTV1678359|HHCL - RTV1678359</t>
  </si>
  <si>
    <r>
      <t>'</t>
    </r>
    <r>
      <rPr>
        <sz val="10"/>
        <color rgb="FF000000"/>
        <rFont val="Arial"/>
        <family val="2"/>
      </rPr>
      <t>10472</t>
    </r>
  </si>
  <si>
    <t>K23TVA-10472-RTV1676366|HHCL - RTV1676366</t>
  </si>
  <si>
    <r>
      <t>'</t>
    </r>
    <r>
      <rPr>
        <sz val="10"/>
        <color rgb="FF000000"/>
        <rFont val="Arial"/>
        <family val="2"/>
      </rPr>
      <t>10008</t>
    </r>
  </si>
  <si>
    <t>K23TVA-10008-RTV1674951|HHCL - RTV1674951</t>
  </si>
  <si>
    <r>
      <t>'</t>
    </r>
    <r>
      <rPr>
        <sz val="10"/>
        <color rgb="FF000000"/>
        <rFont val="Arial"/>
        <family val="2"/>
      </rPr>
      <t>9735</t>
    </r>
  </si>
  <si>
    <t>K23TVA-9735-RTV1673814|HHCL - RTV1673814</t>
  </si>
  <si>
    <r>
      <t>'</t>
    </r>
    <r>
      <rPr>
        <sz val="10"/>
        <color rgb="FF000000"/>
        <rFont val="Arial"/>
        <family val="2"/>
      </rPr>
      <t>7052</t>
    </r>
  </si>
  <si>
    <t>K23TVA-7052-RTV1662306|HHCL - RTV1662306</t>
  </si>
  <si>
    <r>
      <t>'</t>
    </r>
    <r>
      <rPr>
        <sz val="10"/>
        <color rgb="FF000000"/>
        <rFont val="Arial"/>
        <family val="2"/>
      </rPr>
      <t>10723</t>
    </r>
  </si>
  <si>
    <t>K23TVA-10723-RTV1677467|HHCL - RTV1677467</t>
  </si>
  <si>
    <r>
      <t>'</t>
    </r>
    <r>
      <rPr>
        <sz val="10"/>
        <color rgb="FF000000"/>
        <rFont val="Arial"/>
        <family val="2"/>
      </rPr>
      <t>10077</t>
    </r>
  </si>
  <si>
    <t>K23TVA-10077-RTV1674741|HHCL</t>
  </si>
  <si>
    <r>
      <t>'</t>
    </r>
    <r>
      <rPr>
        <sz val="10"/>
        <color rgb="FF000000"/>
        <rFont val="Arial"/>
        <family val="2"/>
      </rPr>
      <t>8043</t>
    </r>
  </si>
  <si>
    <t>K23TVA-8043-RTV1667033|HHCL</t>
  </si>
  <si>
    <r>
      <t>'</t>
    </r>
    <r>
      <rPr>
        <sz val="10"/>
        <color rgb="FF000000"/>
        <rFont val="Arial"/>
        <family val="2"/>
      </rPr>
      <t>8077</t>
    </r>
  </si>
  <si>
    <t>K23TVA-8077-RTV1666403|HHCL</t>
  </si>
  <si>
    <r>
      <t>'</t>
    </r>
    <r>
      <rPr>
        <sz val="10"/>
        <color rgb="FF000000"/>
        <rFont val="Arial"/>
        <family val="2"/>
      </rPr>
      <t>8682</t>
    </r>
  </si>
  <si>
    <t>K23TVA-8682-RTV1669454|HHCL</t>
  </si>
  <si>
    <r>
      <t>'</t>
    </r>
    <r>
      <rPr>
        <sz val="10"/>
        <color rgb="FF000000"/>
        <rFont val="Arial"/>
        <family val="2"/>
      </rPr>
      <t>8688</t>
    </r>
  </si>
  <si>
    <t>K23TVA-8688-RTV1669447|HHCL</t>
  </si>
  <si>
    <r>
      <t>'</t>
    </r>
    <r>
      <rPr>
        <sz val="10"/>
        <color rgb="FF000000"/>
        <rFont val="Arial"/>
        <family val="2"/>
      </rPr>
      <t>7502</t>
    </r>
  </si>
  <si>
    <t>K23TVA-7502-RTV1664137|HHCL - RTV1664137</t>
  </si>
  <si>
    <r>
      <t>'</t>
    </r>
    <r>
      <rPr>
        <sz val="10"/>
        <color rgb="FF000000"/>
        <rFont val="Arial"/>
        <family val="2"/>
      </rPr>
      <t>11106</t>
    </r>
  </si>
  <si>
    <t>K23TVA-11106-RTV1679206|HHCL - RTV1679206</t>
  </si>
  <si>
    <r>
      <t>'</t>
    </r>
    <r>
      <rPr>
        <sz val="10"/>
        <color rgb="FF000000"/>
        <rFont val="Arial"/>
        <family val="2"/>
      </rPr>
      <t>11253</t>
    </r>
  </si>
  <si>
    <t>K23TVA-11253-RTV1679182|HHCL - RTV1679182</t>
  </si>
  <si>
    <r>
      <t>'</t>
    </r>
    <r>
      <rPr>
        <sz val="10"/>
        <color rgb="FF000000"/>
        <rFont val="Arial"/>
        <family val="2"/>
      </rPr>
      <t>6890</t>
    </r>
  </si>
  <si>
    <t>K23TVA-6890-RTV1660856|HHCL - RTV1660856</t>
  </si>
  <si>
    <t>299-SIPI-R-042023-1269159</t>
  </si>
  <si>
    <r>
      <t>'</t>
    </r>
    <r>
      <rPr>
        <sz val="10"/>
        <color rgb="FF000000"/>
        <rFont val="Arial"/>
        <family val="2"/>
      </rPr>
      <t>12779</t>
    </r>
  </si>
  <si>
    <t>K23TVA-12779-RTV1686049|HHCL - RTV1686049</t>
  </si>
  <si>
    <r>
      <t>'</t>
    </r>
    <r>
      <rPr>
        <sz val="10"/>
        <color rgb="FF000000"/>
        <rFont val="Arial"/>
        <family val="2"/>
      </rPr>
      <t>12765</t>
    </r>
  </si>
  <si>
    <t>K23TVA-12765-RTV1684941|HHCL - RTV1684941</t>
  </si>
  <si>
    <r>
      <t>'</t>
    </r>
    <r>
      <rPr>
        <sz val="10"/>
        <color rgb="FF000000"/>
        <rFont val="Arial"/>
        <family val="2"/>
      </rPr>
      <t>12828</t>
    </r>
  </si>
  <si>
    <t>K23TVA-12828-RTV1685897|HHCL - RTV1685897</t>
  </si>
  <si>
    <r>
      <t>'</t>
    </r>
    <r>
      <rPr>
        <sz val="10"/>
        <color rgb="FF000000"/>
        <rFont val="Arial"/>
        <family val="2"/>
      </rPr>
      <t>12862</t>
    </r>
  </si>
  <si>
    <t>K23TVA-12862-RTV1685755|HHCL - RTV1685755</t>
  </si>
  <si>
    <r>
      <t>'</t>
    </r>
    <r>
      <rPr>
        <sz val="10"/>
        <color rgb="FF000000"/>
        <rFont val="Arial"/>
        <family val="2"/>
      </rPr>
      <t>12741</t>
    </r>
  </si>
  <si>
    <t>K23TVA-12741-RTV1684686|HHCL - RTV1684686</t>
  </si>
  <si>
    <r>
      <t>'</t>
    </r>
    <r>
      <rPr>
        <sz val="10"/>
        <color rgb="FF000000"/>
        <rFont val="Arial"/>
        <family val="2"/>
      </rPr>
      <t>12427</t>
    </r>
  </si>
  <si>
    <t>K23TVA-12427-RTV1683832|HHCL - RTV1683832</t>
  </si>
  <si>
    <t>299-SIPI-R-042023-1269492</t>
  </si>
  <si>
    <r>
      <t>'</t>
    </r>
    <r>
      <rPr>
        <sz val="10"/>
        <color rgb="FF000000"/>
        <rFont val="Arial"/>
        <family val="2"/>
      </rPr>
      <t>13033</t>
    </r>
  </si>
  <si>
    <t>K23TVA-13033-RTV1686398|HHCL - RTV1686398</t>
  </si>
  <si>
    <r>
      <t>'</t>
    </r>
    <r>
      <rPr>
        <sz val="10"/>
        <color rgb="FF000000"/>
        <rFont val="Arial"/>
        <family val="2"/>
      </rPr>
      <t>13023</t>
    </r>
  </si>
  <si>
    <t>K23TVA-13023-RTV1686225|HHCL - RTV1686225</t>
  </si>
  <si>
    <t>304-SIPI-032023-10064690</t>
  </si>
  <si>
    <r>
      <t>'</t>
    </r>
    <r>
      <rPr>
        <sz val="10"/>
        <color rgb="FF000000"/>
        <rFont val="Arial"/>
        <family val="2"/>
      </rPr>
      <t>A0011508</t>
    </r>
  </si>
  <si>
    <t>CTY TNHH SAIGON CO-OP FAIRPRICE-TAN PHONG</t>
  </si>
  <si>
    <r>
      <t>'</t>
    </r>
    <r>
      <rPr>
        <sz val="10"/>
        <color rgb="FF000000"/>
        <rFont val="Arial"/>
        <family val="2"/>
      </rPr>
      <t>A0015630</t>
    </r>
  </si>
  <si>
    <r>
      <t>'</t>
    </r>
    <r>
      <rPr>
        <sz val="10"/>
        <color rgb="FF000000"/>
        <rFont val="Arial"/>
        <family val="2"/>
      </rPr>
      <t>A0017680</t>
    </r>
  </si>
  <si>
    <t>305-SIPI-032023-10060977</t>
  </si>
  <si>
    <r>
      <t>'</t>
    </r>
    <r>
      <rPr>
        <sz val="10"/>
        <color rgb="FF000000"/>
        <rFont val="Arial"/>
        <family val="2"/>
      </rPr>
      <t>B0013546</t>
    </r>
  </si>
  <si>
    <t>1C23TNN|GIOTAILUOIXAOG</t>
  </si>
  <si>
    <t>CONG TY TNHH SAIGON CO-OP FAIRPRICE-SU VAN HANH</t>
  </si>
  <si>
    <r>
      <t>'</t>
    </r>
    <r>
      <rPr>
        <sz val="10"/>
        <color rgb="FF000000"/>
        <rFont val="Arial"/>
        <family val="2"/>
      </rPr>
      <t>B0017527</t>
    </r>
  </si>
  <si>
    <r>
      <t>'</t>
    </r>
    <r>
      <rPr>
        <sz val="10"/>
        <color rgb="FF000000"/>
        <rFont val="Arial"/>
        <family val="2"/>
      </rPr>
      <t>B0016188</t>
    </r>
  </si>
  <si>
    <r>
      <t>'</t>
    </r>
    <r>
      <rPr>
        <sz val="10"/>
        <color rgb="FF000000"/>
        <rFont val="Arial"/>
        <family val="2"/>
      </rPr>
      <t>B0013270</t>
    </r>
  </si>
  <si>
    <t>305-SIPI-R-032023-10060977</t>
  </si>
  <si>
    <r>
      <t>'</t>
    </r>
    <r>
      <rPr>
        <sz val="10"/>
        <color rgb="FF000000"/>
        <rFont val="Arial"/>
        <family val="2"/>
      </rPr>
      <t>2658</t>
    </r>
  </si>
  <si>
    <t>1K23TBD-2658|CHANUONG|RTV1677418</t>
  </si>
  <si>
    <t>306-SIPI-032023-10049955</t>
  </si>
  <si>
    <r>
      <t>'</t>
    </r>
    <r>
      <rPr>
        <sz val="10"/>
        <color rgb="FF000000"/>
        <rFont val="Arial"/>
        <family val="2"/>
      </rPr>
      <t>C0016360</t>
    </r>
  </si>
  <si>
    <t>CONG TY TNHH SAIGON CO-OP FAIRPRICE/CO-OPXTRA PHAM VAN DONG</t>
  </si>
  <si>
    <r>
      <t>'</t>
    </r>
    <r>
      <rPr>
        <sz val="10"/>
        <color rgb="FF000000"/>
        <rFont val="Arial"/>
        <family val="2"/>
      </rPr>
      <t>C0015602</t>
    </r>
  </si>
  <si>
    <t>1C23TNN|CHANGIOHEOMUOIG</t>
  </si>
  <si>
    <r>
      <t>'</t>
    </r>
    <r>
      <rPr>
        <sz val="10"/>
        <color rgb="FF000000"/>
        <rFont val="Arial"/>
        <family val="2"/>
      </rPr>
      <t>C0013380</t>
    </r>
  </si>
  <si>
    <t>400-SIPI-032023-1086842</t>
  </si>
  <si>
    <r>
      <t>'</t>
    </r>
    <r>
      <rPr>
        <sz val="10"/>
        <color rgb="FF000000"/>
        <rFont val="Arial"/>
        <family val="2"/>
      </rPr>
      <t>M0013575</t>
    </r>
  </si>
  <si>
    <t>CTY TNHH TMDV TIỀN GIANG - SÀI GÒN</t>
  </si>
  <si>
    <r>
      <t>'</t>
    </r>
    <r>
      <rPr>
        <sz val="10"/>
        <color rgb="FF000000"/>
        <rFont val="Arial"/>
        <family val="2"/>
      </rPr>
      <t>M0009115</t>
    </r>
  </si>
  <si>
    <r>
      <t>'</t>
    </r>
    <r>
      <rPr>
        <sz val="10"/>
        <color rgb="FF000000"/>
        <rFont val="Arial"/>
        <family val="2"/>
      </rPr>
      <t>M0015850</t>
    </r>
  </si>
  <si>
    <r>
      <t>'</t>
    </r>
    <r>
      <rPr>
        <sz val="10"/>
        <color rgb="FF000000"/>
        <rFont val="Arial"/>
        <family val="2"/>
      </rPr>
      <t>M0011518</t>
    </r>
  </si>
  <si>
    <t>400-SIPI-R-042023-1086842</t>
  </si>
  <si>
    <r>
      <t>'</t>
    </r>
    <r>
      <rPr>
        <sz val="10"/>
        <color rgb="FF000000"/>
        <rFont val="Arial"/>
        <family val="2"/>
      </rPr>
      <t>484</t>
    </r>
  </si>
  <si>
    <t>1K23TBE|RTV 1685648-GIOTAI - RTV1685648</t>
  </si>
  <si>
    <t>401-SIPI-032023-1080902</t>
  </si>
  <si>
    <r>
      <t>'</t>
    </r>
    <r>
      <rPr>
        <sz val="10"/>
        <color rgb="FF000000"/>
        <rFont val="Arial"/>
        <family val="2"/>
      </rPr>
      <t>A9119</t>
    </r>
  </si>
  <si>
    <t>CTY TNHH TM SÀI GÒN - AN GIANG</t>
  </si>
  <si>
    <t>404-SIPI-032023-1089092</t>
  </si>
  <si>
    <r>
      <t>'</t>
    </r>
    <r>
      <rPr>
        <sz val="10"/>
        <color rgb="FF000000"/>
        <rFont val="Arial"/>
        <family val="2"/>
      </rPr>
      <t>A0015972</t>
    </r>
  </si>
  <si>
    <t>CTY TNHH TMDV ST CO.OPMART BIÊN HÒA</t>
  </si>
  <si>
    <r>
      <t>'</t>
    </r>
    <r>
      <rPr>
        <sz val="10"/>
        <color rgb="FF000000"/>
        <rFont val="Arial"/>
        <family val="2"/>
      </rPr>
      <t>A0011482</t>
    </r>
  </si>
  <si>
    <r>
      <t>'</t>
    </r>
    <r>
      <rPr>
        <sz val="10"/>
        <color rgb="FF000000"/>
        <rFont val="Arial"/>
        <family val="2"/>
      </rPr>
      <t>A0015693</t>
    </r>
  </si>
  <si>
    <t>406-SIPI-032023-1149448</t>
  </si>
  <si>
    <r>
      <t>'</t>
    </r>
    <r>
      <rPr>
        <sz val="10"/>
        <color rgb="FF000000"/>
        <rFont val="Arial"/>
        <family val="2"/>
      </rPr>
      <t>A0013651</t>
    </r>
  </si>
  <si>
    <t>CTY TNHH MTV SÀI GÒN CO.OP CỐNG QUỲNH</t>
  </si>
  <si>
    <r>
      <t>'</t>
    </r>
    <r>
      <rPr>
        <sz val="10"/>
        <color rgb="FF000000"/>
        <rFont val="Arial"/>
        <family val="2"/>
      </rPr>
      <t>A0015634</t>
    </r>
  </si>
  <si>
    <t>1C23TNN|CHANGIOHEOMUOI</t>
  </si>
  <si>
    <r>
      <t>'</t>
    </r>
    <r>
      <rPr>
        <sz val="10"/>
        <color rgb="FF000000"/>
        <rFont val="Arial"/>
        <family val="2"/>
      </rPr>
      <t>A0017446</t>
    </r>
  </si>
  <si>
    <r>
      <t>'</t>
    </r>
    <r>
      <rPr>
        <sz val="10"/>
        <color rgb="FF000000"/>
        <rFont val="Arial"/>
        <family val="2"/>
      </rPr>
      <t>A0011541</t>
    </r>
  </si>
  <si>
    <r>
      <t>'</t>
    </r>
    <r>
      <rPr>
        <sz val="10"/>
        <color rgb="FF000000"/>
        <rFont val="Arial"/>
        <family val="2"/>
      </rPr>
      <t>A0011250</t>
    </r>
  </si>
  <si>
    <r>
      <t>'</t>
    </r>
    <r>
      <rPr>
        <sz val="10"/>
        <color rgb="FF000000"/>
        <rFont val="Arial"/>
        <family val="2"/>
      </rPr>
      <t>A0018689</t>
    </r>
  </si>
  <si>
    <r>
      <t>'</t>
    </r>
    <r>
      <rPr>
        <sz val="10"/>
        <color rgb="FF000000"/>
        <rFont val="Arial"/>
        <family val="2"/>
      </rPr>
      <t>A0017685</t>
    </r>
  </si>
  <si>
    <r>
      <t>'</t>
    </r>
    <r>
      <rPr>
        <sz val="10"/>
        <color rgb="FF000000"/>
        <rFont val="Arial"/>
        <family val="2"/>
      </rPr>
      <t>A0017544</t>
    </r>
  </si>
  <si>
    <t>409-SIPI-032023-1131638</t>
  </si>
  <si>
    <r>
      <t>'</t>
    </r>
    <r>
      <rPr>
        <sz val="10"/>
        <color rgb="FF000000"/>
        <rFont val="Arial"/>
        <family val="2"/>
      </rPr>
      <t>V0017540</t>
    </r>
  </si>
  <si>
    <t>CTY TNHH MTV SÀI GÒN CO.OP ĐÌNH CHIỂU</t>
  </si>
  <si>
    <r>
      <t>'</t>
    </r>
    <r>
      <rPr>
        <sz val="10"/>
        <color rgb="FF000000"/>
        <rFont val="Arial"/>
        <family val="2"/>
      </rPr>
      <t>V0017475</t>
    </r>
  </si>
  <si>
    <r>
      <t>'</t>
    </r>
    <r>
      <rPr>
        <sz val="10"/>
        <color rgb="FF000000"/>
        <rFont val="Arial"/>
        <family val="2"/>
      </rPr>
      <t>V0009108</t>
    </r>
  </si>
  <si>
    <r>
      <t>'</t>
    </r>
    <r>
      <rPr>
        <sz val="10"/>
        <color rgb="FF000000"/>
        <rFont val="Arial"/>
        <family val="2"/>
      </rPr>
      <t>V0013173</t>
    </r>
  </si>
  <si>
    <r>
      <t>'</t>
    </r>
    <r>
      <rPr>
        <sz val="10"/>
        <color rgb="FF000000"/>
        <rFont val="Arial"/>
        <family val="2"/>
      </rPr>
      <t>V0011355</t>
    </r>
  </si>
  <si>
    <t>411-SIPI-032023-1122090</t>
  </si>
  <si>
    <r>
      <t>'</t>
    </r>
    <r>
      <rPr>
        <sz val="10"/>
        <color rgb="FF000000"/>
        <rFont val="Arial"/>
        <family val="2"/>
      </rPr>
      <t>A0012699</t>
    </r>
  </si>
  <si>
    <t>CTY TNHH MTV SÀI GÒN CO.OP PHÚ LÂM</t>
  </si>
  <si>
    <r>
      <t>'</t>
    </r>
    <r>
      <rPr>
        <sz val="10"/>
        <color rgb="FF000000"/>
        <rFont val="Arial"/>
        <family val="2"/>
      </rPr>
      <t>A0010532</t>
    </r>
  </si>
  <si>
    <r>
      <t>'</t>
    </r>
    <r>
      <rPr>
        <sz val="10"/>
        <color rgb="FF000000"/>
        <rFont val="Arial"/>
        <family val="2"/>
      </rPr>
      <t>A0018098</t>
    </r>
  </si>
  <si>
    <r>
      <t>'</t>
    </r>
    <r>
      <rPr>
        <sz val="10"/>
        <color rgb="FF000000"/>
        <rFont val="Arial"/>
        <family val="2"/>
      </rPr>
      <t>A0013663</t>
    </r>
  </si>
  <si>
    <r>
      <t>'</t>
    </r>
    <r>
      <rPr>
        <sz val="10"/>
        <color rgb="FF000000"/>
        <rFont val="Arial"/>
        <family val="2"/>
      </rPr>
      <t>A0015911</t>
    </r>
  </si>
  <si>
    <t>412-SIPI-032023-1115416</t>
  </si>
  <si>
    <r>
      <t>'</t>
    </r>
    <r>
      <rPr>
        <sz val="10"/>
        <color rgb="FF000000"/>
        <rFont val="Arial"/>
        <family val="2"/>
      </rPr>
      <t>A0015767</t>
    </r>
  </si>
  <si>
    <t>CTY TNHH MTV SÀI GÒN CO.OP THẮNG LỢI</t>
  </si>
  <si>
    <r>
      <t>'</t>
    </r>
    <r>
      <rPr>
        <sz val="10"/>
        <color rgb="FF000000"/>
        <rFont val="Arial"/>
        <family val="2"/>
      </rPr>
      <t>A0013203</t>
    </r>
  </si>
  <si>
    <r>
      <t>'</t>
    </r>
    <r>
      <rPr>
        <sz val="10"/>
        <color rgb="FF000000"/>
        <rFont val="Arial"/>
        <family val="2"/>
      </rPr>
      <t>A0017529</t>
    </r>
  </si>
  <si>
    <t>413-SIPI-032023-1114301</t>
  </si>
  <si>
    <r>
      <t>'</t>
    </r>
    <r>
      <rPr>
        <sz val="10"/>
        <color rgb="FF000000"/>
        <rFont val="Arial"/>
        <family val="2"/>
      </rPr>
      <t>A0015843</t>
    </r>
  </si>
  <si>
    <t>CTY TNHH MTV SÀI GÒN CO.OP NAM SÀI GÒN</t>
  </si>
  <si>
    <r>
      <t>'</t>
    </r>
    <r>
      <rPr>
        <sz val="10"/>
        <color rgb="FF000000"/>
        <rFont val="Arial"/>
        <family val="2"/>
      </rPr>
      <t>A0015605</t>
    </r>
  </si>
  <si>
    <r>
      <t>'</t>
    </r>
    <r>
      <rPr>
        <sz val="10"/>
        <color rgb="FF000000"/>
        <rFont val="Arial"/>
        <family val="2"/>
      </rPr>
      <t>A0013313</t>
    </r>
  </si>
  <si>
    <r>
      <t>'</t>
    </r>
    <r>
      <rPr>
        <sz val="10"/>
        <color rgb="FF000000"/>
        <rFont val="Arial"/>
        <family val="2"/>
      </rPr>
      <t>A0011494</t>
    </r>
  </si>
  <si>
    <t>414-SIPI-032023-1121909</t>
  </si>
  <si>
    <r>
      <t>'</t>
    </r>
    <r>
      <rPr>
        <sz val="10"/>
        <color rgb="FF000000"/>
        <rFont val="Arial"/>
        <family val="2"/>
      </rPr>
      <t>N0013684</t>
    </r>
  </si>
  <si>
    <t>CTY TNHH MTV SÀI GÒN CO.OP PHÚ NHUẬN</t>
  </si>
  <si>
    <r>
      <t>'</t>
    </r>
    <r>
      <rPr>
        <sz val="10"/>
        <color rgb="FF000000"/>
        <rFont val="Arial"/>
        <family val="2"/>
      </rPr>
      <t>N0011331</t>
    </r>
  </si>
  <si>
    <r>
      <t>'</t>
    </r>
    <r>
      <rPr>
        <sz val="10"/>
        <color rgb="FF000000"/>
        <rFont val="Arial"/>
        <family val="2"/>
      </rPr>
      <t>N0017744</t>
    </r>
  </si>
  <si>
    <t>415-SIPI-032023-1137354</t>
  </si>
  <si>
    <r>
      <t>'</t>
    </r>
    <r>
      <rPr>
        <sz val="10"/>
        <color rgb="FF000000"/>
        <rFont val="Arial"/>
        <family val="2"/>
      </rPr>
      <t>X0013561</t>
    </r>
  </si>
  <si>
    <t>CTY TNHH MTV SÀI GÒN CO.OP XA LỘ HÀ NỘI</t>
  </si>
  <si>
    <r>
      <t>'</t>
    </r>
    <r>
      <rPr>
        <sz val="10"/>
        <color rgb="FF000000"/>
        <rFont val="Arial"/>
        <family val="2"/>
      </rPr>
      <t>X0015823</t>
    </r>
  </si>
  <si>
    <r>
      <t>'</t>
    </r>
    <r>
      <rPr>
        <sz val="10"/>
        <color rgb="FF000000"/>
        <rFont val="Arial"/>
        <family val="2"/>
      </rPr>
      <t>X0011388</t>
    </r>
  </si>
  <si>
    <r>
      <t>'</t>
    </r>
    <r>
      <rPr>
        <sz val="10"/>
        <color rgb="FF000000"/>
        <rFont val="Arial"/>
        <family val="2"/>
      </rPr>
      <t>X0017659</t>
    </r>
  </si>
  <si>
    <t>418-SIPI-032023-1110394</t>
  </si>
  <si>
    <r>
      <t>'</t>
    </r>
    <r>
      <rPr>
        <sz val="10"/>
        <color rgb="FF000000"/>
        <rFont val="Arial"/>
        <family val="2"/>
      </rPr>
      <t>17795</t>
    </r>
  </si>
  <si>
    <t>CTY TNHH TMDV TRUNG MỸ TÂY</t>
  </si>
  <si>
    <r>
      <t>'</t>
    </r>
    <r>
      <rPr>
        <sz val="10"/>
        <color rgb="FF000000"/>
        <rFont val="Arial"/>
        <family val="2"/>
      </rPr>
      <t>13475</t>
    </r>
  </si>
  <si>
    <r>
      <t>'</t>
    </r>
    <r>
      <rPr>
        <sz val="10"/>
        <color rgb="FF000000"/>
        <rFont val="Arial"/>
        <family val="2"/>
      </rPr>
      <t>11391</t>
    </r>
  </si>
  <si>
    <t>421-SIPI-032023-1079685</t>
  </si>
  <si>
    <r>
      <t>'</t>
    </r>
    <r>
      <rPr>
        <sz val="10"/>
        <color rgb="FF000000"/>
        <rFont val="Arial"/>
        <family val="2"/>
      </rPr>
      <t>A0009172</t>
    </r>
  </si>
  <si>
    <t>CTY TNHH MTV TM SÀI GÒN - SÓC TRĂNG</t>
  </si>
  <si>
    <r>
      <t>'</t>
    </r>
    <r>
      <rPr>
        <sz val="10"/>
        <color rgb="FF000000"/>
        <rFont val="Arial"/>
        <family val="2"/>
      </rPr>
      <t>A0015928</t>
    </r>
  </si>
  <si>
    <r>
      <t>'</t>
    </r>
    <r>
      <rPr>
        <sz val="10"/>
        <color rgb="FF000000"/>
        <rFont val="Arial"/>
        <family val="2"/>
      </rPr>
      <t>A0012354</t>
    </r>
  </si>
  <si>
    <t>424-SIPI-032023-1062557</t>
  </si>
  <si>
    <r>
      <t>'</t>
    </r>
    <r>
      <rPr>
        <sz val="10"/>
        <color rgb="FF000000"/>
        <rFont val="Arial"/>
        <family val="2"/>
      </rPr>
      <t>A0017512</t>
    </r>
  </si>
  <si>
    <t>CTY TNHH MTV CO.OPMART NHA TRANG</t>
  </si>
  <si>
    <r>
      <t>'</t>
    </r>
    <r>
      <rPr>
        <sz val="10"/>
        <color rgb="FF000000"/>
        <rFont val="Arial"/>
        <family val="2"/>
      </rPr>
      <t>A0013706</t>
    </r>
  </si>
  <si>
    <t>425-SIPI-032023-1116006</t>
  </si>
  <si>
    <r>
      <t>'</t>
    </r>
    <r>
      <rPr>
        <sz val="10"/>
        <color rgb="FF000000"/>
        <rFont val="Arial"/>
        <family val="2"/>
      </rPr>
      <t>E0011304</t>
    </r>
  </si>
  <si>
    <t>CTY TNHH MTV SÀI GÒN CO.OP RẠCH MIỄU</t>
  </si>
  <si>
    <r>
      <t>'</t>
    </r>
    <r>
      <rPr>
        <sz val="10"/>
        <color rgb="FF000000"/>
        <rFont val="Arial"/>
        <family val="2"/>
      </rPr>
      <t>E0017530</t>
    </r>
  </si>
  <si>
    <t>426-SIPI-032023-1063960</t>
  </si>
  <si>
    <r>
      <t>'</t>
    </r>
    <r>
      <rPr>
        <sz val="10"/>
        <color rgb="FF000000"/>
        <rFont val="Arial"/>
        <family val="2"/>
      </rPr>
      <t>A0015847</t>
    </r>
  </si>
  <si>
    <t>CTY TNHH MTV TMDV SIÊU THỊ CO.OPMART ĐÀ NẴNG</t>
  </si>
  <si>
    <r>
      <t>'</t>
    </r>
    <r>
      <rPr>
        <sz val="10"/>
        <color rgb="FF000000"/>
        <rFont val="Arial"/>
        <family val="2"/>
      </rPr>
      <t>A0013577</t>
    </r>
  </si>
  <si>
    <r>
      <t>'</t>
    </r>
    <r>
      <rPr>
        <sz val="10"/>
        <color rgb="FF000000"/>
        <rFont val="Arial"/>
        <family val="2"/>
      </rPr>
      <t>A0011522</t>
    </r>
  </si>
  <si>
    <r>
      <t>'</t>
    </r>
    <r>
      <rPr>
        <sz val="10"/>
        <color rgb="FF000000"/>
        <rFont val="Arial"/>
        <family val="2"/>
      </rPr>
      <t>A0017700</t>
    </r>
  </si>
  <si>
    <t>426-SIPI-R-032023-1063960</t>
  </si>
  <si>
    <r>
      <t>'</t>
    </r>
    <r>
      <rPr>
        <sz val="10"/>
        <color rgb="FF000000"/>
        <rFont val="Arial"/>
        <family val="2"/>
      </rPr>
      <t>493</t>
    </r>
  </si>
  <si>
    <t>1K23TCG|493|CHAN|1680379 - RTV1680379</t>
  </si>
  <si>
    <r>
      <t>'</t>
    </r>
    <r>
      <rPr>
        <sz val="10"/>
        <color rgb="FF000000"/>
        <rFont val="Arial"/>
        <family val="2"/>
      </rPr>
      <t>450</t>
    </r>
  </si>
  <si>
    <t>1K23TCG|450|GA|1675154 - RTV1675154</t>
  </si>
  <si>
    <t>427-SIPI-032023-1051718</t>
  </si>
  <si>
    <r>
      <t>'</t>
    </r>
    <r>
      <rPr>
        <sz val="10"/>
        <color rgb="FF000000"/>
        <rFont val="Arial"/>
        <family val="2"/>
      </rPr>
      <t>A15738</t>
    </r>
  </si>
  <si>
    <t>CTY TNHH MTV TMDV SÀI GÒN - HÀ TĨNH</t>
  </si>
  <si>
    <r>
      <t>'</t>
    </r>
    <r>
      <rPr>
        <sz val="10"/>
        <color rgb="FF000000"/>
        <rFont val="Arial"/>
        <family val="2"/>
      </rPr>
      <t>A11325</t>
    </r>
  </si>
  <si>
    <r>
      <t>'</t>
    </r>
    <r>
      <rPr>
        <sz val="10"/>
        <color rgb="FF000000"/>
        <rFont val="Arial"/>
        <family val="2"/>
      </rPr>
      <t>A17674</t>
    </r>
  </si>
  <si>
    <r>
      <t>'</t>
    </r>
    <r>
      <rPr>
        <sz val="10"/>
        <color rgb="FF000000"/>
        <rFont val="Arial"/>
        <family val="2"/>
      </rPr>
      <t>A15739</t>
    </r>
  </si>
  <si>
    <r>
      <t>'</t>
    </r>
    <r>
      <rPr>
        <sz val="10"/>
        <color rgb="FF000000"/>
        <rFont val="Arial"/>
        <family val="2"/>
      </rPr>
      <t>A11326</t>
    </r>
  </si>
  <si>
    <r>
      <t>'</t>
    </r>
    <r>
      <rPr>
        <sz val="10"/>
        <color rgb="FF000000"/>
        <rFont val="Arial"/>
        <family val="2"/>
      </rPr>
      <t>A14836</t>
    </r>
  </si>
  <si>
    <t>428-SIPI-032023-1056233</t>
  </si>
  <si>
    <r>
      <t>'</t>
    </r>
    <r>
      <rPr>
        <sz val="10"/>
        <color rgb="FF000000"/>
        <rFont val="Arial"/>
        <family val="2"/>
      </rPr>
      <t>H0015683</t>
    </r>
  </si>
  <si>
    <t>CTY TNHH MTV SÀI GÒN CO.OP HÓC MÔN</t>
  </si>
  <si>
    <t>430-SIPI-032023-1109589</t>
  </si>
  <si>
    <r>
      <t>'</t>
    </r>
    <r>
      <rPr>
        <sz val="10"/>
        <color rgb="FF000000"/>
        <rFont val="Arial"/>
        <family val="2"/>
      </rPr>
      <t>A0013453</t>
    </r>
  </si>
  <si>
    <t>CTY TNHH MTV SÀI GÒN CO.OP GÒ VẤP</t>
  </si>
  <si>
    <t>430-SIPI-R-042023-23000032</t>
  </si>
  <si>
    <r>
      <t>'</t>
    </r>
    <r>
      <rPr>
        <sz val="10"/>
        <color rgb="FF000000"/>
        <rFont val="Arial"/>
        <family val="2"/>
      </rPr>
      <t>A000526</t>
    </r>
  </si>
  <si>
    <t>RTV 1682124-526|GIOSUN - RTV1682124</t>
  </si>
  <si>
    <t>432-SIPI-032023-1067753</t>
  </si>
  <si>
    <r>
      <t>'</t>
    </r>
    <r>
      <rPr>
        <sz val="10"/>
        <color rgb="FF000000"/>
        <rFont val="Arial"/>
        <family val="2"/>
      </rPr>
      <t>A0010158</t>
    </r>
  </si>
  <si>
    <t>CTY TNHH MTV SÀI GÒN CO.OP HÀ NỘI</t>
  </si>
  <si>
    <r>
      <t>'</t>
    </r>
    <r>
      <rPr>
        <sz val="10"/>
        <color rgb="FF000000"/>
        <rFont val="Arial"/>
        <family val="2"/>
      </rPr>
      <t>A16671</t>
    </r>
  </si>
  <si>
    <r>
      <t>'</t>
    </r>
    <r>
      <rPr>
        <sz val="10"/>
        <color rgb="FF000000"/>
        <rFont val="Arial"/>
        <family val="2"/>
      </rPr>
      <t>A0015934</t>
    </r>
  </si>
  <si>
    <t>432-SIPI-R-032023-23000078</t>
  </si>
  <si>
    <r>
      <t>'</t>
    </r>
    <r>
      <rPr>
        <sz val="10"/>
        <color rgb="FF000000"/>
        <rFont val="Arial"/>
        <family val="2"/>
      </rPr>
      <t>414</t>
    </r>
  </si>
  <si>
    <t>1K23TCP|1668929|CHACOM - RTV1668929</t>
  </si>
  <si>
    <r>
      <t>'</t>
    </r>
    <r>
      <rPr>
        <sz val="10"/>
        <color rgb="FF000000"/>
        <rFont val="Arial"/>
        <family val="2"/>
      </rPr>
      <t>495</t>
    </r>
  </si>
  <si>
    <t>1K23TCP|1676092|GIOTAI - RTV1676092</t>
  </si>
  <si>
    <t>438-SIPI-032023-1066040</t>
  </si>
  <si>
    <r>
      <t>'</t>
    </r>
    <r>
      <rPr>
        <sz val="10"/>
        <color rgb="FF000000"/>
        <rFont val="Arial"/>
        <family val="2"/>
      </rPr>
      <t>A00012352</t>
    </r>
  </si>
  <si>
    <t>CTY TNHH MTV SÀI GÒN CO.OP BẢO LỘC</t>
  </si>
  <si>
    <r>
      <t>'</t>
    </r>
    <r>
      <rPr>
        <sz val="10"/>
        <color rgb="FF000000"/>
        <rFont val="Arial"/>
        <family val="2"/>
      </rPr>
      <t>A00017788</t>
    </r>
  </si>
  <si>
    <r>
      <t>'</t>
    </r>
    <r>
      <rPr>
        <sz val="10"/>
        <color rgb="FF000000"/>
        <rFont val="Arial"/>
        <family val="2"/>
      </rPr>
      <t>A00013704</t>
    </r>
  </si>
  <si>
    <t>438-SIPI-R-032023-1066040</t>
  </si>
  <si>
    <r>
      <t>'</t>
    </r>
    <r>
      <rPr>
        <sz val="10"/>
        <color rgb="FF000000"/>
        <rFont val="Arial"/>
        <family val="2"/>
      </rPr>
      <t>A315</t>
    </r>
  </si>
  <si>
    <t>RTV1678586|CHAN GIO HEO - RTV1678586</t>
  </si>
  <si>
    <r>
      <t>'</t>
    </r>
    <r>
      <rPr>
        <sz val="10"/>
        <color rgb="FF000000"/>
        <rFont val="Arial"/>
        <family val="2"/>
      </rPr>
      <t>A246</t>
    </r>
  </si>
  <si>
    <t>RTV1666510|GA MUOI - RTV1666510</t>
  </si>
  <si>
    <t>439-SIPI-032023-10052665</t>
  </si>
  <si>
    <r>
      <t>'</t>
    </r>
    <r>
      <rPr>
        <sz val="10"/>
        <color rgb="FF000000"/>
        <rFont val="Arial"/>
        <family val="2"/>
      </rPr>
      <t>12350</t>
    </r>
  </si>
  <si>
    <t>CTY TNHH MTV THƯƠNG MẠI VÀ DỊCH VỤ SÀI GÒN - CAM RANH</t>
  </si>
  <si>
    <r>
      <t>'</t>
    </r>
    <r>
      <rPr>
        <sz val="10"/>
        <color rgb="FF000000"/>
        <rFont val="Arial"/>
        <family val="2"/>
      </rPr>
      <t>9171</t>
    </r>
  </si>
  <si>
    <r>
      <t>'</t>
    </r>
    <r>
      <rPr>
        <sz val="10"/>
        <color rgb="FF000000"/>
        <rFont val="Arial"/>
        <family val="2"/>
      </rPr>
      <t>17791</t>
    </r>
  </si>
  <si>
    <r>
      <t>'</t>
    </r>
    <r>
      <rPr>
        <sz val="10"/>
        <color rgb="FF000000"/>
        <rFont val="Arial"/>
        <family val="2"/>
      </rPr>
      <t>15725</t>
    </r>
  </si>
  <si>
    <t>N.GA MUOI</t>
  </si>
  <si>
    <r>
      <t>'</t>
    </r>
    <r>
      <rPr>
        <sz val="10"/>
        <color rgb="FF000000"/>
        <rFont val="Arial"/>
        <family val="2"/>
      </rPr>
      <t>15726</t>
    </r>
  </si>
  <si>
    <t>N/GA MUOI</t>
  </si>
  <si>
    <t>439-SIPI-R-042023-10052665</t>
  </si>
  <si>
    <r>
      <t>'</t>
    </r>
    <r>
      <rPr>
        <sz val="10"/>
        <color rgb="FF000000"/>
        <rFont val="Arial"/>
        <family val="2"/>
      </rPr>
      <t>280</t>
    </r>
  </si>
  <si>
    <t>1K23TCT-280 - RTV1684654</t>
  </si>
  <si>
    <t>440-SIPI-032023-10080849</t>
  </si>
  <si>
    <r>
      <t>'</t>
    </r>
    <r>
      <rPr>
        <sz val="10"/>
        <color rgb="FF000000"/>
        <rFont val="Arial"/>
        <family val="2"/>
      </rPr>
      <t>C0017648</t>
    </r>
  </si>
  <si>
    <t>CTY TNHH MTV SÀI GÒN CO.OP CỦ CHI</t>
  </si>
  <si>
    <r>
      <t>'</t>
    </r>
    <r>
      <rPr>
        <sz val="10"/>
        <color rgb="FF000000"/>
        <rFont val="Arial"/>
        <family val="2"/>
      </rPr>
      <t>C0013208</t>
    </r>
  </si>
  <si>
    <r>
      <t>'</t>
    </r>
    <r>
      <rPr>
        <sz val="10"/>
        <color rgb="FF000000"/>
        <rFont val="Arial"/>
        <family val="2"/>
      </rPr>
      <t>C0015816</t>
    </r>
  </si>
  <si>
    <t>441-SIPI-032023-1098987</t>
  </si>
  <si>
    <r>
      <t>'</t>
    </r>
    <r>
      <rPr>
        <sz val="10"/>
        <color rgb="FF000000"/>
        <rFont val="Arial"/>
        <family val="2"/>
      </rPr>
      <t>A0015788</t>
    </r>
  </si>
  <si>
    <t>CTY TNHH TMDV SÀI GÒN-TÂY NINH</t>
  </si>
  <si>
    <r>
      <t>'</t>
    </r>
    <r>
      <rPr>
        <sz val="10"/>
        <color rgb="FF000000"/>
        <rFont val="Arial"/>
        <family val="2"/>
      </rPr>
      <t>A0017387</t>
    </r>
  </si>
  <si>
    <r>
      <t>'</t>
    </r>
    <r>
      <rPr>
        <sz val="10"/>
        <color rgb="FF000000"/>
        <rFont val="Arial"/>
        <family val="2"/>
      </rPr>
      <t>A0011420</t>
    </r>
  </si>
  <si>
    <r>
      <t>'</t>
    </r>
    <r>
      <rPr>
        <sz val="10"/>
        <color rgb="FF000000"/>
        <rFont val="Arial"/>
        <family val="2"/>
      </rPr>
      <t>A0010812</t>
    </r>
  </si>
  <si>
    <r>
      <t>'</t>
    </r>
    <r>
      <rPr>
        <sz val="10"/>
        <color rgb="FF000000"/>
        <rFont val="Arial"/>
        <family val="2"/>
      </rPr>
      <t>A0017601</t>
    </r>
  </si>
  <si>
    <r>
      <t>'</t>
    </r>
    <r>
      <rPr>
        <sz val="10"/>
        <color rgb="FF000000"/>
        <rFont val="Arial"/>
        <family val="2"/>
      </rPr>
      <t>A0014959</t>
    </r>
  </si>
  <si>
    <r>
      <t>'</t>
    </r>
    <r>
      <rPr>
        <sz val="10"/>
        <color rgb="FF000000"/>
        <rFont val="Arial"/>
        <family val="2"/>
      </rPr>
      <t>A0013510</t>
    </r>
  </si>
  <si>
    <t>441-SIPI-R-032023-1098987</t>
  </si>
  <si>
    <r>
      <t>'</t>
    </r>
    <r>
      <rPr>
        <sz val="10"/>
        <color rgb="FF000000"/>
        <rFont val="Arial"/>
        <family val="2"/>
      </rPr>
      <t>419</t>
    </r>
  </si>
  <si>
    <t>1K23TCV|GIOTAINAM - RTV1677849</t>
  </si>
  <si>
    <t>443-SIPI-032023-1094691</t>
  </si>
  <si>
    <r>
      <t>'</t>
    </r>
    <r>
      <rPr>
        <sz val="10"/>
        <color rgb="FF000000"/>
        <rFont val="Arial"/>
        <family val="2"/>
      </rPr>
      <t>B0017732</t>
    </r>
  </si>
  <si>
    <t>CTY TNHH MTV CO.OPMART HÒA BÌNH</t>
  </si>
  <si>
    <r>
      <t>'</t>
    </r>
    <r>
      <rPr>
        <sz val="10"/>
        <color rgb="FF000000"/>
        <rFont val="Arial"/>
        <family val="2"/>
      </rPr>
      <t>B0015766</t>
    </r>
  </si>
  <si>
    <r>
      <t>'</t>
    </r>
    <r>
      <rPr>
        <sz val="10"/>
        <color rgb="FF000000"/>
        <rFont val="Arial"/>
        <family val="2"/>
      </rPr>
      <t>B0011828</t>
    </r>
  </si>
  <si>
    <t>444-SIPI-032023-10033639</t>
  </si>
  <si>
    <r>
      <t>'</t>
    </r>
    <r>
      <rPr>
        <sz val="10"/>
        <color rgb="FF000000"/>
        <rFont val="Arial"/>
        <family val="2"/>
      </rPr>
      <t>A0015727</t>
    </r>
  </si>
  <si>
    <t>CTY TNHH MTV CO.OPMART VĨNH PHÚC</t>
  </si>
  <si>
    <t>448-SIPI-032023-10049136</t>
  </si>
  <si>
    <r>
      <t>'</t>
    </r>
    <r>
      <rPr>
        <sz val="10"/>
        <color rgb="FF000000"/>
        <rFont val="Arial"/>
        <family val="2"/>
      </rPr>
      <t>A015863</t>
    </r>
  </si>
  <si>
    <t>CTY TNHH MTV CO.OPMART HẢI PHÒNG</t>
  </si>
  <si>
    <r>
      <t>'</t>
    </r>
    <r>
      <rPr>
        <sz val="10"/>
        <color rgb="FF000000"/>
        <rFont val="Arial"/>
        <family val="2"/>
      </rPr>
      <t>A011299</t>
    </r>
  </si>
  <si>
    <t>450-SIPI-032023-10052868</t>
  </si>
  <si>
    <r>
      <t>'</t>
    </r>
    <r>
      <rPr>
        <sz val="10"/>
        <color rgb="FF000000"/>
        <rFont val="Arial"/>
        <family val="2"/>
      </rPr>
      <t>B0013480</t>
    </r>
  </si>
  <si>
    <t>CTY TNHH MTV CO.OPMART THANH HÓA</t>
  </si>
  <si>
    <r>
      <t>'</t>
    </r>
    <r>
      <rPr>
        <sz val="10"/>
        <color rgb="FF000000"/>
        <rFont val="Arial"/>
        <family val="2"/>
      </rPr>
      <t>B0015769</t>
    </r>
  </si>
  <si>
    <t>1C23TNN/CHANGIO</t>
  </si>
  <si>
    <r>
      <t>'</t>
    </r>
    <r>
      <rPr>
        <sz val="10"/>
        <color rgb="FF000000"/>
        <rFont val="Arial"/>
        <family val="2"/>
      </rPr>
      <t>B0017597</t>
    </r>
  </si>
  <si>
    <t>450-SIPI-R-032023-10052868</t>
  </si>
  <si>
    <r>
      <t>'</t>
    </r>
    <r>
      <rPr>
        <sz val="10"/>
        <color rgb="FF000000"/>
        <rFont val="Arial"/>
        <family val="2"/>
      </rPr>
      <t>268</t>
    </r>
  </si>
  <si>
    <t>RTV 1667218/CHANGIO - RTV1667218</t>
  </si>
  <si>
    <t>451-SIPI-032023-10094958</t>
  </si>
  <si>
    <r>
      <t>'</t>
    </r>
    <r>
      <rPr>
        <sz val="10"/>
        <color rgb="FF000000"/>
        <rFont val="Arial"/>
        <family val="2"/>
      </rPr>
      <t>T0013536</t>
    </r>
  </si>
  <si>
    <t>CTY TNHH MTV CO.OPMART BÌNH TRIỆU</t>
  </si>
  <si>
    <r>
      <t>'</t>
    </r>
    <r>
      <rPr>
        <sz val="10"/>
        <color rgb="FF000000"/>
        <rFont val="Arial"/>
        <family val="2"/>
      </rPr>
      <t>T0017724</t>
    </r>
  </si>
  <si>
    <t>453-SIPI-032023-10077182</t>
  </si>
  <si>
    <r>
      <t>'</t>
    </r>
    <r>
      <rPr>
        <sz val="10"/>
        <color rgb="FF000000"/>
        <rFont val="Arial"/>
        <family val="2"/>
      </rPr>
      <t>T0015799</t>
    </r>
  </si>
  <si>
    <t>CTY TNHH MTV CO.OPMART TRẢNG BÀNG</t>
  </si>
  <si>
    <r>
      <t>'</t>
    </r>
    <r>
      <rPr>
        <sz val="10"/>
        <color rgb="FF000000"/>
        <rFont val="Arial"/>
        <family val="2"/>
      </rPr>
      <t>T0013511</t>
    </r>
  </si>
  <si>
    <t>1C23TNN|GIOLUACAYG</t>
  </si>
  <si>
    <r>
      <t>'</t>
    </r>
    <r>
      <rPr>
        <sz val="10"/>
        <color rgb="FF000000"/>
        <rFont val="Arial"/>
        <family val="2"/>
      </rPr>
      <t>T0017599</t>
    </r>
  </si>
  <si>
    <t>453-SIPI-R-032023-10077182</t>
  </si>
  <si>
    <r>
      <t>'</t>
    </r>
    <r>
      <rPr>
        <sz val="10"/>
        <color rgb="FF000000"/>
        <rFont val="Arial"/>
        <family val="2"/>
      </rPr>
      <t>235</t>
    </r>
  </si>
  <si>
    <t>1K23TDH|GAMUOI|RTV1674489 - RTV1674489</t>
  </si>
  <si>
    <t>453-SIPI-R-042023-10077182</t>
  </si>
  <si>
    <r>
      <t>'</t>
    </r>
    <r>
      <rPr>
        <sz val="10"/>
        <color rgb="FF000000"/>
        <rFont val="Arial"/>
        <family val="2"/>
      </rPr>
      <t>335</t>
    </r>
  </si>
  <si>
    <t>1K23TDH|GAMUOI|RTV1687878 - RTV1687878</t>
  </si>
  <si>
    <t>456-SIPI-032023-1087552</t>
  </si>
  <si>
    <r>
      <t>'</t>
    </r>
    <r>
      <rPr>
        <sz val="10"/>
        <color rgb="FF000000"/>
        <rFont val="Arial"/>
        <family val="2"/>
      </rPr>
      <t>F0016009</t>
    </r>
  </si>
  <si>
    <t>CTY TNHH TMDV ĐỒNG THỊNH</t>
  </si>
  <si>
    <r>
      <t>'</t>
    </r>
    <r>
      <rPr>
        <sz val="10"/>
        <color rgb="FF000000"/>
        <rFont val="Arial"/>
        <family val="2"/>
      </rPr>
      <t>F0015680</t>
    </r>
  </si>
  <si>
    <r>
      <t>'</t>
    </r>
    <r>
      <rPr>
        <sz val="10"/>
        <color rgb="FF000000"/>
        <rFont val="Arial"/>
        <family val="2"/>
      </rPr>
      <t>F0011780</t>
    </r>
  </si>
  <si>
    <t>457-SIPI-022023-1108160</t>
  </si>
  <si>
    <r>
      <t>'</t>
    </r>
    <r>
      <rPr>
        <sz val="10"/>
        <color rgb="FF000000"/>
        <rFont val="Arial"/>
        <family val="2"/>
      </rPr>
      <t>A0008619</t>
    </r>
  </si>
  <si>
    <t>CTY TNHH TMDV SAIGON CO.OP TOÀN TÂM</t>
  </si>
  <si>
    <r>
      <t>'</t>
    </r>
    <r>
      <rPr>
        <sz val="10"/>
        <color rgb="FF000000"/>
        <rFont val="Arial"/>
        <family val="2"/>
      </rPr>
      <t>A0006675</t>
    </r>
  </si>
  <si>
    <r>
      <t>'</t>
    </r>
    <r>
      <rPr>
        <sz val="10"/>
        <color rgb="FF000000"/>
        <rFont val="Arial"/>
        <family val="2"/>
      </rPr>
      <t>A0003769</t>
    </r>
  </si>
  <si>
    <r>
      <t>'</t>
    </r>
    <r>
      <rPr>
        <sz val="10"/>
        <color rgb="FF000000"/>
        <rFont val="Arial"/>
        <family val="2"/>
      </rPr>
      <t>A0004075</t>
    </r>
  </si>
  <si>
    <r>
      <t>'</t>
    </r>
    <r>
      <rPr>
        <sz val="10"/>
        <color rgb="FF000000"/>
        <rFont val="Arial"/>
        <family val="2"/>
      </rPr>
      <t>A0002975</t>
    </r>
  </si>
  <si>
    <t>457-SIPI-032023-1109339</t>
  </si>
  <si>
    <r>
      <t>'</t>
    </r>
    <r>
      <rPr>
        <sz val="10"/>
        <color rgb="FF000000"/>
        <rFont val="Arial"/>
        <family val="2"/>
      </rPr>
      <t>A0017672</t>
    </r>
  </si>
  <si>
    <r>
      <t>'</t>
    </r>
    <r>
      <rPr>
        <sz val="10"/>
        <color rgb="FF000000"/>
        <rFont val="Arial"/>
        <family val="2"/>
      </rPr>
      <t>A0015628</t>
    </r>
  </si>
  <si>
    <r>
      <t>'</t>
    </r>
    <r>
      <rPr>
        <sz val="10"/>
        <color rgb="FF000000"/>
        <rFont val="Arial"/>
        <family val="2"/>
      </rPr>
      <t>A0013545</t>
    </r>
  </si>
  <si>
    <r>
      <t>'</t>
    </r>
    <r>
      <rPr>
        <sz val="10"/>
        <color rgb="FF000000"/>
        <rFont val="Arial"/>
        <family val="2"/>
      </rPr>
      <t>A15704</t>
    </r>
  </si>
  <si>
    <t>1C23TNN|GIO SUN</t>
  </si>
  <si>
    <r>
      <t>'</t>
    </r>
    <r>
      <rPr>
        <sz val="10"/>
        <color rgb="FF000000"/>
        <rFont val="Arial"/>
        <family val="2"/>
      </rPr>
      <t>A0015879</t>
    </r>
  </si>
  <si>
    <r>
      <t>'</t>
    </r>
    <r>
      <rPr>
        <sz val="10"/>
        <color rgb="FF000000"/>
        <rFont val="Arial"/>
        <family val="2"/>
      </rPr>
      <t>A0009152</t>
    </r>
  </si>
  <si>
    <r>
      <t>'</t>
    </r>
    <r>
      <rPr>
        <sz val="10"/>
        <color rgb="FF000000"/>
        <rFont val="Arial"/>
        <family val="2"/>
      </rPr>
      <t>A0010570</t>
    </r>
  </si>
  <si>
    <t>1C23TNN|GIOTAILUOIXAO</t>
  </si>
  <si>
    <t>461-SIPI-032023-10017557</t>
  </si>
  <si>
    <r>
      <t>'</t>
    </r>
    <r>
      <rPr>
        <sz val="10"/>
        <color rgb="FF000000"/>
        <rFont val="Arial"/>
        <family val="2"/>
      </rPr>
      <t>A0011254</t>
    </r>
  </si>
  <si>
    <t>CONG TY TNHH DAU TU VA KINH DOANH SIEU THI A CHAU</t>
  </si>
  <si>
    <r>
      <t>'</t>
    </r>
    <r>
      <rPr>
        <sz val="10"/>
        <color rgb="FF000000"/>
        <rFont val="Arial"/>
        <family val="2"/>
      </rPr>
      <t>A0017678</t>
    </r>
  </si>
  <si>
    <r>
      <t>'</t>
    </r>
    <r>
      <rPr>
        <sz val="10"/>
        <color rgb="FF000000"/>
        <rFont val="Arial"/>
        <family val="2"/>
      </rPr>
      <t>A0015828</t>
    </r>
  </si>
  <si>
    <t>462-SIPI-032023-10022236</t>
  </si>
  <si>
    <r>
      <t>'</t>
    </r>
    <r>
      <rPr>
        <sz val="10"/>
        <color rgb="FF000000"/>
        <rFont val="Arial"/>
        <family val="2"/>
      </rPr>
      <t>A0013478</t>
    </r>
  </si>
  <si>
    <t>CONG TY TNHH MOT THANH VIEN MARSIX</t>
  </si>
  <si>
    <r>
      <t>'</t>
    </r>
    <r>
      <rPr>
        <sz val="10"/>
        <color rgb="FF000000"/>
        <rFont val="Arial"/>
        <family val="2"/>
      </rPr>
      <t>A0009149</t>
    </r>
  </si>
  <si>
    <t>462-SIPI-R-032023-10022236</t>
  </si>
  <si>
    <r>
      <t>'</t>
    </r>
    <r>
      <rPr>
        <sz val="10"/>
        <color rgb="FF000000"/>
        <rFont val="Arial"/>
        <family val="2"/>
      </rPr>
      <t>A0000260</t>
    </r>
  </si>
  <si>
    <t>1K23TDS|CHANGIO|260|1668000 - RTV1668000</t>
  </si>
  <si>
    <t>463-SIPI-022023-10025108</t>
  </si>
  <si>
    <r>
      <t>'</t>
    </r>
    <r>
      <rPr>
        <sz val="10"/>
        <color rgb="FF000000"/>
        <rFont val="Arial"/>
        <family val="2"/>
      </rPr>
      <t>A0002833</t>
    </r>
  </si>
  <si>
    <t>CONG TY TNHH MOT THANH VIEN MARFOUR</t>
  </si>
  <si>
    <r>
      <t>'</t>
    </r>
    <r>
      <rPr>
        <sz val="10"/>
        <color rgb="FF000000"/>
        <rFont val="Arial"/>
        <family val="2"/>
      </rPr>
      <t>A0002896</t>
    </r>
  </si>
  <si>
    <r>
      <t>'</t>
    </r>
    <r>
      <rPr>
        <sz val="10"/>
        <color rgb="FF000000"/>
        <rFont val="Arial"/>
        <family val="2"/>
      </rPr>
      <t>A0006810</t>
    </r>
  </si>
  <si>
    <r>
      <t>'</t>
    </r>
    <r>
      <rPr>
        <sz val="10"/>
        <color rgb="FF000000"/>
        <rFont val="Arial"/>
        <family val="2"/>
      </rPr>
      <t>A0006709</t>
    </r>
  </si>
  <si>
    <r>
      <t>'</t>
    </r>
    <r>
      <rPr>
        <sz val="10"/>
        <color rgb="FF000000"/>
        <rFont val="Arial"/>
        <family val="2"/>
      </rPr>
      <t>A0002898</t>
    </r>
  </si>
  <si>
    <r>
      <t>'</t>
    </r>
    <r>
      <rPr>
        <sz val="10"/>
        <color rgb="FF000000"/>
        <rFont val="Arial"/>
        <family val="2"/>
      </rPr>
      <t>A0009017</t>
    </r>
  </si>
  <si>
    <t>463-SIPI-032023-10025675</t>
  </si>
  <si>
    <r>
      <t>'</t>
    </r>
    <r>
      <rPr>
        <sz val="10"/>
        <color rgb="FF000000"/>
        <rFont val="Arial"/>
        <family val="2"/>
      </rPr>
      <t>A0013735</t>
    </r>
  </si>
  <si>
    <r>
      <t>'</t>
    </r>
    <r>
      <rPr>
        <sz val="10"/>
        <color rgb="FF000000"/>
        <rFont val="Arial"/>
        <family val="2"/>
      </rPr>
      <t>A0013348</t>
    </r>
  </si>
  <si>
    <r>
      <t>'</t>
    </r>
    <r>
      <rPr>
        <sz val="10"/>
        <color rgb="FF000000"/>
        <rFont val="Arial"/>
        <family val="2"/>
      </rPr>
      <t>A0017632</t>
    </r>
  </si>
  <si>
    <t>463-SIPI-R-032023-10025675</t>
  </si>
  <si>
    <r>
      <t>'</t>
    </r>
    <r>
      <rPr>
        <sz val="10"/>
        <color rgb="FF000000"/>
        <rFont val="Arial"/>
        <family val="2"/>
      </rPr>
      <t>671</t>
    </r>
  </si>
  <si>
    <t>1K23TDT-671RTV1676024|GIOTAI - RTV1676024</t>
  </si>
  <si>
    <t>463-SIPI-R-042023-10025675</t>
  </si>
  <si>
    <r>
      <t>'</t>
    </r>
    <r>
      <rPr>
        <sz val="10"/>
        <color rgb="FF000000"/>
        <rFont val="Arial"/>
        <family val="2"/>
      </rPr>
      <t>838</t>
    </r>
  </si>
  <si>
    <t>1K23TDT-838RTV1687716|GIOLUA - RTV1687716</t>
  </si>
  <si>
    <t>464-SIPI-R-022023-23000299</t>
  </si>
  <si>
    <r>
      <t>'</t>
    </r>
    <r>
      <rPr>
        <sz val="10"/>
        <color rgb="FF000000"/>
        <rFont val="Arial"/>
        <family val="2"/>
      </rPr>
      <t>303</t>
    </r>
  </si>
  <si>
    <t>1K23TDU|RTV 1659149_303 - RTV1659149</t>
  </si>
  <si>
    <t>CONG TY TNHH MOT THANH VIEN MARFIVE</t>
  </si>
  <si>
    <t>465-SIPI-032023-10023427</t>
  </si>
  <si>
    <r>
      <t>'</t>
    </r>
    <r>
      <rPr>
        <sz val="10"/>
        <color rgb="FF000000"/>
        <rFont val="Arial"/>
        <family val="2"/>
      </rPr>
      <t>A0018099</t>
    </r>
  </si>
  <si>
    <t>CÔNG TY TNHH MOT THANH VIEN CO.OP FINELIFE</t>
  </si>
  <si>
    <r>
      <t>'</t>
    </r>
    <r>
      <rPr>
        <sz val="10"/>
        <color rgb="FF000000"/>
        <rFont val="Arial"/>
        <family val="2"/>
      </rPr>
      <t>A0012698</t>
    </r>
  </si>
  <si>
    <r>
      <t>'</t>
    </r>
    <r>
      <rPr>
        <sz val="10"/>
        <color rgb="FF000000"/>
        <rFont val="Arial"/>
        <family val="2"/>
      </rPr>
      <t>A0011381</t>
    </r>
  </si>
  <si>
    <r>
      <t>'</t>
    </r>
    <r>
      <rPr>
        <sz val="10"/>
        <color rgb="FF000000"/>
        <rFont val="Arial"/>
        <family val="2"/>
      </rPr>
      <t>A0009147</t>
    </r>
  </si>
  <si>
    <t>502-SIPI-032023-10022357</t>
  </si>
  <si>
    <r>
      <t>'</t>
    </r>
    <r>
      <rPr>
        <sz val="10"/>
        <color rgb="FF000000"/>
        <rFont val="Arial"/>
        <family val="2"/>
      </rPr>
      <t>C0011492</t>
    </r>
  </si>
  <si>
    <t>CN LIEN HIEP HTX TM TP.HCM–CO.OPMART BAC GIANG</t>
  </si>
  <si>
    <r>
      <t>'</t>
    </r>
    <r>
      <rPr>
        <sz val="10"/>
        <color rgb="FF000000"/>
        <rFont val="Arial"/>
        <family val="2"/>
      </rPr>
      <t>C0017688</t>
    </r>
  </si>
  <si>
    <t>504-SIPI-032023-504040694</t>
  </si>
  <si>
    <r>
      <t>'</t>
    </r>
    <r>
      <rPr>
        <sz val="10"/>
        <color rgb="FF000000"/>
        <rFont val="Arial"/>
        <family val="2"/>
      </rPr>
      <t>A13574</t>
    </r>
  </si>
  <si>
    <t>CN LIEN HIEP HTX TM TP.HCM–CO.OPMART DAK NONG.</t>
  </si>
  <si>
    <r>
      <t>'</t>
    </r>
    <r>
      <rPr>
        <sz val="10"/>
        <color rgb="FF000000"/>
        <rFont val="Arial"/>
        <family val="2"/>
      </rPr>
      <t>A15849</t>
    </r>
  </si>
  <si>
    <t>506-SIPI-032023-10072095</t>
  </si>
  <si>
    <r>
      <t>'</t>
    </r>
    <r>
      <rPr>
        <sz val="10"/>
        <color rgb="FF000000"/>
        <rFont val="Arial"/>
        <family val="2"/>
      </rPr>
      <t>V0014194</t>
    </r>
  </si>
  <si>
    <t>CN LIEN HIEP HTX TM TP.HCM–CO.OPMART VAN THANH</t>
  </si>
  <si>
    <r>
      <t>'</t>
    </r>
    <r>
      <rPr>
        <sz val="10"/>
        <color rgb="FF000000"/>
        <rFont val="Arial"/>
        <family val="2"/>
      </rPr>
      <t>V0011477</t>
    </r>
  </si>
  <si>
    <t>508-SIPI-032023-50837953</t>
  </si>
  <si>
    <r>
      <t>'</t>
    </r>
    <r>
      <rPr>
        <sz val="10"/>
        <color rgb="FF000000"/>
        <rFont val="Arial"/>
        <family val="2"/>
      </rPr>
      <t>A0015868</t>
    </r>
  </si>
  <si>
    <t>CN LIEN HIEP HTX TM TP.HCM–CO.OPMART NGUYEN BINH</t>
  </si>
  <si>
    <r>
      <t>'</t>
    </r>
    <r>
      <rPr>
        <sz val="10"/>
        <color rgb="FF000000"/>
        <rFont val="Arial"/>
        <family val="2"/>
      </rPr>
      <t>A0011537</t>
    </r>
  </si>
  <si>
    <t>508-SIPI-R-032023-50837953</t>
  </si>
  <si>
    <r>
      <t>'</t>
    </r>
    <r>
      <rPr>
        <sz val="10"/>
        <color rgb="FF000000"/>
        <rFont val="Arial"/>
        <family val="2"/>
      </rPr>
      <t>178</t>
    </r>
  </si>
  <si>
    <t>1K23TEG-178|CHAN GA RXUONG - RTV1675939</t>
  </si>
  <si>
    <r>
      <t>'</t>
    </r>
    <r>
      <rPr>
        <sz val="10"/>
        <color rgb="FF000000"/>
        <rFont val="Arial"/>
        <family val="2"/>
      </rPr>
      <t>180</t>
    </r>
  </si>
  <si>
    <t>1K23TEG-180|GIO TAI LUOI XAO - RTV1675941</t>
  </si>
  <si>
    <t>511-SIPI-032023-51143698</t>
  </si>
  <si>
    <r>
      <t>'</t>
    </r>
    <r>
      <rPr>
        <sz val="10"/>
        <color rgb="FF000000"/>
        <rFont val="Arial"/>
        <family val="2"/>
      </rPr>
      <t>H0013524</t>
    </r>
  </si>
  <si>
    <t>CN LIEN HIEP HTX TM TP.HCM–CO.OPMART HIEP THANH</t>
  </si>
  <si>
    <t>512-SIPI-032023-10052744</t>
  </si>
  <si>
    <r>
      <t>'</t>
    </r>
    <r>
      <rPr>
        <sz val="10"/>
        <color rgb="FF000000"/>
        <rFont val="Arial"/>
        <family val="2"/>
      </rPr>
      <t>K0015929</t>
    </r>
  </si>
  <si>
    <t>CN LIEN HIEP HTX TM TP.HCM–CO.OPMART QUANG BINH</t>
  </si>
  <si>
    <r>
      <t>'</t>
    </r>
    <r>
      <rPr>
        <sz val="10"/>
        <color rgb="FF000000"/>
        <rFont val="Arial"/>
        <family val="2"/>
      </rPr>
      <t>K0017793</t>
    </r>
  </si>
  <si>
    <r>
      <t>'</t>
    </r>
    <r>
      <rPr>
        <sz val="10"/>
        <color rgb="FF000000"/>
        <rFont val="Arial"/>
        <family val="2"/>
      </rPr>
      <t>K0013723</t>
    </r>
  </si>
  <si>
    <r>
      <t>'</t>
    </r>
    <r>
      <rPr>
        <sz val="10"/>
        <color rgb="FF000000"/>
        <rFont val="Arial"/>
        <family val="2"/>
      </rPr>
      <t>K0012347</t>
    </r>
  </si>
  <si>
    <r>
      <t>'</t>
    </r>
    <r>
      <rPr>
        <sz val="10"/>
        <color rgb="FF000000"/>
        <rFont val="Arial"/>
        <family val="2"/>
      </rPr>
      <t>K0013708</t>
    </r>
  </si>
  <si>
    <r>
      <t>'</t>
    </r>
    <r>
      <rPr>
        <sz val="10"/>
        <color rgb="FF000000"/>
        <rFont val="Arial"/>
        <family val="2"/>
      </rPr>
      <t>K0013300</t>
    </r>
  </si>
  <si>
    <t>512-SIPI-R-032023-10052744</t>
  </si>
  <si>
    <r>
      <t>'</t>
    </r>
    <r>
      <rPr>
        <sz val="10"/>
        <color rgb="FF000000"/>
        <rFont val="Arial"/>
        <family val="2"/>
      </rPr>
      <t>308</t>
    </r>
  </si>
  <si>
    <t>RTV1673997-1K23TEM-308|CHANGIO - RTV1673997</t>
  </si>
  <si>
    <t>513-SIPI-032023-10040704</t>
  </si>
  <si>
    <r>
      <t>'</t>
    </r>
    <r>
      <rPr>
        <sz val="10"/>
        <color rgb="FF000000"/>
        <rFont val="Arial"/>
        <family val="2"/>
      </rPr>
      <t>B0017787</t>
    </r>
  </si>
  <si>
    <t>CN LIEN HIEP HTX TM TP.HCM–CO.OPMART BEN LUC</t>
  </si>
  <si>
    <r>
      <t>'</t>
    </r>
    <r>
      <rPr>
        <sz val="10"/>
        <color rgb="FF000000"/>
        <rFont val="Arial"/>
        <family val="2"/>
      </rPr>
      <t>B0015926</t>
    </r>
  </si>
  <si>
    <r>
      <t>'</t>
    </r>
    <r>
      <rPr>
        <sz val="10"/>
        <color rgb="FF000000"/>
        <rFont val="Arial"/>
        <family val="2"/>
      </rPr>
      <t>B0013703</t>
    </r>
  </si>
  <si>
    <r>
      <t>'</t>
    </r>
    <r>
      <rPr>
        <sz val="10"/>
        <color rgb="FF000000"/>
        <rFont val="Arial"/>
        <family val="2"/>
      </rPr>
      <t>B0009174</t>
    </r>
  </si>
  <si>
    <t>514-SIPI-032023-10056130</t>
  </si>
  <si>
    <r>
      <t>'</t>
    </r>
    <r>
      <rPr>
        <sz val="10"/>
        <color rgb="FF000000"/>
        <rFont val="Arial"/>
        <family val="2"/>
      </rPr>
      <t>A0013702</t>
    </r>
  </si>
  <si>
    <t>CN LIEN HIEP HTX TM TP.HCM–CO.OPMART TAN AN</t>
  </si>
  <si>
    <r>
      <t>'</t>
    </r>
    <r>
      <rPr>
        <sz val="10"/>
        <color rgb="FF000000"/>
        <rFont val="Arial"/>
        <family val="2"/>
      </rPr>
      <t>A0012351</t>
    </r>
  </si>
  <si>
    <r>
      <t>'</t>
    </r>
    <r>
      <rPr>
        <sz val="10"/>
        <color rgb="FF000000"/>
        <rFont val="Arial"/>
        <family val="2"/>
      </rPr>
      <t>A0017790</t>
    </r>
  </si>
  <si>
    <r>
      <t>'</t>
    </r>
    <r>
      <rPr>
        <sz val="10"/>
        <color rgb="FF000000"/>
        <rFont val="Arial"/>
        <family val="2"/>
      </rPr>
      <t>A0015924</t>
    </r>
  </si>
  <si>
    <r>
      <t>'</t>
    </r>
    <r>
      <rPr>
        <sz val="10"/>
        <color rgb="FF000000"/>
        <rFont val="Arial"/>
        <family val="2"/>
      </rPr>
      <t>A0009180</t>
    </r>
  </si>
  <si>
    <t>514-SIPI-R-032023-10056130</t>
  </si>
  <si>
    <r>
      <t>'</t>
    </r>
    <r>
      <rPr>
        <sz val="10"/>
        <color rgb="FF000000"/>
        <rFont val="Arial"/>
        <family val="2"/>
      </rPr>
      <t>A343</t>
    </r>
  </si>
  <si>
    <t>1K23TEP|CHANGIO - RTV1677919</t>
  </si>
  <si>
    <t>514-SIPI-R-042023-10056130</t>
  </si>
  <si>
    <r>
      <t>'</t>
    </r>
    <r>
      <rPr>
        <sz val="10"/>
        <color rgb="FF000000"/>
        <rFont val="Arial"/>
        <family val="2"/>
      </rPr>
      <t>A442</t>
    </r>
  </si>
  <si>
    <t>1K23TEP|GAMUOI - RTV1686761</t>
  </si>
  <si>
    <t>515-SIPI-032023-10061324</t>
  </si>
  <si>
    <r>
      <t>'</t>
    </r>
    <r>
      <rPr>
        <sz val="10"/>
        <color rgb="FF000000"/>
        <rFont val="Arial"/>
        <family val="2"/>
      </rPr>
      <t>A0013429</t>
    </r>
  </si>
  <si>
    <t>CN LIEN HIEP HTX TM TP.HCM–CO.OPMART BA RIA</t>
  </si>
  <si>
    <r>
      <t>'</t>
    </r>
    <r>
      <rPr>
        <sz val="10"/>
        <color rgb="FF000000"/>
        <rFont val="Arial"/>
        <family val="2"/>
      </rPr>
      <t>A0017698</t>
    </r>
  </si>
  <si>
    <r>
      <t>'</t>
    </r>
    <r>
      <rPr>
        <sz val="10"/>
        <color rgb="FF000000"/>
        <rFont val="Arial"/>
        <family val="2"/>
      </rPr>
      <t>A0015848</t>
    </r>
  </si>
  <si>
    <r>
      <t>'</t>
    </r>
    <r>
      <rPr>
        <sz val="10"/>
        <color rgb="FF000000"/>
        <rFont val="Arial"/>
        <family val="2"/>
      </rPr>
      <t>A0013576</t>
    </r>
  </si>
  <si>
    <r>
      <t>'</t>
    </r>
    <r>
      <rPr>
        <sz val="10"/>
        <color rgb="FF000000"/>
        <rFont val="Arial"/>
        <family val="2"/>
      </rPr>
      <t>A0011337</t>
    </r>
  </si>
  <si>
    <t>517-SIPI-032023-517053854</t>
  </si>
  <si>
    <r>
      <t>'</t>
    </r>
    <r>
      <rPr>
        <sz val="10"/>
        <color rgb="FF000000"/>
        <rFont val="Arial"/>
        <family val="2"/>
      </rPr>
      <t>A0015789</t>
    </r>
  </si>
  <si>
    <t>CN LIEN HIEP HTX TM TP.HCM–CO.OPMART SA DEC</t>
  </si>
  <si>
    <r>
      <t>'</t>
    </r>
    <r>
      <rPr>
        <sz val="10"/>
        <color rgb="FF000000"/>
        <rFont val="Arial"/>
        <family val="2"/>
      </rPr>
      <t>A0011422</t>
    </r>
  </si>
  <si>
    <r>
      <t>'</t>
    </r>
    <r>
      <rPr>
        <sz val="10"/>
        <color rgb="FF000000"/>
        <rFont val="Arial"/>
        <family val="2"/>
      </rPr>
      <t>A0013509</t>
    </r>
  </si>
  <si>
    <t>524-SIPI-032023-524034911</t>
  </si>
  <si>
    <r>
      <t>'</t>
    </r>
    <r>
      <rPr>
        <sz val="10"/>
        <color rgb="FF000000"/>
        <rFont val="Arial"/>
        <family val="2"/>
      </rPr>
      <t>D0015702</t>
    </r>
  </si>
  <si>
    <t>CN LIEN HIEP HTX TM TP HCM-CO.OPMART DONG VAN CONG</t>
  </si>
  <si>
    <r>
      <t>'</t>
    </r>
    <r>
      <rPr>
        <sz val="10"/>
        <color rgb="FF000000"/>
        <rFont val="Arial"/>
        <family val="2"/>
      </rPr>
      <t>D0011241</t>
    </r>
  </si>
  <si>
    <t>528-SIPI-012023-528033336</t>
  </si>
  <si>
    <r>
      <t>'</t>
    </r>
    <r>
      <rPr>
        <sz val="10"/>
        <color rgb="FF000000"/>
        <rFont val="Arial"/>
        <family val="2"/>
      </rPr>
      <t>Q0000721</t>
    </r>
  </si>
  <si>
    <t>1C23TNN|GA MUOI-HD TH, XCT NGAY 04/04/23</t>
  </si>
  <si>
    <t>CN LIEN HIEP HTX TM TP.HCM–CO.OPMART KON TUM</t>
  </si>
  <si>
    <t>528-SIPI-032023-528033501</t>
  </si>
  <si>
    <r>
      <t>'</t>
    </r>
    <r>
      <rPr>
        <sz val="10"/>
        <color rgb="FF000000"/>
        <rFont val="Arial"/>
        <family val="2"/>
      </rPr>
      <t>Q0015657</t>
    </r>
  </si>
  <si>
    <r>
      <t>'</t>
    </r>
    <r>
      <rPr>
        <sz val="10"/>
        <color rgb="FF000000"/>
        <rFont val="Arial"/>
        <family val="2"/>
      </rPr>
      <t>Q0013301</t>
    </r>
  </si>
  <si>
    <r>
      <t>'</t>
    </r>
    <r>
      <rPr>
        <sz val="10"/>
        <color rgb="FF000000"/>
        <rFont val="Arial"/>
        <family val="2"/>
      </rPr>
      <t>Q0017472</t>
    </r>
  </si>
  <si>
    <r>
      <t>'</t>
    </r>
    <r>
      <rPr>
        <sz val="10"/>
        <color rgb="FF000000"/>
        <rFont val="Arial"/>
        <family val="2"/>
      </rPr>
      <t>Q0009114</t>
    </r>
  </si>
  <si>
    <r>
      <t>'</t>
    </r>
    <r>
      <rPr>
        <sz val="10"/>
        <color rgb="FF000000"/>
        <rFont val="Arial"/>
        <family val="2"/>
      </rPr>
      <t>Q0017699</t>
    </r>
  </si>
  <si>
    <r>
      <t>'</t>
    </r>
    <r>
      <rPr>
        <sz val="10"/>
        <color rgb="FF000000"/>
        <rFont val="Arial"/>
        <family val="2"/>
      </rPr>
      <t>Q0011517</t>
    </r>
  </si>
  <si>
    <r>
      <t>'</t>
    </r>
    <r>
      <rPr>
        <sz val="10"/>
        <color rgb="FF000000"/>
        <rFont val="Arial"/>
        <family val="2"/>
      </rPr>
      <t>Q0011262</t>
    </r>
  </si>
  <si>
    <r>
      <t>'</t>
    </r>
    <r>
      <rPr>
        <sz val="10"/>
        <color rgb="FF000000"/>
        <rFont val="Arial"/>
        <family val="2"/>
      </rPr>
      <t>Q0015851</t>
    </r>
  </si>
  <si>
    <r>
      <t>'</t>
    </r>
    <r>
      <rPr>
        <sz val="10"/>
        <color rgb="FF000000"/>
        <rFont val="Arial"/>
        <family val="2"/>
      </rPr>
      <t>Q0013582</t>
    </r>
  </si>
  <si>
    <t>528-SIPI-R-032023-528033336</t>
  </si>
  <si>
    <r>
      <t>'</t>
    </r>
    <r>
      <rPr>
        <sz val="10"/>
        <color rgb="FF000000"/>
        <rFont val="Arial"/>
        <family val="2"/>
      </rPr>
      <t>RTV184</t>
    </r>
  </si>
  <si>
    <t>1K23TGC-184|GA MUOI|1670643 - RTV1670643</t>
  </si>
  <si>
    <t>528-SIPI-R-042023-528033501</t>
  </si>
  <si>
    <r>
      <t>'</t>
    </r>
    <r>
      <rPr>
        <sz val="10"/>
        <color rgb="FF000000"/>
        <rFont val="Arial"/>
        <family val="2"/>
      </rPr>
      <t>RTV230</t>
    </r>
  </si>
  <si>
    <t>1K23TGC-230|CHA COM|1682815 - RTV1682815</t>
  </si>
  <si>
    <t>532-SIPI-032023-532035252</t>
  </si>
  <si>
    <r>
      <t>'</t>
    </r>
    <r>
      <rPr>
        <sz val="10"/>
        <color rgb="FF000000"/>
        <rFont val="Arial"/>
        <family val="2"/>
      </rPr>
      <t>B0009179</t>
    </r>
  </si>
  <si>
    <t>CN LIEN HIEP HTX TM TP.HCM–CO.OPMART CAI LAY</t>
  </si>
  <si>
    <r>
      <t>'</t>
    </r>
    <r>
      <rPr>
        <sz val="10"/>
        <color rgb="FF000000"/>
        <rFont val="Arial"/>
        <family val="2"/>
      </rPr>
      <t>B0015790</t>
    </r>
  </si>
  <si>
    <r>
      <t>'</t>
    </r>
    <r>
      <rPr>
        <sz val="10"/>
        <color rgb="FF000000"/>
        <rFont val="Arial"/>
        <family val="2"/>
      </rPr>
      <t>B0013507</t>
    </r>
  </si>
  <si>
    <r>
      <t>'</t>
    </r>
    <r>
      <rPr>
        <sz val="10"/>
        <color rgb="FF000000"/>
        <rFont val="Arial"/>
        <family val="2"/>
      </rPr>
      <t>B0011419</t>
    </r>
  </si>
  <si>
    <t>536-SIPI-032023-1019448</t>
  </si>
  <si>
    <r>
      <t>'</t>
    </r>
    <r>
      <rPr>
        <sz val="10"/>
        <color rgb="FF000000"/>
        <rFont val="Arial"/>
        <family val="2"/>
      </rPr>
      <t>A0011339</t>
    </r>
  </si>
  <si>
    <t>CN LIEN HIEP HTX TM TP.HCM – CO-OPMART DUYEN HAI</t>
  </si>
  <si>
    <r>
      <t>'</t>
    </r>
    <r>
      <rPr>
        <sz val="10"/>
        <color rgb="FF000000"/>
        <rFont val="Arial"/>
        <family val="2"/>
      </rPr>
      <t>A0017511</t>
    </r>
  </si>
  <si>
    <r>
      <t>'</t>
    </r>
    <r>
      <rPr>
        <sz val="10"/>
        <color rgb="FF000000"/>
        <rFont val="Arial"/>
        <family val="2"/>
      </rPr>
      <t>B0015728</t>
    </r>
  </si>
  <si>
    <r>
      <t>'</t>
    </r>
    <r>
      <rPr>
        <sz val="10"/>
        <color rgb="FF000000"/>
        <rFont val="Arial"/>
        <family val="2"/>
      </rPr>
      <t>A0013432</t>
    </r>
  </si>
  <si>
    <t>539-SIPI-032023-10027302</t>
  </si>
  <si>
    <r>
      <t>'</t>
    </r>
    <r>
      <rPr>
        <sz val="10"/>
        <color rgb="FF000000"/>
        <rFont val="Arial"/>
        <family val="2"/>
      </rPr>
      <t>A0011343</t>
    </r>
  </si>
  <si>
    <t>CN LIEN HIEP HTX TM TP.HCM-CO-OPMART PHAN RI CUA</t>
  </si>
  <si>
    <r>
      <t>'</t>
    </r>
    <r>
      <rPr>
        <sz val="10"/>
        <color rgb="FF000000"/>
        <rFont val="Arial"/>
        <family val="2"/>
      </rPr>
      <t>A0012348</t>
    </r>
  </si>
  <si>
    <r>
      <t>'</t>
    </r>
    <r>
      <rPr>
        <sz val="10"/>
        <color rgb="FF000000"/>
        <rFont val="Arial"/>
        <family val="2"/>
      </rPr>
      <t>A0017783</t>
    </r>
  </si>
  <si>
    <r>
      <t>'</t>
    </r>
    <r>
      <rPr>
        <sz val="10"/>
        <color rgb="FF000000"/>
        <rFont val="Arial"/>
        <family val="2"/>
      </rPr>
      <t>A0009178</t>
    </r>
  </si>
  <si>
    <r>
      <t>'</t>
    </r>
    <r>
      <rPr>
        <sz val="10"/>
        <color rgb="FF000000"/>
        <rFont val="Arial"/>
        <family val="2"/>
      </rPr>
      <t>A0013705</t>
    </r>
  </si>
  <si>
    <t>539-SIPI-R-032023-10027302</t>
  </si>
  <si>
    <r>
      <t>'</t>
    </r>
    <r>
      <rPr>
        <sz val="10"/>
        <color rgb="FF000000"/>
        <rFont val="Arial"/>
        <family val="2"/>
      </rPr>
      <t>344</t>
    </r>
  </si>
  <si>
    <t>1K23TGR|344|GAMUOI|1672080 - RTV1672080</t>
  </si>
  <si>
    <t>1K23TGR|419|GAMUOI|1680314 - RTV1680314</t>
  </si>
  <si>
    <t>540-SIPI-032023-540024004</t>
  </si>
  <si>
    <r>
      <t>'</t>
    </r>
    <r>
      <rPr>
        <sz val="10"/>
        <color rgb="FF000000"/>
        <rFont val="Arial"/>
        <family val="2"/>
      </rPr>
      <t>A12346</t>
    </r>
  </si>
  <si>
    <t>CN LIEN HIEP HTX TM TP.HCM-CO-OPMART CAN GIUOC</t>
  </si>
  <si>
    <r>
      <t>'</t>
    </r>
    <r>
      <rPr>
        <sz val="10"/>
        <color rgb="FF000000"/>
        <rFont val="Arial"/>
        <family val="2"/>
      </rPr>
      <t>A17784</t>
    </r>
  </si>
  <si>
    <r>
      <t>'</t>
    </r>
    <r>
      <rPr>
        <sz val="10"/>
        <color rgb="FF000000"/>
        <rFont val="Arial"/>
        <family val="2"/>
      </rPr>
      <t>A9173</t>
    </r>
  </si>
  <si>
    <r>
      <t>'</t>
    </r>
    <r>
      <rPr>
        <sz val="10"/>
        <color rgb="FF000000"/>
        <rFont val="Arial"/>
        <family val="2"/>
      </rPr>
      <t>A13700</t>
    </r>
  </si>
  <si>
    <t>541-SIPI-032023-541024537</t>
  </si>
  <si>
    <r>
      <t>'</t>
    </r>
    <r>
      <rPr>
        <sz val="10"/>
        <color rgb="FF000000"/>
        <rFont val="Arial"/>
        <family val="2"/>
      </rPr>
      <t>T0015876</t>
    </r>
  </si>
  <si>
    <t>CN LIEN HIEP HTX TM TP.HCM-CO.OPMART BINH TAN 2</t>
  </si>
  <si>
    <r>
      <t>'</t>
    </r>
    <r>
      <rPr>
        <sz val="10"/>
        <color rgb="FF000000"/>
        <rFont val="Arial"/>
        <family val="2"/>
      </rPr>
      <t>T0015699</t>
    </r>
  </si>
  <si>
    <r>
      <t>'</t>
    </r>
    <r>
      <rPr>
        <sz val="10"/>
        <color rgb="FF000000"/>
        <rFont val="Arial"/>
        <family val="2"/>
      </rPr>
      <t>T0011826</t>
    </r>
  </si>
  <si>
    <t>542-SIPI-032023-10018236</t>
  </si>
  <si>
    <r>
      <t>'</t>
    </r>
    <r>
      <rPr>
        <sz val="10"/>
        <color rgb="FF000000"/>
        <rFont val="Arial"/>
        <family val="2"/>
      </rPr>
      <t>B0011421</t>
    </r>
  </si>
  <si>
    <t>CN LIEN HIEP HTX TM TP.HCM-CO.OPMART BINH THUY</t>
  </si>
  <si>
    <r>
      <t>'</t>
    </r>
    <r>
      <rPr>
        <sz val="10"/>
        <color rgb="FF000000"/>
        <rFont val="Arial"/>
        <family val="2"/>
      </rPr>
      <t>B0015791</t>
    </r>
  </si>
  <si>
    <r>
      <t>'</t>
    </r>
    <r>
      <rPr>
        <sz val="10"/>
        <color rgb="FF000000"/>
        <rFont val="Arial"/>
        <family val="2"/>
      </rPr>
      <t>B0013508</t>
    </r>
  </si>
  <si>
    <t>542-SIPI-R-032023-10018236</t>
  </si>
  <si>
    <r>
      <t>'</t>
    </r>
    <r>
      <rPr>
        <sz val="10"/>
        <color rgb="FF000000"/>
        <rFont val="Arial"/>
        <family val="2"/>
      </rPr>
      <t>428</t>
    </r>
  </si>
  <si>
    <t>1K23TGU-428|CHANUONG - RTV1680352</t>
  </si>
  <si>
    <t>546-SIPI-032023-10016323</t>
  </si>
  <si>
    <r>
      <t>'</t>
    </r>
    <r>
      <rPr>
        <sz val="10"/>
        <color rgb="FF000000"/>
        <rFont val="Arial"/>
        <family val="2"/>
      </rPr>
      <t>A0017789</t>
    </r>
  </si>
  <si>
    <t>CN LIEN HIEP HTX TM TP.HCM-CO.OPMART DONG PHU</t>
  </si>
  <si>
    <r>
      <t>'</t>
    </r>
    <r>
      <rPr>
        <sz val="10"/>
        <color rgb="FF000000"/>
        <rFont val="Arial"/>
        <family val="2"/>
      </rPr>
      <t>A0013707</t>
    </r>
  </si>
  <si>
    <t>547-SIPI-032023-547016593</t>
  </si>
  <si>
    <r>
      <t>'</t>
    </r>
    <r>
      <rPr>
        <sz val="10"/>
        <color rgb="FF000000"/>
        <rFont val="Arial"/>
        <family val="2"/>
      </rPr>
      <t>A0009121</t>
    </r>
  </si>
  <si>
    <t>CN LIEN HIEP HTX TM TP.HCM-CO.OPMART SON TRA</t>
  </si>
  <si>
    <r>
      <t>'</t>
    </r>
    <r>
      <rPr>
        <sz val="10"/>
        <color rgb="FF000000"/>
        <rFont val="Arial"/>
        <family val="2"/>
      </rPr>
      <t>A0017697</t>
    </r>
  </si>
  <si>
    <t>565-SIPI-032023-566017410</t>
  </si>
  <si>
    <r>
      <t>'</t>
    </r>
    <r>
      <rPr>
        <sz val="10"/>
        <color rgb="FF000000"/>
        <rFont val="Arial"/>
        <family val="2"/>
      </rPr>
      <t>A0018753</t>
    </r>
  </si>
  <si>
    <t>CN LIEN HIEP HTX TM TP.HCM-CO.OPMART TAM BINH</t>
  </si>
  <si>
    <t>569-SIPI-032023-569008906</t>
  </si>
  <si>
    <r>
      <t>'</t>
    </r>
    <r>
      <rPr>
        <sz val="10"/>
        <color rgb="FF000000"/>
        <rFont val="Arial"/>
        <family val="2"/>
      </rPr>
      <t>C0009117</t>
    </r>
  </si>
  <si>
    <t>1C23TNN|TPCN</t>
  </si>
  <si>
    <t>CN LIEN HIEP HTX TM TP.HCM-CO.OPMART THAP MUOI</t>
  </si>
  <si>
    <t>570-SIPI-032023-10015849</t>
  </si>
  <si>
    <r>
      <t>'</t>
    </r>
    <r>
      <rPr>
        <sz val="10"/>
        <color rgb="FF000000"/>
        <rFont val="Arial"/>
        <family val="2"/>
      </rPr>
      <t>A011809</t>
    </r>
  </si>
  <si>
    <t>CONG TY TNHH MTV SAIGON CO.OP THANG LOI</t>
  </si>
  <si>
    <r>
      <t>'</t>
    </r>
    <r>
      <rPr>
        <sz val="10"/>
        <color rgb="FF000000"/>
        <rFont val="Arial"/>
        <family val="2"/>
      </rPr>
      <t>A015668</t>
    </r>
  </si>
  <si>
    <t>600-SIPI-032023-1083310</t>
  </si>
  <si>
    <r>
      <t>'</t>
    </r>
    <r>
      <rPr>
        <sz val="10"/>
        <color rgb="FF000000"/>
        <rFont val="Arial"/>
        <family val="2"/>
      </rPr>
      <t>013578</t>
    </r>
  </si>
  <si>
    <t>CTY TNHH MTV TMDV SÀI GÒN - PHÚ YÊN</t>
  </si>
  <si>
    <r>
      <t>'</t>
    </r>
    <r>
      <rPr>
        <sz val="10"/>
        <color rgb="FF000000"/>
        <rFont val="Arial"/>
        <family val="2"/>
      </rPr>
      <t>011521</t>
    </r>
  </si>
  <si>
    <r>
      <t>'</t>
    </r>
    <r>
      <rPr>
        <sz val="10"/>
        <color rgb="FF000000"/>
        <rFont val="Arial"/>
        <family val="2"/>
      </rPr>
      <t>009116</t>
    </r>
  </si>
  <si>
    <t>601-SIPI-032023-1079267</t>
  </si>
  <si>
    <r>
      <t>'</t>
    </r>
    <r>
      <rPr>
        <sz val="10"/>
        <color rgb="FF000000"/>
        <rFont val="Arial"/>
        <family val="2"/>
      </rPr>
      <t>A00015655</t>
    </r>
  </si>
  <si>
    <t>CTY TNHH MTV SÀI GÒN CO.OP TAM KỲ</t>
  </si>
  <si>
    <r>
      <t>'</t>
    </r>
    <r>
      <rPr>
        <sz val="10"/>
        <color rgb="FF000000"/>
        <rFont val="Arial"/>
        <family val="2"/>
      </rPr>
      <t>A00015656</t>
    </r>
  </si>
  <si>
    <r>
      <t>'</t>
    </r>
    <r>
      <rPr>
        <sz val="10"/>
        <color rgb="FF000000"/>
        <rFont val="Arial"/>
        <family val="2"/>
      </rPr>
      <t>A00011520</t>
    </r>
  </si>
  <si>
    <r>
      <t>'</t>
    </r>
    <r>
      <rPr>
        <sz val="10"/>
        <color rgb="FF000000"/>
        <rFont val="Arial"/>
        <family val="2"/>
      </rPr>
      <t>A00017693</t>
    </r>
  </si>
  <si>
    <r>
      <t>'</t>
    </r>
    <r>
      <rPr>
        <sz val="10"/>
        <color rgb="FF000000"/>
        <rFont val="Arial"/>
        <family val="2"/>
      </rPr>
      <t>A00009120</t>
    </r>
  </si>
  <si>
    <t>602-SIPI-032023-1094604</t>
  </si>
  <si>
    <r>
      <t>'</t>
    </r>
    <r>
      <rPr>
        <sz val="10"/>
        <color rgb="FF000000"/>
        <rFont val="Arial"/>
        <family val="2"/>
      </rPr>
      <t>A0011338</t>
    </r>
  </si>
  <si>
    <t>CTY TNHH MTV TMDV SÀI GÒN - PHAN THIẾT</t>
  </si>
  <si>
    <r>
      <t>'</t>
    </r>
    <r>
      <rPr>
        <sz val="10"/>
        <color rgb="FF000000"/>
        <rFont val="Arial"/>
        <family val="2"/>
      </rPr>
      <t>A0015923</t>
    </r>
  </si>
  <si>
    <r>
      <t>'</t>
    </r>
    <r>
      <rPr>
        <sz val="10"/>
        <color rgb="FF000000"/>
        <rFont val="Arial"/>
        <family val="2"/>
      </rPr>
      <t>A0017782</t>
    </r>
  </si>
  <si>
    <r>
      <t>'</t>
    </r>
    <r>
      <rPr>
        <sz val="10"/>
        <color rgb="FF000000"/>
        <rFont val="Arial"/>
        <family val="2"/>
      </rPr>
      <t>A0013430</t>
    </r>
  </si>
  <si>
    <t>603-SIPI-032023-1057564</t>
  </si>
  <si>
    <r>
      <t>'</t>
    </r>
    <r>
      <rPr>
        <sz val="10"/>
        <color rgb="FF000000"/>
        <rFont val="Arial"/>
        <family val="2"/>
      </rPr>
      <t>A15787</t>
    </r>
  </si>
  <si>
    <t>CTY TNHH MTV TM SÀI GÒN - HẬU GIANG</t>
  </si>
  <si>
    <r>
      <t>'</t>
    </r>
    <r>
      <rPr>
        <sz val="10"/>
        <color rgb="FF000000"/>
        <rFont val="Arial"/>
        <family val="2"/>
      </rPr>
      <t>A11418</t>
    </r>
  </si>
  <si>
    <t>603-SIPI-R-042023-1057564</t>
  </si>
  <si>
    <r>
      <t>'</t>
    </r>
    <r>
      <rPr>
        <sz val="10"/>
        <color rgb="FF000000"/>
        <rFont val="Arial"/>
        <family val="2"/>
      </rPr>
      <t>322</t>
    </r>
  </si>
  <si>
    <t>1K23THR-322|1681939|GA - RTV1681939</t>
  </si>
  <si>
    <t>605-SIPI-032023-1097268</t>
  </si>
  <si>
    <r>
      <t>'</t>
    </r>
    <r>
      <rPr>
        <sz val="10"/>
        <color rgb="FF000000"/>
        <rFont val="Arial"/>
        <family val="2"/>
      </rPr>
      <t>Z0017747</t>
    </r>
  </si>
  <si>
    <t>1C23TNN|CHANUONGG</t>
  </si>
  <si>
    <t>CTY TNHH MTV SÀI GÒN CO.OP NHIÊU LỘC</t>
  </si>
  <si>
    <r>
      <t>'</t>
    </r>
    <r>
      <rPr>
        <sz val="10"/>
        <color rgb="FF000000"/>
        <rFont val="Arial"/>
        <family val="2"/>
      </rPr>
      <t>Z0015746</t>
    </r>
  </si>
  <si>
    <r>
      <t>'</t>
    </r>
    <r>
      <rPr>
        <sz val="10"/>
        <color rgb="FF000000"/>
        <rFont val="Arial"/>
        <family val="2"/>
      </rPr>
      <t>Z0015694</t>
    </r>
  </si>
  <si>
    <r>
      <t>'</t>
    </r>
    <r>
      <rPr>
        <sz val="10"/>
        <color rgb="FF000000"/>
        <rFont val="Arial"/>
        <family val="2"/>
      </rPr>
      <t>Z0011830</t>
    </r>
  </si>
  <si>
    <t>607-SIPI-032023-1094417</t>
  </si>
  <si>
    <r>
      <t>'</t>
    </r>
    <r>
      <rPr>
        <sz val="10"/>
        <color rgb="FF000000"/>
        <rFont val="Arial"/>
        <family val="2"/>
      </rPr>
      <t>B0013214</t>
    </r>
  </si>
  <si>
    <t>CTY TNHH MTV SÀI GÒN CO.OP BÌNH TÂN</t>
  </si>
  <si>
    <r>
      <t>'</t>
    </r>
    <r>
      <rPr>
        <sz val="10"/>
        <color rgb="FF000000"/>
        <rFont val="Arial"/>
        <family val="2"/>
      </rPr>
      <t>B0017455</t>
    </r>
  </si>
  <si>
    <r>
      <t>'</t>
    </r>
    <r>
      <rPr>
        <sz val="10"/>
        <color rgb="FF000000"/>
        <rFont val="Arial"/>
        <family val="2"/>
      </rPr>
      <t>B0009893</t>
    </r>
  </si>
  <si>
    <t>609-SIPI-032023-1092360</t>
  </si>
  <si>
    <r>
      <t>'</t>
    </r>
    <r>
      <rPr>
        <sz val="10"/>
        <color rgb="FF000000"/>
        <rFont val="Arial"/>
        <family val="2"/>
      </rPr>
      <t>A0011498</t>
    </r>
  </si>
  <si>
    <t>CTY TNHH MTV TMDV BÌNH ĐÔNG</t>
  </si>
  <si>
    <t>613-SIPI-032023-1091683</t>
  </si>
  <si>
    <r>
      <t>'</t>
    </r>
    <r>
      <rPr>
        <sz val="10"/>
        <color rgb="FF000000"/>
        <rFont val="Arial"/>
        <family val="2"/>
      </rPr>
      <t>A0017786</t>
    </r>
  </si>
  <si>
    <t>CTY TNHH MTV TMDV SÀI GÒN - BÌNH PHƯỚC</t>
  </si>
  <si>
    <r>
      <t>'</t>
    </r>
    <r>
      <rPr>
        <sz val="10"/>
        <color rgb="FF000000"/>
        <rFont val="Arial"/>
        <family val="2"/>
      </rPr>
      <t>A0012349</t>
    </r>
  </si>
  <si>
    <r>
      <t>'</t>
    </r>
    <r>
      <rPr>
        <sz val="10"/>
        <color rgb="FF000000"/>
        <rFont val="Arial"/>
        <family val="2"/>
      </rPr>
      <t>A0015927</t>
    </r>
  </si>
  <si>
    <r>
      <t>'</t>
    </r>
    <r>
      <rPr>
        <sz val="10"/>
        <color rgb="FF000000"/>
        <rFont val="Arial"/>
        <family val="2"/>
      </rPr>
      <t>A0009176</t>
    </r>
  </si>
  <si>
    <t>613-SIPI-R-032023-1091683</t>
  </si>
  <si>
    <r>
      <t>'</t>
    </r>
    <r>
      <rPr>
        <sz val="10"/>
        <color rgb="FF000000"/>
        <rFont val="Arial"/>
        <family val="2"/>
      </rPr>
      <t>380</t>
    </r>
  </si>
  <si>
    <t>1K23TKA-380|GIOTAILUOIXAO - RTV1670184</t>
  </si>
  <si>
    <r>
      <t>'</t>
    </r>
    <r>
      <rPr>
        <sz val="10"/>
        <color rgb="FF000000"/>
        <rFont val="Arial"/>
        <family val="2"/>
      </rPr>
      <t>392</t>
    </r>
  </si>
  <si>
    <t>1K23TKA-392|KIMCHHI - RTV1670841</t>
  </si>
  <si>
    <t>613-SIPI-R-042023-1091683</t>
  </si>
  <si>
    <r>
      <t>'</t>
    </r>
    <r>
      <rPr>
        <sz val="10"/>
        <color rgb="FF000000"/>
        <rFont val="Arial"/>
        <family val="2"/>
      </rPr>
      <t>507</t>
    </r>
  </si>
  <si>
    <t>1K23TKA-507|CHANGIOHEOMUOI - RTV1684420</t>
  </si>
  <si>
    <t>617-SIPI-032023-1077257</t>
  </si>
  <si>
    <r>
      <t>'</t>
    </r>
    <r>
      <rPr>
        <sz val="10"/>
        <color rgb="FF000000"/>
        <rFont val="Arial"/>
        <family val="2"/>
      </rPr>
      <t>A0011261</t>
    </r>
  </si>
  <si>
    <t>CTY TNHH MTV TM SÀI GÒN - QUẢNG NGÃI</t>
  </si>
  <si>
    <t>618-SIPI-032023-1072587</t>
  </si>
  <si>
    <r>
      <t>'</t>
    </r>
    <r>
      <rPr>
        <sz val="10"/>
        <color rgb="FF000000"/>
        <rFont val="Arial"/>
        <family val="2"/>
      </rPr>
      <t>A13433</t>
    </r>
  </si>
  <si>
    <t>CTY TNHH MTV TM&amp;DV SÀI GÒN - PHAN RANG</t>
  </si>
  <si>
    <r>
      <t>'</t>
    </r>
    <r>
      <rPr>
        <sz val="10"/>
        <color rgb="FF000000"/>
        <rFont val="Arial"/>
        <family val="2"/>
      </rPr>
      <t>A17513</t>
    </r>
  </si>
  <si>
    <r>
      <t>'</t>
    </r>
    <r>
      <rPr>
        <sz val="10"/>
        <color rgb="FF000000"/>
        <rFont val="Arial"/>
        <family val="2"/>
      </rPr>
      <t>A11340</t>
    </r>
  </si>
  <si>
    <t>620-SIPI-032023-1063261</t>
  </si>
  <si>
    <r>
      <t>'</t>
    </r>
    <r>
      <rPr>
        <sz val="10"/>
        <color rgb="FF000000"/>
        <rFont val="Arial"/>
        <family val="2"/>
      </rPr>
      <t>D0013391</t>
    </r>
  </si>
  <si>
    <t>CTY TNHH SAIGON CO-OP FAIRPRICE</t>
  </si>
  <si>
    <r>
      <t>'</t>
    </r>
    <r>
      <rPr>
        <sz val="10"/>
        <color rgb="FF000000"/>
        <rFont val="Arial"/>
        <family val="2"/>
      </rPr>
      <t>D0013155</t>
    </r>
  </si>
  <si>
    <r>
      <t>'</t>
    </r>
    <r>
      <rPr>
        <sz val="10"/>
        <color rgb="FF000000"/>
        <rFont val="Arial"/>
        <family val="2"/>
      </rPr>
      <t>D0017462</t>
    </r>
  </si>
  <si>
    <r>
      <t>'</t>
    </r>
    <r>
      <rPr>
        <sz val="10"/>
        <color rgb="FF000000"/>
        <rFont val="Arial"/>
        <family val="2"/>
      </rPr>
      <t>D0015676</t>
    </r>
  </si>
  <si>
    <r>
      <t>'</t>
    </r>
    <r>
      <rPr>
        <sz val="10"/>
        <color rgb="FF000000"/>
        <rFont val="Arial"/>
        <family val="2"/>
      </rPr>
      <t>D0011232</t>
    </r>
  </si>
  <si>
    <t>910-SIPI-012023-10035721</t>
  </si>
  <si>
    <r>
      <t>'</t>
    </r>
    <r>
      <rPr>
        <sz val="10"/>
        <color rgb="FF000000"/>
        <rFont val="Arial"/>
        <family val="2"/>
      </rPr>
      <t>b000712</t>
    </r>
  </si>
  <si>
    <t>HANGHOACACLOAI</t>
  </si>
  <si>
    <t>CN CTY TNHH MTV THUC PHAM SAIGON CO.OP-CO.OP FOOD MIEN BAC</t>
  </si>
  <si>
    <r>
      <t>'</t>
    </r>
    <r>
      <rPr>
        <sz val="10"/>
        <color rgb="FF000000"/>
        <rFont val="Arial"/>
        <family val="2"/>
      </rPr>
      <t>b000378</t>
    </r>
  </si>
  <si>
    <t>910-SIPI-022023-10035679</t>
  </si>
  <si>
    <r>
      <t>'</t>
    </r>
    <r>
      <rPr>
        <sz val="10"/>
        <color rgb="FF000000"/>
        <rFont val="Arial"/>
        <family val="2"/>
      </rPr>
      <t>B002895</t>
    </r>
  </si>
  <si>
    <r>
      <t>'</t>
    </r>
    <r>
      <rPr>
        <sz val="10"/>
        <color rgb="FF000000"/>
        <rFont val="Arial"/>
        <family val="2"/>
      </rPr>
      <t>b004053</t>
    </r>
  </si>
  <si>
    <r>
      <t>'</t>
    </r>
    <r>
      <rPr>
        <sz val="10"/>
        <color rgb="FF000000"/>
        <rFont val="Arial"/>
        <family val="2"/>
      </rPr>
      <t>b002847</t>
    </r>
  </si>
  <si>
    <r>
      <t>'</t>
    </r>
    <r>
      <rPr>
        <sz val="10"/>
        <color rgb="FF000000"/>
        <rFont val="Arial"/>
        <family val="2"/>
      </rPr>
      <t>B002846</t>
    </r>
  </si>
  <si>
    <r>
      <t>'</t>
    </r>
    <r>
      <rPr>
        <sz val="10"/>
        <color rgb="FF000000"/>
        <rFont val="Arial"/>
        <family val="2"/>
      </rPr>
      <t>b004100</t>
    </r>
  </si>
  <si>
    <t>910-SIPI-022023-10035721</t>
  </si>
  <si>
    <r>
      <t>'</t>
    </r>
    <r>
      <rPr>
        <sz val="10"/>
        <color rgb="FF000000"/>
        <rFont val="Arial"/>
        <family val="2"/>
      </rPr>
      <t>b004098</t>
    </r>
  </si>
  <si>
    <r>
      <t>'</t>
    </r>
    <r>
      <rPr>
        <sz val="10"/>
        <color rgb="FF000000"/>
        <rFont val="Arial"/>
        <family val="2"/>
      </rPr>
      <t>b002851</t>
    </r>
  </si>
  <si>
    <r>
      <t>'</t>
    </r>
    <r>
      <rPr>
        <sz val="10"/>
        <color rgb="FF000000"/>
        <rFont val="Arial"/>
        <family val="2"/>
      </rPr>
      <t>B003109</t>
    </r>
  </si>
  <si>
    <r>
      <t>'</t>
    </r>
    <r>
      <rPr>
        <sz val="10"/>
        <color rgb="FF000000"/>
        <rFont val="Arial"/>
        <family val="2"/>
      </rPr>
      <t>b002838</t>
    </r>
  </si>
  <si>
    <r>
      <t>'</t>
    </r>
    <r>
      <rPr>
        <sz val="10"/>
        <color rgb="FF000000"/>
        <rFont val="Arial"/>
        <family val="2"/>
      </rPr>
      <t>b003108</t>
    </r>
  </si>
  <si>
    <r>
      <t>'</t>
    </r>
    <r>
      <rPr>
        <sz val="10"/>
        <color rgb="FF000000"/>
        <rFont val="Arial"/>
        <family val="2"/>
      </rPr>
      <t>b004188</t>
    </r>
  </si>
  <si>
    <t>910-SIPI-022023-10035786</t>
  </si>
  <si>
    <r>
      <t>'</t>
    </r>
    <r>
      <rPr>
        <sz val="10"/>
        <color rgb="FF000000"/>
        <rFont val="Arial"/>
        <family val="2"/>
      </rPr>
      <t>b003851</t>
    </r>
  </si>
  <si>
    <r>
      <t>'</t>
    </r>
    <r>
      <rPr>
        <sz val="10"/>
        <color rgb="FF000000"/>
        <rFont val="Arial"/>
        <family val="2"/>
      </rPr>
      <t>b006807</t>
    </r>
  </si>
  <si>
    <t>910-SIPI-022023-10035795</t>
  </si>
  <si>
    <r>
      <t>'</t>
    </r>
    <r>
      <rPr>
        <sz val="10"/>
        <color rgb="FF000000"/>
        <rFont val="Arial"/>
        <family val="2"/>
      </rPr>
      <t>B009045</t>
    </r>
  </si>
  <si>
    <t>910-SIPI-022023-10035901</t>
  </si>
  <si>
    <r>
      <t>'</t>
    </r>
    <r>
      <rPr>
        <sz val="10"/>
        <color rgb="FF000000"/>
        <rFont val="Arial"/>
        <family val="2"/>
      </rPr>
      <t>B006808</t>
    </r>
  </si>
  <si>
    <r>
      <t>'</t>
    </r>
    <r>
      <rPr>
        <sz val="10"/>
        <color rgb="FF000000"/>
        <rFont val="Arial"/>
        <family val="2"/>
      </rPr>
      <t>B009046</t>
    </r>
  </si>
  <si>
    <t>910-SIPI-022023-10036178</t>
  </si>
  <si>
    <r>
      <t>'</t>
    </r>
    <r>
      <rPr>
        <sz val="10"/>
        <color rgb="FF000000"/>
        <rFont val="Arial"/>
        <family val="2"/>
      </rPr>
      <t>B004099</t>
    </r>
  </si>
  <si>
    <t>910-SIPI-022023-10036713</t>
  </si>
  <si>
    <r>
      <t>'</t>
    </r>
    <r>
      <rPr>
        <sz val="10"/>
        <color rgb="FF000000"/>
        <rFont val="Arial"/>
        <family val="2"/>
      </rPr>
      <t>b002839</t>
    </r>
  </si>
  <si>
    <t>910-SIPI-032023-10036713</t>
  </si>
  <si>
    <r>
      <t>'</t>
    </r>
    <r>
      <rPr>
        <sz val="10"/>
        <color rgb="FF000000"/>
        <rFont val="Arial"/>
        <family val="2"/>
      </rPr>
      <t>b017523</t>
    </r>
  </si>
  <si>
    <r>
      <t>'</t>
    </r>
    <r>
      <rPr>
        <sz val="10"/>
        <color rgb="FF000000"/>
        <rFont val="Arial"/>
        <family val="2"/>
      </rPr>
      <t>B013288</t>
    </r>
  </si>
  <si>
    <r>
      <t>'</t>
    </r>
    <r>
      <rPr>
        <sz val="10"/>
        <color rgb="FF000000"/>
        <rFont val="Arial"/>
        <family val="2"/>
      </rPr>
      <t>B013481</t>
    </r>
  </si>
  <si>
    <r>
      <t>'</t>
    </r>
    <r>
      <rPr>
        <sz val="10"/>
        <color rgb="FF000000"/>
        <rFont val="Arial"/>
        <family val="2"/>
      </rPr>
      <t>b017767</t>
    </r>
  </si>
  <si>
    <r>
      <t>'</t>
    </r>
    <r>
      <rPr>
        <sz val="10"/>
        <color rgb="FF000000"/>
        <rFont val="Arial"/>
        <family val="2"/>
      </rPr>
      <t>b015831</t>
    </r>
  </si>
  <si>
    <r>
      <t>'</t>
    </r>
    <r>
      <rPr>
        <sz val="10"/>
        <color rgb="FF000000"/>
        <rFont val="Arial"/>
        <family val="2"/>
      </rPr>
      <t>b013459</t>
    </r>
  </si>
  <si>
    <r>
      <t>'</t>
    </r>
    <r>
      <rPr>
        <sz val="10"/>
        <color rgb="FF000000"/>
        <rFont val="Arial"/>
        <family val="2"/>
      </rPr>
      <t>b013287</t>
    </r>
  </si>
  <si>
    <r>
      <t>'</t>
    </r>
    <r>
      <rPr>
        <sz val="10"/>
        <color rgb="FF000000"/>
        <rFont val="Arial"/>
        <family val="2"/>
      </rPr>
      <t>b011233</t>
    </r>
  </si>
  <si>
    <r>
      <t>'</t>
    </r>
    <r>
      <rPr>
        <sz val="10"/>
        <color rgb="FF000000"/>
        <rFont val="Arial"/>
        <family val="2"/>
      </rPr>
      <t>b011385</t>
    </r>
  </si>
  <si>
    <r>
      <t>'</t>
    </r>
    <r>
      <rPr>
        <sz val="10"/>
        <color rgb="FF000000"/>
        <rFont val="Arial"/>
        <family val="2"/>
      </rPr>
      <t>b017471</t>
    </r>
  </si>
  <si>
    <r>
      <t>'</t>
    </r>
    <r>
      <rPr>
        <sz val="10"/>
        <color rgb="FF000000"/>
        <rFont val="Arial"/>
        <family val="2"/>
      </rPr>
      <t>b017436</t>
    </r>
  </si>
  <si>
    <r>
      <t>'</t>
    </r>
    <r>
      <rPr>
        <sz val="10"/>
        <color rgb="FF000000"/>
        <rFont val="Arial"/>
        <family val="2"/>
      </rPr>
      <t>b015773</t>
    </r>
  </si>
  <si>
    <r>
      <t>'</t>
    </r>
    <r>
      <rPr>
        <sz val="10"/>
        <color rgb="FF000000"/>
        <rFont val="Arial"/>
        <family val="2"/>
      </rPr>
      <t>B009218</t>
    </r>
  </si>
  <si>
    <r>
      <t>'</t>
    </r>
    <r>
      <rPr>
        <sz val="10"/>
        <color rgb="FF000000"/>
        <rFont val="Arial"/>
        <family val="2"/>
      </rPr>
      <t>b009162</t>
    </r>
  </si>
  <si>
    <r>
      <t>'</t>
    </r>
    <r>
      <rPr>
        <sz val="10"/>
        <color rgb="FF000000"/>
        <rFont val="Arial"/>
        <family val="2"/>
      </rPr>
      <t>b015861</t>
    </r>
  </si>
  <si>
    <r>
      <t>'</t>
    </r>
    <r>
      <rPr>
        <sz val="10"/>
        <color rgb="FF000000"/>
        <rFont val="Arial"/>
        <family val="2"/>
      </rPr>
      <t>B013289</t>
    </r>
  </si>
  <si>
    <r>
      <t>'</t>
    </r>
    <r>
      <rPr>
        <sz val="10"/>
        <color rgb="FF000000"/>
        <rFont val="Arial"/>
        <family val="2"/>
      </rPr>
      <t>b013285</t>
    </r>
  </si>
  <si>
    <r>
      <t>'</t>
    </r>
    <r>
      <rPr>
        <sz val="10"/>
        <color rgb="FF000000"/>
        <rFont val="Arial"/>
        <family val="2"/>
      </rPr>
      <t>b015768</t>
    </r>
  </si>
  <si>
    <r>
      <t>'</t>
    </r>
    <r>
      <rPr>
        <sz val="10"/>
        <color rgb="FF000000"/>
        <rFont val="Arial"/>
        <family val="2"/>
      </rPr>
      <t>b013286</t>
    </r>
  </si>
  <si>
    <r>
      <t>'</t>
    </r>
    <r>
      <rPr>
        <sz val="10"/>
        <color rgb="FF000000"/>
        <rFont val="Arial"/>
        <family val="2"/>
      </rPr>
      <t>b011341</t>
    </r>
  </si>
  <si>
    <r>
      <t>'</t>
    </r>
    <r>
      <rPr>
        <sz val="10"/>
        <color rgb="FF000000"/>
        <rFont val="Arial"/>
        <family val="2"/>
      </rPr>
      <t>b017454</t>
    </r>
  </si>
  <si>
    <r>
      <t>'</t>
    </r>
    <r>
      <rPr>
        <sz val="10"/>
        <color rgb="FF000000"/>
        <rFont val="Arial"/>
        <family val="2"/>
      </rPr>
      <t>B013601</t>
    </r>
  </si>
  <si>
    <r>
      <t>'</t>
    </r>
    <r>
      <rPr>
        <sz val="10"/>
        <color rgb="FF000000"/>
        <rFont val="Arial"/>
        <family val="2"/>
      </rPr>
      <t>B009163</t>
    </r>
  </si>
  <si>
    <r>
      <t>'</t>
    </r>
    <r>
      <rPr>
        <sz val="10"/>
        <color rgb="FF000000"/>
        <rFont val="Arial"/>
        <family val="2"/>
      </rPr>
      <t>b017502</t>
    </r>
  </si>
  <si>
    <r>
      <t>'</t>
    </r>
    <r>
      <rPr>
        <sz val="10"/>
        <color rgb="FF000000"/>
        <rFont val="Arial"/>
        <family val="2"/>
      </rPr>
      <t>b012340</t>
    </r>
  </si>
  <si>
    <r>
      <t>'</t>
    </r>
    <r>
      <rPr>
        <sz val="10"/>
        <color rgb="FF000000"/>
        <rFont val="Arial"/>
        <family val="2"/>
      </rPr>
      <t>b013479</t>
    </r>
  </si>
  <si>
    <r>
      <t>'</t>
    </r>
    <r>
      <rPr>
        <sz val="10"/>
        <color rgb="FF000000"/>
        <rFont val="Arial"/>
        <family val="2"/>
      </rPr>
      <t>B011489</t>
    </r>
  </si>
  <si>
    <r>
      <t>'</t>
    </r>
    <r>
      <rPr>
        <sz val="10"/>
        <color rgb="FF000000"/>
        <rFont val="Arial"/>
        <family val="2"/>
      </rPr>
      <t>b011230</t>
    </r>
  </si>
  <si>
    <r>
      <t>'</t>
    </r>
    <r>
      <rPr>
        <sz val="10"/>
        <color rgb="FF000000"/>
        <rFont val="Arial"/>
        <family val="2"/>
      </rPr>
      <t>b017431</t>
    </r>
  </si>
  <si>
    <r>
      <t>'</t>
    </r>
    <r>
      <rPr>
        <sz val="10"/>
        <color rgb="FF000000"/>
        <rFont val="Arial"/>
        <family val="2"/>
      </rPr>
      <t>b011229</t>
    </r>
  </si>
  <si>
    <t>910-SIPI-R-032023-10036713</t>
  </si>
  <si>
    <r>
      <t>'</t>
    </r>
    <r>
      <rPr>
        <sz val="10"/>
        <color rgb="FF000000"/>
        <rFont val="Arial"/>
        <family val="2"/>
      </rPr>
      <t>1147</t>
    </r>
  </si>
  <si>
    <t>RTV 1677469|1147 - RTV1677469</t>
  </si>
  <si>
    <r>
      <t>'</t>
    </r>
    <r>
      <rPr>
        <sz val="10"/>
        <color rgb="FF000000"/>
        <rFont val="Arial"/>
        <family val="2"/>
      </rPr>
      <t>1040</t>
    </r>
  </si>
  <si>
    <t>RTV 1672226|1040 - RTV1672226</t>
  </si>
  <si>
    <r>
      <t>'</t>
    </r>
    <r>
      <rPr>
        <sz val="10"/>
        <color rgb="FF000000"/>
        <rFont val="Arial"/>
        <family val="2"/>
      </rPr>
      <t>848</t>
    </r>
  </si>
  <si>
    <t>RTV 1663066|848|GA - RTV1663066</t>
  </si>
  <si>
    <r>
      <t>'</t>
    </r>
    <r>
      <rPr>
        <sz val="10"/>
        <color rgb="FF000000"/>
        <rFont val="Arial"/>
        <family val="2"/>
      </rPr>
      <t>1011</t>
    </r>
  </si>
  <si>
    <t>RTV 1669947|1011 - RTV1669947</t>
  </si>
  <si>
    <r>
      <t>'</t>
    </r>
    <r>
      <rPr>
        <sz val="10"/>
        <color rgb="FF000000"/>
        <rFont val="Arial"/>
        <family val="2"/>
      </rPr>
      <t>890</t>
    </r>
  </si>
  <si>
    <t>RTV 1664648|890 - RTV1664648</t>
  </si>
  <si>
    <r>
      <t>'</t>
    </r>
    <r>
      <rPr>
        <sz val="10"/>
        <color rgb="FF000000"/>
        <rFont val="Arial"/>
        <family val="2"/>
      </rPr>
      <t>888</t>
    </r>
  </si>
  <si>
    <t>RTV 1664640|888 - RTV1664640</t>
  </si>
  <si>
    <r>
      <t>'</t>
    </r>
    <r>
      <rPr>
        <sz val="10"/>
        <color rgb="FF000000"/>
        <rFont val="Arial"/>
        <family val="2"/>
      </rPr>
      <t>791</t>
    </r>
  </si>
  <si>
    <t>RTV 1661744|791 - RTV1661744</t>
  </si>
  <si>
    <r>
      <t>'</t>
    </r>
    <r>
      <rPr>
        <sz val="10"/>
        <color rgb="FF000000"/>
        <rFont val="Arial"/>
        <family val="2"/>
      </rPr>
      <t>889</t>
    </r>
  </si>
  <si>
    <t>RTV 1664642|889 - RTV1664642</t>
  </si>
  <si>
    <r>
      <t>'</t>
    </r>
    <r>
      <rPr>
        <sz val="10"/>
        <color rgb="FF000000"/>
        <rFont val="Arial"/>
        <family val="2"/>
      </rPr>
      <t>887</t>
    </r>
  </si>
  <si>
    <t>RTV 1664632|887 - RTV1664632</t>
  </si>
  <si>
    <r>
      <t>'</t>
    </r>
    <r>
      <rPr>
        <sz val="10"/>
        <color rgb="FF000000"/>
        <rFont val="Arial"/>
        <family val="2"/>
      </rPr>
      <t>1203</t>
    </r>
  </si>
  <si>
    <t>RTV 1680519|1203 - RTV1680519</t>
  </si>
  <si>
    <r>
      <t>'</t>
    </r>
    <r>
      <rPr>
        <sz val="10"/>
        <color rgb="FF000000"/>
        <rFont val="Arial"/>
        <family val="2"/>
      </rPr>
      <t>974</t>
    </r>
  </si>
  <si>
    <t>RTV 1668297|974 - RTV1668297</t>
  </si>
  <si>
    <r>
      <t>'</t>
    </r>
    <r>
      <rPr>
        <sz val="10"/>
        <color rgb="FF000000"/>
        <rFont val="Arial"/>
        <family val="2"/>
      </rPr>
      <t>747</t>
    </r>
  </si>
  <si>
    <t>RTV 1660982|747 - RTV1660982</t>
  </si>
  <si>
    <r>
      <t>'</t>
    </r>
    <r>
      <rPr>
        <sz val="10"/>
        <color rgb="FF000000"/>
        <rFont val="Arial"/>
        <family val="2"/>
      </rPr>
      <t>749</t>
    </r>
  </si>
  <si>
    <t>RTV 1661001|749 - RTV1661001</t>
  </si>
  <si>
    <r>
      <t>'</t>
    </r>
    <r>
      <rPr>
        <sz val="10"/>
        <color rgb="FF000000"/>
        <rFont val="Arial"/>
        <family val="2"/>
      </rPr>
      <t>748</t>
    </r>
  </si>
  <si>
    <t>RTV 1660988|748 - RTV1660988</t>
  </si>
  <si>
    <r>
      <t>'</t>
    </r>
    <r>
      <rPr>
        <sz val="10"/>
        <color rgb="FF000000"/>
        <rFont val="Arial"/>
        <family val="2"/>
      </rPr>
      <t>1039</t>
    </r>
  </si>
  <si>
    <t>RTV 1672219|1039 - RTV1672219</t>
  </si>
  <si>
    <r>
      <t>'</t>
    </r>
    <r>
      <rPr>
        <sz val="10"/>
        <color rgb="FF000000"/>
        <rFont val="Arial"/>
        <family val="2"/>
      </rPr>
      <t>1009</t>
    </r>
  </si>
  <si>
    <t>RTV 1669936|1009 - RTV1669936</t>
  </si>
  <si>
    <r>
      <t>'</t>
    </r>
    <r>
      <rPr>
        <sz val="10"/>
        <color rgb="FF000000"/>
        <rFont val="Arial"/>
        <family val="2"/>
      </rPr>
      <t>973</t>
    </r>
  </si>
  <si>
    <t>RTV 1668291|973 - RTV1668291</t>
  </si>
  <si>
    <r>
      <t>'</t>
    </r>
    <r>
      <rPr>
        <sz val="10"/>
        <color rgb="FF000000"/>
        <rFont val="Arial"/>
        <family val="2"/>
      </rPr>
      <t>1052</t>
    </r>
  </si>
  <si>
    <t>RTV 1673519|1052 - RTV1673519</t>
  </si>
  <si>
    <t>920-SIPI-022023-10016975</t>
  </si>
  <si>
    <r>
      <t>'</t>
    </r>
    <r>
      <rPr>
        <sz val="10"/>
        <color rgb="FF000000"/>
        <rFont val="Arial"/>
        <family val="2"/>
      </rPr>
      <t>23-b0003063</t>
    </r>
  </si>
  <si>
    <t>CN CTY TNHH MTV THUC PHAM SAIGON CO.OP-CO.OP FOOD DONG NAI</t>
  </si>
  <si>
    <t>920-SIPI-032023-10017188</t>
  </si>
  <si>
    <r>
      <t>'</t>
    </r>
    <r>
      <rPr>
        <sz val="10"/>
        <color rgb="FF000000"/>
        <rFont val="Arial"/>
        <family val="2"/>
      </rPr>
      <t>23-b018094</t>
    </r>
  </si>
  <si>
    <r>
      <t>'</t>
    </r>
    <r>
      <rPr>
        <sz val="10"/>
        <color rgb="FF000000"/>
        <rFont val="Arial"/>
        <family val="2"/>
      </rPr>
      <t>23-b0013328</t>
    </r>
  </si>
  <si>
    <r>
      <t>'</t>
    </r>
    <r>
      <rPr>
        <sz val="10"/>
        <color rgb="FF000000"/>
        <rFont val="Arial"/>
        <family val="2"/>
      </rPr>
      <t>23-b0015971</t>
    </r>
  </si>
  <si>
    <r>
      <t>'</t>
    </r>
    <r>
      <rPr>
        <sz val="10"/>
        <color rgb="FF000000"/>
        <rFont val="Arial"/>
        <family val="2"/>
      </rPr>
      <t>23-b0013329</t>
    </r>
  </si>
  <si>
    <r>
      <t>'</t>
    </r>
    <r>
      <rPr>
        <sz val="10"/>
        <color rgb="FF000000"/>
        <rFont val="Arial"/>
        <family val="2"/>
      </rPr>
      <t>23-b0018092</t>
    </r>
  </si>
  <si>
    <r>
      <t>'</t>
    </r>
    <r>
      <rPr>
        <sz val="10"/>
        <color rgb="FF000000"/>
        <rFont val="Arial"/>
        <family val="2"/>
      </rPr>
      <t>23-b0009144</t>
    </r>
  </si>
  <si>
    <r>
      <t>'</t>
    </r>
    <r>
      <rPr>
        <sz val="10"/>
        <color rgb="FF000000"/>
        <rFont val="Arial"/>
        <family val="2"/>
      </rPr>
      <t>23-b0009145</t>
    </r>
  </si>
  <si>
    <r>
      <t>'</t>
    </r>
    <r>
      <rPr>
        <sz val="10"/>
        <color rgb="FF000000"/>
        <rFont val="Arial"/>
        <family val="2"/>
      </rPr>
      <t>23-b0013332</t>
    </r>
  </si>
  <si>
    <r>
      <t>'</t>
    </r>
    <r>
      <rPr>
        <sz val="10"/>
        <color rgb="FF000000"/>
        <rFont val="Arial"/>
        <family val="2"/>
      </rPr>
      <t>23-b0013330</t>
    </r>
  </si>
  <si>
    <r>
      <t>'</t>
    </r>
    <r>
      <rPr>
        <sz val="10"/>
        <color rgb="FF000000"/>
        <rFont val="Arial"/>
        <family val="2"/>
      </rPr>
      <t>23-b018093</t>
    </r>
  </si>
  <si>
    <r>
      <t>'</t>
    </r>
    <r>
      <rPr>
        <sz val="10"/>
        <color rgb="FF000000"/>
        <rFont val="Arial"/>
        <family val="2"/>
      </rPr>
      <t>23-b0013331</t>
    </r>
  </si>
  <si>
    <r>
      <t>'</t>
    </r>
    <r>
      <rPr>
        <sz val="10"/>
        <color rgb="FF000000"/>
        <rFont val="Arial"/>
        <family val="2"/>
      </rPr>
      <t>23-b0015692</t>
    </r>
  </si>
  <si>
    <t>920-SIPI-R-032023-10016975</t>
  </si>
  <si>
    <r>
      <t>'</t>
    </r>
    <r>
      <rPr>
        <sz val="10"/>
        <color rgb="FF000000"/>
        <rFont val="Arial"/>
        <family val="2"/>
      </rPr>
      <t>146</t>
    </r>
  </si>
  <si>
    <t>K23TVC-146-RTV1672531|HHCL - RTV1672531</t>
  </si>
  <si>
    <t>920-SIPI-R-032023-10017188</t>
  </si>
  <si>
    <r>
      <t>'</t>
    </r>
    <r>
      <rPr>
        <sz val="10"/>
        <color rgb="FF000000"/>
        <rFont val="Arial"/>
        <family val="2"/>
      </rPr>
      <t>167</t>
    </r>
  </si>
  <si>
    <t>K23TVC-167-RTV1679335|HHCL - RTV1679335</t>
  </si>
  <si>
    <t>930-SIPI-022023-10024710</t>
  </si>
  <si>
    <r>
      <t>'</t>
    </r>
    <r>
      <rPr>
        <sz val="10"/>
        <color rgb="FF000000"/>
        <rFont val="Arial"/>
        <family val="2"/>
      </rPr>
      <t>23-b0004079</t>
    </r>
  </si>
  <si>
    <t>CN CTY TNHH MTV THUC PHAM SAIGON CO.OP-CO.OP FOOD KHU VUC BINH DUONG</t>
  </si>
  <si>
    <t>930-SIPI-022023-10024978</t>
  </si>
  <si>
    <r>
      <t>'</t>
    </r>
    <r>
      <rPr>
        <sz val="10"/>
        <color rgb="FF000000"/>
        <rFont val="Arial"/>
        <family val="2"/>
      </rPr>
      <t>23-b0007472</t>
    </r>
  </si>
  <si>
    <t>930-SIPI-032023-10024978</t>
  </si>
  <si>
    <r>
      <t>'</t>
    </r>
    <r>
      <rPr>
        <sz val="10"/>
        <color rgb="FF000000"/>
        <rFont val="Arial"/>
        <family val="2"/>
      </rPr>
      <t>23-b0017667</t>
    </r>
  </si>
  <si>
    <r>
      <t>'</t>
    </r>
    <r>
      <rPr>
        <sz val="10"/>
        <color rgb="FF000000"/>
        <rFont val="Arial"/>
        <family val="2"/>
      </rPr>
      <t>23-b0015610</t>
    </r>
  </si>
  <si>
    <r>
      <t>'</t>
    </r>
    <r>
      <rPr>
        <sz val="10"/>
        <color rgb="FF000000"/>
        <rFont val="Arial"/>
        <family val="2"/>
      </rPr>
      <t>23-b0015749</t>
    </r>
  </si>
  <si>
    <r>
      <t>'</t>
    </r>
    <r>
      <rPr>
        <sz val="10"/>
        <color rgb="FF000000"/>
        <rFont val="Arial"/>
        <family val="2"/>
      </rPr>
      <t>23-b0013569</t>
    </r>
  </si>
  <si>
    <r>
      <t>'</t>
    </r>
    <r>
      <rPr>
        <sz val="10"/>
        <color rgb="FF000000"/>
        <rFont val="Arial"/>
        <family val="2"/>
      </rPr>
      <t>23-b0013696</t>
    </r>
  </si>
  <si>
    <r>
      <t>'</t>
    </r>
    <r>
      <rPr>
        <sz val="10"/>
        <color rgb="FF000000"/>
        <rFont val="Arial"/>
        <family val="2"/>
      </rPr>
      <t>23-b0015613</t>
    </r>
  </si>
  <si>
    <r>
      <t>'</t>
    </r>
    <r>
      <rPr>
        <sz val="10"/>
        <color rgb="FF000000"/>
        <rFont val="Arial"/>
        <family val="2"/>
      </rPr>
      <t>23-b0013694</t>
    </r>
  </si>
  <si>
    <r>
      <t>'</t>
    </r>
    <r>
      <rPr>
        <sz val="10"/>
        <color rgb="FF000000"/>
        <rFont val="Arial"/>
        <family val="2"/>
      </rPr>
      <t>23-b0013695</t>
    </r>
  </si>
  <si>
    <r>
      <t>'</t>
    </r>
    <r>
      <rPr>
        <sz val="10"/>
        <color rgb="FF000000"/>
        <rFont val="Arial"/>
        <family val="2"/>
      </rPr>
      <t>23-b0015608</t>
    </r>
  </si>
  <si>
    <r>
      <t>'</t>
    </r>
    <r>
      <rPr>
        <sz val="10"/>
        <color rgb="FF000000"/>
        <rFont val="Arial"/>
        <family val="2"/>
      </rPr>
      <t>23-b0015612</t>
    </r>
  </si>
  <si>
    <r>
      <t>'</t>
    </r>
    <r>
      <rPr>
        <sz val="10"/>
        <color rgb="FF000000"/>
        <rFont val="Arial"/>
        <family val="2"/>
      </rPr>
      <t>23-b0013570</t>
    </r>
  </si>
  <si>
    <r>
      <t>'</t>
    </r>
    <r>
      <rPr>
        <sz val="10"/>
        <color rgb="FF000000"/>
        <rFont val="Arial"/>
        <family val="2"/>
      </rPr>
      <t>23-b0009143</t>
    </r>
  </si>
  <si>
    <r>
      <t>'</t>
    </r>
    <r>
      <rPr>
        <sz val="10"/>
        <color rgb="FF000000"/>
        <rFont val="Arial"/>
        <family val="2"/>
      </rPr>
      <t>23-b0013692</t>
    </r>
  </si>
  <si>
    <r>
      <t>'</t>
    </r>
    <r>
      <rPr>
        <sz val="10"/>
        <color rgb="FF000000"/>
        <rFont val="Arial"/>
        <family val="2"/>
      </rPr>
      <t>23-b0015611</t>
    </r>
  </si>
  <si>
    <r>
      <t>'</t>
    </r>
    <r>
      <rPr>
        <sz val="10"/>
        <color rgb="FF000000"/>
        <rFont val="Arial"/>
        <family val="2"/>
      </rPr>
      <t>23-b0009142</t>
    </r>
  </si>
  <si>
    <r>
      <t>'</t>
    </r>
    <r>
      <rPr>
        <sz val="10"/>
        <color rgb="FF000000"/>
        <rFont val="Arial"/>
        <family val="2"/>
      </rPr>
      <t>23-b0013691</t>
    </r>
  </si>
  <si>
    <r>
      <t>'</t>
    </r>
    <r>
      <rPr>
        <sz val="10"/>
        <color rgb="FF000000"/>
        <rFont val="Arial"/>
        <family val="2"/>
      </rPr>
      <t>23-b0011315</t>
    </r>
  </si>
  <si>
    <r>
      <t>'</t>
    </r>
    <r>
      <rPr>
        <sz val="10"/>
        <color rgb="FF000000"/>
        <rFont val="Arial"/>
        <family val="2"/>
      </rPr>
      <t>23-b0013693</t>
    </r>
  </si>
  <si>
    <r>
      <t>'</t>
    </r>
    <r>
      <rPr>
        <sz val="10"/>
        <color rgb="FF000000"/>
        <rFont val="Arial"/>
        <family val="2"/>
      </rPr>
      <t>23-b0015609</t>
    </r>
  </si>
  <si>
    <r>
      <t>'</t>
    </r>
    <r>
      <rPr>
        <sz val="10"/>
        <color rgb="FF000000"/>
        <rFont val="Arial"/>
        <family val="2"/>
      </rPr>
      <t>23-b0011313</t>
    </r>
  </si>
  <si>
    <r>
      <t>'</t>
    </r>
    <r>
      <rPr>
        <sz val="10"/>
        <color rgb="FF000000"/>
        <rFont val="Arial"/>
        <family val="2"/>
      </rPr>
      <t>23-b0011247</t>
    </r>
  </si>
  <si>
    <r>
      <t>'</t>
    </r>
    <r>
      <rPr>
        <sz val="10"/>
        <color rgb="FF000000"/>
        <rFont val="Arial"/>
        <family val="2"/>
      </rPr>
      <t>23-b0015617</t>
    </r>
  </si>
  <si>
    <r>
      <t>'</t>
    </r>
    <r>
      <rPr>
        <sz val="10"/>
        <color rgb="FF000000"/>
        <rFont val="Arial"/>
        <family val="2"/>
      </rPr>
      <t>23-b0017537</t>
    </r>
  </si>
  <si>
    <r>
      <t>'</t>
    </r>
    <r>
      <rPr>
        <sz val="10"/>
        <color rgb="FF000000"/>
        <rFont val="Arial"/>
        <family val="2"/>
      </rPr>
      <t>23-b0013689</t>
    </r>
  </si>
  <si>
    <r>
      <t>'</t>
    </r>
    <r>
      <rPr>
        <sz val="10"/>
        <color rgb="FF000000"/>
        <rFont val="Arial"/>
        <family val="2"/>
      </rPr>
      <t>23-b0017666</t>
    </r>
  </si>
  <si>
    <r>
      <t>'</t>
    </r>
    <r>
      <rPr>
        <sz val="10"/>
        <color rgb="FF000000"/>
        <rFont val="Arial"/>
        <family val="2"/>
      </rPr>
      <t>23-b011313</t>
    </r>
  </si>
  <si>
    <t>930-SIPI-032023-10025077</t>
  </si>
  <si>
    <r>
      <t>'</t>
    </r>
    <r>
      <rPr>
        <sz val="10"/>
        <color rgb="FF000000"/>
        <rFont val="Arial"/>
        <family val="2"/>
      </rPr>
      <t>23-b0017664</t>
    </r>
  </si>
  <si>
    <t>930-SIPI-R-032023-10024710</t>
  </si>
  <si>
    <r>
      <t>'</t>
    </r>
    <r>
      <rPr>
        <sz val="10"/>
        <color rgb="FF000000"/>
        <rFont val="Arial"/>
        <family val="2"/>
      </rPr>
      <t>185</t>
    </r>
  </si>
  <si>
    <t>K23TVD-185-RTV1669880|HHCL - RTV1669880</t>
  </si>
  <si>
    <t>930-SIPI-R-032023-10024978</t>
  </si>
  <si>
    <r>
      <t>'</t>
    </r>
    <r>
      <rPr>
        <sz val="10"/>
        <color rgb="FF000000"/>
        <rFont val="Arial"/>
        <family val="2"/>
      </rPr>
      <t>231</t>
    </r>
  </si>
  <si>
    <t>K23TVD-231-RTV1678403|HHCL - RTV1678403</t>
  </si>
  <si>
    <r>
      <t>'</t>
    </r>
    <r>
      <rPr>
        <sz val="10"/>
        <color rgb="FF000000"/>
        <rFont val="Arial"/>
        <family val="2"/>
      </rPr>
      <t>225</t>
    </r>
  </si>
  <si>
    <t>K23TVD-225-RTV1678300|HHCL - RTV1678300</t>
  </si>
  <si>
    <r>
      <t>'</t>
    </r>
    <r>
      <rPr>
        <sz val="10"/>
        <color rgb="FF000000"/>
        <rFont val="Arial"/>
        <family val="2"/>
      </rPr>
      <t>205</t>
    </r>
  </si>
  <si>
    <t>K23TVD-205-RTV1674746|HHCL - RTV1674746</t>
  </si>
  <si>
    <r>
      <t>'</t>
    </r>
    <r>
      <rPr>
        <sz val="10"/>
        <color rgb="FF000000"/>
        <rFont val="Arial"/>
        <family val="2"/>
      </rPr>
      <t>166</t>
    </r>
  </si>
  <si>
    <t>K23TVD-166-RTV1665125|HHCL - RTV1665125</t>
  </si>
  <si>
    <r>
      <t>'</t>
    </r>
    <r>
      <rPr>
        <sz val="10"/>
        <color rgb="FF000000"/>
        <rFont val="Arial"/>
        <family val="2"/>
      </rPr>
      <t>242</t>
    </r>
  </si>
  <si>
    <t>K23TVD-242-RTV1679947|HHCL - RTV1679947</t>
  </si>
  <si>
    <r>
      <t>'</t>
    </r>
    <r>
      <rPr>
        <sz val="10"/>
        <color rgb="FF000000"/>
        <rFont val="Arial"/>
        <family val="2"/>
      </rPr>
      <t>230</t>
    </r>
  </si>
  <si>
    <t>K23TVD-230-RTV1678395|HHCL - RTV1678395</t>
  </si>
  <si>
    <r>
      <t>'</t>
    </r>
    <r>
      <rPr>
        <sz val="10"/>
        <color rgb="FF000000"/>
        <rFont val="Arial"/>
        <family val="2"/>
      </rPr>
      <t>152</t>
    </r>
  </si>
  <si>
    <t>K23TVD-152-RTV1662354|HHCL - RTV1662354</t>
  </si>
  <si>
    <r>
      <t>'</t>
    </r>
    <r>
      <rPr>
        <sz val="10"/>
        <color rgb="FF000000"/>
        <rFont val="Arial"/>
        <family val="2"/>
      </rPr>
      <t>241</t>
    </r>
  </si>
  <si>
    <t>K23TVD-241-RTV1679944|HHCL - RTV1679944</t>
  </si>
  <si>
    <r>
      <t>'</t>
    </r>
    <r>
      <rPr>
        <sz val="10"/>
        <color rgb="FF000000"/>
        <rFont val="Arial"/>
        <family val="2"/>
      </rPr>
      <t>240</t>
    </r>
  </si>
  <si>
    <t>K23TVD-240-RTV1679943|HHCL - RTV1679943</t>
  </si>
  <si>
    <t>930-SIPI-R-032023-10025077</t>
  </si>
  <si>
    <r>
      <t>'</t>
    </r>
    <r>
      <rPr>
        <sz val="10"/>
        <color rgb="FF000000"/>
        <rFont val="Arial"/>
        <family val="2"/>
      </rPr>
      <t>DC011313</t>
    </r>
  </si>
  <si>
    <t>THANH TOAN 2 LAN</t>
  </si>
  <si>
    <t>940-SIPI-032023-10020581</t>
  </si>
  <si>
    <r>
      <t>'</t>
    </r>
    <r>
      <rPr>
        <sz val="10"/>
        <color rgb="FF000000"/>
        <rFont val="Arial"/>
        <family val="2"/>
      </rPr>
      <t>A00015793</t>
    </r>
  </si>
  <si>
    <t>1C23TNN|HANGHOACACLOAI</t>
  </si>
  <si>
    <t>CN CTY TNHH MTV THUC PHAM SAIGON CO.OP-CO.OP FOOD KV CAN THO</t>
  </si>
  <si>
    <r>
      <t>'</t>
    </r>
    <r>
      <rPr>
        <sz val="10"/>
        <color rgb="FF000000"/>
        <rFont val="Arial"/>
        <family val="2"/>
      </rPr>
      <t>A00017611</t>
    </r>
  </si>
  <si>
    <r>
      <t>'</t>
    </r>
    <r>
      <rPr>
        <sz val="10"/>
        <color rgb="FF000000"/>
        <rFont val="Arial"/>
        <family val="2"/>
      </rPr>
      <t>A00015794</t>
    </r>
  </si>
  <si>
    <r>
      <t>'</t>
    </r>
    <r>
      <rPr>
        <sz val="10"/>
        <color rgb="FF000000"/>
        <rFont val="Arial"/>
        <family val="2"/>
      </rPr>
      <t>A00017612</t>
    </r>
  </si>
  <si>
    <r>
      <t>'</t>
    </r>
    <r>
      <rPr>
        <sz val="10"/>
        <color rgb="FF000000"/>
        <rFont val="Arial"/>
        <family val="2"/>
      </rPr>
      <t>A00015796</t>
    </r>
  </si>
  <si>
    <r>
      <t>'</t>
    </r>
    <r>
      <rPr>
        <sz val="10"/>
        <color rgb="FF000000"/>
        <rFont val="Arial"/>
        <family val="2"/>
      </rPr>
      <t>A00011416</t>
    </r>
  </si>
  <si>
    <r>
      <t>'</t>
    </r>
    <r>
      <rPr>
        <sz val="10"/>
        <color rgb="FF000000"/>
        <rFont val="Arial"/>
        <family val="2"/>
      </rPr>
      <t>B00015792</t>
    </r>
  </si>
  <si>
    <r>
      <t>'</t>
    </r>
    <r>
      <rPr>
        <sz val="10"/>
        <color rgb="FF000000"/>
        <rFont val="Arial"/>
        <family val="2"/>
      </rPr>
      <t>B00015795</t>
    </r>
  </si>
  <si>
    <r>
      <t>'</t>
    </r>
    <r>
      <rPr>
        <sz val="10"/>
        <color rgb="FF000000"/>
        <rFont val="Arial"/>
        <family val="2"/>
      </rPr>
      <t>A00013505</t>
    </r>
  </si>
  <si>
    <r>
      <t>'</t>
    </r>
    <r>
      <rPr>
        <sz val="10"/>
        <color rgb="FF000000"/>
        <rFont val="Arial"/>
        <family val="2"/>
      </rPr>
      <t>A00013506</t>
    </r>
  </si>
  <si>
    <r>
      <t>'</t>
    </r>
    <r>
      <rPr>
        <sz val="10"/>
        <color rgb="FF000000"/>
        <rFont val="Arial"/>
        <family val="2"/>
      </rPr>
      <t>B00011415</t>
    </r>
  </si>
  <si>
    <r>
      <t>'</t>
    </r>
    <r>
      <rPr>
        <sz val="10"/>
        <color rgb="FF000000"/>
        <rFont val="Arial"/>
        <family val="2"/>
      </rPr>
      <t>A00015797</t>
    </r>
  </si>
  <si>
    <r>
      <t>'</t>
    </r>
    <r>
      <rPr>
        <sz val="10"/>
        <color rgb="FF000000"/>
        <rFont val="Arial"/>
        <family val="2"/>
      </rPr>
      <t>A00011417</t>
    </r>
  </si>
  <si>
    <r>
      <t>'</t>
    </r>
    <r>
      <rPr>
        <sz val="10"/>
        <color rgb="FF000000"/>
        <rFont val="Arial"/>
        <family val="2"/>
      </rPr>
      <t>B00017613</t>
    </r>
  </si>
  <si>
    <r>
      <t>'</t>
    </r>
    <r>
      <rPr>
        <sz val="10"/>
        <color rgb="FF000000"/>
        <rFont val="Arial"/>
        <family val="2"/>
      </rPr>
      <t>A00011412</t>
    </r>
  </si>
  <si>
    <r>
      <t>'</t>
    </r>
    <r>
      <rPr>
        <sz val="10"/>
        <color rgb="FF000000"/>
        <rFont val="Arial"/>
        <family val="2"/>
      </rPr>
      <t>B00011414</t>
    </r>
  </si>
  <si>
    <r>
      <t>'</t>
    </r>
    <r>
      <rPr>
        <sz val="10"/>
        <color rgb="FF000000"/>
        <rFont val="Arial"/>
        <family val="2"/>
      </rPr>
      <t>B00015798</t>
    </r>
  </si>
  <si>
    <r>
      <t>'</t>
    </r>
    <r>
      <rPr>
        <sz val="10"/>
        <color rgb="FF000000"/>
        <rFont val="Arial"/>
        <family val="2"/>
      </rPr>
      <t>A00011413</t>
    </r>
  </si>
  <si>
    <t>940-SIPI-R-032023-10020581</t>
  </si>
  <si>
    <r>
      <t>'</t>
    </r>
    <r>
      <rPr>
        <sz val="10"/>
        <color rgb="FF000000"/>
        <rFont val="Arial"/>
        <family val="2"/>
      </rPr>
      <t>R0000540</t>
    </r>
  </si>
  <si>
    <t>1K23TVE|0000540.R1677767|9405 - RTV1677767</t>
  </si>
  <si>
    <r>
      <t>'</t>
    </r>
    <r>
      <rPr>
        <sz val="10"/>
        <color rgb="FF000000"/>
        <rFont val="Arial"/>
        <family val="2"/>
      </rPr>
      <t>R0000495</t>
    </r>
  </si>
  <si>
    <t>1K23TVE|0000495.R1673442|9402 - RTV1673442</t>
  </si>
  <si>
    <r>
      <t>'</t>
    </r>
    <r>
      <rPr>
        <sz val="10"/>
        <color rgb="FF000000"/>
        <rFont val="Arial"/>
        <family val="2"/>
      </rPr>
      <t>R0000575</t>
    </r>
  </si>
  <si>
    <t>1K23TVE|0000575.R1681076|9420 - RTV1681076</t>
  </si>
  <si>
    <r>
      <t>'</t>
    </r>
    <r>
      <rPr>
        <sz val="10"/>
        <color rgb="FF000000"/>
        <rFont val="Arial"/>
        <family val="2"/>
      </rPr>
      <t>R0000512</t>
    </r>
  </si>
  <si>
    <t>1K23TVE|0000512.R1675201|9413</t>
  </si>
  <si>
    <t>940-SIPI-R-042023-10020581</t>
  </si>
  <si>
    <r>
      <t>'</t>
    </r>
    <r>
      <rPr>
        <sz val="10"/>
        <color rgb="FF000000"/>
        <rFont val="Arial"/>
        <family val="2"/>
      </rPr>
      <t>R0000627</t>
    </r>
  </si>
  <si>
    <t>1K23TVE|0000627.R1684552|9411 - RTV1684552</t>
  </si>
  <si>
    <r>
      <t>'</t>
    </r>
    <r>
      <rPr>
        <sz val="10"/>
        <color rgb="FF000000"/>
        <rFont val="Arial"/>
        <family val="2"/>
      </rPr>
      <t>R0000629</t>
    </r>
  </si>
  <si>
    <t>1K23TVE|0000629.R1684554|9414 - RTV1684554</t>
  </si>
  <si>
    <r>
      <t>'</t>
    </r>
    <r>
      <rPr>
        <sz val="10"/>
        <color rgb="FF000000"/>
        <rFont val="Arial"/>
        <family val="2"/>
      </rPr>
      <t>R0000660</t>
    </r>
  </si>
  <si>
    <t>1K23TVE|0000660.R1686512|9408 - RTV1686512</t>
  </si>
  <si>
    <r>
      <t>'</t>
    </r>
    <r>
      <rPr>
        <sz val="10"/>
        <color rgb="FF000000"/>
        <rFont val="Arial"/>
        <family val="2"/>
      </rPr>
      <t>R0000623</t>
    </r>
  </si>
  <si>
    <t>1K23TVE|0000623.R1684093|9413 - RTV1684093</t>
  </si>
  <si>
    <r>
      <t>'</t>
    </r>
    <r>
      <rPr>
        <sz val="10"/>
        <color rgb="FF000000"/>
        <rFont val="Arial"/>
        <family val="2"/>
      </rPr>
      <t>R0000616</t>
    </r>
  </si>
  <si>
    <t>1K23TVE|0000616.R1683920|9418 - RTV1683920</t>
  </si>
  <si>
    <r>
      <t>'</t>
    </r>
    <r>
      <rPr>
        <sz val="10"/>
        <color rgb="FF000000"/>
        <rFont val="Arial"/>
        <family val="2"/>
      </rPr>
      <t>R0000653</t>
    </r>
  </si>
  <si>
    <t>1K23TVE|0000653.R1686492|9408 - RTV1686492</t>
  </si>
  <si>
    <r>
      <t>'</t>
    </r>
    <r>
      <rPr>
        <sz val="10"/>
        <color rgb="FF000000"/>
        <rFont val="Arial"/>
        <family val="2"/>
      </rPr>
      <t>R0000645</t>
    </r>
  </si>
  <si>
    <t>1K23TVE|0000645.R1686463|9406 - RTV1686463</t>
  </si>
  <si>
    <t>950-SIPI-032023-10008550</t>
  </si>
  <si>
    <r>
      <t>'</t>
    </r>
    <r>
      <rPr>
        <sz val="10"/>
        <color rgb="FF000000"/>
        <rFont val="Arial"/>
        <family val="2"/>
      </rPr>
      <t>23-b0015867</t>
    </r>
  </si>
  <si>
    <t>CN CTY TNHH MTV THUC PHAM SAIGON CO.OP-CH CO.OP FOOD LONG HAU</t>
  </si>
  <si>
    <r>
      <t>'</t>
    </r>
    <r>
      <rPr>
        <sz val="10"/>
        <color rgb="FF000000"/>
        <rFont val="Arial"/>
        <family val="2"/>
      </rPr>
      <t>23-b0013311</t>
    </r>
  </si>
  <si>
    <r>
      <t>'</t>
    </r>
    <r>
      <rPr>
        <sz val="10"/>
        <color rgb="FF000000"/>
        <rFont val="Arial"/>
        <family val="2"/>
      </rPr>
      <t>23-b0013701</t>
    </r>
  </si>
  <si>
    <r>
      <t>'</t>
    </r>
    <r>
      <rPr>
        <sz val="10"/>
        <color rgb="FF000000"/>
        <rFont val="Arial"/>
        <family val="2"/>
      </rPr>
      <t>23-b0009177</t>
    </r>
  </si>
  <si>
    <t>QT01042023-00904</t>
  </si>
  <si>
    <t>'</t>
  </si>
  <si>
    <t>010303-HT06-Phi HT van chuyen tinh T3/2023- 7%</t>
  </si>
  <si>
    <r>
      <t>Tổng:</t>
    </r>
    <r>
      <rPr>
        <b/>
        <sz val="10"/>
        <color rgb="FF000000"/>
        <rFont val="Arial"/>
        <family val="2"/>
      </rPr>
      <t xml:space="preserve"> 1,145,288,858</t>
    </r>
  </si>
  <si>
    <t>Ngày ….. tháng ….. năm ……</t>
  </si>
  <si>
    <t>Người lập bảng</t>
  </si>
  <si>
    <t xml:space="preserve">      </t>
  </si>
  <si>
    <t>Soá HÑ</t>
  </si>
  <si>
    <t>Ngaøy HD</t>
  </si>
  <si>
    <t>Trò G.HDCT</t>
  </si>
  <si>
    <t>VAT</t>
  </si>
  <si>
    <t>Trò Giaù HÑ</t>
  </si>
  <si>
    <t>Store</t>
  </si>
  <si>
    <t>Ten Co.op</t>
  </si>
  <si>
    <t>tinh</t>
  </si>
  <si>
    <t>Vendor</t>
  </si>
  <si>
    <t>Teân NCC</t>
  </si>
  <si>
    <t>07/03/2023</t>
  </si>
  <si>
    <t>PR.CUA-B.THUAN</t>
  </si>
  <si>
    <t>CONG TY TNHH TM VA DV NGOC THOM</t>
  </si>
  <si>
    <t>K.TUM</t>
  </si>
  <si>
    <t>M.THO</t>
  </si>
  <si>
    <t>P.YEN</t>
  </si>
  <si>
    <t>T.MUOI</t>
  </si>
  <si>
    <t>Q.NHON</t>
  </si>
  <si>
    <t>L.XUYEN</t>
  </si>
  <si>
    <t>T.KY</t>
  </si>
  <si>
    <t>S.TRA</t>
  </si>
  <si>
    <t>V.TAU</t>
  </si>
  <si>
    <t>L.AN</t>
  </si>
  <si>
    <t>C.LAY</t>
  </si>
  <si>
    <t>P.RI</t>
  </si>
  <si>
    <t>FL.AN</t>
  </si>
  <si>
    <t>D.XOAI</t>
  </si>
  <si>
    <t>B.TRE</t>
  </si>
  <si>
    <t>B.LUC</t>
  </si>
  <si>
    <t>C.GIUOC</t>
  </si>
  <si>
    <t>S.TRANG</t>
  </si>
  <si>
    <t>C.RANH</t>
  </si>
  <si>
    <t>T.NINH</t>
  </si>
  <si>
    <t>C.LANH</t>
  </si>
  <si>
    <t>Q.NGAI</t>
  </si>
  <si>
    <t>Q.BINH</t>
  </si>
  <si>
    <t>T.HA</t>
  </si>
  <si>
    <t>B.RIA</t>
  </si>
  <si>
    <t>P.THIET</t>
  </si>
  <si>
    <t>D.HAI</t>
  </si>
  <si>
    <t>S.DEC</t>
  </si>
  <si>
    <t>B.THUY</t>
  </si>
  <si>
    <t>V.THANH</t>
  </si>
  <si>
    <t>FT.THUAN</t>
  </si>
  <si>
    <t>FC.THO</t>
  </si>
  <si>
    <t>D.NANG</t>
  </si>
  <si>
    <t>B.LOC</t>
  </si>
  <si>
    <t>T.BANG</t>
  </si>
  <si>
    <t>T.CHAU LXUYEN</t>
  </si>
  <si>
    <t>A.NHON</t>
  </si>
  <si>
    <t>D.NONG</t>
  </si>
  <si>
    <t>D.PHU</t>
  </si>
  <si>
    <t>T.THANH</t>
  </si>
  <si>
    <t>N.TRANG</t>
  </si>
  <si>
    <t>V.PHUC</t>
  </si>
  <si>
    <t>L.GI</t>
  </si>
  <si>
    <t>Tên batch : 100-OANH-22042023_1</t>
  </si>
  <si>
    <t>Số chứng từ : 23202146</t>
  </si>
  <si>
    <t>Ngày thanh toán : 22/04/2023</t>
  </si>
  <si>
    <t>Mã cung cấp: 021583</t>
  </si>
  <si>
    <t>Nhà cung cấp: 232-Cty TNHH MTV TM&amp;DV Ngoc Thom-NR</t>
  </si>
  <si>
    <t>197-SIPI-022023-1074479</t>
  </si>
  <si>
    <r>
      <t>'</t>
    </r>
    <r>
      <rPr>
        <sz val="10"/>
        <color rgb="FF000000"/>
        <rFont val="Arial"/>
        <family val="2"/>
      </rPr>
      <t>P0004032</t>
    </r>
  </si>
  <si>
    <t>1C23TNN|BAPGIOHEOMUOIVITA</t>
  </si>
  <si>
    <t>197-SIPI-122022-1073435</t>
  </si>
  <si>
    <r>
      <t>'</t>
    </r>
    <r>
      <rPr>
        <sz val="10"/>
        <color rgb="FF000000"/>
        <rFont val="Arial"/>
        <family val="2"/>
      </rPr>
      <t>P0055084</t>
    </r>
  </si>
  <si>
    <t>1C22TNT|BAPGIOHEOMUOIVITA</t>
  </si>
  <si>
    <t>199-SIPI-012023-1081318</t>
  </si>
  <si>
    <r>
      <t>'</t>
    </r>
    <r>
      <rPr>
        <sz val="10"/>
        <color rgb="FF000000"/>
        <rFont val="Arial"/>
        <family val="2"/>
      </rPr>
      <t>a0000309</t>
    </r>
  </si>
  <si>
    <t>199-SIPI-022023-1081668</t>
  </si>
  <si>
    <r>
      <t>'</t>
    </r>
    <r>
      <rPr>
        <sz val="10"/>
        <color rgb="FF000000"/>
        <rFont val="Arial"/>
        <family val="2"/>
      </rPr>
      <t>a0006874</t>
    </r>
  </si>
  <si>
    <t>1C23TNN|GAHUNCOXAHUONGCOO</t>
  </si>
  <si>
    <r>
      <t>'</t>
    </r>
    <r>
      <rPr>
        <sz val="10"/>
        <color rgb="FF000000"/>
        <rFont val="Arial"/>
        <family val="2"/>
      </rPr>
      <t>a0004201</t>
    </r>
  </si>
  <si>
    <t>199-SIPI-122022-1079973</t>
  </si>
  <si>
    <r>
      <t>'</t>
    </r>
    <r>
      <rPr>
        <sz val="10"/>
        <color rgb="FF000000"/>
        <rFont val="Arial"/>
        <family val="2"/>
      </rPr>
      <t>a0054542</t>
    </r>
  </si>
  <si>
    <t>299-SIPI-012023-1260215</t>
  </si>
  <si>
    <r>
      <t>'</t>
    </r>
    <r>
      <rPr>
        <sz val="10"/>
        <color rgb="FF000000"/>
        <rFont val="Arial"/>
        <family val="2"/>
      </rPr>
      <t>22-b0000004</t>
    </r>
  </si>
  <si>
    <t>HHCLNQ</t>
  </si>
  <si>
    <t>10.5%-VAT 8</t>
  </si>
  <si>
    <t>299-SIPI-012023-1263156</t>
  </si>
  <si>
    <r>
      <t>'</t>
    </r>
    <r>
      <rPr>
        <sz val="10"/>
        <color rgb="FF000000"/>
        <rFont val="Arial"/>
        <family val="2"/>
      </rPr>
      <t>23-b0000388</t>
    </r>
  </si>
  <si>
    <t>HHCLHA</t>
  </si>
  <si>
    <r>
      <t>'</t>
    </r>
    <r>
      <rPr>
        <sz val="10"/>
        <color rgb="FF000000"/>
        <rFont val="Arial"/>
        <family val="2"/>
      </rPr>
      <t>23-b000218</t>
    </r>
  </si>
  <si>
    <t>HHCLNT</t>
  </si>
  <si>
    <r>
      <t>'</t>
    </r>
    <r>
      <rPr>
        <sz val="10"/>
        <color rgb="FF000000"/>
        <rFont val="Arial"/>
        <family val="2"/>
      </rPr>
      <t>23-b001735</t>
    </r>
  </si>
  <si>
    <t>HHCLHT</t>
  </si>
  <si>
    <r>
      <t>'</t>
    </r>
    <r>
      <rPr>
        <sz val="10"/>
        <color rgb="FF000000"/>
        <rFont val="Arial"/>
        <family val="2"/>
      </rPr>
      <t>23-b000085</t>
    </r>
  </si>
  <si>
    <r>
      <t>'</t>
    </r>
    <r>
      <rPr>
        <sz val="10"/>
        <color rgb="FF000000"/>
        <rFont val="Arial"/>
        <family val="2"/>
      </rPr>
      <t>23-b0000205</t>
    </r>
  </si>
  <si>
    <r>
      <t>'</t>
    </r>
    <r>
      <rPr>
        <sz val="10"/>
        <color rgb="FF000000"/>
        <rFont val="Arial"/>
        <family val="2"/>
      </rPr>
      <t>23-b183</t>
    </r>
  </si>
  <si>
    <t>HHCLCT</t>
  </si>
  <si>
    <r>
      <t>'</t>
    </r>
    <r>
      <rPr>
        <sz val="10"/>
        <color rgb="FF000000"/>
        <rFont val="Arial"/>
        <family val="2"/>
      </rPr>
      <t>23-b0001558</t>
    </r>
  </si>
  <si>
    <r>
      <t>'</t>
    </r>
    <r>
      <rPr>
        <sz val="10"/>
        <color rgb="FF000000"/>
        <rFont val="Arial"/>
        <family val="2"/>
      </rPr>
      <t>23-b000080</t>
    </r>
  </si>
  <si>
    <r>
      <t>'</t>
    </r>
    <r>
      <rPr>
        <sz val="10"/>
        <color rgb="FF000000"/>
        <rFont val="Arial"/>
        <family val="2"/>
      </rPr>
      <t>23-b0000065</t>
    </r>
  </si>
  <si>
    <r>
      <t>'</t>
    </r>
    <r>
      <rPr>
        <sz val="10"/>
        <color rgb="FF000000"/>
        <rFont val="Arial"/>
        <family val="2"/>
      </rPr>
      <t>23-b134</t>
    </r>
  </si>
  <si>
    <r>
      <t>'</t>
    </r>
    <r>
      <rPr>
        <sz val="10"/>
        <color rgb="FF000000"/>
        <rFont val="Arial"/>
        <family val="2"/>
      </rPr>
      <t>23-b0000216</t>
    </r>
  </si>
  <si>
    <r>
      <t>'</t>
    </r>
    <r>
      <rPr>
        <sz val="10"/>
        <color rgb="FF000000"/>
        <rFont val="Arial"/>
        <family val="2"/>
      </rPr>
      <t>23-b0000059</t>
    </r>
  </si>
  <si>
    <r>
      <t>'</t>
    </r>
    <r>
      <rPr>
        <sz val="10"/>
        <color rgb="FF000000"/>
        <rFont val="Arial"/>
        <family val="2"/>
      </rPr>
      <t>23-b000083</t>
    </r>
  </si>
  <si>
    <r>
      <t>'</t>
    </r>
    <r>
      <rPr>
        <sz val="10"/>
        <color rgb="FF000000"/>
        <rFont val="Arial"/>
        <family val="2"/>
      </rPr>
      <t>23-b000254</t>
    </r>
  </si>
  <si>
    <r>
      <t>'</t>
    </r>
    <r>
      <rPr>
        <sz val="10"/>
        <color rgb="FF000000"/>
        <rFont val="Arial"/>
        <family val="2"/>
      </rPr>
      <t>23-b0000204</t>
    </r>
  </si>
  <si>
    <r>
      <t>'</t>
    </r>
    <r>
      <rPr>
        <sz val="10"/>
        <color rgb="FF000000"/>
        <rFont val="Arial"/>
        <family val="2"/>
      </rPr>
      <t>23-b0000386</t>
    </r>
  </si>
  <si>
    <r>
      <t>'</t>
    </r>
    <r>
      <rPr>
        <sz val="10"/>
        <color rgb="FF000000"/>
        <rFont val="Arial"/>
        <family val="2"/>
      </rPr>
      <t>23-b001627</t>
    </r>
  </si>
  <si>
    <r>
      <t>'</t>
    </r>
    <r>
      <rPr>
        <sz val="10"/>
        <color rgb="FF000000"/>
        <rFont val="Arial"/>
        <family val="2"/>
      </rPr>
      <t>23-b000261</t>
    </r>
  </si>
  <si>
    <r>
      <t>'</t>
    </r>
    <r>
      <rPr>
        <sz val="10"/>
        <color rgb="FF000000"/>
        <rFont val="Arial"/>
        <family val="2"/>
      </rPr>
      <t>23-b142</t>
    </r>
  </si>
  <si>
    <r>
      <t>'</t>
    </r>
    <r>
      <rPr>
        <sz val="10"/>
        <color rgb="FF000000"/>
        <rFont val="Arial"/>
        <family val="2"/>
      </rPr>
      <t>23-b000262</t>
    </r>
  </si>
  <si>
    <r>
      <t>'</t>
    </r>
    <r>
      <rPr>
        <sz val="10"/>
        <color rgb="FF000000"/>
        <rFont val="Arial"/>
        <family val="2"/>
      </rPr>
      <t>23-b0000215</t>
    </r>
  </si>
  <si>
    <r>
      <t>'</t>
    </r>
    <r>
      <rPr>
        <sz val="10"/>
        <color rgb="FF000000"/>
        <rFont val="Arial"/>
        <family val="2"/>
      </rPr>
      <t>23-b000284</t>
    </r>
  </si>
  <si>
    <r>
      <t>'</t>
    </r>
    <r>
      <rPr>
        <sz val="10"/>
        <color rgb="FF000000"/>
        <rFont val="Arial"/>
        <family val="2"/>
      </rPr>
      <t>23-b191</t>
    </r>
  </si>
  <si>
    <r>
      <t>'</t>
    </r>
    <r>
      <rPr>
        <sz val="10"/>
        <color rgb="FF000000"/>
        <rFont val="Arial"/>
        <family val="2"/>
      </rPr>
      <t>23-b0000206</t>
    </r>
  </si>
  <si>
    <r>
      <t>'</t>
    </r>
    <r>
      <rPr>
        <sz val="10"/>
        <color rgb="FF000000"/>
        <rFont val="Arial"/>
        <family val="2"/>
      </rPr>
      <t>23-b000144</t>
    </r>
  </si>
  <si>
    <r>
      <t>'</t>
    </r>
    <r>
      <rPr>
        <sz val="10"/>
        <color rgb="FF000000"/>
        <rFont val="Arial"/>
        <family val="2"/>
      </rPr>
      <t>23-b000129</t>
    </r>
  </si>
  <si>
    <r>
      <t>'</t>
    </r>
    <r>
      <rPr>
        <sz val="10"/>
        <color rgb="FF000000"/>
        <rFont val="Arial"/>
        <family val="2"/>
      </rPr>
      <t>23-b000106</t>
    </r>
  </si>
  <si>
    <r>
      <t>'</t>
    </r>
    <r>
      <rPr>
        <sz val="10"/>
        <color rgb="FF000000"/>
        <rFont val="Arial"/>
        <family val="2"/>
      </rPr>
      <t>23-b000285</t>
    </r>
  </si>
  <si>
    <r>
      <t>'</t>
    </r>
    <r>
      <rPr>
        <sz val="10"/>
        <color rgb="FF000000"/>
        <rFont val="Arial"/>
        <family val="2"/>
      </rPr>
      <t>23-b0000208</t>
    </r>
  </si>
  <si>
    <r>
      <t>'</t>
    </r>
    <r>
      <rPr>
        <sz val="10"/>
        <color rgb="FF000000"/>
        <rFont val="Arial"/>
        <family val="2"/>
      </rPr>
      <t>23-b0000209</t>
    </r>
  </si>
  <si>
    <r>
      <t>'</t>
    </r>
    <r>
      <rPr>
        <sz val="10"/>
        <color rgb="FF000000"/>
        <rFont val="Arial"/>
        <family val="2"/>
      </rPr>
      <t>23-b000062</t>
    </r>
  </si>
  <si>
    <r>
      <t>'</t>
    </r>
    <r>
      <rPr>
        <sz val="10"/>
        <color rgb="FF000000"/>
        <rFont val="Arial"/>
        <family val="2"/>
      </rPr>
      <t>23-b000264</t>
    </r>
  </si>
  <si>
    <r>
      <t>'</t>
    </r>
    <r>
      <rPr>
        <sz val="10"/>
        <color rgb="FF000000"/>
        <rFont val="Arial"/>
        <family val="2"/>
      </rPr>
      <t>23-b000012</t>
    </r>
  </si>
  <si>
    <r>
      <t>'</t>
    </r>
    <r>
      <rPr>
        <sz val="10"/>
        <color rgb="FF000000"/>
        <rFont val="Arial"/>
        <family val="2"/>
      </rPr>
      <t>23-b000288</t>
    </r>
  </si>
  <si>
    <r>
      <t>'</t>
    </r>
    <r>
      <rPr>
        <sz val="10"/>
        <color rgb="FF000000"/>
        <rFont val="Arial"/>
        <family val="2"/>
      </rPr>
      <t>23-b000068</t>
    </r>
  </si>
  <si>
    <r>
      <t>'</t>
    </r>
    <r>
      <rPr>
        <sz val="10"/>
        <color rgb="FF000000"/>
        <rFont val="Arial"/>
        <family val="2"/>
      </rPr>
      <t>23-b000247</t>
    </r>
  </si>
  <si>
    <r>
      <t>'</t>
    </r>
    <r>
      <rPr>
        <sz val="10"/>
        <color rgb="FF000000"/>
        <rFont val="Arial"/>
        <family val="2"/>
      </rPr>
      <t>23-b0000217</t>
    </r>
  </si>
  <si>
    <r>
      <t>'</t>
    </r>
    <r>
      <rPr>
        <sz val="10"/>
        <color rgb="FF000000"/>
        <rFont val="Arial"/>
        <family val="2"/>
      </rPr>
      <t>23-b000075</t>
    </r>
  </si>
  <si>
    <r>
      <t>'</t>
    </r>
    <r>
      <rPr>
        <sz val="10"/>
        <color rgb="FF000000"/>
        <rFont val="Arial"/>
        <family val="2"/>
      </rPr>
      <t>23-b000253</t>
    </r>
  </si>
  <si>
    <r>
      <t>'</t>
    </r>
    <r>
      <rPr>
        <sz val="10"/>
        <color rgb="FF000000"/>
        <rFont val="Arial"/>
        <family val="2"/>
      </rPr>
      <t>23-b000257</t>
    </r>
  </si>
  <si>
    <r>
      <t>'</t>
    </r>
    <r>
      <rPr>
        <sz val="10"/>
        <color rgb="FF000000"/>
        <rFont val="Arial"/>
        <family val="2"/>
      </rPr>
      <t>23-b419</t>
    </r>
  </si>
  <si>
    <r>
      <t>'</t>
    </r>
    <r>
      <rPr>
        <sz val="10"/>
        <color rgb="FF000000"/>
        <rFont val="Arial"/>
        <family val="2"/>
      </rPr>
      <t>23-b0000099</t>
    </r>
  </si>
  <si>
    <r>
      <t>'</t>
    </r>
    <r>
      <rPr>
        <sz val="10"/>
        <color rgb="FF000000"/>
        <rFont val="Arial"/>
        <family val="2"/>
      </rPr>
      <t>23-b0000207</t>
    </r>
  </si>
  <si>
    <r>
      <t>'</t>
    </r>
    <r>
      <rPr>
        <sz val="10"/>
        <color rgb="FF000000"/>
        <rFont val="Arial"/>
        <family val="2"/>
      </rPr>
      <t>23-b0000212</t>
    </r>
  </si>
  <si>
    <r>
      <t>'</t>
    </r>
    <r>
      <rPr>
        <sz val="10"/>
        <color rgb="FF000000"/>
        <rFont val="Arial"/>
        <family val="2"/>
      </rPr>
      <t>23-b001827</t>
    </r>
  </si>
  <si>
    <r>
      <t>'</t>
    </r>
    <r>
      <rPr>
        <sz val="10"/>
        <color rgb="FF000000"/>
        <rFont val="Arial"/>
        <family val="2"/>
      </rPr>
      <t>23-b0000278</t>
    </r>
  </si>
  <si>
    <r>
      <t>'</t>
    </r>
    <r>
      <rPr>
        <sz val="10"/>
        <color rgb="FF000000"/>
        <rFont val="Arial"/>
        <family val="2"/>
      </rPr>
      <t>23-b0000214</t>
    </r>
  </si>
  <si>
    <r>
      <t>'</t>
    </r>
    <r>
      <rPr>
        <sz val="10"/>
        <color rgb="FF000000"/>
        <rFont val="Arial"/>
        <family val="2"/>
      </rPr>
      <t>23-b0000185</t>
    </r>
  </si>
  <si>
    <r>
      <t>'</t>
    </r>
    <r>
      <rPr>
        <sz val="10"/>
        <color rgb="FF000000"/>
        <rFont val="Arial"/>
        <family val="2"/>
      </rPr>
      <t>23-b0000113</t>
    </r>
  </si>
  <si>
    <r>
      <t>'</t>
    </r>
    <r>
      <rPr>
        <sz val="10"/>
        <color rgb="FF000000"/>
        <rFont val="Arial"/>
        <family val="2"/>
      </rPr>
      <t>23-b000090</t>
    </r>
  </si>
  <si>
    <r>
      <t>'</t>
    </r>
    <r>
      <rPr>
        <sz val="10"/>
        <color rgb="FF000000"/>
        <rFont val="Arial"/>
        <family val="2"/>
      </rPr>
      <t>23-b000079</t>
    </r>
  </si>
  <si>
    <r>
      <t>'</t>
    </r>
    <r>
      <rPr>
        <sz val="10"/>
        <color rgb="FF000000"/>
        <rFont val="Arial"/>
        <family val="2"/>
      </rPr>
      <t>23-b000404</t>
    </r>
  </si>
  <si>
    <r>
      <t>'</t>
    </r>
    <r>
      <rPr>
        <sz val="10"/>
        <color rgb="FF000000"/>
        <rFont val="Arial"/>
        <family val="2"/>
      </rPr>
      <t>23-b0000011</t>
    </r>
  </si>
  <si>
    <r>
      <t>'</t>
    </r>
    <r>
      <rPr>
        <sz val="10"/>
        <color rgb="FF000000"/>
        <rFont val="Arial"/>
        <family val="2"/>
      </rPr>
      <t>23-b000176</t>
    </r>
  </si>
  <si>
    <r>
      <t>'</t>
    </r>
    <r>
      <rPr>
        <sz val="10"/>
        <color rgb="FF000000"/>
        <rFont val="Arial"/>
        <family val="2"/>
      </rPr>
      <t>23-b000103</t>
    </r>
  </si>
  <si>
    <r>
      <t>'</t>
    </r>
    <r>
      <rPr>
        <sz val="10"/>
        <color rgb="FF000000"/>
        <rFont val="Arial"/>
        <family val="2"/>
      </rPr>
      <t>23-b0000242</t>
    </r>
  </si>
  <si>
    <r>
      <t>'</t>
    </r>
    <r>
      <rPr>
        <sz val="10"/>
        <color rgb="FF000000"/>
        <rFont val="Arial"/>
        <family val="2"/>
      </rPr>
      <t>23-b001646</t>
    </r>
  </si>
  <si>
    <r>
      <t>'</t>
    </r>
    <r>
      <rPr>
        <sz val="10"/>
        <color rgb="FF000000"/>
        <rFont val="Arial"/>
        <family val="2"/>
      </rPr>
      <t>23-b0000120</t>
    </r>
  </si>
  <si>
    <r>
      <t>'</t>
    </r>
    <r>
      <rPr>
        <sz val="10"/>
        <color rgb="FF000000"/>
        <rFont val="Arial"/>
        <family val="2"/>
      </rPr>
      <t>23-b133</t>
    </r>
  </si>
  <si>
    <r>
      <t>'</t>
    </r>
    <r>
      <rPr>
        <sz val="10"/>
        <color rgb="FF000000"/>
        <rFont val="Arial"/>
        <family val="2"/>
      </rPr>
      <t>23-b000087</t>
    </r>
  </si>
  <si>
    <r>
      <t>'</t>
    </r>
    <r>
      <rPr>
        <sz val="10"/>
        <color rgb="FF000000"/>
        <rFont val="Arial"/>
        <family val="2"/>
      </rPr>
      <t>23-b187</t>
    </r>
  </si>
  <si>
    <r>
      <t>'</t>
    </r>
    <r>
      <rPr>
        <sz val="10"/>
        <color rgb="FF000000"/>
        <rFont val="Arial"/>
        <family val="2"/>
      </rPr>
      <t>23-b000219</t>
    </r>
  </si>
  <si>
    <r>
      <t>'</t>
    </r>
    <r>
      <rPr>
        <sz val="10"/>
        <color rgb="FF000000"/>
        <rFont val="Arial"/>
        <family val="2"/>
      </rPr>
      <t>23-b0000124</t>
    </r>
  </si>
  <si>
    <r>
      <t>'</t>
    </r>
    <r>
      <rPr>
        <sz val="10"/>
        <color rgb="FF000000"/>
        <rFont val="Arial"/>
        <family val="2"/>
      </rPr>
      <t>23-b000010</t>
    </r>
  </si>
  <si>
    <r>
      <t>'</t>
    </r>
    <r>
      <rPr>
        <sz val="10"/>
        <color rgb="FF000000"/>
        <rFont val="Arial"/>
        <family val="2"/>
      </rPr>
      <t>23-b000248</t>
    </r>
  </si>
  <si>
    <r>
      <t>'</t>
    </r>
    <r>
      <rPr>
        <sz val="10"/>
        <color rgb="FF000000"/>
        <rFont val="Arial"/>
        <family val="2"/>
      </rPr>
      <t>23-b000089</t>
    </r>
  </si>
  <si>
    <r>
      <t>'</t>
    </r>
    <r>
      <rPr>
        <sz val="10"/>
        <color rgb="FF000000"/>
        <rFont val="Arial"/>
        <family val="2"/>
      </rPr>
      <t>23-b000102</t>
    </r>
  </si>
  <si>
    <r>
      <t>'</t>
    </r>
    <r>
      <rPr>
        <sz val="10"/>
        <color rgb="FF000000"/>
        <rFont val="Arial"/>
        <family val="2"/>
      </rPr>
      <t>23-b000088</t>
    </r>
  </si>
  <si>
    <r>
      <t>'</t>
    </r>
    <r>
      <rPr>
        <sz val="10"/>
        <color rgb="FF000000"/>
        <rFont val="Arial"/>
        <family val="2"/>
      </rPr>
      <t>23-b000008</t>
    </r>
  </si>
  <si>
    <r>
      <t>'</t>
    </r>
    <r>
      <rPr>
        <sz val="10"/>
        <color rgb="FF000000"/>
        <rFont val="Arial"/>
        <family val="2"/>
      </rPr>
      <t>23-b000006</t>
    </r>
  </si>
  <si>
    <r>
      <t>'</t>
    </r>
    <r>
      <rPr>
        <sz val="10"/>
        <color rgb="FF000000"/>
        <rFont val="Arial"/>
        <family val="2"/>
      </rPr>
      <t>23-b0000387</t>
    </r>
  </si>
  <si>
    <r>
      <t>'</t>
    </r>
    <r>
      <rPr>
        <sz val="10"/>
        <color rgb="FF000000"/>
        <rFont val="Arial"/>
        <family val="2"/>
      </rPr>
      <t>23-b0000108</t>
    </r>
  </si>
  <si>
    <r>
      <t>'</t>
    </r>
    <r>
      <rPr>
        <sz val="10"/>
        <color rgb="FF000000"/>
        <rFont val="Arial"/>
        <family val="2"/>
      </rPr>
      <t>23-b179</t>
    </r>
  </si>
  <si>
    <r>
      <t>'</t>
    </r>
    <r>
      <rPr>
        <sz val="10"/>
        <color rgb="FF000000"/>
        <rFont val="Arial"/>
        <family val="2"/>
      </rPr>
      <t>23-b178</t>
    </r>
  </si>
  <si>
    <r>
      <t>'</t>
    </r>
    <r>
      <rPr>
        <sz val="10"/>
        <color rgb="FF000000"/>
        <rFont val="Arial"/>
        <family val="2"/>
      </rPr>
      <t>23-b000078</t>
    </r>
  </si>
  <si>
    <r>
      <t>'</t>
    </r>
    <r>
      <rPr>
        <sz val="10"/>
        <color rgb="FF000000"/>
        <rFont val="Arial"/>
        <family val="2"/>
      </rPr>
      <t>23-b141</t>
    </r>
  </si>
  <si>
    <r>
      <t>'</t>
    </r>
    <r>
      <rPr>
        <sz val="10"/>
        <color rgb="FF000000"/>
        <rFont val="Arial"/>
        <family val="2"/>
      </rPr>
      <t>23-b0001443</t>
    </r>
  </si>
  <si>
    <r>
      <t>'</t>
    </r>
    <r>
      <rPr>
        <sz val="10"/>
        <color rgb="FF000000"/>
        <rFont val="Arial"/>
        <family val="2"/>
      </rPr>
      <t>23-b0000101</t>
    </r>
  </si>
  <si>
    <r>
      <t>'</t>
    </r>
    <r>
      <rPr>
        <sz val="10"/>
        <color rgb="FF000000"/>
        <rFont val="Arial"/>
        <family val="2"/>
      </rPr>
      <t>23-b182</t>
    </r>
  </si>
  <si>
    <r>
      <t>'</t>
    </r>
    <r>
      <rPr>
        <sz val="10"/>
        <color rgb="FF000000"/>
        <rFont val="Arial"/>
        <family val="2"/>
      </rPr>
      <t>23-b238</t>
    </r>
  </si>
  <si>
    <r>
      <t>'</t>
    </r>
    <r>
      <rPr>
        <sz val="10"/>
        <color rgb="FF000000"/>
        <rFont val="Arial"/>
        <family val="2"/>
      </rPr>
      <t>23-b000263</t>
    </r>
  </si>
  <si>
    <r>
      <t>'</t>
    </r>
    <r>
      <rPr>
        <sz val="10"/>
        <color rgb="FF000000"/>
        <rFont val="Arial"/>
        <family val="2"/>
      </rPr>
      <t>23-b0000098</t>
    </r>
  </si>
  <si>
    <r>
      <t>'</t>
    </r>
    <r>
      <rPr>
        <sz val="10"/>
        <color rgb="FF000000"/>
        <rFont val="Arial"/>
        <family val="2"/>
      </rPr>
      <t>23-b0000143</t>
    </r>
  </si>
  <si>
    <r>
      <t>'</t>
    </r>
    <r>
      <rPr>
        <sz val="10"/>
        <color rgb="FF000000"/>
        <rFont val="Arial"/>
        <family val="2"/>
      </rPr>
      <t>23-b135</t>
    </r>
  </si>
  <si>
    <r>
      <t>'</t>
    </r>
    <r>
      <rPr>
        <sz val="10"/>
        <color rgb="FF000000"/>
        <rFont val="Arial"/>
        <family val="2"/>
      </rPr>
      <t>23-b0000125</t>
    </r>
  </si>
  <si>
    <r>
      <t>'</t>
    </r>
    <r>
      <rPr>
        <sz val="10"/>
        <color rgb="FF000000"/>
        <rFont val="Arial"/>
        <family val="2"/>
      </rPr>
      <t>23-b000251</t>
    </r>
  </si>
  <si>
    <r>
      <t>'</t>
    </r>
    <r>
      <rPr>
        <sz val="10"/>
        <color rgb="FF000000"/>
        <rFont val="Arial"/>
        <family val="2"/>
      </rPr>
      <t>23-b000241</t>
    </r>
  </si>
  <si>
    <r>
      <t>'</t>
    </r>
    <r>
      <rPr>
        <sz val="10"/>
        <color rgb="FF000000"/>
        <rFont val="Arial"/>
        <family val="2"/>
      </rPr>
      <t>23-b0000123</t>
    </r>
  </si>
  <si>
    <r>
      <t>'</t>
    </r>
    <r>
      <rPr>
        <sz val="10"/>
        <color rgb="FF000000"/>
        <rFont val="Arial"/>
        <family val="2"/>
      </rPr>
      <t>23-b0000005</t>
    </r>
  </si>
  <si>
    <r>
      <t>'</t>
    </r>
    <r>
      <rPr>
        <sz val="10"/>
        <color rgb="FF000000"/>
        <rFont val="Arial"/>
        <family val="2"/>
      </rPr>
      <t>23-b000184</t>
    </r>
  </si>
  <si>
    <r>
      <t>'</t>
    </r>
    <r>
      <rPr>
        <sz val="10"/>
        <color rgb="FF000000"/>
        <rFont val="Arial"/>
        <family val="2"/>
      </rPr>
      <t>23-b0000112</t>
    </r>
  </si>
  <si>
    <r>
      <t>'</t>
    </r>
    <r>
      <rPr>
        <sz val="10"/>
        <color rgb="FF000000"/>
        <rFont val="Arial"/>
        <family val="2"/>
      </rPr>
      <t>23-b0000077</t>
    </r>
  </si>
  <si>
    <r>
      <t>'</t>
    </r>
    <r>
      <rPr>
        <sz val="10"/>
        <color rgb="FF000000"/>
        <rFont val="Arial"/>
        <family val="2"/>
      </rPr>
      <t>23-b137</t>
    </r>
  </si>
  <si>
    <r>
      <t>'</t>
    </r>
    <r>
      <rPr>
        <sz val="10"/>
        <color rgb="FF000000"/>
        <rFont val="Arial"/>
        <family val="2"/>
      </rPr>
      <t>23-b239</t>
    </r>
  </si>
  <si>
    <r>
      <t>'</t>
    </r>
    <r>
      <rPr>
        <sz val="10"/>
        <color rgb="FF000000"/>
        <rFont val="Arial"/>
        <family val="2"/>
      </rPr>
      <t>23-b190</t>
    </r>
  </si>
  <si>
    <r>
      <t>'</t>
    </r>
    <r>
      <rPr>
        <sz val="10"/>
        <color rgb="FF000000"/>
        <rFont val="Arial"/>
        <family val="2"/>
      </rPr>
      <t>23-b0000003</t>
    </r>
  </si>
  <si>
    <r>
      <t>'</t>
    </r>
    <r>
      <rPr>
        <sz val="10"/>
        <color rgb="FF000000"/>
        <rFont val="Arial"/>
        <family val="2"/>
      </rPr>
      <t>23-b000260</t>
    </r>
  </si>
  <si>
    <r>
      <t>'</t>
    </r>
    <r>
      <rPr>
        <sz val="10"/>
        <color rgb="FF000000"/>
        <rFont val="Arial"/>
        <family val="2"/>
      </rPr>
      <t>23-b000256</t>
    </r>
  </si>
  <si>
    <r>
      <t>'</t>
    </r>
    <r>
      <rPr>
        <sz val="10"/>
        <color rgb="FF000000"/>
        <rFont val="Arial"/>
        <family val="2"/>
      </rPr>
      <t>23-b000255</t>
    </r>
  </si>
  <si>
    <r>
      <t>'</t>
    </r>
    <r>
      <rPr>
        <sz val="10"/>
        <color rgb="FF000000"/>
        <rFont val="Arial"/>
        <family val="2"/>
      </rPr>
      <t>23-b000081</t>
    </r>
  </si>
  <si>
    <r>
      <t>'</t>
    </r>
    <r>
      <rPr>
        <sz val="10"/>
        <color rgb="FF000000"/>
        <rFont val="Arial"/>
        <family val="2"/>
      </rPr>
      <t>23-b000007</t>
    </r>
  </si>
  <si>
    <r>
      <t>'</t>
    </r>
    <r>
      <rPr>
        <sz val="10"/>
        <color rgb="FF000000"/>
        <rFont val="Arial"/>
        <family val="2"/>
      </rPr>
      <t>23-b000130</t>
    </r>
  </si>
  <si>
    <r>
      <t>'</t>
    </r>
    <r>
      <rPr>
        <sz val="10"/>
        <color rgb="FF000000"/>
        <rFont val="Arial"/>
        <family val="2"/>
      </rPr>
      <t>23-b000246</t>
    </r>
  </si>
  <si>
    <r>
      <t>'</t>
    </r>
    <r>
      <rPr>
        <sz val="10"/>
        <color rgb="FF000000"/>
        <rFont val="Arial"/>
        <family val="2"/>
      </rPr>
      <t>23-b0000126</t>
    </r>
  </si>
  <si>
    <r>
      <t>'</t>
    </r>
    <r>
      <rPr>
        <sz val="10"/>
        <color rgb="FF000000"/>
        <rFont val="Arial"/>
        <family val="2"/>
      </rPr>
      <t>23-b186</t>
    </r>
  </si>
  <si>
    <r>
      <t>'</t>
    </r>
    <r>
      <rPr>
        <sz val="10"/>
        <color rgb="FF000000"/>
        <rFont val="Arial"/>
        <family val="2"/>
      </rPr>
      <t>23-b140</t>
    </r>
  </si>
  <si>
    <r>
      <t>'</t>
    </r>
    <r>
      <rPr>
        <sz val="10"/>
        <color rgb="FF000000"/>
        <rFont val="Arial"/>
        <family val="2"/>
      </rPr>
      <t>23-b0000403</t>
    </r>
  </si>
  <si>
    <r>
      <t>'</t>
    </r>
    <r>
      <rPr>
        <sz val="10"/>
        <color rgb="FF000000"/>
        <rFont val="Arial"/>
        <family val="2"/>
      </rPr>
      <t>23-b64</t>
    </r>
  </si>
  <si>
    <r>
      <t>'</t>
    </r>
    <r>
      <rPr>
        <sz val="10"/>
        <color rgb="FF000000"/>
        <rFont val="Arial"/>
        <family val="2"/>
      </rPr>
      <t>23-b181</t>
    </r>
  </si>
  <si>
    <r>
      <t>'</t>
    </r>
    <r>
      <rPr>
        <sz val="10"/>
        <color rgb="FF000000"/>
        <rFont val="Arial"/>
        <family val="2"/>
      </rPr>
      <t>23-b139</t>
    </r>
  </si>
  <si>
    <r>
      <t>'</t>
    </r>
    <r>
      <rPr>
        <sz val="10"/>
        <color rgb="FF000000"/>
        <rFont val="Arial"/>
        <family val="2"/>
      </rPr>
      <t>23-b000138</t>
    </r>
  </si>
  <si>
    <r>
      <t>'</t>
    </r>
    <r>
      <rPr>
        <sz val="10"/>
        <color rgb="FF000000"/>
        <rFont val="Arial"/>
        <family val="2"/>
      </rPr>
      <t>23-b0000213</t>
    </r>
  </si>
  <si>
    <r>
      <t>'</t>
    </r>
    <r>
      <rPr>
        <sz val="10"/>
        <color rgb="FF000000"/>
        <rFont val="Arial"/>
        <family val="2"/>
      </rPr>
      <t>23-b000067</t>
    </r>
  </si>
  <si>
    <r>
      <t>'</t>
    </r>
    <r>
      <rPr>
        <sz val="10"/>
        <color rgb="FF000000"/>
        <rFont val="Arial"/>
        <family val="2"/>
      </rPr>
      <t>23-b000289</t>
    </r>
  </si>
  <si>
    <r>
      <t>'</t>
    </r>
    <r>
      <rPr>
        <sz val="10"/>
        <color rgb="FF000000"/>
        <rFont val="Arial"/>
        <family val="2"/>
      </rPr>
      <t>23-b000091</t>
    </r>
  </si>
  <si>
    <r>
      <t>'</t>
    </r>
    <r>
      <rPr>
        <sz val="10"/>
        <color rgb="FF000000"/>
        <rFont val="Arial"/>
        <family val="2"/>
      </rPr>
      <t>23-b0000063</t>
    </r>
  </si>
  <si>
    <r>
      <t>'</t>
    </r>
    <r>
      <rPr>
        <sz val="10"/>
        <color rgb="FF000000"/>
        <rFont val="Arial"/>
        <family val="2"/>
      </rPr>
      <t>23-b188</t>
    </r>
  </si>
  <si>
    <t>299-SIPI-012023-1263497</t>
  </si>
  <si>
    <r>
      <t>'</t>
    </r>
    <r>
      <rPr>
        <sz val="10"/>
        <color rgb="FF000000"/>
        <rFont val="Arial"/>
        <family val="2"/>
      </rPr>
      <t>23-b0000287</t>
    </r>
  </si>
  <si>
    <t>299-SIPI-012023-1263790</t>
  </si>
  <si>
    <r>
      <t>'</t>
    </r>
    <r>
      <rPr>
        <sz val="10"/>
        <color rgb="FF000000"/>
        <rFont val="Arial"/>
        <family val="2"/>
      </rPr>
      <t>23-b000273</t>
    </r>
  </si>
  <si>
    <t>299-SIPI-012023-1264051</t>
  </si>
  <si>
    <r>
      <t>'</t>
    </r>
    <r>
      <rPr>
        <sz val="10"/>
        <color rgb="FF000000"/>
        <rFont val="Arial"/>
        <family val="2"/>
      </rPr>
      <t>23-b0000385</t>
    </r>
  </si>
  <si>
    <t>299-SIPI-012023-1264211</t>
  </si>
  <si>
    <r>
      <t>'</t>
    </r>
    <r>
      <rPr>
        <sz val="10"/>
        <color rgb="FF000000"/>
        <rFont val="Arial"/>
        <family val="2"/>
      </rPr>
      <t>23-b0000110</t>
    </r>
  </si>
  <si>
    <r>
      <t>'</t>
    </r>
    <r>
      <rPr>
        <sz val="10"/>
        <color rgb="FF000000"/>
        <rFont val="Arial"/>
        <family val="2"/>
      </rPr>
      <t>23-b0000107</t>
    </r>
  </si>
  <si>
    <r>
      <t>'</t>
    </r>
    <r>
      <rPr>
        <sz val="10"/>
        <color rgb="FF000000"/>
        <rFont val="Arial"/>
        <family val="2"/>
      </rPr>
      <t>23-b0000391</t>
    </r>
  </si>
  <si>
    <r>
      <t>'</t>
    </r>
    <r>
      <rPr>
        <sz val="10"/>
        <color rgb="FF000000"/>
        <rFont val="Arial"/>
        <family val="2"/>
      </rPr>
      <t>23-b0000069</t>
    </r>
  </si>
  <si>
    <r>
      <t>'</t>
    </r>
    <r>
      <rPr>
        <sz val="10"/>
        <color rgb="FF000000"/>
        <rFont val="Arial"/>
        <family val="2"/>
      </rPr>
      <t>23-b0389</t>
    </r>
  </si>
  <si>
    <r>
      <t>'</t>
    </r>
    <r>
      <rPr>
        <sz val="10"/>
        <color rgb="FF000000"/>
        <rFont val="Arial"/>
        <family val="2"/>
      </rPr>
      <t>23-b00384</t>
    </r>
  </si>
  <si>
    <r>
      <t>'</t>
    </r>
    <r>
      <rPr>
        <sz val="10"/>
        <color rgb="FF000000"/>
        <rFont val="Arial"/>
        <family val="2"/>
      </rPr>
      <t>23-b00390</t>
    </r>
  </si>
  <si>
    <t>299-SIPI-012023-1266488</t>
  </si>
  <si>
    <r>
      <t>'</t>
    </r>
    <r>
      <rPr>
        <sz val="10"/>
        <color rgb="FF000000"/>
        <rFont val="Arial"/>
        <family val="2"/>
      </rPr>
      <t>23-b0000066</t>
    </r>
  </si>
  <si>
    <r>
      <t>'</t>
    </r>
    <r>
      <rPr>
        <sz val="10"/>
        <color rgb="FF000000"/>
        <rFont val="Arial"/>
        <family val="2"/>
      </rPr>
      <t>23-b0000402</t>
    </r>
  </si>
  <si>
    <t>299-SIPI-022023-1266488</t>
  </si>
  <si>
    <r>
      <t>'</t>
    </r>
    <r>
      <rPr>
        <sz val="10"/>
        <color rgb="FF000000"/>
        <rFont val="Arial"/>
        <family val="2"/>
      </rPr>
      <t>23-b008981</t>
    </r>
  </si>
  <si>
    <r>
      <t>'</t>
    </r>
    <r>
      <rPr>
        <sz val="10"/>
        <color rgb="FF000000"/>
        <rFont val="Arial"/>
        <family val="2"/>
      </rPr>
      <t>23-b0006378</t>
    </r>
  </si>
  <si>
    <r>
      <t>'</t>
    </r>
    <r>
      <rPr>
        <sz val="10"/>
        <color rgb="FF000000"/>
        <rFont val="Arial"/>
        <family val="2"/>
      </rPr>
      <t>23-b003556</t>
    </r>
  </si>
  <si>
    <r>
      <t>'</t>
    </r>
    <r>
      <rPr>
        <sz val="10"/>
        <color rgb="FF000000"/>
        <rFont val="Arial"/>
        <family val="2"/>
      </rPr>
      <t>23-b006669</t>
    </r>
  </si>
  <si>
    <r>
      <t>'</t>
    </r>
    <r>
      <rPr>
        <sz val="10"/>
        <color rgb="FF000000"/>
        <rFont val="Arial"/>
        <family val="2"/>
      </rPr>
      <t>23-b006695</t>
    </r>
  </si>
  <si>
    <r>
      <t>'</t>
    </r>
    <r>
      <rPr>
        <sz val="10"/>
        <color rgb="FF000000"/>
        <rFont val="Arial"/>
        <family val="2"/>
      </rPr>
      <t>23-b0006852</t>
    </r>
  </si>
  <si>
    <r>
      <t>'</t>
    </r>
    <r>
      <rPr>
        <sz val="10"/>
        <color rgb="FF000000"/>
        <rFont val="Arial"/>
        <family val="2"/>
      </rPr>
      <t>23-b0003915</t>
    </r>
  </si>
  <si>
    <r>
      <t>'</t>
    </r>
    <r>
      <rPr>
        <sz val="10"/>
        <color rgb="FF000000"/>
        <rFont val="Arial"/>
        <family val="2"/>
      </rPr>
      <t>23-b006673</t>
    </r>
  </si>
  <si>
    <r>
      <t>'</t>
    </r>
    <r>
      <rPr>
        <sz val="10"/>
        <color rgb="FF000000"/>
        <rFont val="Arial"/>
        <family val="2"/>
      </rPr>
      <t>23-b003974</t>
    </r>
  </si>
  <si>
    <r>
      <t>'</t>
    </r>
    <r>
      <rPr>
        <sz val="10"/>
        <color rgb="FF000000"/>
        <rFont val="Arial"/>
        <family val="2"/>
      </rPr>
      <t>23-b003842</t>
    </r>
  </si>
  <si>
    <r>
      <t>'</t>
    </r>
    <r>
      <rPr>
        <sz val="10"/>
        <color rgb="FF000000"/>
        <rFont val="Arial"/>
        <family val="2"/>
      </rPr>
      <t>23-b003187</t>
    </r>
  </si>
  <si>
    <r>
      <t>'</t>
    </r>
    <r>
      <rPr>
        <sz val="10"/>
        <color rgb="FF000000"/>
        <rFont val="Arial"/>
        <family val="2"/>
      </rPr>
      <t>23-b006667</t>
    </r>
  </si>
  <si>
    <r>
      <t>'</t>
    </r>
    <r>
      <rPr>
        <sz val="10"/>
        <color rgb="FF000000"/>
        <rFont val="Arial"/>
        <family val="2"/>
      </rPr>
      <t>23-b008983</t>
    </r>
  </si>
  <si>
    <r>
      <t>'</t>
    </r>
    <r>
      <rPr>
        <sz val="10"/>
        <color rgb="FF000000"/>
        <rFont val="Arial"/>
        <family val="2"/>
      </rPr>
      <t>23-b006671</t>
    </r>
  </si>
  <si>
    <r>
      <t>'</t>
    </r>
    <r>
      <rPr>
        <sz val="10"/>
        <color rgb="FF000000"/>
        <rFont val="Arial"/>
        <family val="2"/>
      </rPr>
      <t>23-b003977</t>
    </r>
  </si>
  <si>
    <r>
      <t>'</t>
    </r>
    <r>
      <rPr>
        <sz val="10"/>
        <color rgb="FF000000"/>
        <rFont val="Arial"/>
        <family val="2"/>
      </rPr>
      <t>23-b6718</t>
    </r>
  </si>
  <si>
    <t>AA/23P|HHCLNTPG</t>
  </si>
  <si>
    <r>
      <t>'</t>
    </r>
    <r>
      <rPr>
        <sz val="10"/>
        <color rgb="FF000000"/>
        <rFont val="Arial"/>
        <family val="2"/>
      </rPr>
      <t>23-b006791</t>
    </r>
  </si>
  <si>
    <r>
      <t>'</t>
    </r>
    <r>
      <rPr>
        <sz val="10"/>
        <color rgb="FF000000"/>
        <rFont val="Arial"/>
        <family val="2"/>
      </rPr>
      <t>23-b0006822</t>
    </r>
  </si>
  <si>
    <t>HHCLAN</t>
  </si>
  <si>
    <r>
      <t>'</t>
    </r>
    <r>
      <rPr>
        <sz val="10"/>
        <color rgb="FF000000"/>
        <rFont val="Arial"/>
        <family val="2"/>
      </rPr>
      <t>23-b0006720</t>
    </r>
  </si>
  <si>
    <r>
      <t>'</t>
    </r>
    <r>
      <rPr>
        <sz val="10"/>
        <color rgb="FF000000"/>
        <rFont val="Arial"/>
        <family val="2"/>
      </rPr>
      <t>23-b0006780</t>
    </r>
  </si>
  <si>
    <t>299-SIPI-122022-1257722</t>
  </si>
  <si>
    <r>
      <t>'</t>
    </r>
    <r>
      <rPr>
        <sz val="10"/>
        <color rgb="FF000000"/>
        <rFont val="Arial"/>
        <family val="2"/>
      </rPr>
      <t>22-b054231</t>
    </r>
  </si>
  <si>
    <t>HHCLTA</t>
  </si>
  <si>
    <t>299-SIPI-122022-1258177</t>
  </si>
  <si>
    <r>
      <t>'</t>
    </r>
    <r>
      <rPr>
        <sz val="10"/>
        <color rgb="FF000000"/>
        <rFont val="Arial"/>
        <family val="2"/>
      </rPr>
      <t>22-b054319</t>
    </r>
  </si>
  <si>
    <t>299-SIPI-122022-1258178</t>
  </si>
  <si>
    <r>
      <t>'</t>
    </r>
    <r>
      <rPr>
        <sz val="10"/>
        <color rgb="FF000000"/>
        <rFont val="Arial"/>
        <family val="2"/>
      </rPr>
      <t>22-b0054403</t>
    </r>
  </si>
  <si>
    <t>299-SIPI-122022-1260215</t>
  </si>
  <si>
    <r>
      <t>'</t>
    </r>
    <r>
      <rPr>
        <sz val="10"/>
        <color rgb="FF000000"/>
        <rFont val="Arial"/>
        <family val="2"/>
      </rPr>
      <t>22-b0056818</t>
    </r>
  </si>
  <si>
    <t>299-SIPI-122022-1260898</t>
  </si>
  <si>
    <r>
      <t>'</t>
    </r>
    <r>
      <rPr>
        <sz val="10"/>
        <color rgb="FF000000"/>
        <rFont val="Arial"/>
        <family val="2"/>
      </rPr>
      <t>22-b56035</t>
    </r>
  </si>
  <si>
    <t>299-SIPI-122022-1261489</t>
  </si>
  <si>
    <r>
      <t>'</t>
    </r>
    <r>
      <rPr>
        <sz val="10"/>
        <color rgb="FF000000"/>
        <rFont val="Arial"/>
        <family val="2"/>
      </rPr>
      <t>22-b56034</t>
    </r>
  </si>
  <si>
    <t>299-SIPI-R-012023-1260898</t>
  </si>
  <si>
    <r>
      <t>'</t>
    </r>
    <r>
      <rPr>
        <sz val="10"/>
        <color rgb="FF000000"/>
        <rFont val="Arial"/>
        <family val="2"/>
      </rPr>
      <t>1334</t>
    </r>
  </si>
  <si>
    <t>K23TVA-1334-RTV1640299|HHCL - RTV1640299</t>
  </si>
  <si>
    <r>
      <t>'</t>
    </r>
    <r>
      <rPr>
        <sz val="10"/>
        <color rgb="FF000000"/>
        <rFont val="Arial"/>
        <family val="2"/>
      </rPr>
      <t>858</t>
    </r>
  </si>
  <si>
    <t>K23TVA-858-RTV1639162|HHCL - RTV1639162</t>
  </si>
  <si>
    <t>299-SIPI-R-012023-1261489</t>
  </si>
  <si>
    <r>
      <t>'</t>
    </r>
    <r>
      <rPr>
        <sz val="10"/>
        <color rgb="FF000000"/>
        <rFont val="Arial"/>
        <family val="2"/>
      </rPr>
      <t>642</t>
    </r>
  </si>
  <si>
    <t>K23TVA-642-RTV1638256|HHCL - RTV1638256</t>
  </si>
  <si>
    <r>
      <t>'</t>
    </r>
    <r>
      <rPr>
        <sz val="10"/>
        <color rgb="FF000000"/>
        <rFont val="Arial"/>
        <family val="2"/>
      </rPr>
      <t>1424</t>
    </r>
  </si>
  <si>
    <t>K23TVA-1424-RTV1640131|HHCL - RTV1640131</t>
  </si>
  <si>
    <t>299-SIPI-R-022023-1266488</t>
  </si>
  <si>
    <r>
      <t>'</t>
    </r>
    <r>
      <rPr>
        <sz val="10"/>
        <color rgb="FF000000"/>
        <rFont val="Arial"/>
        <family val="2"/>
      </rPr>
      <t>4200</t>
    </r>
  </si>
  <si>
    <t>K23TVA-4200-RTV1652163|HHCL - RTV1652163</t>
  </si>
  <si>
    <r>
      <t>'</t>
    </r>
    <r>
      <rPr>
        <sz val="10"/>
        <color rgb="FF000000"/>
        <rFont val="Arial"/>
        <family val="2"/>
      </rPr>
      <t>2015</t>
    </r>
  </si>
  <si>
    <t>K23TVA-2015-RTV1642045|HHCL - RTV1642045</t>
  </si>
  <si>
    <r>
      <t>'</t>
    </r>
    <r>
      <rPr>
        <sz val="10"/>
        <color rgb="FF000000"/>
        <rFont val="Arial"/>
        <family val="2"/>
      </rPr>
      <t>6454</t>
    </r>
  </si>
  <si>
    <t>K23TVA-6454-RTV1660522|HHCL</t>
  </si>
  <si>
    <r>
      <t>'</t>
    </r>
    <r>
      <rPr>
        <sz val="10"/>
        <color rgb="FF000000"/>
        <rFont val="Arial"/>
        <family val="2"/>
      </rPr>
      <t>4524</t>
    </r>
  </si>
  <si>
    <t>K23TVA-4524-RTV1653379|HHCL - RTV1653379</t>
  </si>
  <si>
    <r>
      <t>'</t>
    </r>
    <r>
      <rPr>
        <sz val="10"/>
        <color rgb="FF000000"/>
        <rFont val="Arial"/>
        <family val="2"/>
      </rPr>
      <t>2626</t>
    </r>
  </si>
  <si>
    <t>K23TVA-2626-RTV1644634|HHCL - RTV1644634</t>
  </si>
  <si>
    <r>
      <t>'</t>
    </r>
    <r>
      <rPr>
        <sz val="10"/>
        <color rgb="FF000000"/>
        <rFont val="Arial"/>
        <family val="2"/>
      </rPr>
      <t>5068</t>
    </r>
  </si>
  <si>
    <t>K23TVA-5068-RTV-1655714|HHCL</t>
  </si>
  <si>
    <r>
      <t>'</t>
    </r>
    <r>
      <rPr>
        <sz val="10"/>
        <color rgb="FF000000"/>
        <rFont val="Arial"/>
        <family val="2"/>
      </rPr>
      <t>3266</t>
    </r>
  </si>
  <si>
    <t>K23TVA-3266-RTV1647605|HHCL - RTV1647605</t>
  </si>
  <si>
    <r>
      <t>'</t>
    </r>
    <r>
      <rPr>
        <sz val="10"/>
        <color rgb="FF000000"/>
        <rFont val="Arial"/>
        <family val="2"/>
      </rPr>
      <t>3952</t>
    </r>
  </si>
  <si>
    <t>K23TVA-3952-RTV1651222|HHCL - RTV1651222</t>
  </si>
  <si>
    <r>
      <t>'</t>
    </r>
    <r>
      <rPr>
        <sz val="10"/>
        <color rgb="FF000000"/>
        <rFont val="Arial"/>
        <family val="2"/>
      </rPr>
      <t>2273</t>
    </r>
  </si>
  <si>
    <t>K23TVA-2273-RTV1642668|HHCL - RTV1642668</t>
  </si>
  <si>
    <r>
      <t>'</t>
    </r>
    <r>
      <rPr>
        <sz val="10"/>
        <color rgb="FF000000"/>
        <rFont val="Arial"/>
        <family val="2"/>
      </rPr>
      <t>1983</t>
    </r>
  </si>
  <si>
    <t>K23TVA-1983-RTV1641965|HHCL - RTV1641965</t>
  </si>
  <si>
    <t>299-SIPI-R-032023-1266837</t>
  </si>
  <si>
    <r>
      <t>'</t>
    </r>
    <r>
      <rPr>
        <sz val="10"/>
        <color rgb="FF000000"/>
        <rFont val="Arial"/>
        <family val="2"/>
      </rPr>
      <t>9261</t>
    </r>
  </si>
  <si>
    <t>K23TVA-9261-RTV1671023|HHCL - RTV1671023</t>
  </si>
  <si>
    <t>304-SIPI-012023-10062950</t>
  </si>
  <si>
    <r>
      <t>'</t>
    </r>
    <r>
      <rPr>
        <sz val="10"/>
        <color rgb="FF000000"/>
        <rFont val="Arial"/>
        <family val="2"/>
      </rPr>
      <t>A0001812</t>
    </r>
  </si>
  <si>
    <r>
      <t>'</t>
    </r>
    <r>
      <rPr>
        <sz val="10"/>
        <color rgb="FF000000"/>
        <rFont val="Arial"/>
        <family val="2"/>
      </rPr>
      <t>A0000827</t>
    </r>
  </si>
  <si>
    <t>304-SIPI-022023-10064127</t>
  </si>
  <si>
    <r>
      <t>'</t>
    </r>
    <r>
      <rPr>
        <sz val="10"/>
        <color rgb="FF000000"/>
        <rFont val="Arial"/>
        <family val="2"/>
      </rPr>
      <t>A0003914</t>
    </r>
  </si>
  <si>
    <t>304-SIPI-122022-10061316</t>
  </si>
  <si>
    <r>
      <t>'</t>
    </r>
    <r>
      <rPr>
        <sz val="10"/>
        <color rgb="FF000000"/>
        <rFont val="Arial"/>
        <family val="2"/>
      </rPr>
      <t>A0054267</t>
    </r>
  </si>
  <si>
    <t>305-SIPI-012023-10059418</t>
  </si>
  <si>
    <r>
      <t>'</t>
    </r>
    <r>
      <rPr>
        <sz val="10"/>
        <color rgb="FF000000"/>
        <rFont val="Arial"/>
        <family val="2"/>
      </rPr>
      <t>B0001639</t>
    </r>
  </si>
  <si>
    <t>305-SIPI-022023-10060038</t>
  </si>
  <si>
    <r>
      <t>'</t>
    </r>
    <r>
      <rPr>
        <sz val="10"/>
        <color rgb="FF000000"/>
        <rFont val="Arial"/>
        <family val="2"/>
      </rPr>
      <t>B0004006</t>
    </r>
  </si>
  <si>
    <r>
      <t>'</t>
    </r>
    <r>
      <rPr>
        <sz val="10"/>
        <color rgb="FF000000"/>
        <rFont val="Arial"/>
        <family val="2"/>
      </rPr>
      <t>B0009038</t>
    </r>
  </si>
  <si>
    <r>
      <t>'</t>
    </r>
    <r>
      <rPr>
        <sz val="10"/>
        <color rgb="FF000000"/>
        <rFont val="Arial"/>
        <family val="2"/>
      </rPr>
      <t>B0004007</t>
    </r>
  </si>
  <si>
    <t>305-SIPI-122022-10057511</t>
  </si>
  <si>
    <r>
      <t>'</t>
    </r>
    <r>
      <rPr>
        <sz val="10"/>
        <color rgb="FF000000"/>
        <rFont val="Arial"/>
        <family val="2"/>
      </rPr>
      <t>B0054412</t>
    </r>
  </si>
  <si>
    <t>306-SIPI-012023-10048425</t>
  </si>
  <si>
    <r>
      <t>'</t>
    </r>
    <r>
      <rPr>
        <sz val="10"/>
        <color rgb="FF000000"/>
        <rFont val="Arial"/>
        <family val="2"/>
      </rPr>
      <t>C0001718</t>
    </r>
  </si>
  <si>
    <r>
      <t>'</t>
    </r>
    <r>
      <rPr>
        <sz val="10"/>
        <color rgb="FF000000"/>
        <rFont val="Arial"/>
        <family val="2"/>
      </rPr>
      <t>C0001793</t>
    </r>
  </si>
  <si>
    <r>
      <t>'</t>
    </r>
    <r>
      <rPr>
        <sz val="10"/>
        <color rgb="FF000000"/>
        <rFont val="Arial"/>
        <family val="2"/>
      </rPr>
      <t>C0001055</t>
    </r>
  </si>
  <si>
    <t>306-SIPI-022023-10049335</t>
  </si>
  <si>
    <r>
      <t>'</t>
    </r>
    <r>
      <rPr>
        <sz val="10"/>
        <color rgb="FF000000"/>
        <rFont val="Arial"/>
        <family val="2"/>
      </rPr>
      <t>C0003972</t>
    </r>
  </si>
  <si>
    <r>
      <t>'</t>
    </r>
    <r>
      <rPr>
        <sz val="10"/>
        <color rgb="FF000000"/>
        <rFont val="Arial"/>
        <family val="2"/>
      </rPr>
      <t>C0003526</t>
    </r>
  </si>
  <si>
    <t>306-SIPI-122022-10046346</t>
  </si>
  <si>
    <r>
      <t>'</t>
    </r>
    <r>
      <rPr>
        <sz val="10"/>
        <color rgb="FF000000"/>
        <rFont val="Arial"/>
        <family val="2"/>
      </rPr>
      <t>C0054252</t>
    </r>
  </si>
  <si>
    <t>400-SIPI-022023-1086396</t>
  </si>
  <si>
    <r>
      <t>'</t>
    </r>
    <r>
      <rPr>
        <sz val="10"/>
        <color rgb="FF000000"/>
        <rFont val="Arial"/>
        <family val="2"/>
      </rPr>
      <t>M0003083</t>
    </r>
  </si>
  <si>
    <t>400-SIPI-R-022023-1086396</t>
  </si>
  <si>
    <r>
      <t>'</t>
    </r>
    <r>
      <rPr>
        <sz val="10"/>
        <color rgb="FF000000"/>
        <rFont val="Arial"/>
        <family val="2"/>
      </rPr>
      <t>125</t>
    </r>
  </si>
  <si>
    <t>1K23TBE|RTV 1645459-GAHUN - RTV1645459</t>
  </si>
  <si>
    <t>401-SIPI-012023-1080028</t>
  </si>
  <si>
    <r>
      <t>'</t>
    </r>
    <r>
      <rPr>
        <sz val="10"/>
        <color rgb="FF000000"/>
        <rFont val="Arial"/>
        <family val="2"/>
      </rPr>
      <t>A168</t>
    </r>
  </si>
  <si>
    <t>402-SIPI-022023-1082452</t>
  </si>
  <si>
    <r>
      <t>'</t>
    </r>
    <r>
      <rPr>
        <sz val="10"/>
        <color rgb="FF000000"/>
        <rFont val="Arial"/>
        <family val="2"/>
      </rPr>
      <t>A0003859</t>
    </r>
  </si>
  <si>
    <t>CTY TNHH TM SÀI GÒN - GIA LAI</t>
  </si>
  <si>
    <t>403-SIPI-022023-1095592</t>
  </si>
  <si>
    <r>
      <t>'</t>
    </r>
    <r>
      <rPr>
        <sz val="10"/>
        <color rgb="FF000000"/>
        <rFont val="Arial"/>
        <family val="2"/>
      </rPr>
      <t>A0004024</t>
    </r>
  </si>
  <si>
    <t>CTY TNHH MTV TM SÀI GÒN-VĨNH LONG</t>
  </si>
  <si>
    <t>404-SIPI-012023-1088234</t>
  </si>
  <si>
    <r>
      <t>'</t>
    </r>
    <r>
      <rPr>
        <sz val="10"/>
        <color rgb="FF000000"/>
        <rFont val="Arial"/>
        <family val="2"/>
      </rPr>
      <t>A00000060</t>
    </r>
  </si>
  <si>
    <t>1C23TNN|BAPGIO</t>
  </si>
  <si>
    <t>404-SIPI-022023-1088572</t>
  </si>
  <si>
    <r>
      <t>'</t>
    </r>
    <r>
      <rPr>
        <sz val="10"/>
        <color rgb="FF000000"/>
        <rFont val="Arial"/>
        <family val="2"/>
      </rPr>
      <t>A0006395</t>
    </r>
  </si>
  <si>
    <t>404-SIPI-122022-1087036</t>
  </si>
  <si>
    <r>
      <t>'</t>
    </r>
    <r>
      <rPr>
        <sz val="10"/>
        <color rgb="FF000000"/>
        <rFont val="Arial"/>
        <family val="2"/>
      </rPr>
      <t>A0054315</t>
    </r>
  </si>
  <si>
    <t>405-SIPI-022023-1057545</t>
  </si>
  <si>
    <r>
      <t>'</t>
    </r>
    <r>
      <rPr>
        <sz val="10"/>
        <color rgb="FF000000"/>
        <rFont val="Arial"/>
        <family val="2"/>
      </rPr>
      <t>A0004204</t>
    </r>
  </si>
  <si>
    <t>CTY TNHH MTV CO.OPMART HUẾ</t>
  </si>
  <si>
    <t>405-SIPI-122022-1056499</t>
  </si>
  <si>
    <r>
      <t>'</t>
    </r>
    <r>
      <rPr>
        <sz val="10"/>
        <color rgb="FF000000"/>
        <rFont val="Arial"/>
        <family val="2"/>
      </rPr>
      <t>A0054528</t>
    </r>
  </si>
  <si>
    <t>406-SIPI-012023-1147744</t>
  </si>
  <si>
    <r>
      <t>'</t>
    </r>
    <r>
      <rPr>
        <sz val="10"/>
        <color rgb="FF000000"/>
        <rFont val="Arial"/>
        <family val="2"/>
      </rPr>
      <t>A0001636</t>
    </r>
  </si>
  <si>
    <r>
      <t>'</t>
    </r>
    <r>
      <rPr>
        <sz val="10"/>
        <color rgb="FF000000"/>
        <rFont val="Arial"/>
        <family val="2"/>
      </rPr>
      <t>A0000771</t>
    </r>
  </si>
  <si>
    <t>406-SIPI-022023-1148776</t>
  </si>
  <si>
    <r>
      <t>'</t>
    </r>
    <r>
      <rPr>
        <sz val="10"/>
        <color rgb="FF000000"/>
        <rFont val="Arial"/>
        <family val="2"/>
      </rPr>
      <t>A0003841</t>
    </r>
  </si>
  <si>
    <r>
      <t>'</t>
    </r>
    <r>
      <rPr>
        <sz val="10"/>
        <color rgb="FF000000"/>
        <rFont val="Arial"/>
        <family val="2"/>
      </rPr>
      <t>A0006770</t>
    </r>
  </si>
  <si>
    <t>406-SIPI-122022-1145463</t>
  </si>
  <si>
    <r>
      <t>'</t>
    </r>
    <r>
      <rPr>
        <sz val="10"/>
        <color rgb="FF000000"/>
        <rFont val="Arial"/>
        <family val="2"/>
      </rPr>
      <t>A0054261</t>
    </r>
  </si>
  <si>
    <t>409-SIPI-012023-1129983</t>
  </si>
  <si>
    <r>
      <t>'</t>
    </r>
    <r>
      <rPr>
        <sz val="10"/>
        <color rgb="FF000000"/>
        <rFont val="Arial"/>
        <family val="2"/>
      </rPr>
      <t>C0001774</t>
    </r>
  </si>
  <si>
    <t>409-SIPI-022023-1131048</t>
  </si>
  <si>
    <r>
      <t>'</t>
    </r>
    <r>
      <rPr>
        <sz val="10"/>
        <color rgb="FF000000"/>
        <rFont val="Arial"/>
        <family val="2"/>
      </rPr>
      <t>V0003980</t>
    </r>
  </si>
  <si>
    <t>411-SIPI-012023-1119911</t>
  </si>
  <si>
    <r>
      <t>'</t>
    </r>
    <r>
      <rPr>
        <sz val="10"/>
        <color rgb="FF000000"/>
        <rFont val="Arial"/>
        <family val="2"/>
      </rPr>
      <t>A0000111</t>
    </r>
  </si>
  <si>
    <t>411-SIPI-012023-1120639</t>
  </si>
  <si>
    <r>
      <t>'</t>
    </r>
    <r>
      <rPr>
        <sz val="10"/>
        <color rgb="FF000000"/>
        <rFont val="Arial"/>
        <family val="2"/>
      </rPr>
      <t>B0000382</t>
    </r>
  </si>
  <si>
    <r>
      <t>'</t>
    </r>
    <r>
      <rPr>
        <sz val="10"/>
        <color rgb="FF000000"/>
        <rFont val="Arial"/>
        <family val="2"/>
      </rPr>
      <t>A0001741</t>
    </r>
  </si>
  <si>
    <r>
      <t>'</t>
    </r>
    <r>
      <rPr>
        <sz val="10"/>
        <color rgb="FF000000"/>
        <rFont val="Arial"/>
        <family val="2"/>
      </rPr>
      <t>A0001388</t>
    </r>
  </si>
  <si>
    <t>411-SIPI-022023-1121395</t>
  </si>
  <si>
    <r>
      <t>'</t>
    </r>
    <r>
      <rPr>
        <sz val="10"/>
        <color rgb="FF000000"/>
        <rFont val="Arial"/>
        <family val="2"/>
      </rPr>
      <t>A0004070</t>
    </r>
  </si>
  <si>
    <t>1C23TNN|BAPGIOHEOMUOITITA</t>
  </si>
  <si>
    <r>
      <t>'</t>
    </r>
    <r>
      <rPr>
        <sz val="10"/>
        <color rgb="FF000000"/>
        <rFont val="Arial"/>
        <family val="2"/>
      </rPr>
      <t>A0003818</t>
    </r>
  </si>
  <si>
    <t>411-SIPI-122022-1119319</t>
  </si>
  <si>
    <r>
      <t>'</t>
    </r>
    <r>
      <rPr>
        <sz val="10"/>
        <color rgb="FF000000"/>
        <rFont val="Arial"/>
        <family val="2"/>
      </rPr>
      <t>A0054335</t>
    </r>
  </si>
  <si>
    <t>413-SIPI-012023-1111851</t>
  </si>
  <si>
    <r>
      <t>'</t>
    </r>
    <r>
      <rPr>
        <sz val="10"/>
        <color rgb="FF000000"/>
        <rFont val="Arial"/>
        <family val="2"/>
      </rPr>
      <t>A0000131</t>
    </r>
  </si>
  <si>
    <t>413-SIPI-012023-1112807</t>
  </si>
  <si>
    <r>
      <t>'</t>
    </r>
    <r>
      <rPr>
        <sz val="10"/>
        <color rgb="FF000000"/>
        <rFont val="Arial"/>
        <family val="2"/>
      </rPr>
      <t>A0001524</t>
    </r>
  </si>
  <si>
    <t>413-SIPI-022023-1113484</t>
  </si>
  <si>
    <r>
      <t>'</t>
    </r>
    <r>
      <rPr>
        <sz val="10"/>
        <color rgb="FF000000"/>
        <rFont val="Arial"/>
        <family val="2"/>
      </rPr>
      <t>A0003912</t>
    </r>
  </si>
  <si>
    <r>
      <t>'</t>
    </r>
    <r>
      <rPr>
        <sz val="10"/>
        <color rgb="FF000000"/>
        <rFont val="Arial"/>
        <family val="2"/>
      </rPr>
      <t>A0006773</t>
    </r>
  </si>
  <si>
    <t>413-SIPI-122022-1111175</t>
  </si>
  <si>
    <r>
      <t>'</t>
    </r>
    <r>
      <rPr>
        <sz val="10"/>
        <color rgb="FF000000"/>
        <rFont val="Arial"/>
        <family val="2"/>
      </rPr>
      <t>A0054265</t>
    </r>
  </si>
  <si>
    <t>415-SIPI-012023-1135539</t>
  </si>
  <si>
    <r>
      <t>'</t>
    </r>
    <r>
      <rPr>
        <sz val="10"/>
        <color rgb="FF000000"/>
        <rFont val="Arial"/>
        <family val="2"/>
      </rPr>
      <t>X0001713</t>
    </r>
  </si>
  <si>
    <r>
      <t>'</t>
    </r>
    <r>
      <rPr>
        <sz val="10"/>
        <color rgb="FF000000"/>
        <rFont val="Arial"/>
        <family val="2"/>
      </rPr>
      <t>X0001058</t>
    </r>
  </si>
  <si>
    <r>
      <t>'</t>
    </r>
    <r>
      <rPr>
        <sz val="10"/>
        <color rgb="FF000000"/>
        <rFont val="Arial"/>
        <family val="2"/>
      </rPr>
      <t>X0000910</t>
    </r>
  </si>
  <si>
    <t>415-SIPI-022023-1136403</t>
  </si>
  <si>
    <r>
      <t>'</t>
    </r>
    <r>
      <rPr>
        <sz val="10"/>
        <color rgb="FF000000"/>
        <rFont val="Arial"/>
        <family val="2"/>
      </rPr>
      <t>X0003967</t>
    </r>
  </si>
  <si>
    <r>
      <t>'</t>
    </r>
    <r>
      <rPr>
        <sz val="10"/>
        <color rgb="FF000000"/>
        <rFont val="Arial"/>
        <family val="2"/>
      </rPr>
      <t>X0009033</t>
    </r>
  </si>
  <si>
    <t>418-SIPI-012023-1109167</t>
  </si>
  <si>
    <r>
      <t>'</t>
    </r>
    <r>
      <rPr>
        <sz val="10"/>
        <color rgb="FF000000"/>
        <rFont val="Arial"/>
        <family val="2"/>
      </rPr>
      <t>408</t>
    </r>
  </si>
  <si>
    <t>418-SIPI-022023-1109864</t>
  </si>
  <si>
    <r>
      <t>'</t>
    </r>
    <r>
      <rPr>
        <sz val="10"/>
        <color rgb="FF000000"/>
        <rFont val="Arial"/>
        <family val="2"/>
      </rPr>
      <t>3880</t>
    </r>
  </si>
  <si>
    <t>418-SIPI-122022-1107466</t>
  </si>
  <si>
    <r>
      <t>'</t>
    </r>
    <r>
      <rPr>
        <sz val="10"/>
        <color rgb="FF000000"/>
        <rFont val="Arial"/>
        <family val="2"/>
      </rPr>
      <t>54272</t>
    </r>
  </si>
  <si>
    <t>421-SIPI-012023-1078634</t>
  </si>
  <si>
    <r>
      <t>'</t>
    </r>
    <r>
      <rPr>
        <sz val="10"/>
        <color rgb="FF000000"/>
        <rFont val="Arial"/>
        <family val="2"/>
      </rPr>
      <t>A0000302</t>
    </r>
  </si>
  <si>
    <t>421-SIPI-022023-1079102</t>
  </si>
  <si>
    <r>
      <t>'</t>
    </r>
    <r>
      <rPr>
        <sz val="10"/>
        <color rgb="FF000000"/>
        <rFont val="Arial"/>
        <family val="2"/>
      </rPr>
      <t>A0006873</t>
    </r>
  </si>
  <si>
    <t>1C23TNN|BANHGIOHEOMUOIVIT</t>
  </si>
  <si>
    <r>
      <t>'</t>
    </r>
    <r>
      <rPr>
        <sz val="10"/>
        <color rgb="FF000000"/>
        <rFont val="Arial"/>
        <family val="2"/>
      </rPr>
      <t>A0003152</t>
    </r>
  </si>
  <si>
    <r>
      <t>'</t>
    </r>
    <r>
      <rPr>
        <sz val="10"/>
        <color rgb="FF000000"/>
        <rFont val="Arial"/>
        <family val="2"/>
      </rPr>
      <t>A0004200</t>
    </r>
  </si>
  <si>
    <t>424-SIPI-012023-1061759</t>
  </si>
  <si>
    <r>
      <t>'</t>
    </r>
    <r>
      <rPr>
        <sz val="10"/>
        <color rgb="FF000000"/>
        <rFont val="Arial"/>
        <family val="2"/>
      </rPr>
      <t>A312</t>
    </r>
  </si>
  <si>
    <t>1C23TNN/BAP GIO</t>
  </si>
  <si>
    <t>424-SIPI-022023-1062109</t>
  </si>
  <si>
    <r>
      <t>'</t>
    </r>
    <r>
      <rPr>
        <sz val="10"/>
        <color rgb="FF000000"/>
        <rFont val="Arial"/>
        <family val="2"/>
      </rPr>
      <t>A0003958</t>
    </r>
  </si>
  <si>
    <t>425-SIPI-012023-1113597</t>
  </si>
  <si>
    <r>
      <t>'</t>
    </r>
    <r>
      <rPr>
        <sz val="10"/>
        <color rgb="FF000000"/>
        <rFont val="Arial"/>
        <family val="2"/>
      </rPr>
      <t>E0000128</t>
    </r>
  </si>
  <si>
    <t>425-SIPI-122022-1112689</t>
  </si>
  <si>
    <r>
      <t>'</t>
    </r>
    <r>
      <rPr>
        <sz val="10"/>
        <color rgb="FF000000"/>
        <rFont val="Arial"/>
        <family val="2"/>
      </rPr>
      <t>E0054294</t>
    </r>
  </si>
  <si>
    <t>426-SIPI-012023-1063055</t>
  </si>
  <si>
    <r>
      <t>'</t>
    </r>
    <r>
      <rPr>
        <sz val="10"/>
        <color rgb="FF000000"/>
        <rFont val="Arial"/>
        <family val="2"/>
      </rPr>
      <t>A0000153</t>
    </r>
  </si>
  <si>
    <t>426-SIPI-022023-1063462</t>
  </si>
  <si>
    <r>
      <t>'</t>
    </r>
    <r>
      <rPr>
        <sz val="10"/>
        <color rgb="FF000000"/>
        <rFont val="Arial"/>
        <family val="2"/>
      </rPr>
      <t>A0006794</t>
    </r>
  </si>
  <si>
    <r>
      <t>'</t>
    </r>
    <r>
      <rPr>
        <sz val="10"/>
        <color rgb="FF000000"/>
        <rFont val="Arial"/>
        <family val="2"/>
      </rPr>
      <t>A0004116</t>
    </r>
  </si>
  <si>
    <t>427-SIPI-012023-1051168</t>
  </si>
  <si>
    <r>
      <t>'</t>
    </r>
    <r>
      <rPr>
        <sz val="10"/>
        <color rgb="FF000000"/>
        <rFont val="Arial"/>
        <family val="2"/>
      </rPr>
      <t>A763</t>
    </r>
  </si>
  <si>
    <t>427-SIPI-122022-1050382</t>
  </si>
  <si>
    <r>
      <t>'</t>
    </r>
    <r>
      <rPr>
        <sz val="10"/>
        <color rgb="FF000000"/>
        <rFont val="Arial"/>
        <family val="2"/>
      </rPr>
      <t>A53796</t>
    </r>
  </si>
  <si>
    <t>428-SIPI-022023-1055917</t>
  </si>
  <si>
    <r>
      <t>'</t>
    </r>
    <r>
      <rPr>
        <sz val="10"/>
        <color rgb="FF000000"/>
        <rFont val="Arial"/>
        <family val="2"/>
      </rPr>
      <t>H0003872</t>
    </r>
  </si>
  <si>
    <t>428-SIPI-122022-1054922</t>
  </si>
  <si>
    <r>
      <t>'</t>
    </r>
    <r>
      <rPr>
        <sz val="10"/>
        <color rgb="FF000000"/>
        <rFont val="Arial"/>
        <family val="2"/>
      </rPr>
      <t>H0054259</t>
    </r>
  </si>
  <si>
    <t>429-SIPI-012023-1055010</t>
  </si>
  <si>
    <r>
      <t>'</t>
    </r>
    <r>
      <rPr>
        <sz val="10"/>
        <color rgb="FF000000"/>
        <rFont val="Arial"/>
        <family val="2"/>
      </rPr>
      <t>A0000313</t>
    </r>
  </si>
  <si>
    <t>CTY TNHH MTV TMDV SÀI GÒN - ĐÔNG HÀ</t>
  </si>
  <si>
    <t>429-SIPI-022023-1055297</t>
  </si>
  <si>
    <r>
      <t>'</t>
    </r>
    <r>
      <rPr>
        <sz val="10"/>
        <color rgb="FF000000"/>
        <rFont val="Arial"/>
        <family val="2"/>
      </rPr>
      <t>A0004202</t>
    </r>
  </si>
  <si>
    <t>430-SIPI-012023-1108265</t>
  </si>
  <si>
    <r>
      <t>'</t>
    </r>
    <r>
      <rPr>
        <sz val="10"/>
        <color rgb="FF000000"/>
        <rFont val="Arial"/>
        <family val="2"/>
      </rPr>
      <t>A0000416</t>
    </r>
  </si>
  <si>
    <t>430-SIPI-022023-1108953</t>
  </si>
  <si>
    <r>
      <t>'</t>
    </r>
    <r>
      <rPr>
        <sz val="10"/>
        <color rgb="FF000000"/>
        <rFont val="Arial"/>
        <family val="2"/>
      </rPr>
      <t>A0004336</t>
    </r>
  </si>
  <si>
    <t>430-SIPI-122022-1107025</t>
  </si>
  <si>
    <r>
      <t>'</t>
    </r>
    <r>
      <rPr>
        <sz val="10"/>
        <color rgb="FF000000"/>
        <rFont val="Arial"/>
        <family val="2"/>
      </rPr>
      <t>A0054472</t>
    </r>
  </si>
  <si>
    <t>430-SIPI-R-042023-23000115</t>
  </si>
  <si>
    <r>
      <t>'</t>
    </r>
    <r>
      <rPr>
        <sz val="10"/>
        <color rgb="FF000000"/>
        <rFont val="Arial"/>
        <family val="2"/>
      </rPr>
      <t>A000527</t>
    </r>
  </si>
  <si>
    <t>RTV 1682128-527|GAHUNKHOI - RTV1682128</t>
  </si>
  <si>
    <t>432-SIPI-012023-1066462</t>
  </si>
  <si>
    <r>
      <t>'</t>
    </r>
    <r>
      <rPr>
        <sz val="10"/>
        <color rgb="FF000000"/>
        <rFont val="Arial"/>
        <family val="2"/>
      </rPr>
      <t>A0000048</t>
    </r>
  </si>
  <si>
    <t>432-SIPI-012023-1066800</t>
  </si>
  <si>
    <r>
      <t>'</t>
    </r>
    <r>
      <rPr>
        <sz val="10"/>
        <color rgb="FF000000"/>
        <rFont val="Arial"/>
        <family val="2"/>
      </rPr>
      <t>A0001042</t>
    </r>
  </si>
  <si>
    <t>432-SIPI-022023-1067223</t>
  </si>
  <si>
    <r>
      <t>'</t>
    </r>
    <r>
      <rPr>
        <sz val="10"/>
        <color rgb="FF000000"/>
        <rFont val="Arial"/>
        <family val="2"/>
      </rPr>
      <t>A3866</t>
    </r>
  </si>
  <si>
    <t>432-SIPI-122022-1065926</t>
  </si>
  <si>
    <r>
      <t>'</t>
    </r>
    <r>
      <rPr>
        <sz val="10"/>
        <color rgb="FF000000"/>
        <rFont val="Arial"/>
        <family val="2"/>
      </rPr>
      <t>A53793</t>
    </r>
  </si>
  <si>
    <t>1C22TNT|BAPGIO</t>
  </si>
  <si>
    <r>
      <t>'</t>
    </r>
    <r>
      <rPr>
        <sz val="10"/>
        <color rgb="FF000000"/>
        <rFont val="Arial"/>
        <family val="2"/>
      </rPr>
      <t>A0053792</t>
    </r>
  </si>
  <si>
    <t>435-SIPI-012023-1081107</t>
  </si>
  <si>
    <r>
      <t>'</t>
    </r>
    <r>
      <rPr>
        <sz val="10"/>
        <color rgb="FF000000"/>
        <rFont val="Arial"/>
        <family val="2"/>
      </rPr>
      <t>A0000866</t>
    </r>
  </si>
  <si>
    <t>CTY TNHH TMDV SÀI GÒN-TRÀ VINH</t>
  </si>
  <si>
    <t>435-SIPI-122022-1080926</t>
  </si>
  <si>
    <r>
      <t>'</t>
    </r>
    <r>
      <rPr>
        <sz val="10"/>
        <color rgb="FF000000"/>
        <rFont val="Arial"/>
        <family val="2"/>
      </rPr>
      <t>A0054307</t>
    </r>
  </si>
  <si>
    <t>438-SIPI-122022-1065063</t>
  </si>
  <si>
    <r>
      <t>'</t>
    </r>
    <r>
      <rPr>
        <sz val="10"/>
        <color rgb="FF000000"/>
        <rFont val="Arial"/>
        <family val="2"/>
      </rPr>
      <t>A00054531</t>
    </r>
  </si>
  <si>
    <t>438-SIPI-R-012023-23000014</t>
  </si>
  <si>
    <r>
      <t>'</t>
    </r>
    <r>
      <rPr>
        <sz val="10"/>
        <color rgb="FF000000"/>
        <rFont val="Arial"/>
        <family val="2"/>
      </rPr>
      <t>A49</t>
    </r>
  </si>
  <si>
    <t>RTV1639798|BAP GIO - RTV1639798</t>
  </si>
  <si>
    <r>
      <t>'</t>
    </r>
    <r>
      <rPr>
        <sz val="10"/>
        <color rgb="FF000000"/>
        <rFont val="Arial"/>
        <family val="2"/>
      </rPr>
      <t>A29</t>
    </r>
  </si>
  <si>
    <t>RTV1637425|BAP GIO MUOI - RTV1637425</t>
  </si>
  <si>
    <t>439-SIPI-012023-10051965</t>
  </si>
  <si>
    <r>
      <t>'</t>
    </r>
    <r>
      <rPr>
        <sz val="10"/>
        <color rgb="FF000000"/>
        <rFont val="Arial"/>
        <family val="2"/>
      </rPr>
      <t>311</t>
    </r>
  </si>
  <si>
    <t>439-SIPI-022023-10052254</t>
  </si>
  <si>
    <r>
      <t>'</t>
    </r>
    <r>
      <rPr>
        <sz val="10"/>
        <color rgb="FF000000"/>
        <rFont val="Arial"/>
        <family val="2"/>
      </rPr>
      <t>3956</t>
    </r>
  </si>
  <si>
    <t>439-SIPI-R-022023-10052254</t>
  </si>
  <si>
    <t>1K23TCT-146|GA HUN CO XA HUONG - RTV1659507</t>
  </si>
  <si>
    <t>440-SIPI-012023-10079476</t>
  </si>
  <si>
    <r>
      <t>'</t>
    </r>
    <r>
      <rPr>
        <sz val="10"/>
        <color rgb="FF000000"/>
        <rFont val="Arial"/>
        <family val="2"/>
      </rPr>
      <t>C0000406</t>
    </r>
  </si>
  <si>
    <t>440-SIPI-012023-10079881</t>
  </si>
  <si>
    <r>
      <t>'</t>
    </r>
    <r>
      <rPr>
        <sz val="10"/>
        <color rgb="FF000000"/>
        <rFont val="Arial"/>
        <family val="2"/>
      </rPr>
      <t>C0001819</t>
    </r>
  </si>
  <si>
    <t>441-SIPI-012023-1098022</t>
  </si>
  <si>
    <r>
      <t>'</t>
    </r>
    <r>
      <rPr>
        <sz val="10"/>
        <color rgb="FF000000"/>
        <rFont val="Arial"/>
        <family val="2"/>
      </rPr>
      <t>A0000440</t>
    </r>
  </si>
  <si>
    <r>
      <t>'</t>
    </r>
    <r>
      <rPr>
        <sz val="10"/>
        <color rgb="FF000000"/>
        <rFont val="Arial"/>
        <family val="2"/>
      </rPr>
      <t>D0000930</t>
    </r>
  </si>
  <si>
    <t>441-SIPI-122022-1096732</t>
  </si>
  <si>
    <r>
      <t>'</t>
    </r>
    <r>
      <rPr>
        <sz val="10"/>
        <color rgb="FF000000"/>
        <rFont val="Arial"/>
        <family val="2"/>
      </rPr>
      <t>D0054365</t>
    </r>
  </si>
  <si>
    <r>
      <t>'</t>
    </r>
    <r>
      <rPr>
        <sz val="10"/>
        <color rgb="FF000000"/>
        <rFont val="Arial"/>
        <family val="2"/>
      </rPr>
      <t>A0054349</t>
    </r>
  </si>
  <si>
    <t>443-SIPI-122022-1091868</t>
  </si>
  <si>
    <r>
      <t>'</t>
    </r>
    <r>
      <rPr>
        <sz val="10"/>
        <color rgb="FF000000"/>
        <rFont val="Arial"/>
        <family val="2"/>
      </rPr>
      <t>B0054245</t>
    </r>
  </si>
  <si>
    <t>444-SIPI-012023-10033095</t>
  </si>
  <si>
    <r>
      <t>'</t>
    </r>
    <r>
      <rPr>
        <sz val="10"/>
        <color rgb="FF000000"/>
        <rFont val="Arial"/>
        <family val="2"/>
      </rPr>
      <t>A0000858</t>
    </r>
  </si>
  <si>
    <t>450-SIPI-122022-10051446</t>
  </si>
  <si>
    <r>
      <t>'</t>
    </r>
    <r>
      <rPr>
        <sz val="10"/>
        <color rgb="FF000000"/>
        <rFont val="Arial"/>
        <family val="2"/>
      </rPr>
      <t>A053795</t>
    </r>
  </si>
  <si>
    <t>1C22TNT/BAPGIO</t>
  </si>
  <si>
    <t>452-SIPI-012023-10097736</t>
  </si>
  <si>
    <r>
      <t>'</t>
    </r>
    <r>
      <rPr>
        <sz val="10"/>
        <color rgb="FF000000"/>
        <rFont val="Arial"/>
        <family val="2"/>
      </rPr>
      <t>A0000022</t>
    </r>
  </si>
  <si>
    <t>CTY TNHH MTV CO.OPMART CẦN THƠ</t>
  </si>
  <si>
    <t>452-SIPI-012023-10098236</t>
  </si>
  <si>
    <r>
      <t>'</t>
    </r>
    <r>
      <rPr>
        <sz val="10"/>
        <color rgb="FF000000"/>
        <rFont val="Arial"/>
        <family val="2"/>
      </rPr>
      <t>A0001429</t>
    </r>
  </si>
  <si>
    <t>452-SIPI-122022-10097008</t>
  </si>
  <si>
    <r>
      <t>'</t>
    </r>
    <r>
      <rPr>
        <sz val="10"/>
        <color rgb="FF000000"/>
        <rFont val="Arial"/>
        <family val="2"/>
      </rPr>
      <t>A0054367</t>
    </r>
  </si>
  <si>
    <t>452-SIPI-122022-10097211</t>
  </si>
  <si>
    <r>
      <t>'</t>
    </r>
    <r>
      <rPr>
        <sz val="10"/>
        <color rgb="FF000000"/>
        <rFont val="Arial"/>
        <family val="2"/>
      </rPr>
      <t>A0056084</t>
    </r>
  </si>
  <si>
    <t>1C22TNT|GAHUNCOXAHUONGCOO</t>
  </si>
  <si>
    <t>452-SIPI-R-122022-10097736</t>
  </si>
  <si>
    <r>
      <t>'</t>
    </r>
    <r>
      <rPr>
        <sz val="10"/>
        <color rgb="FF000000"/>
        <rFont val="Arial"/>
        <family val="2"/>
      </rPr>
      <t>740</t>
    </r>
  </si>
  <si>
    <t>1K22TDG-740|GAHUN-1634363 - RTV1634363</t>
  </si>
  <si>
    <t>456-SIPI-122022-1084828</t>
  </si>
  <si>
    <r>
      <t>'</t>
    </r>
    <r>
      <rPr>
        <sz val="10"/>
        <color rgb="FF000000"/>
        <rFont val="Arial"/>
        <family val="2"/>
      </rPr>
      <t>F0054470</t>
    </r>
  </si>
  <si>
    <t>457-SIPI-012023-1106161</t>
  </si>
  <si>
    <r>
      <t>'</t>
    </r>
    <r>
      <rPr>
        <sz val="10"/>
        <color rgb="FF000000"/>
        <rFont val="Arial"/>
        <family val="2"/>
      </rPr>
      <t>A0000119</t>
    </r>
  </si>
  <si>
    <t>457-SIPI-012023-1107590</t>
  </si>
  <si>
    <r>
      <t>'</t>
    </r>
    <r>
      <rPr>
        <sz val="10"/>
        <color rgb="FF000000"/>
        <rFont val="Arial"/>
        <family val="2"/>
      </rPr>
      <t>A0000993</t>
    </r>
  </si>
  <si>
    <r>
      <t>'</t>
    </r>
    <r>
      <rPr>
        <sz val="10"/>
        <color rgb="FF000000"/>
        <rFont val="Arial"/>
        <family val="2"/>
      </rPr>
      <t>A0001393</t>
    </r>
  </si>
  <si>
    <r>
      <t>'</t>
    </r>
    <r>
      <rPr>
        <sz val="10"/>
        <color rgb="FF000000"/>
        <rFont val="Arial"/>
        <family val="2"/>
      </rPr>
      <t>A0001726</t>
    </r>
  </si>
  <si>
    <t>458-SIPI-012023-10047423</t>
  </si>
  <si>
    <r>
      <t>'</t>
    </r>
    <r>
      <rPr>
        <sz val="10"/>
        <color rgb="FF000000"/>
        <rFont val="Arial"/>
        <family val="2"/>
      </rPr>
      <t>A00001516</t>
    </r>
  </si>
  <si>
    <t>CONG TY TNHH MTV CO.OPMART CA MAU</t>
  </si>
  <si>
    <r>
      <t>'</t>
    </r>
    <r>
      <rPr>
        <sz val="10"/>
        <color rgb="FF000000"/>
        <rFont val="Arial"/>
        <family val="2"/>
      </rPr>
      <t>A00000296</t>
    </r>
  </si>
  <si>
    <t>459-SIPI-012023-10020252</t>
  </si>
  <si>
    <r>
      <t>'</t>
    </r>
    <r>
      <rPr>
        <sz val="10"/>
        <color rgb="FF000000"/>
        <rFont val="Arial"/>
        <family val="2"/>
      </rPr>
      <t>a0001027</t>
    </r>
  </si>
  <si>
    <t>CONG TY TNHH SAIGON-BUON HO</t>
  </si>
  <si>
    <r>
      <t>'</t>
    </r>
    <r>
      <rPr>
        <sz val="10"/>
        <color rgb="FF000000"/>
        <rFont val="Arial"/>
        <family val="2"/>
      </rPr>
      <t>a0000159</t>
    </r>
  </si>
  <si>
    <r>
      <t>'</t>
    </r>
    <r>
      <rPr>
        <sz val="10"/>
        <color rgb="FF000000"/>
        <rFont val="Arial"/>
        <family val="2"/>
      </rPr>
      <t>a0001515</t>
    </r>
  </si>
  <si>
    <t>459-SIPI-122022-10019669</t>
  </si>
  <si>
    <r>
      <t>'</t>
    </r>
    <r>
      <rPr>
        <sz val="10"/>
        <color rgb="FF000000"/>
        <rFont val="Arial"/>
        <family val="2"/>
      </rPr>
      <t>a0054226</t>
    </r>
  </si>
  <si>
    <t>459-SIPI-122022-10019763</t>
  </si>
  <si>
    <r>
      <t>'</t>
    </r>
    <r>
      <rPr>
        <sz val="10"/>
        <color rgb="FF000000"/>
        <rFont val="Arial"/>
        <family val="2"/>
      </rPr>
      <t>a0055392</t>
    </r>
  </si>
  <si>
    <t>459-SIPI-122022-10019854</t>
  </si>
  <si>
    <r>
      <t>'</t>
    </r>
    <r>
      <rPr>
        <sz val="10"/>
        <color rgb="FF000000"/>
        <rFont val="Arial"/>
        <family val="2"/>
      </rPr>
      <t>a0056175</t>
    </r>
  </si>
  <si>
    <t>461-SIPI-012023-10016508</t>
  </si>
  <si>
    <r>
      <t>'</t>
    </r>
    <r>
      <rPr>
        <sz val="10"/>
        <color rgb="FF000000"/>
        <rFont val="Arial"/>
        <family val="2"/>
      </rPr>
      <t>A0001080</t>
    </r>
  </si>
  <si>
    <t>462-SIPI-R-022023-10021624</t>
  </si>
  <si>
    <r>
      <t>'</t>
    </r>
    <r>
      <rPr>
        <sz val="10"/>
        <color rgb="FF000000"/>
        <rFont val="Arial"/>
        <family val="2"/>
      </rPr>
      <t>A0000214</t>
    </r>
  </si>
  <si>
    <t>1K23TDS|GAHUNG|214|1657472 - RTV1657472</t>
  </si>
  <si>
    <t>463-SIPI-012023-10024772</t>
  </si>
  <si>
    <r>
      <t>'</t>
    </r>
    <r>
      <rPr>
        <sz val="10"/>
        <color rgb="FF000000"/>
        <rFont val="Arial"/>
        <family val="2"/>
      </rPr>
      <t>A0000049</t>
    </r>
  </si>
  <si>
    <t>463-SIPI-R-022023-10025432</t>
  </si>
  <si>
    <r>
      <t>'</t>
    </r>
    <r>
      <rPr>
        <sz val="10"/>
        <color rgb="FF000000"/>
        <rFont val="Arial"/>
        <family val="2"/>
      </rPr>
      <t>155</t>
    </r>
  </si>
  <si>
    <t>1K23TDT-155RTV1643728|GA - RTV1643728</t>
  </si>
  <si>
    <t>502-SIPI-012023-10021976</t>
  </si>
  <si>
    <r>
      <t>'</t>
    </r>
    <r>
      <rPr>
        <sz val="10"/>
        <color rgb="FF000000"/>
        <rFont val="Arial"/>
        <family val="2"/>
      </rPr>
      <t>C0000971</t>
    </r>
  </si>
  <si>
    <t>502-SIPI-122022-10022102</t>
  </si>
  <si>
    <r>
      <t>'</t>
    </r>
    <r>
      <rPr>
        <sz val="10"/>
        <color rgb="FF000000"/>
        <rFont val="Arial"/>
        <family val="2"/>
      </rPr>
      <t>C0056019</t>
    </r>
  </si>
  <si>
    <t>503-SIPI-012023-503050979</t>
  </si>
  <si>
    <r>
      <t>'</t>
    </r>
    <r>
      <rPr>
        <sz val="10"/>
        <color rgb="FF000000"/>
        <rFont val="Arial"/>
        <family val="2"/>
      </rPr>
      <t>C0000270</t>
    </r>
  </si>
  <si>
    <t>CN LIEN HIEP HTX TM TP.HCM–CO.OPMART BINH DUONG 2</t>
  </si>
  <si>
    <t>503-SIPI-122022-503050379</t>
  </si>
  <si>
    <r>
      <t>'</t>
    </r>
    <r>
      <rPr>
        <sz val="10"/>
        <color rgb="FF000000"/>
        <rFont val="Arial"/>
        <family val="2"/>
      </rPr>
      <t>C0054389</t>
    </r>
  </si>
  <si>
    <t>504-SIPI-R-022023-504040413</t>
  </si>
  <si>
    <r>
      <t>'</t>
    </r>
    <r>
      <rPr>
        <sz val="10"/>
        <color rgb="FF000000"/>
        <rFont val="Arial"/>
        <family val="2"/>
      </rPr>
      <t>113</t>
    </r>
  </si>
  <si>
    <t>1K23TEC|VAT8|GA|113 - RTV1656931</t>
  </si>
  <si>
    <t>511-SIPI-012023-51143011</t>
  </si>
  <si>
    <r>
      <t>'</t>
    </r>
    <r>
      <rPr>
        <sz val="10"/>
        <color rgb="FF000000"/>
        <rFont val="Arial"/>
        <family val="2"/>
      </rPr>
      <t>H0001769</t>
    </r>
  </si>
  <si>
    <t>512-SIPI-012023-10051633</t>
  </si>
  <si>
    <r>
      <t>'</t>
    </r>
    <r>
      <rPr>
        <sz val="10"/>
        <color rgb="FF000000"/>
        <rFont val="Arial"/>
        <family val="2"/>
      </rPr>
      <t>K0000306</t>
    </r>
  </si>
  <si>
    <r>
      <t>'</t>
    </r>
    <r>
      <rPr>
        <sz val="10"/>
        <color rgb="FF000000"/>
        <rFont val="Arial"/>
        <family val="2"/>
      </rPr>
      <t>K0001510</t>
    </r>
  </si>
  <si>
    <r>
      <t>'</t>
    </r>
    <r>
      <rPr>
        <sz val="10"/>
        <color rgb="FF000000"/>
        <rFont val="Arial"/>
        <family val="2"/>
      </rPr>
      <t>K0000719</t>
    </r>
  </si>
  <si>
    <t>513-SIPI-012023-10040022</t>
  </si>
  <si>
    <r>
      <t>'</t>
    </r>
    <r>
      <rPr>
        <sz val="10"/>
        <color rgb="FF000000"/>
        <rFont val="Arial"/>
        <family val="2"/>
      </rPr>
      <t>A0000298</t>
    </r>
  </si>
  <si>
    <t>514-SIPI-012023-10055122</t>
  </si>
  <si>
    <r>
      <t>'</t>
    </r>
    <r>
      <rPr>
        <sz val="10"/>
        <color rgb="FF000000"/>
        <rFont val="Arial"/>
        <family val="2"/>
      </rPr>
      <t>A0000310</t>
    </r>
  </si>
  <si>
    <t>514-SIPI-R-022023-10055122</t>
  </si>
  <si>
    <r>
      <t>'</t>
    </r>
    <r>
      <rPr>
        <sz val="10"/>
        <color rgb="FF000000"/>
        <rFont val="Arial"/>
        <family val="2"/>
      </rPr>
      <t>A145</t>
    </r>
  </si>
  <si>
    <t>1K23TEP|GAHUNCOXAHUONG - RTV1643448</t>
  </si>
  <si>
    <t>515-SIPI-122022-10059463</t>
  </si>
  <si>
    <r>
      <t>'</t>
    </r>
    <r>
      <rPr>
        <sz val="10"/>
        <color rgb="FF000000"/>
        <rFont val="Arial"/>
        <family val="2"/>
      </rPr>
      <t>A0054311</t>
    </r>
  </si>
  <si>
    <t>517-SIPI-012023-517053109</t>
  </si>
  <si>
    <r>
      <t>'</t>
    </r>
    <r>
      <rPr>
        <sz val="10"/>
        <color rgb="FF000000"/>
        <rFont val="Arial"/>
        <family val="2"/>
      </rPr>
      <t>A0000015</t>
    </r>
  </si>
  <si>
    <r>
      <t>'</t>
    </r>
    <r>
      <rPr>
        <sz val="10"/>
        <color rgb="FF000000"/>
        <rFont val="Arial"/>
        <family val="2"/>
      </rPr>
      <t>A0001691</t>
    </r>
  </si>
  <si>
    <t>517-SIPI-R-032023-517053378</t>
  </si>
  <si>
    <r>
      <t>'</t>
    </r>
    <r>
      <rPr>
        <sz val="10"/>
        <color rgb="FF000000"/>
        <rFont val="Arial"/>
        <family val="2"/>
      </rPr>
      <t>284</t>
    </r>
  </si>
  <si>
    <t>1K23TES-284|GA HUN - RTV1668375</t>
  </si>
  <si>
    <t>518-SIPI-122022-51842473</t>
  </si>
  <si>
    <r>
      <t>'</t>
    </r>
    <r>
      <rPr>
        <sz val="10"/>
        <color rgb="FF000000"/>
        <rFont val="Arial"/>
        <family val="2"/>
      </rPr>
      <t>A0054456</t>
    </r>
  </si>
  <si>
    <t>CN LIEN HIEP HTX TM TP.HCM–CO.OPMART GO CONG</t>
  </si>
  <si>
    <t>526-SIPI-012023-526023439</t>
  </si>
  <si>
    <r>
      <t>'</t>
    </r>
    <r>
      <rPr>
        <sz val="10"/>
        <color rgb="FF000000"/>
        <rFont val="Arial"/>
        <family val="2"/>
      </rPr>
      <t>B0000019</t>
    </r>
  </si>
  <si>
    <t>CN LIEN HIEP HTX TM TP.HCM–CO.OPMART TAN CHAU</t>
  </si>
  <si>
    <t>528-SIPI-012023-528032540</t>
  </si>
  <si>
    <r>
      <t>'</t>
    </r>
    <r>
      <rPr>
        <sz val="10"/>
        <color rgb="FF000000"/>
        <rFont val="Arial"/>
        <family val="2"/>
      </rPr>
      <t>Q0000161</t>
    </r>
  </si>
  <si>
    <r>
      <t>'</t>
    </r>
    <r>
      <rPr>
        <sz val="10"/>
        <color rgb="FF000000"/>
        <rFont val="Arial"/>
        <family val="2"/>
      </rPr>
      <t>Q0001025</t>
    </r>
  </si>
  <si>
    <t>529-SIPI-012023-529034886</t>
  </si>
  <si>
    <r>
      <t>'</t>
    </r>
    <r>
      <rPr>
        <sz val="10"/>
        <color rgb="FF000000"/>
        <rFont val="Arial"/>
        <family val="2"/>
      </rPr>
      <t>T0001098</t>
    </r>
  </si>
  <si>
    <t>CN LIEN HIEP HTX TM TP.HCM–CO.OPMART TAN THANH</t>
  </si>
  <si>
    <r>
      <t>'</t>
    </r>
    <r>
      <rPr>
        <sz val="10"/>
        <color rgb="FF000000"/>
        <rFont val="Arial"/>
        <family val="2"/>
      </rPr>
      <t>T0000294</t>
    </r>
  </si>
  <si>
    <r>
      <t>'</t>
    </r>
    <r>
      <rPr>
        <sz val="10"/>
        <color rgb="FF000000"/>
        <rFont val="Arial"/>
        <family val="2"/>
      </rPr>
      <t>T0000295</t>
    </r>
  </si>
  <si>
    <t>529-SIPI-R-032023-529035468</t>
  </si>
  <si>
    <t>1K23TGD|RTV1663689-BAPGIO - RTV1663689</t>
  </si>
  <si>
    <t>530-SIPI-122022-530043732</t>
  </si>
  <si>
    <r>
      <t>'</t>
    </r>
    <r>
      <rPr>
        <sz val="10"/>
        <color rgb="FF000000"/>
        <rFont val="Arial"/>
        <family val="2"/>
      </rPr>
      <t>A0054297</t>
    </r>
  </si>
  <si>
    <t>CN LIEN HIEP HTX TM TP.HCM–CO.OPMART CHU VAN AN</t>
  </si>
  <si>
    <t>531-SIPI-012023-531021243</t>
  </si>
  <si>
    <r>
      <t>'</t>
    </r>
    <r>
      <rPr>
        <sz val="10"/>
        <color rgb="FF000000"/>
        <rFont val="Arial"/>
        <family val="2"/>
      </rPr>
      <t>A0000173</t>
    </r>
  </si>
  <si>
    <t>CN LIEN HIEP HTX TM TP.HCM–CO.OPMART HA TIEN</t>
  </si>
  <si>
    <t>532-SIPI-012023-532034507</t>
  </si>
  <si>
    <r>
      <t>'</t>
    </r>
    <r>
      <rPr>
        <sz val="10"/>
        <color rgb="FF000000"/>
        <rFont val="Arial"/>
        <family val="2"/>
      </rPr>
      <t>B0000314</t>
    </r>
  </si>
  <si>
    <r>
      <t>'</t>
    </r>
    <r>
      <rPr>
        <sz val="10"/>
        <color rgb="FF000000"/>
        <rFont val="Arial"/>
        <family val="2"/>
      </rPr>
      <t>B0000943</t>
    </r>
  </si>
  <si>
    <t>532-SIPI-R-022023-23000059</t>
  </si>
  <si>
    <r>
      <t>'</t>
    </r>
    <r>
      <rPr>
        <sz val="10"/>
        <color rgb="FF000000"/>
        <rFont val="Arial"/>
        <family val="2"/>
      </rPr>
      <t>B248</t>
    </r>
  </si>
  <si>
    <t>1K23TGH|GA-RTV 1656723 - RTV1656723</t>
  </si>
  <si>
    <t>532-SIPI-R-022023-532034507</t>
  </si>
  <si>
    <r>
      <t>'</t>
    </r>
    <r>
      <rPr>
        <sz val="10"/>
        <color rgb="FF000000"/>
        <rFont val="Arial"/>
        <family val="2"/>
      </rPr>
      <t>B130</t>
    </r>
  </si>
  <si>
    <t>1K23TGH|GA-RTV 1643447 - RTV1643447</t>
  </si>
  <si>
    <r>
      <t>'</t>
    </r>
    <r>
      <rPr>
        <sz val="10"/>
        <color rgb="FF000000"/>
        <rFont val="Arial"/>
        <family val="2"/>
      </rPr>
      <t>B222</t>
    </r>
  </si>
  <si>
    <t>1K23TGH|GA-RTV 1654688 - RTV1654688</t>
  </si>
  <si>
    <t>532-SIPI-R-122022-532035077</t>
  </si>
  <si>
    <r>
      <t>'</t>
    </r>
    <r>
      <rPr>
        <sz val="10"/>
        <color rgb="FF000000"/>
        <rFont val="Arial"/>
        <family val="2"/>
      </rPr>
      <t>B1176</t>
    </r>
  </si>
  <si>
    <t>1K22TGH|GA-RTV 1629990 - RTV1629990</t>
  </si>
  <si>
    <t>535-SIPI-012023-1016605</t>
  </si>
  <si>
    <r>
      <t>'</t>
    </r>
    <r>
      <rPr>
        <sz val="10"/>
        <color rgb="FF000000"/>
        <rFont val="Arial"/>
        <family val="2"/>
      </rPr>
      <t>A0000021</t>
    </r>
  </si>
  <si>
    <t>CN LIEN HIEP HTX TM TP.HCM–CO.OPMART TAN CHAU AN GIANG</t>
  </si>
  <si>
    <t>535-SIPI-R-022023-23000011</t>
  </si>
  <si>
    <r>
      <t>'</t>
    </r>
    <r>
      <rPr>
        <sz val="10"/>
        <color rgb="FF000000"/>
        <rFont val="Arial"/>
        <family val="2"/>
      </rPr>
      <t>B62</t>
    </r>
  </si>
  <si>
    <t>1K23TGM|GAHUNCO|1654020 - RTV1654020</t>
  </si>
  <si>
    <t>541-SIPI-R-022023-541024170</t>
  </si>
  <si>
    <r>
      <t>'</t>
    </r>
    <r>
      <rPr>
        <sz val="10"/>
        <color rgb="FF000000"/>
        <rFont val="Arial"/>
        <family val="2"/>
      </rPr>
      <t>98</t>
    </r>
  </si>
  <si>
    <t>1K23TGT|R1645249|GAHUNKHOI - RTV1645249</t>
  </si>
  <si>
    <t>545-SIPI-012023-10014430</t>
  </si>
  <si>
    <r>
      <t>'</t>
    </r>
    <r>
      <rPr>
        <sz val="10"/>
        <color rgb="FF000000"/>
        <rFont val="Arial"/>
        <family val="2"/>
      </rPr>
      <t>A0001102</t>
    </r>
  </si>
  <si>
    <t>CN LIEN HIEP HTX TM TP.HCM-CO.OPMART TIEU CAN</t>
  </si>
  <si>
    <t>546-SIPI-012023-10015805</t>
  </si>
  <si>
    <r>
      <t>'</t>
    </r>
    <r>
      <rPr>
        <sz val="10"/>
        <color rgb="FF000000"/>
        <rFont val="Arial"/>
        <family val="2"/>
      </rPr>
      <t>A0001095</t>
    </r>
  </si>
  <si>
    <t>547-SIPI-012023-547016073</t>
  </si>
  <si>
    <r>
      <t>'</t>
    </r>
    <r>
      <rPr>
        <sz val="10"/>
        <color rgb="FF000000"/>
        <rFont val="Arial"/>
        <family val="2"/>
      </rPr>
      <t>A0001031</t>
    </r>
  </si>
  <si>
    <t>547-SIPI-022023-547016431</t>
  </si>
  <si>
    <r>
      <t>'</t>
    </r>
    <r>
      <rPr>
        <sz val="10"/>
        <color rgb="FF000000"/>
        <rFont val="Arial"/>
        <family val="2"/>
      </rPr>
      <t>A0004115</t>
    </r>
  </si>
  <si>
    <t>547-SIPI-R-022023-547016431</t>
  </si>
  <si>
    <r>
      <t>'</t>
    </r>
    <r>
      <rPr>
        <sz val="10"/>
        <color rgb="FF000000"/>
        <rFont val="Arial"/>
        <family val="2"/>
      </rPr>
      <t>94</t>
    </r>
  </si>
  <si>
    <t>RTV1658179¦VAT10¦GAHUN - RTV1658179</t>
  </si>
  <si>
    <t>569-SIPI-012023-569008374</t>
  </si>
  <si>
    <r>
      <t>'</t>
    </r>
    <r>
      <rPr>
        <sz val="10"/>
        <color rgb="FF000000"/>
        <rFont val="Arial"/>
        <family val="2"/>
      </rPr>
      <t>C0001019</t>
    </r>
  </si>
  <si>
    <t>569-SIPI-022023-569008750</t>
  </si>
  <si>
    <r>
      <t>'</t>
    </r>
    <r>
      <rPr>
        <sz val="10"/>
        <color rgb="FF000000"/>
        <rFont val="Arial"/>
        <family val="2"/>
      </rPr>
      <t>C0004117</t>
    </r>
  </si>
  <si>
    <t>569-SIPI-122022-569008556</t>
  </si>
  <si>
    <r>
      <t>'</t>
    </r>
    <r>
      <rPr>
        <sz val="10"/>
        <color rgb="FF000000"/>
        <rFont val="Arial"/>
        <family val="2"/>
      </rPr>
      <t>C0055398</t>
    </r>
  </si>
  <si>
    <t>1C22TNT|TPCN</t>
  </si>
  <si>
    <t>570-SIPI-122022-10013306</t>
  </si>
  <si>
    <r>
      <t>'</t>
    </r>
    <r>
      <rPr>
        <sz val="10"/>
        <color rgb="FF000000"/>
        <rFont val="Arial"/>
        <family val="2"/>
      </rPr>
      <t>A054270</t>
    </r>
  </si>
  <si>
    <t>600-SIPI-122022-1080796</t>
  </si>
  <si>
    <r>
      <t>'</t>
    </r>
    <r>
      <rPr>
        <sz val="10"/>
        <color rgb="FF000000"/>
        <rFont val="Arial"/>
        <family val="2"/>
      </rPr>
      <t>054224</t>
    </r>
  </si>
  <si>
    <t>601-SIPI-012023-1078109</t>
  </si>
  <si>
    <r>
      <t>'</t>
    </r>
    <r>
      <rPr>
        <sz val="10"/>
        <color rgb="FF000000"/>
        <rFont val="Arial"/>
        <family val="2"/>
      </rPr>
      <t>A00000167</t>
    </r>
  </si>
  <si>
    <t>601-SIPI-022023-1078665</t>
  </si>
  <si>
    <r>
      <t>'</t>
    </r>
    <r>
      <rPr>
        <sz val="10"/>
        <color rgb="FF000000"/>
        <rFont val="Arial"/>
        <family val="2"/>
      </rPr>
      <t>A00006795</t>
    </r>
  </si>
  <si>
    <t>IC23TNN|GAHUNCOXAHUONGCOO</t>
  </si>
  <si>
    <t>601-SIPI-R-022023-1078109</t>
  </si>
  <si>
    <r>
      <t>'</t>
    </r>
    <r>
      <rPr>
        <sz val="10"/>
        <color rgb="FF000000"/>
        <rFont val="Arial"/>
        <family val="2"/>
      </rPr>
      <t>106</t>
    </r>
  </si>
  <si>
    <t>RTV 1647756/VAT8/GA HUN - RTV1647756</t>
  </si>
  <si>
    <t>602-SIPI-012023-1093505</t>
  </si>
  <si>
    <r>
      <t>'</t>
    </r>
    <r>
      <rPr>
        <sz val="10"/>
        <color rgb="FF000000"/>
        <rFont val="Arial"/>
        <family val="2"/>
      </rPr>
      <t>A0000304</t>
    </r>
  </si>
  <si>
    <t>603-SIPI-122022-1056032</t>
  </si>
  <si>
    <r>
      <t>'</t>
    </r>
    <r>
      <rPr>
        <sz val="10"/>
        <color rgb="FF000000"/>
        <rFont val="Arial"/>
        <family val="2"/>
      </rPr>
      <t>A54363</t>
    </r>
  </si>
  <si>
    <t>605-SIPI-012023-1096080</t>
  </si>
  <si>
    <r>
      <t>'</t>
    </r>
    <r>
      <rPr>
        <sz val="10"/>
        <color rgb="FF000000"/>
        <rFont val="Arial"/>
        <family val="2"/>
      </rPr>
      <t>N0001832</t>
    </r>
  </si>
  <si>
    <r>
      <t>'</t>
    </r>
    <r>
      <rPr>
        <sz val="10"/>
        <color rgb="FF000000"/>
        <rFont val="Arial"/>
        <family val="2"/>
      </rPr>
      <t>Z0000423</t>
    </r>
  </si>
  <si>
    <t>605-SIPI-022023-1096622</t>
  </si>
  <si>
    <r>
      <t>'</t>
    </r>
    <r>
      <rPr>
        <sz val="10"/>
        <color rgb="FF000000"/>
        <rFont val="Arial"/>
        <family val="2"/>
      </rPr>
      <t>N0003854</t>
    </r>
  </si>
  <si>
    <t>606-SIPI-012023-1097278</t>
  </si>
  <si>
    <r>
      <t>'</t>
    </r>
    <r>
      <rPr>
        <sz val="10"/>
        <color rgb="FF000000"/>
        <rFont val="Arial"/>
        <family val="2"/>
      </rPr>
      <t>A0000163</t>
    </r>
  </si>
  <si>
    <t>CTY TNHH TMDV SÀI GÒN - VŨNG TÀU</t>
  </si>
  <si>
    <r>
      <t>'</t>
    </r>
    <r>
      <rPr>
        <sz val="10"/>
        <color rgb="FF000000"/>
        <rFont val="Arial"/>
        <family val="2"/>
      </rPr>
      <t>A0001421</t>
    </r>
  </si>
  <si>
    <t>1C23TNN|BAPGIOHEOMUOIVIJT</t>
  </si>
  <si>
    <t>606-SIPI-022023-1097999</t>
  </si>
  <si>
    <r>
      <t>'</t>
    </r>
    <r>
      <rPr>
        <sz val="10"/>
        <color rgb="FF000000"/>
        <rFont val="Arial"/>
        <family val="2"/>
      </rPr>
      <t>A0003585</t>
    </r>
  </si>
  <si>
    <r>
      <t>'</t>
    </r>
    <r>
      <rPr>
        <sz val="10"/>
        <color rgb="FF000000"/>
        <rFont val="Arial"/>
        <family val="2"/>
      </rPr>
      <t>A0006796</t>
    </r>
  </si>
  <si>
    <t>607-SIPI-012023-1092994</t>
  </si>
  <si>
    <r>
      <t>'</t>
    </r>
    <r>
      <rPr>
        <sz val="10"/>
        <color rgb="FF000000"/>
        <rFont val="Arial"/>
        <family val="2"/>
      </rPr>
      <t>B0000145</t>
    </r>
  </si>
  <si>
    <t>607-SIPI-022023-1093992</t>
  </si>
  <si>
    <r>
      <t>'</t>
    </r>
    <r>
      <rPr>
        <sz val="10"/>
        <color rgb="FF000000"/>
        <rFont val="Arial"/>
        <family val="2"/>
      </rPr>
      <t>B0003875</t>
    </r>
  </si>
  <si>
    <t>607-SIPI-122022-1092995</t>
  </si>
  <si>
    <r>
      <t>'</t>
    </r>
    <r>
      <rPr>
        <sz val="10"/>
        <color rgb="FF000000"/>
        <rFont val="Arial"/>
        <family val="2"/>
      </rPr>
      <t>B0054249</t>
    </r>
  </si>
  <si>
    <t>608-SIPI-022023-1049317</t>
  </si>
  <si>
    <r>
      <t>'</t>
    </r>
    <r>
      <rPr>
        <sz val="10"/>
        <color rgb="FF000000"/>
        <rFont val="Arial"/>
        <family val="2"/>
      </rPr>
      <t>A0006681</t>
    </r>
  </si>
  <si>
    <t>CTY TNHH MTV TMDV AN ĐÔNG</t>
  </si>
  <si>
    <t>608-SIPI-R-022023-1049317</t>
  </si>
  <si>
    <r>
      <t>'</t>
    </r>
    <r>
      <rPr>
        <sz val="10"/>
        <color rgb="FF000000"/>
        <rFont val="Arial"/>
        <family val="2"/>
      </rPr>
      <t>A0133</t>
    </r>
  </si>
  <si>
    <t>1K23THV|GAHUNKHOI|1658566 - RTV1658566</t>
  </si>
  <si>
    <t>609-SIPI-012023-1091493</t>
  </si>
  <si>
    <r>
      <t>'</t>
    </r>
    <r>
      <rPr>
        <sz val="10"/>
        <color rgb="FF000000"/>
        <rFont val="Arial"/>
        <family val="2"/>
      </rPr>
      <t>A0001778</t>
    </r>
  </si>
  <si>
    <t>611-SIPI-022023-1081279</t>
  </si>
  <si>
    <r>
      <t>'</t>
    </r>
    <r>
      <rPr>
        <sz val="10"/>
        <color rgb="FF000000"/>
        <rFont val="Arial"/>
        <family val="2"/>
      </rPr>
      <t>A00004023</t>
    </r>
  </si>
  <si>
    <t>CTY TNHH MTV TMDV SÀI GÒN - BẠC LIÊU 2</t>
  </si>
  <si>
    <t>613-SIPI-012023-1090582</t>
  </si>
  <si>
    <r>
      <t>'</t>
    </r>
    <r>
      <rPr>
        <sz val="10"/>
        <color rgb="FF000000"/>
        <rFont val="Arial"/>
        <family val="2"/>
      </rPr>
      <t>A0000301</t>
    </r>
  </si>
  <si>
    <t>613-SIPI-R-122022-23000001</t>
  </si>
  <si>
    <r>
      <t>'</t>
    </r>
    <r>
      <rPr>
        <sz val="10"/>
        <color rgb="FF000000"/>
        <rFont val="Arial"/>
        <family val="2"/>
      </rPr>
      <t>939</t>
    </r>
  </si>
  <si>
    <t>1K22TKA-939|BAPGIO - RTV1632693</t>
  </si>
  <si>
    <t>614-SIPI-012023-1091514</t>
  </si>
  <si>
    <r>
      <t>'</t>
    </r>
    <r>
      <rPr>
        <sz val="10"/>
        <color rgb="FF000000"/>
        <rFont val="Arial"/>
        <family val="2"/>
      </rPr>
      <t>C0000172</t>
    </r>
  </si>
  <si>
    <t>CTY TNHH MTV TMDV SÀI GÒN - BUÔN MA THUỘT</t>
  </si>
  <si>
    <t>614-SIPI-022023-1092174</t>
  </si>
  <si>
    <r>
      <t>'</t>
    </r>
    <r>
      <rPr>
        <sz val="10"/>
        <color rgb="FF000000"/>
        <rFont val="Arial"/>
        <family val="2"/>
      </rPr>
      <t>C0003860</t>
    </r>
  </si>
  <si>
    <t>614-SIPI-122022-1090379</t>
  </si>
  <si>
    <r>
      <t>'</t>
    </r>
    <r>
      <rPr>
        <sz val="10"/>
        <color rgb="FF000000"/>
        <rFont val="Arial"/>
        <family val="2"/>
      </rPr>
      <t>C0054221</t>
    </r>
  </si>
  <si>
    <t>617-SIPI-012023-1076136</t>
  </si>
  <si>
    <r>
      <t>'</t>
    </r>
    <r>
      <rPr>
        <sz val="10"/>
        <color rgb="FF000000"/>
        <rFont val="Arial"/>
        <family val="2"/>
      </rPr>
      <t>A0000157</t>
    </r>
  </si>
  <si>
    <t>1C23TNN|BAPBOHEOMUOIVITAY</t>
  </si>
  <si>
    <t>618-SIPI-022023-1072133</t>
  </si>
  <si>
    <r>
      <t>'</t>
    </r>
    <r>
      <rPr>
        <sz val="10"/>
        <color rgb="FF000000"/>
        <rFont val="Arial"/>
        <family val="2"/>
      </rPr>
      <t>A3957</t>
    </r>
  </si>
  <si>
    <t>618-SIPI-122022-1071963</t>
  </si>
  <si>
    <r>
      <t>'</t>
    </r>
    <r>
      <rPr>
        <sz val="10"/>
        <color rgb="FF000000"/>
        <rFont val="Arial"/>
        <family val="2"/>
      </rPr>
      <t>A56007</t>
    </r>
  </si>
  <si>
    <t>618-SIPI-122022-1071964</t>
  </si>
  <si>
    <r>
      <t>'</t>
    </r>
    <r>
      <rPr>
        <sz val="10"/>
        <color rgb="FF000000"/>
        <rFont val="Arial"/>
        <family val="2"/>
      </rPr>
      <t>A54309</t>
    </r>
  </si>
  <si>
    <t>620-SIPI-012023-1061523</t>
  </si>
  <si>
    <r>
      <t>'</t>
    </r>
    <r>
      <rPr>
        <sz val="10"/>
        <color rgb="FF000000"/>
        <rFont val="Arial"/>
        <family val="2"/>
      </rPr>
      <t>D0001486</t>
    </r>
  </si>
  <si>
    <t>620-SIPI-022023-1062384</t>
  </si>
  <si>
    <r>
      <t>'</t>
    </r>
    <r>
      <rPr>
        <sz val="10"/>
        <color rgb="FF000000"/>
        <rFont val="Arial"/>
        <family val="2"/>
      </rPr>
      <t>D0003971</t>
    </r>
  </si>
  <si>
    <t>620-SIPI-122022-1059913</t>
  </si>
  <si>
    <r>
      <t>'</t>
    </r>
    <r>
      <rPr>
        <sz val="10"/>
        <color rgb="FF000000"/>
        <rFont val="Arial"/>
        <family val="2"/>
      </rPr>
      <t>D0054251</t>
    </r>
  </si>
  <si>
    <t>620-SIPI-R-012023-1061523</t>
  </si>
  <si>
    <r>
      <t>'</t>
    </r>
    <r>
      <rPr>
        <sz val="10"/>
        <color rgb="FF000000"/>
        <rFont val="Arial"/>
        <family val="2"/>
      </rPr>
      <t>168</t>
    </r>
  </si>
  <si>
    <t>1K23TBD_168|GAHUN|RTV 1638703 - RTV1638703</t>
  </si>
  <si>
    <t>910-SIPI-012023-10035067</t>
  </si>
  <si>
    <r>
      <t>'</t>
    </r>
    <r>
      <rPr>
        <sz val="10"/>
        <color rgb="FF000000"/>
        <rFont val="Arial"/>
        <family val="2"/>
      </rPr>
      <t>b001008</t>
    </r>
  </si>
  <si>
    <t>910-SIPI-022023-10035868</t>
  </si>
  <si>
    <r>
      <t>'</t>
    </r>
    <r>
      <rPr>
        <sz val="10"/>
        <color rgb="FF000000"/>
        <rFont val="Arial"/>
        <family val="2"/>
      </rPr>
      <t>23-b003867</t>
    </r>
  </si>
  <si>
    <t>HHCL</t>
  </si>
  <si>
    <r>
      <t>'</t>
    </r>
    <r>
      <rPr>
        <sz val="10"/>
        <color rgb="FF000000"/>
        <rFont val="Arial"/>
        <family val="2"/>
      </rPr>
      <t>b002850</t>
    </r>
  </si>
  <si>
    <t>910-SIPI-122022-10033836</t>
  </si>
  <si>
    <r>
      <t>'</t>
    </r>
    <r>
      <rPr>
        <sz val="10"/>
        <color rgb="FF000000"/>
        <rFont val="Arial"/>
        <family val="2"/>
      </rPr>
      <t>b053725</t>
    </r>
  </si>
  <si>
    <t>910-SIPI-122022-10033837</t>
  </si>
  <si>
    <r>
      <t>'</t>
    </r>
    <r>
      <rPr>
        <sz val="10"/>
        <color rgb="FF000000"/>
        <rFont val="Arial"/>
        <family val="2"/>
      </rPr>
      <t>b053738</t>
    </r>
  </si>
  <si>
    <r>
      <t>'</t>
    </r>
    <r>
      <rPr>
        <sz val="10"/>
        <color rgb="FF000000"/>
        <rFont val="Arial"/>
        <family val="2"/>
      </rPr>
      <t>b053737</t>
    </r>
  </si>
  <si>
    <r>
      <t>'</t>
    </r>
    <r>
      <rPr>
        <sz val="10"/>
        <color rgb="FF000000"/>
        <rFont val="Arial"/>
        <family val="2"/>
      </rPr>
      <t>b053761</t>
    </r>
  </si>
  <si>
    <r>
      <t>'</t>
    </r>
    <r>
      <rPr>
        <sz val="10"/>
        <color rgb="FF000000"/>
        <rFont val="Arial"/>
        <family val="2"/>
      </rPr>
      <t>b053759</t>
    </r>
  </si>
  <si>
    <r>
      <t>'</t>
    </r>
    <r>
      <rPr>
        <sz val="10"/>
        <color rgb="FF000000"/>
        <rFont val="Arial"/>
        <family val="2"/>
      </rPr>
      <t>b053739</t>
    </r>
  </si>
  <si>
    <r>
      <t>'</t>
    </r>
    <r>
      <rPr>
        <sz val="10"/>
        <color rgb="FF000000"/>
        <rFont val="Arial"/>
        <family val="2"/>
      </rPr>
      <t>b053774</t>
    </r>
  </si>
  <si>
    <r>
      <t>'</t>
    </r>
    <r>
      <rPr>
        <sz val="10"/>
        <color rgb="FF000000"/>
        <rFont val="Arial"/>
        <family val="2"/>
      </rPr>
      <t>b053760</t>
    </r>
  </si>
  <si>
    <t>910-SIPI-122022-10034044</t>
  </si>
  <si>
    <r>
      <t>'</t>
    </r>
    <r>
      <rPr>
        <sz val="10"/>
        <color rgb="FF000000"/>
        <rFont val="Arial"/>
        <family val="2"/>
      </rPr>
      <t>b053688</t>
    </r>
  </si>
  <si>
    <t>910-SIPI-122022-10034394</t>
  </si>
  <si>
    <r>
      <t>'</t>
    </r>
    <r>
      <rPr>
        <sz val="10"/>
        <color rgb="FF000000"/>
        <rFont val="Arial"/>
        <family val="2"/>
      </rPr>
      <t>b056114</t>
    </r>
  </si>
  <si>
    <t>910-SIPI-R-022023-10035868</t>
  </si>
  <si>
    <r>
      <t>'</t>
    </r>
    <r>
      <rPr>
        <sz val="10"/>
        <color rgb="FF000000"/>
        <rFont val="Arial"/>
        <family val="2"/>
      </rPr>
      <t>156</t>
    </r>
  </si>
  <si>
    <t>RTV 1644815|156|GA - RTV1644815</t>
  </si>
  <si>
    <t>920-SIPI-R-012023-23000007</t>
  </si>
  <si>
    <r>
      <t>'</t>
    </r>
    <r>
      <rPr>
        <sz val="10"/>
        <color rgb="FF000000"/>
        <rFont val="Arial"/>
        <family val="2"/>
      </rPr>
      <t>9</t>
    </r>
  </si>
  <si>
    <t>K23TVC-9-RTV1637577|HHCL - RTV1637577</t>
  </si>
  <si>
    <t>930-SIPI-012023-10023946</t>
  </si>
  <si>
    <r>
      <t>'</t>
    </r>
    <r>
      <rPr>
        <sz val="10"/>
        <color rgb="FF000000"/>
        <rFont val="Arial"/>
        <family val="2"/>
      </rPr>
      <t>23-b0000095</t>
    </r>
  </si>
  <si>
    <t>930-SIPI-022023-10024364</t>
  </si>
  <si>
    <r>
      <t>'</t>
    </r>
    <r>
      <rPr>
        <sz val="10"/>
        <color rgb="FF000000"/>
        <rFont val="Arial"/>
        <family val="2"/>
      </rPr>
      <t>23-b0006569</t>
    </r>
  </si>
  <si>
    <t>930-SIPI-R-022023-10024364</t>
  </si>
  <si>
    <r>
      <t>'</t>
    </r>
    <r>
      <rPr>
        <sz val="10"/>
        <color rgb="FF000000"/>
        <rFont val="Arial"/>
        <family val="2"/>
      </rPr>
      <t>126</t>
    </r>
  </si>
  <si>
    <t>K23TVD-126-RTV1659619|HHCL</t>
  </si>
  <si>
    <t>950-SIPI-012023-10008209</t>
  </si>
  <si>
    <r>
      <t>'</t>
    </r>
    <r>
      <rPr>
        <sz val="10"/>
        <color rgb="FF000000"/>
        <rFont val="Arial"/>
        <family val="2"/>
      </rPr>
      <t>23-b0001104</t>
    </r>
  </si>
  <si>
    <t>QT01032023-00564</t>
  </si>
  <si>
    <t>021583-HT06-Phi HT van chuyen tinh T2/2023 - 7%</t>
  </si>
  <si>
    <t>QT01042023-00905</t>
  </si>
  <si>
    <t>021583-HT06-Phi HT van chuyen tinh T3/2023- 7%</t>
  </si>
  <si>
    <r>
      <t>Tổng:</t>
    </r>
    <r>
      <rPr>
        <b/>
        <sz val="10"/>
        <color rgb="FF000000"/>
        <rFont val="Arial"/>
        <family val="2"/>
      </rPr>
      <t xml:space="preserve"> 489,911,967</t>
    </r>
  </si>
  <si>
    <t>C.THO</t>
  </si>
  <si>
    <t>CONG TY TNHH MOT THANH VIEN THUONG MAI VA DICH VU NGOC THOM</t>
  </si>
  <si>
    <t>T.NOT</t>
  </si>
  <si>
    <t>SCA.T NINH</t>
  </si>
  <si>
    <t>G.DAU</t>
  </si>
  <si>
    <t>B.LIEU</t>
  </si>
  <si>
    <t>V.LONG</t>
  </si>
  <si>
    <t>H.TIEN</t>
  </si>
  <si>
    <t>BẢNG KÊ HÓA ĐƠN, CHỨNG TỪ HÀNG HÓA, DỊCH VỤ BÁN RA (MẪU QUẢN TRỊ)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</si>
  <si>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</si>
  <si>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</si>
  <si>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</si>
  <si>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</si>
  <si>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</si>
  <si>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</si>
  <si>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</si>
  <si>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</si>
  <si>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</si>
  <si>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10%</t>
  </si>
  <si>
    <t>1C23TNN</t>
  </si>
  <si>
    <t>CÔNG TY TNHH MỘT THÀNH VIÊN CO.OPMART THANH HÓA</t>
  </si>
  <si>
    <t>00002831</t>
  </si>
  <si>
    <t>Bán hàng CHI NHÁNH LIÊN HIỆP HỢP TÁC XÃ THƯƠNG MẠI TP. HỒ CHÍ MINH - CO.OPMART BẮC GIANG theo hóa đơn 00002831</t>
  </si>
  <si>
    <t>CHI NHÁNH LIÊN HIỆP HỢP TÁC XÃ THƯƠNG MẠI TP. HỒ CHÍ MINH - CO.OPMART BẮC GIANG</t>
  </si>
  <si>
    <t>0301175691-014</t>
  </si>
  <si>
    <t>CÔNG TY TNHH MỘT THÀNH VIÊN SÀI GÒN CO.OP HÀ NỘI</t>
  </si>
  <si>
    <t>00002834</t>
  </si>
  <si>
    <t>Bán hàng CHI NHÁNH - CÔNG TY TNHH MỘT THÀNH VIÊN THỰC PHẨM SAIGON CO.OP - CO.OP FOOD MIỀN BẮC theo hóa đơn 00002834</t>
  </si>
  <si>
    <t>CHI NHÁNH - CÔNG TY TNHH MỘT THÀNH VIÊN THỰC PHẨM SAIGON CO.OP - CO.OP FOOD MIỀN BẮC</t>
  </si>
  <si>
    <t>0309129418-115</t>
  </si>
  <si>
    <t>00002835</t>
  </si>
  <si>
    <t>Bán hàng CHI NHÁNH - CÔNG TY TNHH MỘT THÀNH VIÊN THỰC PHẨM SAIGON CO.OP - CO.OP FOOD MIỀN BẮC theo hóa đơn 00002835</t>
  </si>
  <si>
    <t>00002836</t>
  </si>
  <si>
    <t>Bán hàng CHI NHÁNH - CÔNG TY TNHH MỘT THÀNH VIÊN THỰC PHẨM SAIGON CO.OP - CO.OP FOOD MIỀN BẮC theo hóa đơn 00002836</t>
  </si>
  <si>
    <t>00002837</t>
  </si>
  <si>
    <t>Bán hàng CHI NHÁNH - CÔNG TY TNHH MỘT THÀNH VIÊN THỰC PHẨM SAIGON CO.OP - CO.OP FOOD MIỀN BẮC theo hóa đơn 00002837</t>
  </si>
  <si>
    <t>00002838</t>
  </si>
  <si>
    <t>Bán hàng CHI NHÁNH - CÔNG TY TNHH MỘT THÀNH VIÊN THỰC PHẨM SAIGON CO.OP - CO.OP FOOD MIỀN BẮC theo hóa đơn 00002838</t>
  </si>
  <si>
    <t>00002839</t>
  </si>
  <si>
    <t>Bán hàng CHI NHÁNH - CÔNG TY TNHH MỘT THÀNH VIÊN THỰC PHẨM SAIGON CO.OP - CO.OP FOOD MIỀN BẮC theo hóa đơn 00002839</t>
  </si>
  <si>
    <t>00002840</t>
  </si>
  <si>
    <t>Bán hàng CHI NHÁNH - CÔNG TY TNHH MỘT THÀNH VIÊN THỰC PHẨM SAIGON CO.OP - CO.OP FOOD MIỀN BẮC theo hóa đơn 00002840</t>
  </si>
  <si>
    <t>00002841</t>
  </si>
  <si>
    <t>Bán hàng CHI NHÁNH - CÔNG TY TNHH MỘT THÀNH VIÊN THỰC PHẨM SAIGON CO.OP - CO.OP FOOD MIỀN BẮC theo hóa đơn 00002841</t>
  </si>
  <si>
    <t>00002842</t>
  </si>
  <si>
    <t>Bán hàng CHI NHÁNH - CÔNG TY TNHH MỘT THÀNH VIÊN THỰC PHẨM SAIGON CO.OP - CO.OP FOOD MIỀN BẮC theo hóa đơn 00002842</t>
  </si>
  <si>
    <t>00002843</t>
  </si>
  <si>
    <t>Bán hàng CHI NHÁNH - CÔNG TY TNHH MỘT THÀNH VIÊN THỰC PHẨM SAIGON CO.OP - CO.OP FOOD MIỀN BẮC theo hóa đơn 00002843</t>
  </si>
  <si>
    <t>00002844</t>
  </si>
  <si>
    <t>Bán hàng CHI NHÁNH - CÔNG TY TNHH MỘT THÀNH VIÊN THỰC PHẨM SAIGON CO.OP - CO.OP FOOD MIỀN BẮC theo hóa đơn 00002844</t>
  </si>
  <si>
    <t>00002845</t>
  </si>
  <si>
    <t>Bán hàng CHI NHÁNH - CÔNG TY TNHH MỘT THÀNH VIÊN THỰC PHẨM SAIGON CO.OP - CO.OP FOOD MIỀN BẮC theo hóa đơn 00002845</t>
  </si>
  <si>
    <t>00002846</t>
  </si>
  <si>
    <t>Bán hàng CHI NHÁNH - CÔNG TY TNHH MỘT THÀNH VIÊN THỰC PHẨM SAIGON CO.OP - CO.OP FOOD MIỀN BẮC theo hóa đơn 00002846</t>
  </si>
  <si>
    <t>00002847</t>
  </si>
  <si>
    <t>Bán hàng CHI NHÁNH - CÔNG TY TNHH MỘT THÀNH VIÊN THỰC PHẨM SAIGON CO.OP - CO.OP FOOD MIỀN BẮC theo hóa đơn 00002847</t>
  </si>
  <si>
    <t>00002848</t>
  </si>
  <si>
    <t>Bán hàng CHI NHÁNH - CÔNG TY TNHH MỘT THÀNH VIÊN THỰC PHẨM SAIGON CO.OP - CO.OP FOOD MIỀN BẮC theo hóa đơn 00002848</t>
  </si>
  <si>
    <t>00002849</t>
  </si>
  <si>
    <t>Bán hàng CHI NHÁNH - CÔNG TY TNHH MỘT THÀNH VIÊN THỰC PHẨM SAIGON CO.OP - CO.OP FOOD MIỀN BẮC theo hóa đơn 00002849</t>
  </si>
  <si>
    <t>00002850</t>
  </si>
  <si>
    <t>Bán hàng CHI NHÁNH - CÔNG TY TNHH MỘT THÀNH VIÊN THỰC PHẨM SAIGON CO.OP - CO.OP FOOD MIỀN BẮC theo hóa đơn 00002850</t>
  </si>
  <si>
    <t>00002851</t>
  </si>
  <si>
    <t>Bán hàng CHI NHÁNH - CÔNG TY TNHH MỘT THÀNH VIÊN THỰC PHẨM SAIGON CO.OP - CO.OP FOOD MIỀN BẮC theo hóa đơn 00002851</t>
  </si>
  <si>
    <t>00002895</t>
  </si>
  <si>
    <t>Bán hàng CHI NHÁNH - CÔNG TY TNHH MỘT THÀNH VIÊN THỰC PHẨM SAIGON CO.OP - CO.OP FOOD MIỀN BẮC theo hóa đơn 00002895</t>
  </si>
  <si>
    <t>00002897</t>
  </si>
  <si>
    <t>Bán hàng CHI NHÁNH - CÔNG TY TNHH MỘT THÀNH VIÊN THỰC PHẨM SAIGON CO.OP - CO.OP FOOD MIỀN BẮC theo hóa đơn 00002897</t>
  </si>
  <si>
    <t>00008849</t>
  </si>
  <si>
    <t>00002899</t>
  </si>
  <si>
    <t>Cửa Hàng Co.opFood Lê Thị Hoa 240</t>
  </si>
  <si>
    <t>CÔNG TY TNHH MỘT THÀNH VIÊN THỰC PHẨM SAIGON CO.OP</t>
  </si>
  <si>
    <t>0309129418</t>
  </si>
  <si>
    <t>00002900</t>
  </si>
  <si>
    <t>Bán hàng cho CÔNG TY TNHH MỘT THÀNH VIÊN THỰC PHẨM SAIGON CO.OP theo hóa đơn 00002900</t>
  </si>
  <si>
    <t>00002908</t>
  </si>
  <si>
    <t>Bán hàng CHI NHÁNH LIÊN HIỆP HỢP TÁC XÃ THƯƠNG MẠI TP.HỒ CHÍ MINH - CO.OPMART DUYÊN HẢI theo hóa đơn 00002908</t>
  </si>
  <si>
    <t>CHI NHÁNH LIÊN HIỆP HỢP TÁC XÃ THƯƠNG MẠI TP.HỒ CHÍ MINH - CO.OPMART DUYÊN HẢI</t>
  </si>
  <si>
    <t>0301175691-045</t>
  </si>
  <si>
    <t>00002910</t>
  </si>
  <si>
    <t>Bán hàng CHI NHÁNH LIÊN HIỆP HỢP TÁC XÃ THƯƠNG MẠI TP. HỒ CHÍ MINH - CO.OPMART BÀ RỊA theo hóa đơn 00002910</t>
  </si>
  <si>
    <t>CHI NHÁNH LIÊN HIỆP HỢP TÁC XÃ THƯƠNG MẠI TP. HỒ CHÍ MINH - CO.OPMART BÀ RỊA</t>
  </si>
  <si>
    <t>0301175691-024</t>
  </si>
  <si>
    <t>00002911</t>
  </si>
  <si>
    <t>Bán hàng CHI NHÁNH LIÊN HIỆP HỢP TÁC XÃ THƯƠNG MẠI TP. HỒ CHÍ MINH - CO.OPMART BÀ RỊA theo hóa đơn 00002911</t>
  </si>
  <si>
    <t>00002913</t>
  </si>
  <si>
    <t>Cửa Hàng Co.opFood Chung Cư Ehome S</t>
  </si>
  <si>
    <t>00002914</t>
  </si>
  <si>
    <t>Cửa Hàng Co.opFood Flora</t>
  </si>
  <si>
    <t>00002915</t>
  </si>
  <si>
    <t>Cửa Hàng Co.opFood CC Eastern</t>
  </si>
  <si>
    <t>00002917</t>
  </si>
  <si>
    <t>Cửa Hàng Co.opFood Đỗ Xuân Hợp 729</t>
  </si>
  <si>
    <t>00002918</t>
  </si>
  <si>
    <t>Cửa Hàng Co.opFood Long Trường</t>
  </si>
  <si>
    <t>00002921</t>
  </si>
  <si>
    <t>Cửa Hàng Co.opFood Làng Tăng Phú</t>
  </si>
  <si>
    <t>00002922</t>
  </si>
  <si>
    <t>Cửa Hàng Co.opFood Man Thiện 280</t>
  </si>
  <si>
    <t>00002923</t>
  </si>
  <si>
    <t>Cửa Hàng Co.opFood Minh Đức</t>
  </si>
  <si>
    <t>00002924</t>
  </si>
  <si>
    <t>Cửa Hàng Co.opFood Nguyễn Văn Tăng</t>
  </si>
  <si>
    <t>00002925</t>
  </si>
  <si>
    <t>Cửa Hàng Co.opFood Thoại Ngọc Hầu 1</t>
  </si>
  <si>
    <t>00002926</t>
  </si>
  <si>
    <t>Bán hàng CÔNG TY TNHH MỘT THÀNH VIÊN SÀI GÒN CO.OP PHÚ LÂM theo hóa đơn 00002926</t>
  </si>
  <si>
    <t>CÔNG TY TNHH MỘT THÀNH VIÊN SÀI GÒN CO.OP PHÚ LÂM</t>
  </si>
  <si>
    <t>0305761111</t>
  </si>
  <si>
    <t>00002929</t>
  </si>
  <si>
    <t>Cửa Hàng Co.opFood Đường Số 1 Tên Lửa</t>
  </si>
  <si>
    <t>00002930</t>
  </si>
  <si>
    <t>Bán hàng CÔNG TY TNHH MỘT THÀNH VIÊN SÀI GÒN CO.OP BÌNH TÂN theo hóa đơn 00002930</t>
  </si>
  <si>
    <t>CÔNG TY TNHH MỘT THÀNH VIÊN SÀI GÒN CO.OP BÌNH TÂN</t>
  </si>
  <si>
    <t>0305389020</t>
  </si>
  <si>
    <t>00002931</t>
  </si>
  <si>
    <t>Bán hàng CHI NHÁNH LIÊN HIỆP HỢP TÁC XÃ THƯƠNG MẠI TP.HCM - CO.OPMART BÌNH TÂN 2 theo hóa đơn 00002931</t>
  </si>
  <si>
    <t>CHI NHÁNH LIÊN HIỆP HỢP TÁC XÃ THƯƠNG MẠI TP.HCM - CO.OPMART BÌNH TÂN 2</t>
  </si>
  <si>
    <t>0301175691-050</t>
  </si>
  <si>
    <t>00002932</t>
  </si>
  <si>
    <t>Cửa Hàng Co.opFood Lê Văn Quới</t>
  </si>
  <si>
    <t>00002933</t>
  </si>
  <si>
    <t>Cửa Hàng Co.opFood Đất Mới 272</t>
  </si>
  <si>
    <t>CÔNG TY TNHH SAIGON CO-OP FAIRPRICE</t>
  </si>
  <si>
    <t>00002936</t>
  </si>
  <si>
    <t>Cửa Hàng Co.opFood Đường Số 8 Linh Trung</t>
  </si>
  <si>
    <t>00002937</t>
  </si>
  <si>
    <t>Cửa Hàng Co.opFood CC Linh Tây Tower</t>
  </si>
  <si>
    <t>00002938</t>
  </si>
  <si>
    <t>00002939</t>
  </si>
  <si>
    <t>Cửa Hàng Co.opFood ĐS9 Linh Tây</t>
  </si>
  <si>
    <t>00002940</t>
  </si>
  <si>
    <t>Cửa Hàng Co.opFood Kha Vạn Cân</t>
  </si>
  <si>
    <t>00002942</t>
  </si>
  <si>
    <t>Bán hàng CÔNG TY TNHH MỘT THÀNH VIÊN THỰC PHẨM SAIGON CO.OP theo hóa đơn 00002942</t>
  </si>
  <si>
    <t>00002943</t>
  </si>
  <si>
    <t>Cửa Hàng Co.opFood Đặng Văn Bi</t>
  </si>
  <si>
    <t>00002944</t>
  </si>
  <si>
    <t>Cửa Hàng Co.opFood ĐS12 Trường Thọ</t>
  </si>
  <si>
    <t>00002945</t>
  </si>
  <si>
    <t>Cửa Hàng Co.opFood Hiệp Bình Chánh</t>
  </si>
  <si>
    <t>00002947</t>
  </si>
  <si>
    <t>Cửa Hàng Co.opFood Trung Mỹ Tây</t>
  </si>
  <si>
    <t>00002950</t>
  </si>
  <si>
    <t>Cửa Hàng Co.opFood Lê Lợi 60</t>
  </si>
  <si>
    <t>00002952</t>
  </si>
  <si>
    <t>Cửa Hàng Co.opFood Quốc Lộ 22-726</t>
  </si>
  <si>
    <t>00002953</t>
  </si>
  <si>
    <t>Cửa Hàng Co.opFood KCN Tây Bắc</t>
  </si>
  <si>
    <t>00002955</t>
  </si>
  <si>
    <t>Cửa Hàng Co.opFood Tỉnh Lộ 8-628</t>
  </si>
  <si>
    <t>00002956</t>
  </si>
  <si>
    <t>Cửa Hàng Co.opFood Tỉnh Lộ 15-1031</t>
  </si>
  <si>
    <t>00002958</t>
  </si>
  <si>
    <t>Cửa Hàng Co.opFood Tỉnh Lộ 15-275</t>
  </si>
  <si>
    <t>00002959</t>
  </si>
  <si>
    <t>Cửa Hàng Co.opFood Nguyễn Thông 1</t>
  </si>
  <si>
    <t>00002964</t>
  </si>
  <si>
    <t>Bán hàng CÔNG TY TNHH MỘT THÀNH VIÊN SÀI GÒN CO.OP CỐNG QUỲNH theo hóa đơn 00002964</t>
  </si>
  <si>
    <t>CÔNG TY TNHH MỘT THÀNH VIÊN SÀI GÒN CO.OP CỐNG QUỲNH</t>
  </si>
  <si>
    <t>0305784415</t>
  </si>
  <si>
    <t>00002970</t>
  </si>
  <si>
    <t>Cửa Hàng Co.opFood Pasteur</t>
  </si>
  <si>
    <t>00002973</t>
  </si>
  <si>
    <t>Cửa Hàng Co.opFood Nhượng Quyền Trung Sơn</t>
  </si>
  <si>
    <t>00002974</t>
  </si>
  <si>
    <t>Cửa Hàng Co.opFood Cao Lỗ</t>
  </si>
  <si>
    <t>00002977</t>
  </si>
  <si>
    <t>Bán hàng CÔNG TY TNHH MỘT THÀNH VIÊN SÀI GÒN CO.OP GÒ VẤP theo hóa đơn 00002977</t>
  </si>
  <si>
    <t>CÔNG TY TNHH MỘT THÀNH VIÊN SÀI GÒN CO.OP GÒ VẤP</t>
  </si>
  <si>
    <t>0309120630</t>
  </si>
  <si>
    <t>00002981</t>
  </si>
  <si>
    <t>Cửa Hàng Co.opFood Quang Trung</t>
  </si>
  <si>
    <t>00002982</t>
  </si>
  <si>
    <t>Cửa Hàng Co.opFood Phạm Văn Chiêu</t>
  </si>
  <si>
    <t>00002983</t>
  </si>
  <si>
    <t>Cửa Hàng Co.opFood Lê Văn Thọ 561</t>
  </si>
  <si>
    <t>00002984</t>
  </si>
  <si>
    <t>Cửa Hàng Co.opFood Lê Văn Thọ</t>
  </si>
  <si>
    <t>00002985</t>
  </si>
  <si>
    <t>Cửa Hàng Co.opFood Thống Nhất</t>
  </si>
  <si>
    <t>00002987</t>
  </si>
  <si>
    <t>Cửa Hàng Co.opFood Chung Cư Saigon Co.op</t>
  </si>
  <si>
    <t>00002988</t>
  </si>
  <si>
    <t>Cửa Hàng Co.opFood Nguyễn Văn Dung</t>
  </si>
  <si>
    <t>00002989</t>
  </si>
  <si>
    <t>Cửa Hàng Co.opFood Lê Đức Thọ 269</t>
  </si>
  <si>
    <t>00002991</t>
  </si>
  <si>
    <t>Bán hàng CHI NHÁNH LIÊN HIỆP HTX TM TP.HCM - CO.OPMART CAO LÃNH theo hóa đơn 00002991</t>
  </si>
  <si>
    <t>CHI NHÁNH LIÊN HIỆP HTX TM TP.HCM - CO.OPMART CAO LÃNH</t>
  </si>
  <si>
    <t>0301175691-012</t>
  </si>
  <si>
    <t>00002992</t>
  </si>
  <si>
    <t>Bán hàng CHI NHÁNH LIÊN HIỆP HTX TM TP.HCM - CO.OPMART CAO LÃNH theo hóa đơn 00002992</t>
  </si>
  <si>
    <t>00002993</t>
  </si>
  <si>
    <t>Bán hàng CN LIÊN HIỆP HỢP TÁC XÃ THƯƠNG MẠI TP.HỒ CHÍ MINH- CO.OPMART TÂN CHÂU AN GIANG theo hóa đơn 00002993</t>
  </si>
  <si>
    <t>CN LIÊN HIỆP HỢP TÁC XÃ THƯƠNG MẠI TP.HỒ CHÍ MINH- CO.OPMART TÂN CHÂU AN GIANG</t>
  </si>
  <si>
    <t>0301175691-042</t>
  </si>
  <si>
    <t>CÔNG TY TNHH MỘT THÀNH VIÊN CO.OPMART TRẢNG BÀNG</t>
  </si>
  <si>
    <t>00002997</t>
  </si>
  <si>
    <t>Bán hàng CHI NHÁNH LIÊN HIỆP HỢP TÁC XÃ THƯƠNG MẠI TP. HỒ CHÍ MINH-CO.OPMART SA ĐÉC theo hóa đơn 00002997</t>
  </si>
  <si>
    <t>CHI NHÁNH LIÊN HIỆP HỢP TÁC XÃ THƯƠNG MẠI TP. HỒ CHÍ MINH-CO.OPMART SA ĐÉC</t>
  </si>
  <si>
    <t>0301175691-026</t>
  </si>
  <si>
    <t>00002998</t>
  </si>
  <si>
    <t>Bán hàng CHI NHÁNH LIÊN HIỆP HỢP TÁC XÃ THƯƠNG MẠI TP. HỒ CHÍ MINH-CO.OPMART SA ĐÉC theo hóa đơn 00002998</t>
  </si>
  <si>
    <t>00002999</t>
  </si>
  <si>
    <t>Bán hàng CHI NHÁNH LIÊN HIỆP HỢP TÁC XÃ THƯƠNG MẠI TP.HCM - CO.OPMART CAI LẬY theo hóa đơn 00002999</t>
  </si>
  <si>
    <t>CHI NHÁNH LIÊN HIỆP HỢP TÁC XÃ THƯƠNG MẠI TP.HCM - CO.OPMART CAI LẬY</t>
  </si>
  <si>
    <t>0301175691-039</t>
  </si>
  <si>
    <t>00003000</t>
  </si>
  <si>
    <t>Bán hàng CHI NHÁNH LIÊN HIỆP HỢP TÁC XÃ THƯƠNG MẠI TP.HCM - CO.OPMART CAI LẬY theo hóa đơn 00003000</t>
  </si>
  <si>
    <t>00003001</t>
  </si>
  <si>
    <t>Bán hàng CHI NHÁNH LIÊN HIỆP HỢP TÁC XÃ THƯƠNG MẠI TP. HỒ CHÍ MINH-CO.OPMART GÒ DẦU theo hóa đơn 00003001</t>
  </si>
  <si>
    <t>CHI NHÁNH LIÊN HIỆP HỢP TÁC XÃ THƯƠNG MẠI TP. HỒ CHÍ MINH-CO.OPMART GÒ DẦU</t>
  </si>
  <si>
    <t>0301175691-041</t>
  </si>
  <si>
    <t>00003004</t>
  </si>
  <si>
    <t>Cửa Hàng Co.opFood Vạn Kiếp 31</t>
  </si>
  <si>
    <t>00003007</t>
  </si>
  <si>
    <t>Cửa Hàng Co.opFood Phan Xích Long 37</t>
  </si>
  <si>
    <t>00003009</t>
  </si>
  <si>
    <t>Cửa Hàng Co.opFood Thanh Đa</t>
  </si>
  <si>
    <t>00003010</t>
  </si>
  <si>
    <t>Cửa Hàng Co.opFood Nhượng Quyền Bình Lợi</t>
  </si>
  <si>
    <t>00003013</t>
  </si>
  <si>
    <t>Cửa Hàng Co.opFood Lê Quang Định</t>
  </si>
  <si>
    <t>00003014</t>
  </si>
  <si>
    <t>Cửa Hàng Co.opFood Phan Đình phùng</t>
  </si>
  <si>
    <t>00003016</t>
  </si>
  <si>
    <t>Cửa Hàng Co.opFood Tân Hương 262</t>
  </si>
  <si>
    <t>00003018</t>
  </si>
  <si>
    <t>Cửa Hàng Co.opFood Tây Thạnh</t>
  </si>
  <si>
    <t>00003019</t>
  </si>
  <si>
    <t>Cửa Hàng Co.opFood CC Sơn Kỳ</t>
  </si>
  <si>
    <t>00003020</t>
  </si>
  <si>
    <t>Cửa Hàng Co.opFood Hồ Văn Long 70</t>
  </si>
  <si>
    <t>00003021</t>
  </si>
  <si>
    <t>Cửa Hàng Co.opFood Green Hills</t>
  </si>
  <si>
    <t>00003022</t>
  </si>
  <si>
    <t>Bán hàng CHI NHÁNH CÔNG TY TNHH MỘT THÀNH VIÊN THỰC PHẨM SAIGON CO.OP - CO.OP FOOD KHU VỰC CẦN THƠ theo hóa đơn 00003022</t>
  </si>
  <si>
    <t>CHI NHÁNH CÔNG TY TNHH MỘT THÀNH VIÊN THỰC PHẨM SAIGON CO.OP - CO.OP FOOD KHU VỰC CẦN THƠ</t>
  </si>
  <si>
    <t>0309129418-144</t>
  </si>
  <si>
    <t>00003023</t>
  </si>
  <si>
    <t>Bán hàng CHI NHÁNH CÔNG TY TNHH MỘT THÀNH VIÊN THỰC PHẨM SAIGON CO.OP - CO.OP FOOD KHU VỰC CẦN THƠ theo hóa đơn 00003023</t>
  </si>
  <si>
    <t>00003024</t>
  </si>
  <si>
    <t>Bán hàng CHI NHÁNH CÔNG TY TNHH MỘT THÀNH VIÊN THỰC PHẨM SAIGON CO.OP - CO.OP FOOD KHU VỰC CẦN THƠ theo hóa đơn 00003024</t>
  </si>
  <si>
    <t>00003025</t>
  </si>
  <si>
    <t>Bán hàng CHI NHÁNH CÔNG TY TNHH MỘT THÀNH VIÊN THỰC PHẨM SAIGON CO.OP - CO.OP FOOD KHU VỰC CẦN THƠ theo hóa đơn 00003025</t>
  </si>
  <si>
    <t>00003046</t>
  </si>
  <si>
    <t>Bán hàng CHI NHÁNH LIÊN HIỆP HỢP TÁC XÃ THƯƠNG MẠI TP. HỒ CHÍ MINH-CO.OPMART BÌNH THỦY theo hóa đơn 00003046</t>
  </si>
  <si>
    <t>CHI NHÁNH LIÊN HIỆP HỢP TÁC XÃ THƯƠNG MẠI TP. HỒ CHÍ MINH-CO.OPMART BÌNH THỦY</t>
  </si>
  <si>
    <t>0301175691-052</t>
  </si>
  <si>
    <t>00003048</t>
  </si>
  <si>
    <t>Bán hàng CHI NHÁNH CÔNG TY TNHH MỘT THÀNH VIÊN THỰC PHẨM SAIGON CO.OP - CO.OP FOOD KHU VỰC CẦN THƠ theo hóa đơn 00003048</t>
  </si>
  <si>
    <t>00003049</t>
  </si>
  <si>
    <t>Bán hàng CHI NHÁNH CÔNG TY TNHH MỘT THÀNH VIÊN THỰC PHẨM SAIGON CO.OP - CO.OP FOOD KHU VỰC CẦN THƠ theo hóa đơn 00003049</t>
  </si>
  <si>
    <t>00003052</t>
  </si>
  <si>
    <t>Cửa Hàng Co.opFood Thạnh Lộc 17</t>
  </si>
  <si>
    <t>00003056</t>
  </si>
  <si>
    <t>Cửa Hàng Co.opFood Trần Thị Cờ 292</t>
  </si>
  <si>
    <t>00003057</t>
  </si>
  <si>
    <t>00003058</t>
  </si>
  <si>
    <t>Cửa Hàng Co.opFood Lê Văn Khương</t>
  </si>
  <si>
    <t>00003061</t>
  </si>
  <si>
    <t>Bán hàng CÔNG TY TNHH MỘT THÀNH VIÊN SÀI GÒN CO.OP XA LỘ HÀ NỘI theo hóa đơn 00003061</t>
  </si>
  <si>
    <t>CÔNG TY TNHH MỘT THÀNH VIÊN SÀI GÒN CO.OP XA LỘ HÀ NỘI</t>
  </si>
  <si>
    <t>0305767459</t>
  </si>
  <si>
    <t>00003062</t>
  </si>
  <si>
    <t>Bán hàng CN CÔNG TY TNHH MTV THỰC PHẨM SAIGON CO.OP - CO.OPFOOD KHU VỰC ĐỒNG NAI theo hóa đơn 00003062</t>
  </si>
  <si>
    <t>CN CÔNG TY TNHH MTV THỰC PHẨM SAIGON CO.OP - CO.OPFOOD KHU VỰC ĐỒNG NAI</t>
  </si>
  <si>
    <t>0309129418-116</t>
  </si>
  <si>
    <t>00003063</t>
  </si>
  <si>
    <t>Bán hàng CN CÔNG TY TNHH MTV THỰC PHẨM SAIGON CO.OP - CO.OPFOOD KHU VỰC ĐỒNG NAI theo hóa đơn 00003063</t>
  </si>
  <si>
    <t>00003064</t>
  </si>
  <si>
    <t>Cửa Hàng Co.opFood Xuân Hiệp</t>
  </si>
  <si>
    <t>00003065</t>
  </si>
  <si>
    <t>Bán hàng CHI NHÁNH CÔNG TY TNHH MỘT THÀNH VIÊN THỰC PHẨM SAIGON CO.OP - CO.OP FOOD KHU VỰC BÌNH DƯƠNG theo hóa đơn 00003065</t>
  </si>
  <si>
    <t>CHI NHÁNH CÔNG TY TNHH MỘT THÀNH VIÊN THỰC PHẨM SAIGON CO.OP - CO.OP FOOD KHU VỰC BÌNH DƯƠNG</t>
  </si>
  <si>
    <t>0309129418-123</t>
  </si>
  <si>
    <t>00003066</t>
  </si>
  <si>
    <t>Bán hàng CHI NHÁNH CÔNG TY TNHH MỘT THÀNH VIÊN THỰC PHẨM SAIGON CO.OP - CO.OP FOOD KHU VỰC BÌNH DƯƠNG theo hóa đơn 00003066</t>
  </si>
  <si>
    <t>00003068</t>
  </si>
  <si>
    <t>Bán hàng CÔNG TY TNHH MỘT THÀNH VIÊN SÀI GÒN CO.OP NAM SÀI GÒN theo hóa đơn 00003068</t>
  </si>
  <si>
    <t>CÔNG TY TNHH MỘT THÀNH VIÊN SÀI GÒN CO.OP NAM SÀI GÒN</t>
  </si>
  <si>
    <t>0305770035</t>
  </si>
  <si>
    <t>00003073</t>
  </si>
  <si>
    <t>Cửa Hàng Co.opFood Bạch Mã</t>
  </si>
  <si>
    <t>00003077</t>
  </si>
  <si>
    <t>Cửa Hàng Co.opFood Chợ Lớn</t>
  </si>
  <si>
    <t>00003078</t>
  </si>
  <si>
    <t>Cửa hàng Co.op Food CC Bình Phú 1</t>
  </si>
  <si>
    <t>00003079</t>
  </si>
  <si>
    <t>Cửa Hàng Co.opFood An Lạc</t>
  </si>
  <si>
    <t>00003080</t>
  </si>
  <si>
    <t>Cửa Hàng Co.opFood Trương Đình Hội</t>
  </si>
  <si>
    <t>00003081</t>
  </si>
  <si>
    <t>Cửa hàng Co.op Food Lý Chiêu Hoàng 113</t>
  </si>
  <si>
    <t>CÔNG TY TNHH MỘT THÀNH VIÊN TMDV SIÊU THỊ CO.OPMART ĐÀ NẴNG</t>
  </si>
  <si>
    <t>00003088</t>
  </si>
  <si>
    <t>Bán hàng CHI NHÁNH LIÊN HIỆP HỢP TÁC XÃ THƯƠNG MẠI TP.HỒ CHÍ MINH - CO.OPMART KON TUM theo hóa đơn 00003088</t>
  </si>
  <si>
    <t>CHI NHÁNH LIÊN HIỆP HỢP TÁC XÃ THƯƠNG MẠI TP.HỒ CHÍ MINH - CO.OPMART KON TUM</t>
  </si>
  <si>
    <t>0301175691-035</t>
  </si>
  <si>
    <t>00003089</t>
  </si>
  <si>
    <t>Bán hàng CHI NHÁNH LIÊN HIỆP HỢP TÁC XÃ THƯƠNG MẠI TP.HỒ CHÍ MINH - CO.OPMART KON TUM theo hóa đơn 00003089</t>
  </si>
  <si>
    <t>00003094</t>
  </si>
  <si>
    <t>Bán hàng CHI NHÁNH LIÊN HIỆP HỢP TÁC XÃ THƯƠNG MẠI TP. HỒ CHÍ MINH - CO.OPMART HÀ TIÊN theo hóa đơn 00003094</t>
  </si>
  <si>
    <t>CHI NHÁNH LIÊN HIỆP HỢP TÁC XÃ THƯƠNG MẠI TP. HỒ CHÍ MINH - CO.OPMART HÀ TIÊN</t>
  </si>
  <si>
    <t>0301175691-037</t>
  </si>
  <si>
    <t>00003095</t>
  </si>
  <si>
    <t>Bán hàng CHI NHÁNH - CÔNG TY TNHH MỘT THÀNH VIÊN THỰC PHẨM SAIGON CO.OP - CO.OP FOOD MIỀN BẮC theo hóa đơn 00003095</t>
  </si>
  <si>
    <t>00003100</t>
  </si>
  <si>
    <t>Bán hàng CHI NHÁNH - CÔNG TY TNHH MỘT THÀNH VIÊN THỰC PHẨM SAIGON CO.OP - CO.OP FOOD MIỀN BẮC theo hóa đơn 00003100</t>
  </si>
  <si>
    <t>00003106</t>
  </si>
  <si>
    <t>Bán hàng CHI NHÁNH - CÔNG TY TNHH MỘT THÀNH VIÊN THỰC PHẨM SAIGON CO.OP - CO.OP FOOD MIỀN BẮC theo hóa đơn 00003106</t>
  </si>
  <si>
    <t>00003107</t>
  </si>
  <si>
    <t>Bán hàng CHI NHÁNH - CÔNG TY TNHH MỘT THÀNH VIÊN THỰC PHẨM SAIGON CO.OP - CO.OP FOOD MIỀN BẮC theo hóa đơn 00003107</t>
  </si>
  <si>
    <t>00003108</t>
  </si>
  <si>
    <t>Bán hàng CHI NHÁNH - CÔNG TY TNHH MỘT THÀNH VIÊN THỰC PHẨM SAIGON CO.OP - CO.OP FOOD MIỀN BẮC theo hóa đơn 00003108</t>
  </si>
  <si>
    <t>00003109</t>
  </si>
  <si>
    <t>Bán hàng CHI NHÁNH - CÔNG TY TNHH MỘT THÀNH VIÊN THỰC PHẨM SAIGON CO.OP - CO.OP FOOD MIỀN BẮC theo hóa đơn 00003109</t>
  </si>
  <si>
    <t>00003116</t>
  </si>
  <si>
    <t>Cửa Hàng Co.opFood Lê Văn Lương 1187</t>
  </si>
  <si>
    <t>00003117</t>
  </si>
  <si>
    <t>Cửa Hàng Co.opFood Nhà Bè</t>
  </si>
  <si>
    <t>00003119</t>
  </si>
  <si>
    <t>Cửa Hàng Co.opFood CC Phú Gia</t>
  </si>
  <si>
    <t>00003120</t>
  </si>
  <si>
    <t>Bán hàng CÔNG TY TNHH MỘT THÀNH VIÊN THỰC PHẨM SAIGON CO.OP theo hóa đơn 00003120</t>
  </si>
  <si>
    <t>00003122</t>
  </si>
  <si>
    <t>Bán hàng CHI NHÁNH LIÊN HIỆP HỢP TÁC XÃ THƯƠNG MẠI TP. HỒ CHÍ MINH - CO.OPMART NGUYỄN BÌNH theo hóa đơn 00003122</t>
  </si>
  <si>
    <t>CHI NHÁNH LIÊN HIỆP HỢP TÁC XÃ THƯƠNG MẠI TP. HỒ CHÍ MINH - CO.OPMART NGUYỄN BÌNH</t>
  </si>
  <si>
    <t>0301175691-020</t>
  </si>
  <si>
    <t>00000097</t>
  </si>
  <si>
    <t>8%</t>
  </si>
  <si>
    <t>00000098</t>
  </si>
  <si>
    <t>00003124</t>
  </si>
  <si>
    <t>Cửa Hàng Co.opFood Nguyễn Văn Tạo</t>
  </si>
  <si>
    <t>00003125</t>
  </si>
  <si>
    <t>Cửa Hàng Co.opFood KCN Hiệp Phước</t>
  </si>
  <si>
    <t>00003126</t>
  </si>
  <si>
    <t>Cửa Hàng Co.opFood Bình Khánh</t>
  </si>
  <si>
    <t>00003134</t>
  </si>
  <si>
    <t>Bán hàng CÔNG TY TNHH MỘT THÀNH VIÊN SÀI GÒN CO.OP BÌNH TÂN theo hóa đơn 00003134</t>
  </si>
  <si>
    <t>00003137</t>
  </si>
  <si>
    <t>Bán hàng CN CÔNG TY TNHH MTV THỰC PHẨM SAIGON CO.OP - CO.OPFOOD KHU VỰC ĐỒNG NAI theo hóa đơn 00003137</t>
  </si>
  <si>
    <t>00003139</t>
  </si>
  <si>
    <t>Cửa Hàng Co.opFood Tô Hiến Thành</t>
  </si>
  <si>
    <t>00003140</t>
  </si>
  <si>
    <t>00003142</t>
  </si>
  <si>
    <t>Cửa Hàng Co.opFood Vision</t>
  </si>
  <si>
    <t>00003145</t>
  </si>
  <si>
    <t>Bán hàng CHI NHÁNH LIÊN HIỆP HỢP TÁC XÃ THƯƠNG MẠI TP.HỒ CHÍ MINH - CO.OPMART ĐỒNG PHÚ theo hóa đơn 00003145</t>
  </si>
  <si>
    <t>CHI NHÁNH LIÊN HIỆP HỢP TÁC XÃ THƯƠNG MẠI TP.HỒ CHÍ MINH - CO.OPMART ĐỒNG PHÚ</t>
  </si>
  <si>
    <t>0301175691-053</t>
  </si>
  <si>
    <t>00003146</t>
  </si>
  <si>
    <t>Bán hàng CHI NHÁNH LIÊN HIỆP HỢP TÁC XÃ THƯƠNG MẠI TP.HỒ CHÍ MINH- CO.OP MART CẦN GIUỘC theo hóa đơn 00003146</t>
  </si>
  <si>
    <t>CHI NHÁNH LIÊN HIỆP HỢP TÁC XÃ THƯƠNG MẠI TP.HỒ CHÍ MINH- CO.OP MART CẦN GIUỘC</t>
  </si>
  <si>
    <t>0301175691-046</t>
  </si>
  <si>
    <t>00003147</t>
  </si>
  <si>
    <t>Bán hàng CHI NHÁNH LIÊN HIỆP HỢP TÁC XÃ THƯƠNG MẠI TP.HỒ CHÍ MINH-CO.OPMART TÂN THÀNH theo hóa đơn 00003147</t>
  </si>
  <si>
    <t>CHI NHÁNH LIÊN HIỆP HỢP TÁC XÃ THƯƠNG MẠI TP.HỒ CHÍ MINH-CO.OPMART TÂN THÀNH</t>
  </si>
  <si>
    <t>0301175691-038</t>
  </si>
  <si>
    <t>00003148</t>
  </si>
  <si>
    <t>Bán hàng CHI NHÁNH LIÊN HIỆP HỢP TÁC XÃ THƯƠNG MẠI TP. HỒ CHÍ MINH - CO.OPMART TÂN AN theo hóa đơn 00003148</t>
  </si>
  <si>
    <t>CHI NHÁNH LIÊN HIỆP HỢP TÁC XÃ THƯƠNG MẠI TP. HỒ CHÍ MINH - CO.OPMART TÂN AN</t>
  </si>
  <si>
    <t>0301175691-023</t>
  </si>
  <si>
    <t>00003150</t>
  </si>
  <si>
    <t>Bán hàng CHI NHÁNH LIÊN HIỆP HỢP TÁC XÃ THƯƠNG MẠI TP. HỒ CHÍ MINH - CO.OPMART QUẢNG BÌNH theo hóa đơn 00003150</t>
  </si>
  <si>
    <t>CHI NHÁNH LIÊN HIỆP HỢP TÁC XÃ THƯƠNG MẠI TP. HỒ CHÍ MINH - CO.OPMART QUẢNG BÌNH</t>
  </si>
  <si>
    <t>0301175691-021</t>
  </si>
  <si>
    <t>00003151</t>
  </si>
  <si>
    <t>Bán hàng CHI NHÁNH LIÊN HIỆP HỢP TÁC XÃ THƯƠNG MẠI TP. HỒ CHÍ MINH - CO.OPMART QUẢNG BÌNH theo hóa đơn 00003151</t>
  </si>
  <si>
    <t>00003155</t>
  </si>
  <si>
    <t>Bán hàng CÔNG TY TNHH MỘT THÀNH VIÊN SÀI GÒN CO.OP BẢO LỘC theo hóa đơn 00003155</t>
  </si>
  <si>
    <t>CÔNG TY TNHH MỘT THÀNH VIÊN SÀI GÒN CO.OP BẢO LỘC</t>
  </si>
  <si>
    <t>5800890304</t>
  </si>
  <si>
    <t>00003156</t>
  </si>
  <si>
    <t>Bán hàng CHI NHÁNH LIÊN HIỆP HTX THƯƠNG MẠI TP. HỒ CHÍ MINH - CO.OPMART BẾN TRE theo hóa đơn 00003156</t>
  </si>
  <si>
    <t>CHI NHÁNH LIÊN HIỆP HTX THƯƠNG MẠI TP. HỒ CHÍ MINH - CO.OPMART BẾN TRE</t>
  </si>
  <si>
    <t>0301175691-013</t>
  </si>
  <si>
    <t>00003157</t>
  </si>
  <si>
    <t>Bán hàng CHI NHÁNH LIÊN HIỆP HỢP TÁC XÃ THƯƠNG MẠI TP. HỒ CHÍ MINH - CO.OPMART BẾN LỨC theo hóa đơn 00003157</t>
  </si>
  <si>
    <t>CHI NHÁNH LIÊN HIỆP HỢP TÁC XÃ THƯƠNG MẠI TP. HỒ CHÍ MINH - CO.OPMART BẾN LỨC</t>
  </si>
  <si>
    <t>0301175691-022</t>
  </si>
  <si>
    <t>00003158</t>
  </si>
  <si>
    <t>Bán hàng CHI NHÁNH LIÊN HIỆP HỢP TÁC XÃ THƯƠNG MẠI TP.HỒ CHÍ MINH - CO.OPMART PHAN RÍ CỬA theo hóa đơn 00003158</t>
  </si>
  <si>
    <t>CHI NHÁNH LIÊN HIỆP HỢP TÁC XÃ THƯƠNG MẠI TP.HỒ CHÍ MINH - CO.OPMART PHAN RÍ CỬA</t>
  </si>
  <si>
    <t>0301175691-047</t>
  </si>
  <si>
    <t>00003160</t>
  </si>
  <si>
    <t>Bán hàng CHI NHÁNH CÔNG TY TNHH MỘT THÀNH VIÊN THỰC PHẨM SAIGON CO.OP - CỬA HÀNG CO.OP FOOD LONG HẬU theo hóa đơn 00003160</t>
  </si>
  <si>
    <t>CHI NHÁNH CÔNG TY TNHH MỘT THÀNH VIÊN THỰC PHẨM SAIGON CO.OP - CỬA HÀNG CO.OP FOOD LONG HẬU</t>
  </si>
  <si>
    <t>0309129418-057</t>
  </si>
  <si>
    <t>00003165</t>
  </si>
  <si>
    <t>Bán hàng CÔNG TY TNHH MỘT THÀNH VIÊN SÀI GÒN CO.OP ĐÌNH CHIỂU theo hóa đơn 00003165</t>
  </si>
  <si>
    <t>CÔNG TY TNHH MỘT THÀNH VIÊN SÀI GÒN CO.OP ĐÌNH CHIỂU</t>
  </si>
  <si>
    <t>0305772762</t>
  </si>
  <si>
    <t>00003187</t>
  </si>
  <si>
    <t>Cửa Hàng Co.opFood Trần Quốc Thảo 171</t>
  </si>
  <si>
    <t>00003269</t>
  </si>
  <si>
    <t>00003514</t>
  </si>
  <si>
    <t>00003515</t>
  </si>
  <si>
    <t>Bán hàng CN LIÊN HIỆP HỢP TÁC XÃ THƯƠNG MẠI TP. HỒ CHÍ MINH - CO.OPMART HIỆP THÀNH theo hóa đơn 00003515</t>
  </si>
  <si>
    <t>CN LIÊN HIỆP HỢP TÁC XÃ THƯƠNG MẠI TP. HỒ CHÍ MINH - CO.OPMART HIỆP THÀNH</t>
  </si>
  <si>
    <t>0301175691-056</t>
  </si>
  <si>
    <t>00003524</t>
  </si>
  <si>
    <t>Bán hàng CÔNG TY TNHH MỘT THÀNH VIÊN THỰC PHẨM SAIGON CO.OP theo hóa đơn 00003524</t>
  </si>
  <si>
    <t>00003525</t>
  </si>
  <si>
    <t>Bán hàng CÔNG TY TNHH MỘT THÀNH VIÊN SÀI GÒN CO.OP PHÚ NHUẬN theo hóa đơn 00003525</t>
  </si>
  <si>
    <t>CÔNG TY TNHH MỘT THÀNH VIÊN SÀI GÒN CO.OP PHÚ NHUẬN</t>
  </si>
  <si>
    <t>0305778394</t>
  </si>
  <si>
    <t>00003527</t>
  </si>
  <si>
    <t>Bán hàng CN CÔNG TY TNHH MTV THỰC PHẨM SAIGON CO.OP - CO.OPFOOD KHU VỰC ĐỒNG NAI theo hóa đơn 00003527</t>
  </si>
  <si>
    <t>00003547</t>
  </si>
  <si>
    <t>Cửa Hàng Co.opFood Bùi Đình Túy</t>
  </si>
  <si>
    <t>00003548</t>
  </si>
  <si>
    <t>Cửa Hàng Co.opFood Chu Văn An</t>
  </si>
  <si>
    <t>00003549</t>
  </si>
  <si>
    <t>00003555</t>
  </si>
  <si>
    <t>Cửa Hàng Co.opFood Kỳ Đồng</t>
  </si>
  <si>
    <t>00003556</t>
  </si>
  <si>
    <t>00003557</t>
  </si>
  <si>
    <t>Cửa Hàng Co.opFood Lê Văn Sỹ</t>
  </si>
  <si>
    <t>00003558</t>
  </si>
  <si>
    <t>00003561</t>
  </si>
  <si>
    <t>Cửa Hàng Co.opFood Trần Trọng Cung 65</t>
  </si>
  <si>
    <t>00003567</t>
  </si>
  <si>
    <t>Cửa Hàng Co.opFood Lâm Văn Bền</t>
  </si>
  <si>
    <t>00003568</t>
  </si>
  <si>
    <t>Cửa Hàng Co.opFood Lâm Văn Bền 22</t>
  </si>
  <si>
    <t>00003572</t>
  </si>
  <si>
    <t>Bán hàng CÔNG TY TNHH MỘT THÀNH VIÊN SÀI GÒN CO.OP THẮNG LỢI theo hóa đơn 00003572</t>
  </si>
  <si>
    <t>CÔNG TY TNHH MỘT THÀNH VIÊN SÀI GÒN CO.OP THẮNG LỢI</t>
  </si>
  <si>
    <t>0305781598</t>
  </si>
  <si>
    <t>00003573</t>
  </si>
  <si>
    <t>Bán hàng CÔNG TY TNHH MỘT THÀNH VIÊN SÀI GÒN CO.OP THẮNG LỢI theo hóa đơn 00003573</t>
  </si>
  <si>
    <t>00003579</t>
  </si>
  <si>
    <t>Cửa Hàng Co.opFood Nguyễn Văn Quá</t>
  </si>
  <si>
    <t>00003582</t>
  </si>
  <si>
    <t>Cửa Hàng Co.opFood Trương Công Định</t>
  </si>
  <si>
    <t>00003583</t>
  </si>
  <si>
    <t>Bán hàng CHI NHÁNH - CÔNG TY TNHH MỘT THÀNH VIÊN THỰC PHẨM SAIGON CO.OP - CO.OP FOOD MIỀN BẮC theo hóa đơn 00003583</t>
  </si>
  <si>
    <t>00003772</t>
  </si>
  <si>
    <t>Bán hàng CHI NHÁNH LIÊN HIỆP HỢP TÁC XÃ THƯƠNG MẠI TP. HỒ CHÍ MINH - CO.OPMART BÌNH DƯƠNG theo hóa đơn 00003772</t>
  </si>
  <si>
    <t>CHI NHÁNH LIÊN HIỆP HỢP TÁC XÃ THƯƠNG MẠI TP. HỒ CHÍ MINH - CO.OPMART BÌNH DƯƠNG</t>
  </si>
  <si>
    <t>0301175691-025</t>
  </si>
  <si>
    <t>00003776</t>
  </si>
  <si>
    <t>Cửa hàng Co.op Food Gia Phú</t>
  </si>
  <si>
    <t>00003781</t>
  </si>
  <si>
    <t>Cửa Hàng Co.opFood CC Him Lam Phú An</t>
  </si>
  <si>
    <t>00003785</t>
  </si>
  <si>
    <t>Cửa Hàng Co.opFood Tăng Nhơn Phú 26</t>
  </si>
  <si>
    <t>00003786</t>
  </si>
  <si>
    <t>Bán hàng CÔNG TY TNHH MỘT THÀNH VIÊN THỰC PHẨM SAIGON CO.OP theo hóa đơn 00003786</t>
  </si>
  <si>
    <t>00003788</t>
  </si>
  <si>
    <t>Bán hàng CÔNG TY TNHH MỘT THÀNH VIÊN THỰC PHẨM SAIGON CO.OP theo hóa đơn 00003788</t>
  </si>
  <si>
    <t>00003790</t>
  </si>
  <si>
    <t>Bán hàng CÔNG TY TNHH MỘT THÀNH VIÊN THỰC PHẨM SAIGON CO.OP theo hóa đơn 00003790</t>
  </si>
  <si>
    <t>00003793</t>
  </si>
  <si>
    <t>Bán hàng CÔNG TY TNHH MỘT THÀNH VIÊN THỰC PHẨM SAIGON CO.OP theo hóa đơn 00003793</t>
  </si>
  <si>
    <t>00003797</t>
  </si>
  <si>
    <t>Bán hàng CÔNG TY TNHH MỘT THÀNH VIÊN THỰC PHẨM SAIGON CO.OP theo hóa đơn 00003797</t>
  </si>
  <si>
    <t>00003798</t>
  </si>
  <si>
    <t>Bán hàng CÔNG TY TNHH MỘT THÀNH VIÊN THỰC PHẨM SAIGON CO.OP theo hóa đơn 00003798</t>
  </si>
  <si>
    <t>00003804</t>
  </si>
  <si>
    <t>Bán hàng CÔNG TY TNHH MỘT THÀNH VIÊN THỰC PHẨM SAIGON CO.OP theo hóa đơn 00003804</t>
  </si>
  <si>
    <t>00003806</t>
  </si>
  <si>
    <t>Bán hàng CÔNG TY TNHH MỘT THÀNH VIÊN THỰC PHẨM SAIGON CO.OP theo hóa đơn 00003806</t>
  </si>
  <si>
    <t>00003809</t>
  </si>
  <si>
    <t>Bán hàng CÔNG TY TNHH MỘT THÀNH VIÊN THỰC PHẨM SAIGON CO.OP theo hóa đơn 00003809</t>
  </si>
  <si>
    <t>00003811</t>
  </si>
  <si>
    <t>Bán hàng CÔNG TY TNHH MỘT THÀNH VIÊN THỰC PHẨM SAIGON CO.OP theo hóa đơn 00003811</t>
  </si>
  <si>
    <t>00003812</t>
  </si>
  <si>
    <t>Bán hàng CÔNG TY TNHH MỘT THÀNH VIÊN THỰC PHẨM SAIGON CO.OP theo hóa đơn 00003812</t>
  </si>
  <si>
    <t>00003813</t>
  </si>
  <si>
    <t>Bán hàng CÔNG TY TNHH MỘT THÀNH VIÊN THỰC PHẨM SAIGON CO.OP theo hóa đơn 00003813</t>
  </si>
  <si>
    <t>00003815</t>
  </si>
  <si>
    <t>Bán hàng CÔNG TY TNHH MỘT THÀNH VIÊN THỰC PHẨM SAIGON CO.OP theo hóa đơn 00003815</t>
  </si>
  <si>
    <t>00003817</t>
  </si>
  <si>
    <t>Bán hàng CÔNG TY TNHH MỘT THÀNH VIÊN THỰC PHẨM SAIGON CO.OP theo hóa đơn 00003817</t>
  </si>
  <si>
    <t>00003818</t>
  </si>
  <si>
    <t>Bán hàng CÔNG TY TNHH MỘT THÀNH VIÊN SÀI GÒN CO.OP PHÚ LÂM theo hóa đơn 00003818</t>
  </si>
  <si>
    <t>00003824</t>
  </si>
  <si>
    <t>Bán hàng CÔNG TY TNHH MỘT THÀNH VIÊN THỰC PHẨM SAIGON CO.OP theo hóa đơn 00003824</t>
  </si>
  <si>
    <t>00003830</t>
  </si>
  <si>
    <t>Bán hàng CÔNG TY TNHH MỘT THÀNH VIÊN THỰC PHẨM SAIGON CO.OP theo hóa đơn 00003830</t>
  </si>
  <si>
    <t>00003831</t>
  </si>
  <si>
    <t>Bán hàng CÔNG TY TNHH MỘT THÀNH VIÊN THỰC PHẨM SAIGON CO.OP theo hóa đơn 00003831</t>
  </si>
  <si>
    <t>00003833</t>
  </si>
  <si>
    <t>Bán hàng CHI NHÁNH CÔNG TY TNHH MỘT THÀNH VIÊN THỰC PHẨM SAIGON CO.OP - CO.OP FOOD KHU VỰC BÌNH DƯƠNG theo hóa đơn 00003833</t>
  </si>
  <si>
    <t>00003835</t>
  </si>
  <si>
    <t>Bán hàng CHI NHÁNH CÔNG TY TNHH MỘT THÀNH VIÊN THỰC PHẨM SAIGON CO.OP - CO.OP FOOD KHU VỰC BÌNH DƯƠNG theo hóa đơn 00003835</t>
  </si>
  <si>
    <t>00003836</t>
  </si>
  <si>
    <t>Bán hàng CHI NHÁNH CÔNG TY TNHH MỘT THÀNH VIÊN THỰC PHẨM SAIGON CO.OP - CO.OP FOOD KHU VỰC BÌNH DƯƠNG theo hóa đơn 00003836</t>
  </si>
  <si>
    <t>00003841</t>
  </si>
  <si>
    <t>Bán hàng CÔNG TY TNHH MỘT THÀNH VIÊN SÀI GÒN CO.OP CỐNG QUỲNH theo hóa đơn 00003841</t>
  </si>
  <si>
    <t>00003842</t>
  </si>
  <si>
    <t>Bán hàng CÔNG TY TNHH MỘT THÀNH VIÊN THỰC PHẨM SAIGON CO.OP theo hóa đơn 00003842</t>
  </si>
  <si>
    <t>00003843</t>
  </si>
  <si>
    <t>Bán hàng CÔNG TY TNHH MỘT THÀNH VIÊN THỰC PHẨM SAIGON CO.OP theo hóa đơn 00003843</t>
  </si>
  <si>
    <t>00003844</t>
  </si>
  <si>
    <t>Bán hàng CÔNG TY TNHH MỘT THÀNH VIÊN THỰC PHẨM SAIGON CO.OP theo hóa đơn 00003844</t>
  </si>
  <si>
    <t>00003847</t>
  </si>
  <si>
    <t>Bán hàng CÔNG TY TNHH MỘT THÀNH VIÊN THỰC PHẨM SAIGON CO.OP theo hóa đơn 00003847</t>
  </si>
  <si>
    <t>00003851</t>
  </si>
  <si>
    <t>Bán hàng CHI NHÁNH - CÔNG TY TNHH MỘT THÀNH VIÊN THỰC PHẨM SAIGON CO.OP - CO.OP FOOD MIỀN BẮC theo hóa đơn 00003851</t>
  </si>
  <si>
    <t>00003852</t>
  </si>
  <si>
    <t>Bán hàng CÔNG TY TNHH MỘT THÀNH VIÊN SÀI GÒN CO.OP NHIÊU LỘC theo hóa đơn 00003852</t>
  </si>
  <si>
    <t>CÔNG TY TNHH MỘT THÀNH VIÊN SÀI GÒN CO.OP NHIÊU LỘC</t>
  </si>
  <si>
    <t>0305305768</t>
  </si>
  <si>
    <t>00003853</t>
  </si>
  <si>
    <t>Bán hàng CÔNG TY TNHH MỘT THÀNH VIÊN SÀI GÒN CO.OP NHIÊU LỘC theo hóa đơn 00003853</t>
  </si>
  <si>
    <t>00003854</t>
  </si>
  <si>
    <t>Bán hàng CÔNG TY TNHH MỘT THÀNH VIÊN SÀI GÒN CO.OP NHIÊU LỘC theo hóa đơn 00003854</t>
  </si>
  <si>
    <t>00003856</t>
  </si>
  <si>
    <t>Bán hàng CHI NHÁNH LIÊN HIỆP HỢP TÁC XÃ THƯƠNG MẠI TP.HỒ CHÍ MINH - CO.OPMART KON TUM theo hóa đơn 00003856</t>
  </si>
  <si>
    <t>00003857</t>
  </si>
  <si>
    <t>Bán hàng CHI NHÁNH LIÊN HIỆP HỢP TÁC XÃ THƯƠNG MẠI TP.HỒ CHÍ MINH - CO.OPMART KON TUM theo hóa đơn 00003857</t>
  </si>
  <si>
    <t>00003858</t>
  </si>
  <si>
    <t>Bán hàng CHI NHÁNH LIÊN HIỆP HỢP TÁC XÃ THƯƠNG MẠI TP.HỒ CHÍ MINH - CO.OPMART KON TUM theo hóa đơn 00003858</t>
  </si>
  <si>
    <t>00003861</t>
  </si>
  <si>
    <t>Bán hàng CHI NHÁNH LIÊN HIỆP HỢP TÁC XÃ THƯƠNG MẠI TP. HỒ CHÍ MINH - CO.OPMART QUẢNG BÌNH theo hóa đơn 00003861</t>
  </si>
  <si>
    <t>00003867</t>
  </si>
  <si>
    <t>Bán hàng CHI NHÁNH - CÔNG TY TNHH MỘT THÀNH VIÊN THỰC PHẨM SAIGON CO.OP - CO.OP FOOD MIỀN BẮC theo hóa đơn 00003867</t>
  </si>
  <si>
    <t>00003868</t>
  </si>
  <si>
    <t>Bán hàng CHI NHÁNH - CÔNG TY TNHH MỘT THÀNH VIÊN THỰC PHẨM SAIGON CO.OP - CO.OP FOOD MIỀN BẮC theo hóa đơn 00003868</t>
  </si>
  <si>
    <t>00003869</t>
  </si>
  <si>
    <t>Cửa hàng Co.op Food HN Eurowindow</t>
  </si>
  <si>
    <t>00003871</t>
  </si>
  <si>
    <t>Bán hàng CN LIÊN HIỆP HỢP TÁC XÃ THƯƠNG MẠI TP. HỒ CHÍ MINH - CO.OPMART ĐỖ VĂN DẬY theo hóa đơn 00003871</t>
  </si>
  <si>
    <t>CN LIÊN HIỆP HỢP TÁC XÃ THƯƠNG MẠI TP. HỒ CHÍ MINH - CO.OPMART ĐỖ VĂN DẬY</t>
  </si>
  <si>
    <t>0301175691-058</t>
  </si>
  <si>
    <t>00003872</t>
  </si>
  <si>
    <t>Bán hàng CÔNG TY TNHH MỘT THÀNH VIÊN SÀI GÒN CO.OP HÓC MÔN theo hóa đơn 00003872</t>
  </si>
  <si>
    <t>CÔNG TY TNHH MỘT THÀNH VIÊN SÀI GÒN CO.OP HÓC MÔN</t>
  </si>
  <si>
    <t>0308425100</t>
  </si>
  <si>
    <t>00003875</t>
  </si>
  <si>
    <t>Bán hàng CÔNG TY TNHH MỘT THÀNH VIÊN SÀI GÒN CO.OP BÌNH TÂN theo hóa đơn 00003875</t>
  </si>
  <si>
    <t>00003877</t>
  </si>
  <si>
    <t>Bán hàng CHI NHÁNH CÔNG TY TNHH MỘT THÀNH VIÊN THỰC PHẨM SAIGON CO.OP - CO.OP FOOD KHU VỰC BÌNH DƯƠNG theo hóa đơn 00003877</t>
  </si>
  <si>
    <t>00003881</t>
  </si>
  <si>
    <t>Bán hàng CÔNG TY TNHH MỘT THÀNH VIÊN THỰC PHẨM SAIGON CO.OP theo hóa đơn 00003881</t>
  </si>
  <si>
    <t>00003883</t>
  </si>
  <si>
    <t>Bán hàng CÔNG TY TNHH MỘT THÀNH VIÊN THỰC PHẨM SAIGON CO.OP theo hóa đơn 00003883</t>
  </si>
  <si>
    <t>00003884</t>
  </si>
  <si>
    <t>Bán hàng CN LIÊN HIỆP HỢP TÁC XÃ THƯƠNG MẠI TP. HỒ CHÍ MINH - CO.OPMART HIỆP THÀNH theo hóa đơn 00003884</t>
  </si>
  <si>
    <t>00003885</t>
  </si>
  <si>
    <t>Bán hàng CÔNG TY TNHH MỘT THÀNH VIÊN THỰC PHẨM SAIGON CO.OP theo hóa đơn 00003885</t>
  </si>
  <si>
    <t>00003886</t>
  </si>
  <si>
    <t>Bán hàng CÔNG TY TNHH MỘT THÀNH VIÊN THỰC PHẨM SAIGON CO.OP theo hóa đơn 00003886</t>
  </si>
  <si>
    <t>00003887</t>
  </si>
  <si>
    <t>Bán hàng CÔNG TY TNHH MỘT THÀNH VIÊN THỰC PHẨM SAIGON CO.OP theo hóa đơn 00003887</t>
  </si>
  <si>
    <t>00003888</t>
  </si>
  <si>
    <t>Bán hàng CÔNG TY TNHH MỘT THÀNH VIÊN THỰC PHẨM SAIGON CO.OP theo hóa đơn 00003888</t>
  </si>
  <si>
    <t>00003889</t>
  </si>
  <si>
    <t>Bán hàng CÔNG TY TNHH MỘT THÀNH VIÊN THỰC PHẨM SAIGON CO.OP theo hóa đơn 00003889</t>
  </si>
  <si>
    <t>00003890</t>
  </si>
  <si>
    <t>Bán hàng CÔNG TY TNHH MỘT THÀNH VIÊN THỰC PHẨM SAIGON CO.OP theo hóa đơn 00003890</t>
  </si>
  <si>
    <t>00003891</t>
  </si>
  <si>
    <t>Bán hàng CÔNG TY TNHH MỘT THÀNH VIÊN THỰC PHẨM SAIGON CO.OP theo hóa đơn 00003891</t>
  </si>
  <si>
    <t>00003892</t>
  </si>
  <si>
    <t>Bán hàng CÔNG TY TNHH MỘT THÀNH VIÊN THỰC PHẨM SAIGON CO.OP theo hóa đơn 00003892</t>
  </si>
  <si>
    <t>00003893</t>
  </si>
  <si>
    <t>Bán hàng CÔNG TY TNHH MỘT THÀNH VIÊN THỰC PHẨM SAIGON CO.OP theo hóa đơn 00003893</t>
  </si>
  <si>
    <t>00003894</t>
  </si>
  <si>
    <t>Bán hàng CÔNG TY TNHH MỘT THÀNH VIÊN THỰC PHẨM SAIGON CO.OP theo hóa đơn 00003894</t>
  </si>
  <si>
    <t>00003895</t>
  </si>
  <si>
    <t>Bán hàng CÔNG TY TNHH MỘT THÀNH VIÊN THỰC PHẨM SAIGON CO.OP theo hóa đơn 00003895</t>
  </si>
  <si>
    <t>00003896</t>
  </si>
  <si>
    <t>Bán hàng CÔNG TY TNHH MỘT THÀNH VIÊN THỰC PHẨM SAIGON CO.OP theo hóa đơn 00003896</t>
  </si>
  <si>
    <t>00003897</t>
  </si>
  <si>
    <t>Bán hàng CÔNG TY TNHH MỘT THÀNH VIÊN THỰC PHẨM SAIGON CO.OP theo hóa đơn 00003897</t>
  </si>
  <si>
    <t>00003898</t>
  </si>
  <si>
    <t>Bán hàng CÔNG TY TNHH MỘT THÀNH VIÊN THỰC PHẨM SAIGON CO.OP theo hóa đơn 00003898</t>
  </si>
  <si>
    <t>00003899</t>
  </si>
  <si>
    <t>Bán hàng CÔNG TY TNHH MỘT THÀNH VIÊN THỰC PHẨM SAIGON CO.OP theo hóa đơn 00003899</t>
  </si>
  <si>
    <t>00003911</t>
  </si>
  <si>
    <t>Bán hàng CÔNG TY TNHH MỘT THÀNH VIÊN SÀI GÒN CO.OP NAM SÀI GÒN theo hóa đơn 00003911</t>
  </si>
  <si>
    <t>00003912</t>
  </si>
  <si>
    <t>Bán hàng CÔNG TY TNHH MỘT THÀNH VIÊN SÀI GÒN CO.OP NAM SÀI GÒN theo hóa đơn 00003912</t>
  </si>
  <si>
    <t>00003915</t>
  </si>
  <si>
    <t>Bán hàng CÔNG TY TNHH MỘT THÀNH VIÊN THỰC PHẨM SAIGON CO.OP theo hóa đơn 00003915</t>
  </si>
  <si>
    <t>00003917</t>
  </si>
  <si>
    <t>Bán hàng CÔNG TY TNHH MỘT THÀNH VIÊN THỰC PHẨM SAIGON CO.OP theo hóa đơn 00003917</t>
  </si>
  <si>
    <t>00003918</t>
  </si>
  <si>
    <t>Bán hàng CHI NHÁNH CÔNG TY TNHH MỘT THÀNH VIÊN THỰC PHẨM SAIGON CO.OP - CO.OP FOOD KHU VỰC BÌNH DƯƠNG theo hóa đơn 00003918</t>
  </si>
  <si>
    <t>00003919</t>
  </si>
  <si>
    <t>Bán hàng CHI NHÁNH CÔNG TY TNHH MỘT THÀNH VIÊN THỰC PHẨM SAIGON CO.OP - CO.OP FOOD KHU VỰC BÌNH DƯƠNG theo hóa đơn 00003919</t>
  </si>
  <si>
    <t>00003925</t>
  </si>
  <si>
    <t>Bán hàng CÔNG TY TNHH MỘT THÀNH VIÊN THỰC PHẨM SAIGON CO.OP theo hóa đơn 00003925</t>
  </si>
  <si>
    <t>00003926</t>
  </si>
  <si>
    <t>Bán hàng CÔNG TY TNHH MỘT THÀNH VIÊN THỰC PHẨM SAIGON CO.OP theo hóa đơn 00003926</t>
  </si>
  <si>
    <t>00003927</t>
  </si>
  <si>
    <t>Bán hàng CÔNG TY TNHH MỘT THÀNH VIÊN THỰC PHẨM SAIGON CO.OP theo hóa đơn 00003927</t>
  </si>
  <si>
    <t>00003928</t>
  </si>
  <si>
    <t>Bán hàng CÔNG TY TNHH MỘT THÀNH VIÊN THỰC PHẨM SAIGON CO.OP theo hóa đơn 00003928</t>
  </si>
  <si>
    <t>00003931</t>
  </si>
  <si>
    <t>Bán hàng CÔNG TY TNHH MỘT THÀNH VIÊN THỰC PHẨM SAIGON CO.OP theo hóa đơn 00003931</t>
  </si>
  <si>
    <t>00003934</t>
  </si>
  <si>
    <t>Bán hàng CÔNG TY TNHH MỘT THÀNH VIÊN THỰC PHẨM SAIGON CO.OP theo hóa đơn 00003934</t>
  </si>
  <si>
    <t>00003935</t>
  </si>
  <si>
    <t>Bán hàng CÔNG TY TNHH MỘT THÀNH VIÊN THỰC PHẨM SAIGON CO.OP theo hóa đơn 00003935</t>
  </si>
  <si>
    <t>00003937</t>
  </si>
  <si>
    <t>Bán hàng CÔNG TY TNHH MỘT THÀNH VIÊN THỰC PHẨM SAIGON CO.OP theo hóa đơn 00003937</t>
  </si>
  <si>
    <t>00003938</t>
  </si>
  <si>
    <t>Bán hàng CÔNG TY TNHH MỘT THÀNH VIÊN THỰC PHẨM SAIGON CO.OP theo hóa đơn 00003938</t>
  </si>
  <si>
    <t>00003939</t>
  </si>
  <si>
    <t>Bán hàng CÔNG TY TNHH MỘT THÀNH VIÊN THỰC PHẨM SAIGON CO.OP theo hóa đơn 00003939</t>
  </si>
  <si>
    <t>00003942</t>
  </si>
  <si>
    <t>Bán hàng CÔNG TY TNHH MỘT THÀNH VIÊN THỰC PHẨM SAIGON CO.OP theo hóa đơn 00003942</t>
  </si>
  <si>
    <t>00003943</t>
  </si>
  <si>
    <t>Bán hàng CÔNG TY TNHH MỘT THÀNH VIÊN THỰC PHẨM SAIGON CO.OP theo hóa đơn 00003943</t>
  </si>
  <si>
    <t>00003944</t>
  </si>
  <si>
    <t>Bán hàng CÔNG TY TNHH MỘT THÀNH VIÊN THỰC PHẨM SAIGON CO.OP theo hóa đơn 00003944</t>
  </si>
  <si>
    <t>00003945</t>
  </si>
  <si>
    <t>Bán hàng CÔNG TY TNHH MỘT THÀNH VIÊN THỰC PHẨM SAIGON CO.OP theo hóa đơn 00003945</t>
  </si>
  <si>
    <t>00003946</t>
  </si>
  <si>
    <t>Bán hàng CÔNG TY TNHH MỘT THÀNH VIÊN THỰC PHẨM SAIGON CO.OP theo hóa đơn 00003946</t>
  </si>
  <si>
    <t>00003947</t>
  </si>
  <si>
    <t>Bán hàng CÔNG TY TNHH MỘT THÀNH VIÊN THỰC PHẨM SAIGON CO.OP theo hóa đơn 00003947</t>
  </si>
  <si>
    <t>00003948</t>
  </si>
  <si>
    <t>Bán hàng CÔNG TY TNHH MỘT THÀNH VIÊN THỰC PHẨM SAIGON CO.OP theo hóa đơn 00003948</t>
  </si>
  <si>
    <t>00003949</t>
  </si>
  <si>
    <t>Bán hàng CÔNG TY TNHH MỘT THÀNH VIÊN THỰC PHẨM SAIGON CO.OP theo hóa đơn 00003949</t>
  </si>
  <si>
    <t>00003950</t>
  </si>
  <si>
    <t>Bán hàng CÔNG TY TNHH MỘT THÀNH VIÊN THỰC PHẨM SAIGON CO.OP theo hóa đơn 00003950</t>
  </si>
  <si>
    <t>00003952</t>
  </si>
  <si>
    <t>Bán hàng CÔNG TY TNHH MỘT THÀNH VIÊN THỰC PHẨM SAIGON CO.OP theo hóa đơn 00003952</t>
  </si>
  <si>
    <t>00003953</t>
  </si>
  <si>
    <t>Bán hàng CÔNG TY TNHH MỘT THÀNH VIÊN THỰC PHẨM SAIGON CO.OP theo hóa đơn 00003953</t>
  </si>
  <si>
    <t>00003954</t>
  </si>
  <si>
    <t>Bán hàng CÔNG TY TNHH MỘT THÀNH VIÊN THỰC PHẨM SAIGON CO.OP theo hóa đơn 00003954</t>
  </si>
  <si>
    <t>00003955</t>
  </si>
  <si>
    <t>Bán hàng CHI NHÁNH LIÊN HIỆP HỢP TÁC XÃ THƯƠNG MẠI TP. HỒ CHÍ MINH - CO.OPMART BÀ RỊA theo hóa đơn 00003955</t>
  </si>
  <si>
    <t>00003959</t>
  </si>
  <si>
    <t>Bán hàng CÔNG TY TNHH MỘT THÀNH VIÊN THỰC PHẨM SAIGON CO.OP theo hóa đơn 00003959</t>
  </si>
  <si>
    <t>00003960</t>
  </si>
  <si>
    <t>Bán hàng CÔNG TY TNHH MỘT THÀNH VIÊN THỰC PHẨM SAIGON CO.OP theo hóa đơn 00003960</t>
  </si>
  <si>
    <t>00003961</t>
  </si>
  <si>
    <t>Bán hàng CÔNG TY TNHH MỘT THÀNH VIÊN THỰC PHẨM SAIGON CO.OP theo hóa đơn 00003961</t>
  </si>
  <si>
    <t>00003962</t>
  </si>
  <si>
    <t>Bán hàng CÔNG TY TNHH MỘT THÀNH VIÊN THỰC PHẨM SAIGON CO.OP theo hóa đơn 00003962</t>
  </si>
  <si>
    <t>00003964</t>
  </si>
  <si>
    <t>Bán hàng CÔNG TY TNHH MỘT THÀNH VIÊN THỰC PHẨM SAIGON CO.OP theo hóa đơn 00003964</t>
  </si>
  <si>
    <t>00003966</t>
  </si>
  <si>
    <t>Bán hàng CÔNG TY TNHH MỘT THÀNH VIÊN SÀI GÒN CO.OP XA LỘ HÀ NỘI theo hóa đơn 00003966</t>
  </si>
  <si>
    <t>00003967</t>
  </si>
  <si>
    <t>Bán hàng CÔNG TY TNHH MỘT THÀNH VIÊN SÀI GÒN CO.OP XA LỘ HÀ NỘI theo hóa đơn 00003967</t>
  </si>
  <si>
    <t>00003968</t>
  </si>
  <si>
    <t>Bán hàng CÔNG TY TNHH MỘT THÀNH VIÊN THỰC PHẨM SAIGON CO.OP theo hóa đơn 00003968</t>
  </si>
  <si>
    <t>00003969</t>
  </si>
  <si>
    <t>Bán hàng CÔNG TY TNHH MỘT THÀNH VIÊN THỰC PHẨM SAIGON CO.OP theo hóa đơn 00003969</t>
  </si>
  <si>
    <t>00003973</t>
  </si>
  <si>
    <t>Bán hàng CÔNG TY TNHH MỘT THÀNH VIÊN THỰC PHẨM SAIGON CO.OP theo hóa đơn 00003973</t>
  </si>
  <si>
    <t>00003974</t>
  </si>
  <si>
    <t>Bán hàng CÔNG TY TNHH MỘT THÀNH VIÊN THỰC PHẨM SAIGON CO.OP theo hóa đơn 00003974</t>
  </si>
  <si>
    <t>00003975</t>
  </si>
  <si>
    <t>Bán hàng CÔNG TY TNHH MỘT THÀNH VIÊN THỰC PHẨM SAIGON CO.OP theo hóa đơn 00003975</t>
  </si>
  <si>
    <t>00003976</t>
  </si>
  <si>
    <t>Bán hàng CÔNG TY TNHH MỘT THÀNH VIÊN THỰC PHẨM SAIGON CO.OP theo hóa đơn 00003976</t>
  </si>
  <si>
    <t>00003977</t>
  </si>
  <si>
    <t>Bán hàng CÔNG TY TNHH MỘT THÀNH VIÊN THỰC PHẨM SAIGON CO.OP theo hóa đơn 00003977</t>
  </si>
  <si>
    <t>00003980</t>
  </si>
  <si>
    <t>Bán hàng CÔNG TY TNHH MỘT THÀNH VIÊN SÀI GÒN CO.OP ĐÌNH CHIỂU theo hóa đơn 00003980</t>
  </si>
  <si>
    <t>00003982</t>
  </si>
  <si>
    <t>Bán hàng CÔNG TY TNHH MỘT THÀNH VIÊN THỰC PHẨM SAIGON CO.OP theo hóa đơn 00003982</t>
  </si>
  <si>
    <t>00003984</t>
  </si>
  <si>
    <t>Bán hàng CÔNG TY TNHH MỘT THÀNH VIÊN THỰC PHẨM SAIGON CO.OP theo hóa đơn 00003984</t>
  </si>
  <si>
    <t>00003987</t>
  </si>
  <si>
    <t>Bán hàng CÔNG TY TNHH MỘT THÀNH VIÊN THỰC PHẨM SAIGON CO.OP theo hóa đơn 00003987</t>
  </si>
  <si>
    <t>00003990</t>
  </si>
  <si>
    <t>Bán hàng CÔNG TY TNHH MỘT THÀNH VIÊN SÀI GÒN CO.OP RẠCH MIỄU theo hóa đơn 00003990</t>
  </si>
  <si>
    <t>CÔNG TY TNHH MỘT THÀNH VIÊN SÀI GÒN CO.OP RẠCH MIỄU</t>
  </si>
  <si>
    <t>0308123011</t>
  </si>
  <si>
    <t>00003994</t>
  </si>
  <si>
    <t>Bán hàng CHI NHÁNH - CÔNG TY TNHH MỘT THÀNH VIÊN THỰC PHẨM SAIGON CO.OP - CO.OP FOOD MIỀN BẮC theo hóa đơn 00003994</t>
  </si>
  <si>
    <t>00003996</t>
  </si>
  <si>
    <t>Bán hàng CHI NHÁNH LIÊN HIỆP HỢP TÁC XÃ THƯƠNG MẠI TP. HỒ CHÍ MINH - CO.OPMART ĐỒNG VĂN CỐNG theo hóa đơn 00003996</t>
  </si>
  <si>
    <t>CHI NHÁNH LIÊN HIỆP HỢP TÁC XÃ THƯƠNG MẠI TP. HỒ CHÍ MINH - CO.OPMART ĐỒNG VĂN CỐNG</t>
  </si>
  <si>
    <t>0301175691-031</t>
  </si>
  <si>
    <t>00004003</t>
  </si>
  <si>
    <t>Bán hàng CÔNG TY TNHH MỘT THÀNH VIÊN THỰC PHẨM SAIGON CO.OP theo hóa đơn 00004003</t>
  </si>
  <si>
    <t>00004012</t>
  </si>
  <si>
    <t>Bán hàng CN LIÊN HIỆP HỢP TÁC XÃ THƯƠNG MẠI TP.HỒ CHÍ MINH- CO.OPMART TÂN CHÂU AN GIANG theo hóa đơn 00004012</t>
  </si>
  <si>
    <t>00004013</t>
  </si>
  <si>
    <t>Bán hàng CN LIÊN HIỆP HỢP TÁC XÃ THƯƠNG MẠI TP.HỒ CHÍ MINH- CO.OPMART TÂN CHÂU AN GIANG theo hóa đơn 00004013</t>
  </si>
  <si>
    <t>00004014</t>
  </si>
  <si>
    <t>Bán hàng CHI NHÁNH LIÊN HIỆP HỢP TÁC XÃ THƯƠNG MẠI TP.HCM - CO.OPMART CAI LẬY theo hóa đơn 00004014</t>
  </si>
  <si>
    <t>00004015</t>
  </si>
  <si>
    <t>Bán hàng CHI NHÁNH LIÊN HIỆP HỢP TÁC XÃ THƯƠNG MẠI TP.HCM - CO.OPMART CAI LẬY theo hóa đơn 00004015</t>
  </si>
  <si>
    <t>00004016</t>
  </si>
  <si>
    <t>Bán hàng CHI NHÁNH LIÊN HIỆP HỢP TÁC XÃ THƯƠNG MẠI TP. HỒ CHÍ MINH-CO.OPMART SA ĐÉC theo hóa đơn 00004016</t>
  </si>
  <si>
    <t>00004021</t>
  </si>
  <si>
    <t>Bán hàng CHI NHÁNH LIÊN HIỆP HỢP TÁC XÃ THƯƠNG MẠI TP. HỒ CHÍ MINH-CO.OPMART HỒNG NGỰ theo hóa đơn 00004021</t>
  </si>
  <si>
    <t>CHI NHÁNH LIÊN HIỆP HỢP TÁC XÃ THƯƠNG MẠI TP. HỒ CHÍ MINH-CO.OPMART HỒNG NGỰ</t>
  </si>
  <si>
    <t>0301175691-040</t>
  </si>
  <si>
    <t>00004022</t>
  </si>
  <si>
    <t>Bán hàng CHI NHÁNH LIÊN HIỆP HỢP TÁC XÃ THƯƠNG MẠI TP. HỒ CHÍ MINH - CO.OPMART THỐT NỐT theo hóa đơn 00004022</t>
  </si>
  <si>
    <t>CHI NHÁNH LIÊN HIỆP HỢP TÁC XÃ THƯƠNG MẠI TP. HỒ CHÍ MINH - CO.OPMART THỐT NỐT</t>
  </si>
  <si>
    <t>0301175691-028</t>
  </si>
  <si>
    <t>00004025</t>
  </si>
  <si>
    <t>Bán hàng CHI NHÁNH CÔNG TY TNHH MỘT THÀNH VIÊN THỰC PHẨM SAIGON CO.OP - CO.OP FOOD KHU VỰC CẦN THƠ theo hóa đơn 00004025</t>
  </si>
  <si>
    <t>00004026</t>
  </si>
  <si>
    <t>Bán hàng CHI NHÁNH CÔNG TY TNHH MỘT THÀNH VIÊN THỰC PHẨM SAIGON CO.OP - CO.OP FOOD KHU VỰC CẦN THƠ theo hóa đơn 00004026</t>
  </si>
  <si>
    <t>00004027</t>
  </si>
  <si>
    <t>Bán hàng CHI NHÁNH LIÊN HIỆP HỢP TÁC XÃ THƯƠNG MẠI TP.HCM - CO.OPMART CAI LẬY theo hóa đơn 00004027</t>
  </si>
  <si>
    <t>00004028</t>
  </si>
  <si>
    <t>Bán hàng CHI NHÁNH LIÊN HIỆP HỢP TÁC XÃ THƯƠNG MẠI TP. HỒ CHÍ MINH-CO.OPMART SA ĐÉC theo hóa đơn 00004028</t>
  </si>
  <si>
    <t>00004029</t>
  </si>
  <si>
    <t>Bán hàng CHI NHÁNH LIÊN HIỆP HTX TM TP.HCM - CO.OPMART CAO LÃNH theo hóa đơn 00004029</t>
  </si>
  <si>
    <t>00004030</t>
  </si>
  <si>
    <t>Bán hàng CHI NHÁNH LIÊN HIỆP HTX TM TP.HCM - CO.OPMART CAO LÃNH theo hóa đơn 00004030</t>
  </si>
  <si>
    <t>00004031</t>
  </si>
  <si>
    <t>Bán hàng CHI NHÁNH CÔNG TY TNHH MỘT THÀNH VIÊN THỰC PHẨM SAIGON CO.OP - CO.OP FOOD KHU VỰC CẦN THƠ theo hóa đơn 00004031</t>
  </si>
  <si>
    <t>00004032</t>
  </si>
  <si>
    <t>Bán hàng CHI NHÁNH LIÊN HIỆP HTX TM TP.HCM - CO.OPMART CAO LÃNH theo hóa đơn 00004032</t>
  </si>
  <si>
    <t>00004033</t>
  </si>
  <si>
    <t>Bán hàng CHI NHÁNH LIÊN HIỆP HỢP TÁC XÃ THƯƠNG MẠI TP. HỒ CHÍ MINH-CO.OPMART BÌNH THỦY theo hóa đơn 00004033</t>
  </si>
  <si>
    <t>00004034</t>
  </si>
  <si>
    <t>Bán hàng CHI NHÁNH CÔNG TY TNHH MỘT THÀNH VIÊN THỰC PHẨM SAIGON CO.OP - CO.OP FOOD KHU VỰC CẦN THƠ theo hóa đơn 00004034</t>
  </si>
  <si>
    <t>00004035</t>
  </si>
  <si>
    <t>Bán hàng CHI NHÁNH CÔNG TY TNHH MỘT THÀNH VIÊN THỰC PHẨM SAIGON CO.OP - CO.OP FOOD KHU VỰC CẦN THƠ theo hóa đơn 00004035</t>
  </si>
  <si>
    <t>00004038</t>
  </si>
  <si>
    <t>Bán hàng CHI NHÁNH LIÊN HIỆP HỢP TÁC XÃ THƯƠNG MẠI TP. HỒ CHÍ MINH-CO.OPMART BÌNH THỦY theo hóa đơn 00004038</t>
  </si>
  <si>
    <t>00004053</t>
  </si>
  <si>
    <t>Bán hàng CHI NHÁNH - CÔNG TY TNHH MỘT THÀNH VIÊN THỰC PHẨM SAIGON CO.OP - CO.OP FOOD MIỀN BẮC theo hóa đơn 00004053</t>
  </si>
  <si>
    <t>00000357</t>
  </si>
  <si>
    <t>1K23TVB</t>
  </si>
  <si>
    <t>coop9148 - Cửa hàng Co.op Food HN Tecco Skyville Tower</t>
  </si>
  <si>
    <t>00004067</t>
  </si>
  <si>
    <t>Bán hàng CN CÔNG TY TNHH MTV THỰC PHẨM SAIGON CO.OP - CO.OPFOOD KHU VỰC ĐỒNG NAI theo hóa đơn 00004067</t>
  </si>
  <si>
    <t>00004068</t>
  </si>
  <si>
    <t>Bán hàng CHI NHÁNH CÔNG TY TNHH MỘT THÀNH VIÊN THỰC PHẨM SAIGON CO.OP - CO.OP FOOD KHU VỰC BÌNH DƯƠNG theo hóa đơn 00004068</t>
  </si>
  <si>
    <t>00004069</t>
  </si>
  <si>
    <t>Bán hàng CHI NHÁNH CÔNG TY TNHH MỘT THÀNH VIÊN THỰC PHẨM SAIGON CO.OP - CO.OP FOOD KHU VỰC BÌNH DƯƠNG theo hóa đơn 00004069</t>
  </si>
  <si>
    <t>00004070</t>
  </si>
  <si>
    <t>Bán hàng CÔNG TY TNHH MỘT THÀNH VIÊN SÀI GÒN CO.OP PHÚ LÂM theo hóa đơn 00004070</t>
  </si>
  <si>
    <t>00004076</t>
  </si>
  <si>
    <t>Bán hàng CÔNG TY TNHH MỘT THÀNH VIÊN THỰC PHẨM SAIGON CO.OP theo hóa đơn 00004076</t>
  </si>
  <si>
    <t>00004079</t>
  </si>
  <si>
    <t>Bán hàng CHI NHÁNH CÔNG TY TNHH MỘT THÀNH VIÊN THỰC PHẨM SAIGON CO.OP - CO.OP FOOD KHU VỰC BÌNH DƯƠNG theo hóa đơn 00004079</t>
  </si>
  <si>
    <t>00004080</t>
  </si>
  <si>
    <t>Bán hàng CÔNG TY TNHH MỘT THÀNH VIÊN SÀI GÒN CO.OP CỐNG QUỲNH theo hóa đơn 00004080</t>
  </si>
  <si>
    <t>00004098</t>
  </si>
  <si>
    <t>Bán hàng CHI NHÁNH - CÔNG TY TNHH MỘT THÀNH VIÊN THỰC PHẨM SAIGON CO.OP - CO.OP FOOD MIỀN BẮC theo hóa đơn 00004098</t>
  </si>
  <si>
    <t>00004099</t>
  </si>
  <si>
    <t>Bán hàng CHI NHÁNH - CÔNG TY TNHH MỘT THÀNH VIÊN THỰC PHẨM SAIGON CO.OP - CO.OP FOOD MIỀN BẮC theo hóa đơn 00004099</t>
  </si>
  <si>
    <t>00004100</t>
  </si>
  <si>
    <t>Bán hàng CHI NHÁNH - CÔNG TY TNHH MỘT THÀNH VIÊN THỰC PHẨM SAIGON CO.OP - CO.OP FOOD MIỀN BẮC theo hóa đơn 00004100</t>
  </si>
  <si>
    <t>00004103</t>
  </si>
  <si>
    <t>Bán hàng CHI NHÁNH LIÊN HIỆP HỢP TÁC XÃ THƯƠNG MẠI TP.HỒ CHÍ MINH - CO.OPMART PHAN RÍ CỬA theo hóa đơn 00004103</t>
  </si>
  <si>
    <t>00004105</t>
  </si>
  <si>
    <t>Bán hàng CÔNG TY TNHH MỘT THÀNH VIÊN THỰC PHẨM SAIGON CO.OP theo hóa đơn 00004105</t>
  </si>
  <si>
    <t>00004106</t>
  </si>
  <si>
    <t>Bán hàng CHI NHÁNH LIÊN HIỆP HỢP TÁC XÃ THƯƠNG MẠI TP.HỒ CHÍ MINH - CO.OPMART KON TUM theo hóa đơn 00004106</t>
  </si>
  <si>
    <t>00004107</t>
  </si>
  <si>
    <t>Bán hàng CHI NHÁNH LIÊN HIỆP HỢP TÁC XÃ THƯƠNG MẠI TP. HỒ CHÍ MINH - CO.OPMART ĐĂK NÔNG theo hóa đơn 00004107</t>
  </si>
  <si>
    <t>CHI NHÁNH LIÊN HIỆP HỢP TÁC XÃ THƯƠNG MẠI TP. HỒ CHÍ MINH - CO.OPMART ĐĂK NÔNG</t>
  </si>
  <si>
    <t>0301175691-016</t>
  </si>
  <si>
    <t>00004110</t>
  </si>
  <si>
    <t>Bán hàng CHI NHÁNH LIÊN HIỆP HỢP TÁC XÃ THƯƠNG MẠI TP. HỒ CHÍ MINH - CO.OPMART SƠN TRÀ theo hóa đơn 00004110</t>
  </si>
  <si>
    <t>CHI NHÁNH LIÊN HIỆP HỢP TÁC XÃ THƯƠNG MẠI TP. HỒ CHÍ MINH - CO.OPMART SƠN TRÀ</t>
  </si>
  <si>
    <t>0301175691-054</t>
  </si>
  <si>
    <t>00004114</t>
  </si>
  <si>
    <t>Bán hàng CHI NHÁNH LIÊN HIỆP HỢP TÁC XÃ THƯƠNG MẠI TP. HỒ CHÍ MINH - CO.OPMART HÀ TIÊN theo hóa đơn 00004114</t>
  </si>
  <si>
    <t>00004115</t>
  </si>
  <si>
    <t>Bán hàng CHI NHÁNH LIÊN HIỆP HỢP TÁC XÃ THƯƠNG MẠI TP. HỒ CHÍ MINH - CO.OPMART SƠN TRÀ theo hóa đơn 00004115</t>
  </si>
  <si>
    <t>00004117</t>
  </si>
  <si>
    <t>Bán hàng CHI NHÁNH LIÊN HIỆP HỢP TÁC XÃ THƯƠNG MẠI TP. HỒ CHÍ MINH - CO.OPMART THÁP MƯỜI theo hóa đơn 00004117</t>
  </si>
  <si>
    <t>CHI NHÁNH LIÊN HIỆP HỢP TÁC XÃ THƯƠNG MẠI TP. HỒ CHÍ MINH - CO.OPMART THÁP MƯỜI</t>
  </si>
  <si>
    <t>0301175691-066</t>
  </si>
  <si>
    <t>00004118</t>
  </si>
  <si>
    <t>Bán hàng CÔNG TY TNHH MỘT THÀNH VIÊN SÀI GÒN CO.OP XA LỘ HÀ NỘI theo hóa đơn 00004118</t>
  </si>
  <si>
    <t>00004119</t>
  </si>
  <si>
    <t>Bán hàng CÔNG TY TNHH MỘT THÀNH VIÊN THỰC PHẨM SAIGON CO.OP theo hóa đơn 00004119</t>
  </si>
  <si>
    <t>00004120</t>
  </si>
  <si>
    <t>Bán hàng CÔNG TY TNHH MỘT THÀNH VIÊN THỰC PHẨM SAIGON CO.OP theo hóa đơn 00004120</t>
  </si>
  <si>
    <t>00004122</t>
  </si>
  <si>
    <t>Bán hàng CÔNG TY TNHH MỘT THÀNH VIÊN THỰC PHẨM SAIGON CO.OP theo hóa đơn 00004122</t>
  </si>
  <si>
    <t>00004123</t>
  </si>
  <si>
    <t>Bán hàng CÔNG TY TNHH MỘT THÀNH VIÊN THỰC PHẨM SAIGON CO.OP theo hóa đơn 00004123</t>
  </si>
  <si>
    <t>00004124</t>
  </si>
  <si>
    <t>Bán hàng CÔNG TY TNHH MỘT THÀNH VIÊN THỰC PHẨM SAIGON CO.OP theo hóa đơn 00004124</t>
  </si>
  <si>
    <t>00004125</t>
  </si>
  <si>
    <t>Bán hàng CÔNG TY TNHH MỘT THÀNH VIÊN THỰC PHẨM SAIGON CO.OP theo hóa đơn 00004125</t>
  </si>
  <si>
    <t>00004126</t>
  </si>
  <si>
    <t>Bán hàng CÔNG TY TNHH MỘT THÀNH VIÊN THỰC PHẨM SAIGON CO.OP theo hóa đơn 00004126</t>
  </si>
  <si>
    <t>00004127</t>
  </si>
  <si>
    <t>Bán hàng CÔNG TY TNHH MỘT THÀNH VIÊN THỰC PHẨM SAIGON CO.OP theo hóa đơn 00004127</t>
  </si>
  <si>
    <t>00004128</t>
  </si>
  <si>
    <t>Bán hàng CÔNG TY TNHH MỘT THÀNH VIÊN SÀI GÒN CO.OP THẮNG LỢI theo hóa đơn 00004128</t>
  </si>
  <si>
    <t>00004135</t>
  </si>
  <si>
    <t>Bán hàng CÔNG TY TNHH MỘT THÀNH VIÊN THỰC PHẨM SAIGON CO.OP theo hóa đơn 00004135</t>
  </si>
  <si>
    <t>00004136</t>
  </si>
  <si>
    <t>Bán hàng CÔNG TY TNHH MỘT THÀNH VIÊN THỰC PHẨM SAIGON CO.OP theo hóa đơn 00004136</t>
  </si>
  <si>
    <t>00004143</t>
  </si>
  <si>
    <t>Bán hàng CÔNG TY TNHH MỘT THÀNH VIÊN THỰC PHẨM SAIGON CO.OP theo hóa đơn 00004143</t>
  </si>
  <si>
    <t>00004144</t>
  </si>
  <si>
    <t>Bán hàng CÔNG TY TNHH MỘT THÀNH VIÊN THỰC PHẨM SAIGON CO.OP theo hóa đơn 00004144</t>
  </si>
  <si>
    <t>00004145</t>
  </si>
  <si>
    <t>Bán hàng CÔNG TY TNHH MỘT THÀNH VIÊN THỰC PHẨM SAIGON CO.OP theo hóa đơn 00004145</t>
  </si>
  <si>
    <t>00004188</t>
  </si>
  <si>
    <t>Bán hàng CHI NHÁNH - CÔNG TY TNHH MỘT THÀNH VIÊN THỰC PHẨM SAIGON CO.OP - CO.OP FOOD MIỀN BẮC theo hóa đơn 00004188</t>
  </si>
  <si>
    <t>00004190</t>
  </si>
  <si>
    <t>Bán hàng CHI NHÁNH LIÊN HIỆP HỢP TÁC XÃ THƯƠNG MẠI TP.HỒ CHÍ MINH - CO.OPMART DUYÊN HẢI theo hóa đơn 00004190</t>
  </si>
  <si>
    <t>00004191</t>
  </si>
  <si>
    <t>Bán hàng CHI NHÁNH LIÊN HIỆP HTX THƯƠNG MẠI TP. HỒ CHÍ MINH - CO.OPMART BẾN TRE theo hóa đơn 00004191</t>
  </si>
  <si>
    <t>00004193</t>
  </si>
  <si>
    <t>Bán hàng CHI NHÁNH LIÊN HIỆP HỢP TÁC XÃ THƯƠNG MẠI TP.HỒ CHÍ MINH- CO.OP MART CẦN GIUỘC theo hóa đơn 00004193</t>
  </si>
  <si>
    <t>00004195</t>
  </si>
  <si>
    <t>Bán hàng CHI NHÁNH LIÊN HIỆP HỢP TÁC XÃ THƯƠNG MẠI TP. HỒ CHÍ MINH - CO.OPMART TÂN AN theo hóa đơn 00004195</t>
  </si>
  <si>
    <t>00004196</t>
  </si>
  <si>
    <t>Bán hàng CÔNG TY TNHH MỘT THÀNH VIÊN SÀI GÒN CO.OP BẢO LỘC theo hóa đơn 00004196</t>
  </si>
  <si>
    <t>00004198</t>
  </si>
  <si>
    <t>Bán hàng CHI NHÁNH LIÊN HIỆP HỢP TÁC XÃ THƯƠNG MẠI TP. HỒ CHÍ MINH - CO.OPMART BẾN LỨC theo hóa đơn 00004198</t>
  </si>
  <si>
    <t>00004201</t>
  </si>
  <si>
    <t>Bán hàng CHI NHÁNH LIÊN HIỆP HTX THƯƠNG MẠI TP. HỒ CHÍ MINH - CO.OPMART BẾN TRE theo hóa đơn 00004201</t>
  </si>
  <si>
    <t>00004203</t>
  </si>
  <si>
    <t>Bán hàng CHI NHÁNH LIÊN HIỆP HỢP TÁC XÃ THƯƠNG MẠI TP. HỒ CHÍ MINH - CO.OPMART QUẢNG BÌNH theo hóa đơn 00004203</t>
  </si>
  <si>
    <t>00004205</t>
  </si>
  <si>
    <t>Bán hàng CHI NHÁNH LIÊN HIỆP HỢP TÁC XÃ THƯƠNG MẠI TP.HỒ CHÍ MINH - CO.OPMART DUYÊN HẢI theo hóa đơn 00004205</t>
  </si>
  <si>
    <t>00004207</t>
  </si>
  <si>
    <t>Cửa hàng Co.op Food HN The Vesta</t>
  </si>
  <si>
    <t>00004336</t>
  </si>
  <si>
    <t>Bán hàng CÔNG TY TNHH MỘT THÀNH VIÊN SÀI GÒN CO.OP GÒ VẤP theo hóa đơn 00004336</t>
  </si>
  <si>
    <t>00004658</t>
  </si>
  <si>
    <t>Bán hàng CÔNG TY TNHH MỘT THÀNH VIÊN THỰC PHẨM SAIGON CO.OP theo hóa đơn 00004658</t>
  </si>
  <si>
    <t>00004687</t>
  </si>
  <si>
    <t>Bán hàng CÔNG TY TNHH MỘT THÀNH VIÊN THỰC PHẨM SAIGON CO.OP theo hóa đơn 00004687</t>
  </si>
  <si>
    <t>00004882</t>
  </si>
  <si>
    <t>Bán hàng CÔNG TY TNHH MỘT THÀNH VIÊN THỰC PHẨM SAIGON CO.OP theo hóa đơn 00004882</t>
  </si>
  <si>
    <t>00004999</t>
  </si>
  <si>
    <t>Bán hàng CÔNG TY TNHH MỘT THÀNH VIÊN THỰC PHẨM SAIGON CO.OP theo hóa đơn 00004999</t>
  </si>
  <si>
    <t>00005008</t>
  </si>
  <si>
    <t>Bán hàng CÔNG TY TNHH MỘT THÀNH VIÊN THỰC PHẨM SAIGON CO.OP theo hóa đơn 00005008</t>
  </si>
  <si>
    <t>00005009</t>
  </si>
  <si>
    <t>Bán hàng CÔNG TY TNHH MỘT THÀNH VIÊN THỰC PHẨM SAIGON CO.OP theo hóa đơn 00005009</t>
  </si>
  <si>
    <t>00005112</t>
  </si>
  <si>
    <t>Bán hàng CÔNG TY TNHH MỘT THÀNH VIÊN THỰC PHẨM SAIGON CO.OP theo hóa đơn 00005112</t>
  </si>
  <si>
    <t>00005481</t>
  </si>
  <si>
    <t>00005487</t>
  </si>
  <si>
    <t>Bán hàng CÔNG TY TNHH MỘT THÀNH VIÊN SÀI GÒN CO.OP BÌNH TÂN theo hóa đơn 00005487</t>
  </si>
  <si>
    <t>00005493</t>
  </si>
  <si>
    <t>Bán hàng CÔNG TY TNHH MỘT THÀNH VIÊN THỰC PHẨM SAIGON CO.OP theo hóa đơn 00005493</t>
  </si>
  <si>
    <t>00005494</t>
  </si>
  <si>
    <t>Bán hàng CÔNG TY TNHH MỘT THÀNH VIÊN THỰC PHẨM SAIGON CO.OP theo hóa đơn 00005494</t>
  </si>
  <si>
    <t>00005495</t>
  </si>
  <si>
    <t>Bán hàng CÔNG TY TNHH MỘT THÀNH VIÊN THỰC PHẨM SAIGON CO.OP theo hóa đơn 00005495</t>
  </si>
  <si>
    <t>00005496</t>
  </si>
  <si>
    <t>Bán hàng CÔNG TY TNHH MỘT THÀNH VIÊN THỰC PHẨM SAIGON CO.OP theo hóa đơn 00005496</t>
  </si>
  <si>
    <t>00005497</t>
  </si>
  <si>
    <t>Bán hàng CÔNG TY TNHH MỘT THÀNH VIÊN THỰC PHẨM SAIGON CO.OP theo hóa đơn 00005497</t>
  </si>
  <si>
    <t>00005499</t>
  </si>
  <si>
    <t>Bán hàng CÔNG TY TNHH MỘT THÀNH VIÊN THỰC PHẨM SAIGON CO.OP theo hóa đơn 00005499</t>
  </si>
  <si>
    <t>00005500</t>
  </si>
  <si>
    <t>Cửa Hàng Co.opFood KDC Thanh Niên</t>
  </si>
  <si>
    <t>00005511</t>
  </si>
  <si>
    <t>Bán hàng CÔNG TY TNHH MỘT THÀNH VIÊN THỰC PHẨM SAIGON CO.OP theo hóa đơn 00005511</t>
  </si>
  <si>
    <t>00005686</t>
  </si>
  <si>
    <t>Bán hàng CHI NHÁNH LIÊN HIỆP HỢP TÁC XÃ THƯƠNG MẠI TP. HỒ CHÍ MINH - CO.OPMART BÀ RỊA theo hóa đơn 00005686</t>
  </si>
  <si>
    <t>00006375</t>
  </si>
  <si>
    <t>Bán hàng CÔNG TY TNHH MỘT THÀNH VIÊN SÀI GÒN CO.OP ĐÌNH CHIỂU theo hóa đơn 00006375</t>
  </si>
  <si>
    <t>00006376</t>
  </si>
  <si>
    <t>Bán hàng CÔNG TY TNHH MỘT THÀNH VIÊN THỰC PHẨM SAIGON CO.OP theo hóa đơn 00006376</t>
  </si>
  <si>
    <t>00006377</t>
  </si>
  <si>
    <t>Bán hàng CÔNG TY TNHH MỘT THÀNH VIÊN THỰC PHẨM SAIGON CO.OP theo hóa đơn 00006377</t>
  </si>
  <si>
    <t>00006378</t>
  </si>
  <si>
    <t>Bán hàng CÔNG TY TNHH MỘT THÀNH VIÊN THỰC PHẨM SAIGON CO.OP theo hóa đơn 00006378</t>
  </si>
  <si>
    <t>00006384</t>
  </si>
  <si>
    <t>Bán hàng CÔNG TY TNHH MỘT THÀNH VIÊN THỰC PHẨM SAIGON CO.OP theo hóa đơn 00006384</t>
  </si>
  <si>
    <t>00006386</t>
  </si>
  <si>
    <t>Bán hàng CÔNG TY TNHH MỘT THÀNH VIÊN THỰC PHẨM SAIGON CO.OP theo hóa đơn 00006386</t>
  </si>
  <si>
    <t>00006387</t>
  </si>
  <si>
    <t>Bán hàng CÔNG TY TNHH MỘT THÀNH VIÊN THỰC PHẨM SAIGON CO.OP theo hóa đơn 00006387</t>
  </si>
  <si>
    <t>00006389</t>
  </si>
  <si>
    <t>Bán hàng CÔNG TY TNHH MỘT THÀNH VIÊN THỰC PHẨM SAIGON CO.OP theo hóa đơn 00006389</t>
  </si>
  <si>
    <t>00006391</t>
  </si>
  <si>
    <t>Bán hàng CÔNG TY TNHH MỘT THÀNH VIÊN THỰC PHẨM SAIGON CO.OP theo hóa đơn 00006391</t>
  </si>
  <si>
    <t>00006396</t>
  </si>
  <si>
    <t>Bán hàng CN CÔNG TY TNHH MTV THỰC PHẨM SAIGON CO.OP - CO.OPFOOD KHU VỰC ĐỒNG NAI theo hóa đơn 00006396</t>
  </si>
  <si>
    <t>00006402</t>
  </si>
  <si>
    <t>Bán hàng CÔNG TY TNHH MỘT THÀNH VIÊN THỰC PHẨM SAIGON CO.OP theo hóa đơn 00006402</t>
  </si>
  <si>
    <t>00006403</t>
  </si>
  <si>
    <t>Bán hàng CÔNG TY TNHH MỘT THÀNH VIÊN THỰC PHẨM SAIGON CO.OP theo hóa đơn 00006403</t>
  </si>
  <si>
    <t>00006405</t>
  </si>
  <si>
    <t>Bán hàng CÔNG TY TNHH MỘT THÀNH VIÊN THỰC PHẨM SAIGON CO.OP theo hóa đơn 00006405</t>
  </si>
  <si>
    <t>00006435</t>
  </si>
  <si>
    <t>Bán hàng CÔNG TY TNHH MỘT THÀNH VIÊN THỰC PHẨM SAIGON CO.OP theo hóa đơn 00006435</t>
  </si>
  <si>
    <t>00006464</t>
  </si>
  <si>
    <t>Bán hàng CÔNG TY TNHH MỘT THÀNH VIÊN THỰC PHẨM SAIGON CO.OP theo hóa đơn 00006464</t>
  </si>
  <si>
    <t>00006467</t>
  </si>
  <si>
    <t>Bán hàng CÔNG TY TNHH MỘT THÀNH VIÊN THỰC PHẨM SAIGON CO.OP theo hóa đơn 00006467</t>
  </si>
  <si>
    <t>00006469</t>
  </si>
  <si>
    <t>Bán hàng CÔNG TY TNHH MỘT THÀNH VIÊN THỰC PHẨM SAIGON CO.OP theo hóa đơn 00006469</t>
  </si>
  <si>
    <t>00006569</t>
  </si>
  <si>
    <t>Bán hàng CHI NHÁNH CÔNG TY TNHH MỘT THÀNH VIÊN THỰC PHẨM SAIGON CO.OP - CO.OP FOOD KHU VỰC BÌNH DƯƠNG theo hóa đơn 00006569</t>
  </si>
  <si>
    <t>00006571</t>
  </si>
  <si>
    <t>Bán hàng CHI NHÁNH LIÊN HIỆP HỢP TÁC XÃ THƯƠNG MẠI TP. HỒ CHÍ MINH - CO.OPMART BÌNH DƯƠNG 2 theo hóa đơn 00006571</t>
  </si>
  <si>
    <t>CHI NHÁNH LIÊN HIỆP HỢP TÁC XÃ THƯƠNG MẠI TP. HỒ CHÍ MINH - CO.OPMART BÌNH DƯƠNG 2</t>
  </si>
  <si>
    <t>0301175691-017</t>
  </si>
  <si>
    <t>00006652</t>
  </si>
  <si>
    <t>Cửa hàng Co.op Food HN Thái Hà HH</t>
  </si>
  <si>
    <t>00006655</t>
  </si>
  <si>
    <t>Bán hàng CHI NHÁNH LIÊN HIỆP HỢP TÁC XÃ THƯƠNG MẠI TP.HỒ CHÍ MINH - CO.OPMART KON TUM theo hóa đơn 00006655</t>
  </si>
  <si>
    <t>00006659</t>
  </si>
  <si>
    <t>Bán hàng CÔNG TY TNHH MỘT THÀNH VIÊN SÀI GÒN CO.OP NAM SÀI GÒN theo hóa đơn 00006659</t>
  </si>
  <si>
    <t>00006660</t>
  </si>
  <si>
    <t>Bán hàng CÔNG TY TNHH MỘT THÀNH VIÊN SÀI GÒN CO.OP ĐÌNH CHIỂU theo hóa đơn 00006660</t>
  </si>
  <si>
    <t>00006664</t>
  </si>
  <si>
    <t>Bán hàng CÔNG TY TNHH MỘT THÀNH VIÊN THỰC PHẨM SAIGON CO.OP theo hóa đơn 00006664</t>
  </si>
  <si>
    <t>00006667</t>
  </si>
  <si>
    <t>Bán hàng CÔNG TY TNHH MỘT THÀNH VIÊN THỰC PHẨM SAIGON CO.OP theo hóa đơn 00006667</t>
  </si>
  <si>
    <t>00006668</t>
  </si>
  <si>
    <t>Bán hàng CÔNG TY TNHH MỘT THÀNH VIÊN THỰC PHẨM SAIGON CO.OP theo hóa đơn 00006668</t>
  </si>
  <si>
    <t>00006669</t>
  </si>
  <si>
    <t>Bán hàng CÔNG TY TNHH MỘT THÀNH VIÊN THỰC PHẨM SAIGON CO.OP theo hóa đơn 00006669</t>
  </si>
  <si>
    <t>00006670</t>
  </si>
  <si>
    <t>Bán hàng CÔNG TY TNHH MỘT THÀNH VIÊN THỰC PHẨM SAIGON CO.OP theo hóa đơn 00006670</t>
  </si>
  <si>
    <t>00006671</t>
  </si>
  <si>
    <t>Bán hàng CÔNG TY TNHH MỘT THÀNH VIÊN THỰC PHẨM SAIGON CO.OP theo hóa đơn 00006671</t>
  </si>
  <si>
    <t>00006672</t>
  </si>
  <si>
    <t>Bán hàng CÔNG TY TNHH MỘT THÀNH VIÊN THỰC PHẨM SAIGON CO.OP theo hóa đơn 00006672</t>
  </si>
  <si>
    <t>00006673</t>
  </si>
  <si>
    <t>Bán hàng CÔNG TY TNHH MỘT THÀNH VIÊN THỰC PHẨM SAIGON CO.OP theo hóa đơn 00006673</t>
  </si>
  <si>
    <t>00006674</t>
  </si>
  <si>
    <t>Bán hàng CÔNG TY TNHH MỘT THÀNH VIÊN THỰC PHẨM SAIGON CO.OP theo hóa đơn 00006674</t>
  </si>
  <si>
    <t>00006689</t>
  </si>
  <si>
    <t>Bán hàng CÔNG TY TNHH MỘT THÀNH VIÊN THỰC PHẨM SAIGON CO.OP theo hóa đơn 00006689</t>
  </si>
  <si>
    <t>00006693</t>
  </si>
  <si>
    <t>Bán hàng CÔNG TY TNHH MỘT THÀNH VIÊN THỰC PHẨM SAIGON CO.OP theo hóa đơn 00006693</t>
  </si>
  <si>
    <t>00006695</t>
  </si>
  <si>
    <t>Bán hàng CÔNG TY TNHH MỘT THÀNH VIÊN THỰC PHẨM SAIGON CO.OP theo hóa đơn 00006695</t>
  </si>
  <si>
    <t>00006696</t>
  </si>
  <si>
    <t>Bán hàng CÔNG TY TNHH MỘT THÀNH VIÊN THỰC PHẨM SAIGON CO.OP theo hóa đơn 00006696</t>
  </si>
  <si>
    <t>00006700</t>
  </si>
  <si>
    <t>Bán hàng CÔNG TY TNHH MỘT THÀNH VIÊN THỰC PHẨM SAIGON CO.OP theo hóa đơn 00006700</t>
  </si>
  <si>
    <t>00006701</t>
  </si>
  <si>
    <t>Bán hàng CÔNG TY TNHH MỘT THÀNH VIÊN THỰC PHẨM SAIGON CO.OP theo hóa đơn 00006701</t>
  </si>
  <si>
    <t>00006706</t>
  </si>
  <si>
    <t>Bán hàng CHI NHÁNH LIÊN HIỆP HỢP TÁC XÃ THƯƠNG MẠI TP.HCM - CO.OPMART BÌNH TÂN 2 theo hóa đơn 00006706</t>
  </si>
  <si>
    <t>00006708</t>
  </si>
  <si>
    <t>Bán hàng CN CÔNG TY TNHH MTV THỰC PHẨM SAIGON CO.OP - CO.OPFOOD KHU VỰC ĐỒNG NAI theo hóa đơn 00006708</t>
  </si>
  <si>
    <t>CÔNG TY TNHH MỘT THÀNH VIÊN MARFOUR</t>
  </si>
  <si>
    <t>00006711</t>
  </si>
  <si>
    <t>Bán hàng CN LIÊN HIỆP HỢP TÁC XÃ THƯƠNG MẠI TP. HỒ CHÍ MINH - CO.OPMART HIỆP THÀNH theo hóa đơn 00006711</t>
  </si>
  <si>
    <t>00006713</t>
  </si>
  <si>
    <t>Bán hàng CÔNG TY TNHH MỘT THÀNH VIÊN THỰC PHẨM SAIGON CO.OP theo hóa đơn 00006713</t>
  </si>
  <si>
    <t>00006714</t>
  </si>
  <si>
    <t>Bán hàng CÔNG TY TNHH MỘT THÀNH VIÊN THỰC PHẨM SAIGON CO.OP theo hóa đơn 00006714</t>
  </si>
  <si>
    <t>00006718</t>
  </si>
  <si>
    <t>Bán hàng CÔNG TY TNHH MỘT THÀNH VIÊN THỰC PHẨM SAIGON CO.OP theo hóa đơn 00006718</t>
  </si>
  <si>
    <t>00006719</t>
  </si>
  <si>
    <t>Bán hàng CÔNG TY TNHH MỘT THÀNH VIÊN THỰC PHẨM SAIGON CO.OP theo hóa đơn 00006719</t>
  </si>
  <si>
    <t>00006720</t>
  </si>
  <si>
    <t>Bán hàng CÔNG TY TNHH MỘT THÀNH VIÊN THỰC PHẨM SAIGON CO.OP theo hóa đơn 00006720</t>
  </si>
  <si>
    <t>00006724</t>
  </si>
  <si>
    <t>Bán hàng CHI NHÁNH LIÊN HIỆP HỢP TÁC XÃ THƯƠNG MẠI TP. HỒ CHÍ MINH - CO.OPMART THỐT NỐT theo hóa đơn 00006724</t>
  </si>
  <si>
    <t>00006726</t>
  </si>
  <si>
    <t>Bán hàng CHI NHÁNH LIÊN HIỆP HỢP TÁC XÃ THƯƠNG MẠI TP. HỒ CHÍ MINH-CO.OPMART SA ĐÉC theo hóa đơn 00006726</t>
  </si>
  <si>
    <t>00006728</t>
  </si>
  <si>
    <t>Bán hàng CHI NHÁNH CÔNG TY TNHH MỘT THÀNH VIÊN THỰC PHẨM SAIGON CO.OP - CO.OP FOOD KHU VỰC CẦN THƠ theo hóa đơn 00006728</t>
  </si>
  <si>
    <t>00006729</t>
  </si>
  <si>
    <t>Bán hàng CHI NHÁNH CÔNG TY TNHH MỘT THÀNH VIÊN THỰC PHẨM SAIGON CO.OP - CO.OP FOOD KHU VỰC CẦN THƠ theo hóa đơn 00006729</t>
  </si>
  <si>
    <t>00006730</t>
  </si>
  <si>
    <t>Bán hàng CHI NHÁNH CÔNG TY TNHH MỘT THÀNH VIÊN THỰC PHẨM SAIGON CO.OP - CO.OP FOOD KHU VỰC CẦN THƠ theo hóa đơn 00006730</t>
  </si>
  <si>
    <t>00006731</t>
  </si>
  <si>
    <t>Bán hàng CHI NHÁNH CÔNG TY TNHH MỘT THÀNH VIÊN THỰC PHẨM SAIGON CO.OP - CO.OP FOOD KHU VỰC CẦN THƠ theo hóa đơn 00006731</t>
  </si>
  <si>
    <t>00006732</t>
  </si>
  <si>
    <t>Bán hàng CN LIÊN HIỆP HỢP TÁC XÃ THƯƠNG MẠI TP.HỒ CHÍ MINH- CO.OPMART TÂN CHÂU AN GIANG theo hóa đơn 00006732</t>
  </si>
  <si>
    <t>00006763</t>
  </si>
  <si>
    <t>Bán hàng CÔNG TY TNHH MỘT THÀNH VIÊN THỰC PHẨM SAIGON CO.OP theo hóa đơn 00006763</t>
  </si>
  <si>
    <t>00006764</t>
  </si>
  <si>
    <t>Bán hàng CÔNG TY TNHH MỘT THÀNH VIÊN THỰC PHẨM SAIGON CO.OP theo hóa đơn 00006764</t>
  </si>
  <si>
    <t>00006770</t>
  </si>
  <si>
    <t>Bán hàng CÔNG TY TNHH MỘT THÀNH VIÊN SÀI GÒN CO.OP CỐNG QUỲNH theo hóa đơn 00006770</t>
  </si>
  <si>
    <t>00006771</t>
  </si>
  <si>
    <t>Bán hàng CÔNG TY TNHH MỘT THÀNH VIÊN SÀI GÒN CO.OP CỐNG QUỲNH theo hóa đơn 00006771</t>
  </si>
  <si>
    <t>00006772</t>
  </si>
  <si>
    <t>Bán hàng CÔNG TY TNHH MỘT THÀNH VIÊN SÀI GÒN CO.OP NAM SÀI GÒN theo hóa đơn 00006772</t>
  </si>
  <si>
    <t>00006773</t>
  </si>
  <si>
    <t>Bán hàng CÔNG TY TNHH MỘT THÀNH VIÊN SÀI GÒN CO.OP NAM SÀI GÒN theo hóa đơn 00006773</t>
  </si>
  <si>
    <t>00006774</t>
  </si>
  <si>
    <t>Bán hàng CÔNG TY TNHH MỘT THÀNH VIÊN THỰC PHẨM SAIGON CO.OP theo hóa đơn 00006774</t>
  </si>
  <si>
    <t>00006775</t>
  </si>
  <si>
    <t>Bán hàng CHI NHÁNH CÔNG TY TNHH MỘT THÀNH VIÊN THỰC PHẨM SAIGON CO.OP - CO.OP FOOD KHU VỰC BÌNH DƯƠNG theo hóa đơn 00006775</t>
  </si>
  <si>
    <t>00006779</t>
  </si>
  <si>
    <t>Bán hàng CÔNG TY TNHH MỘT THÀNH VIÊN THỰC PHẨM SAIGON CO.OP theo hóa đơn 00006779</t>
  </si>
  <si>
    <t>00006780</t>
  </si>
  <si>
    <t>Bán hàng CÔNG TY TNHH MỘT THÀNH VIÊN THỰC PHẨM SAIGON CO.OP theo hóa đơn 00006780</t>
  </si>
  <si>
    <t>00006781</t>
  </si>
  <si>
    <t>Bán hàng CÔNG TY TNHH MỘT THÀNH VIÊN SÀI GÒN CO.OP PHÚ NHUẬN theo hóa đơn 00006781</t>
  </si>
  <si>
    <t>00006784</t>
  </si>
  <si>
    <t>Bán hàng CÔNG TY TNHH MỘT THÀNH VIÊN THỰC PHẨM SAIGON CO.OP theo hóa đơn 00006784</t>
  </si>
  <si>
    <t>00006791</t>
  </si>
  <si>
    <t>Bán hàng CÔNG TY TNHH MỘT THÀNH VIÊN THỰC PHẨM SAIGON CO.OP theo hóa đơn 00006791</t>
  </si>
  <si>
    <t>00006797</t>
  </si>
  <si>
    <t>Bán hàng CHI NHÁNH LIÊN HIỆP HỢP TÁC XÃ THƯƠNG MẠI TP. HỒ CHÍ MINH - CO.OPMART ĐĂK NÔNG theo hóa đơn 00006797</t>
  </si>
  <si>
    <t>00006798</t>
  </si>
  <si>
    <t>Bán hàng CHI NHÁNH LIÊN HIỆP HỢP TÁC XÃ THƯƠNG MẠI TP. HỒ CHÍ MINH - CO.OPMART ĐĂK NÔNG theo hóa đơn 00006798</t>
  </si>
  <si>
    <t>00006805</t>
  </si>
  <si>
    <t>Bán hàng CHI NHÁNH LIÊN HIỆP HỢP TÁC XÃ THƯƠNG MẠI TP.HỒ CHÍ MINH - CO.OPMART KON TUM theo hóa đơn 00006805</t>
  </si>
  <si>
    <t>00006806</t>
  </si>
  <si>
    <t>Bán hàng CHI NHÁNH LIÊN HIỆP HỢP TÁC XÃ THƯƠNG MẠI TP.HỒ CHÍ MINH - CO.OPMART KON TUM theo hóa đơn 00006806</t>
  </si>
  <si>
    <t>00006807</t>
  </si>
  <si>
    <t>Cửa hàng Co.op Food HN The K-Park</t>
  </si>
  <si>
    <t>00006808</t>
  </si>
  <si>
    <t>Cửa hàng Co.op Food HN Hồ Tùng Mậu</t>
  </si>
  <si>
    <t>00006809</t>
  </si>
  <si>
    <t>Cửa hàng Co.op Food HN Thái Hà CT4</t>
  </si>
  <si>
    <t>00006819</t>
  </si>
  <si>
    <t>Bán hàng CHI NHÁNH LIÊN HIỆP HỢP TÁC XÃ THƯƠNG MẠI TP. HỒ CHÍ MINH - CO.OPMART NGUYỄN BÌNH theo hóa đơn 00006819</t>
  </si>
  <si>
    <t>00006822</t>
  </si>
  <si>
    <t>Bán hàng CÔNG TY TNHH MỘT THÀNH VIÊN THỰC PHẨM SAIGON CO.OP theo hóa đơn 00006822</t>
  </si>
  <si>
    <t>00006823</t>
  </si>
  <si>
    <t>Bán hàng CÔNG TY TNHH MỘT THÀNH VIÊN THỰC PHẨM SAIGON CO.OP theo hóa đơn 00006823</t>
  </si>
  <si>
    <t>00006824</t>
  </si>
  <si>
    <t>Bán hàng CÔNG TY TNHH MỘT THÀNH VIÊN THỰC PHẨM SAIGON CO.OP theo hóa đơn 00006824</t>
  </si>
  <si>
    <t>00006828</t>
  </si>
  <si>
    <t>Bán hàng CÔNG TY TNHH MỘT THÀNH VIÊN THỰC PHẨM SAIGON CO.OP theo hóa đơn 00006828</t>
  </si>
  <si>
    <t>00006829</t>
  </si>
  <si>
    <t>Bán hàng CÔNG TY TNHH MỘT THÀNH VIÊN THỰC PHẨM SAIGON CO.OP theo hóa đơn 00006829</t>
  </si>
  <si>
    <t>00006830</t>
  </si>
  <si>
    <t>Bán hàng CÔNG TY TNHH MỘT THÀNH VIÊN THỰC PHẨM SAIGON CO.OP theo hóa đơn 00006830</t>
  </si>
  <si>
    <t>00006833</t>
  </si>
  <si>
    <t>Bán hàng CÔNG TY TNHH MỘT THÀNH VIÊN THỰC PHẨM SAIGON CO.OP theo hóa đơn 00006833</t>
  </si>
  <si>
    <t>00006834</t>
  </si>
  <si>
    <t>Bán hàng CÔNG TY TNHH MỘT THÀNH VIÊN THỰC PHẨM SAIGON CO.OP theo hóa đơn 00006834</t>
  </si>
  <si>
    <t>00006835</t>
  </si>
  <si>
    <t>Bán hàng CÔNG TY TNHH MỘT THÀNH VIÊN SÀI GÒN CO.OP NHIÊU LỘC theo hóa đơn 00006835</t>
  </si>
  <si>
    <t>00006836</t>
  </si>
  <si>
    <t>Bán hàng CÔNG TY TNHH MỘT THÀNH VIÊN THỰC PHẨM SAIGON CO.OP theo hóa đơn 00006836</t>
  </si>
  <si>
    <t>00006840</t>
  </si>
  <si>
    <t>Bán hàng CÔNG TY TNHH MỘT THÀNH VIÊN THỰC PHẨM SAIGON CO.OP theo hóa đơn 00006840</t>
  </si>
  <si>
    <t>00006843</t>
  </si>
  <si>
    <t>Bán hàng CÔNG TY TNHH MỘT THÀNH VIÊN THỰC PHẨM SAIGON CO.OP theo hóa đơn 00006843</t>
  </si>
  <si>
    <t>00006844</t>
  </si>
  <si>
    <t>Bán hàng CÔNG TY TNHH MỘT THÀNH VIÊN THỰC PHẨM SAIGON CO.OP theo hóa đơn 00006844</t>
  </si>
  <si>
    <t>00006846</t>
  </si>
  <si>
    <t>Bán hàng CÔNG TY TNHH MỘT THÀNH VIÊN THỰC PHẨM SAIGON CO.OP theo hóa đơn 00006846</t>
  </si>
  <si>
    <t>00006847</t>
  </si>
  <si>
    <t>Bán hàng CÔNG TY TNHH MỘT THÀNH VIÊN THỰC PHẨM SAIGON CO.OP theo hóa đơn 00006847</t>
  </si>
  <si>
    <t>00006850</t>
  </si>
  <si>
    <t>Bán hàng CÔNG TY TNHH MỘT THÀNH VIÊN THỰC PHẨM SAIGON CO.OP theo hóa đơn 00006850</t>
  </si>
  <si>
    <t>00006851</t>
  </si>
  <si>
    <t>Bán hàng CÔNG TY TNHH MỘT THÀNH VIÊN THỰC PHẨM SAIGON CO.OP theo hóa đơn 00006851</t>
  </si>
  <si>
    <t>00006852</t>
  </si>
  <si>
    <t>Bán hàng CÔNG TY TNHH MỘT THÀNH VIÊN THỰC PHẨM SAIGON CO.OP theo hóa đơn 00006852</t>
  </si>
  <si>
    <t>00006853</t>
  </si>
  <si>
    <t>Bán hàng CÔNG TY TNHH MỘT THÀNH VIÊN THỰC PHẨM SAIGON CO.OP theo hóa đơn 00006853</t>
  </si>
  <si>
    <t>00006854</t>
  </si>
  <si>
    <t>Bán hàng CÔNG TY TNHH MỘT THÀNH VIÊN THỰC PHẨM SAIGON CO.OP theo hóa đơn 00006854</t>
  </si>
  <si>
    <t>00006855</t>
  </si>
  <si>
    <t>Bán hàng CÔNG TY TNHH MỘT THÀNH VIÊN THỰC PHẨM SAIGON CO.OP theo hóa đơn 00006855</t>
  </si>
  <si>
    <t>00006858</t>
  </si>
  <si>
    <t>Bán hàng CÔNG TY TNHH MỘT THÀNH VIÊN THỰC PHẨM SAIGON CO.OP theo hóa đơn 00006858</t>
  </si>
  <si>
    <t>00006862</t>
  </si>
  <si>
    <t>Cửa hàng Co.op Food HN Nhân Chính</t>
  </si>
  <si>
    <t>00006863</t>
  </si>
  <si>
    <t>Bán hàng CHI NHÁNH LIÊN HIỆP HỢP TÁC XÃ THƯƠNG MẠI TP. HỒ CHÍ MINH - CO.OPMART QUẢNG BÌNH theo hóa đơn 00006863</t>
  </si>
  <si>
    <t>00006865</t>
  </si>
  <si>
    <t>Bán hàng CHI NHÁNH LIÊN HIỆP HỢP TÁC XÃ THƯƠNG MẠI TP.HỒ CHÍ MINH - CO.OPMART PHAN RÍ CỬA theo hóa đơn 00006865</t>
  </si>
  <si>
    <t>00006866</t>
  </si>
  <si>
    <t>Bán hàng CHI NHÁNH LIÊN HIỆP HỢP TÁC XÃ THƯƠNG MẠI TP.HỒ CHÍ MINH- CO.OP MART CẦN GIUỘC theo hóa đơn 00006866</t>
  </si>
  <si>
    <t>00006868</t>
  </si>
  <si>
    <t>Bán hàng CHI NHÁNH LIÊN HIỆP HỢP TÁC XÃ THƯƠNG MẠI TP.HỒ CHÍ MINH - CO.OPMART DUYÊN HẢI theo hóa đơn 00006868</t>
  </si>
  <si>
    <t>00006869</t>
  </si>
  <si>
    <t>Bán hàng CHI NHÁNH LIÊN HIỆP HỢP TÁC XÃ THƯƠNG MẠI TP. HỒ CHÍ MINH - CO.OPMART BẾN LỨC theo hóa đơn 00006869</t>
  </si>
  <si>
    <t>00006870</t>
  </si>
  <si>
    <t>Bán hàng CHI NHÁNH LIÊN HIỆP HỢP TÁC XÃ THƯƠNG MẠI TP. HỒ CHÍ MINH - CO.OPMART TÂN AN theo hóa đơn 00006870</t>
  </si>
  <si>
    <t>00006871</t>
  </si>
  <si>
    <t>Bán hàng CÔNG TY TNHH MỘT THÀNH VIÊN SÀI GÒN CO.OP BẢO LỘC theo hóa đơn 00006871</t>
  </si>
  <si>
    <t>00006872</t>
  </si>
  <si>
    <t>Bán hàng CHI NHÁNH LIÊN HIỆP HỢP TÁC XÃ THƯƠNG MẠI TP.HỒ CHÍ MINH - CO.OPMART ĐỒNG PHÚ theo hóa đơn 00006872</t>
  </si>
  <si>
    <t>00006874</t>
  </si>
  <si>
    <t>Bán hàng CHI NHÁNH LIÊN HIỆP HTX THƯƠNG MẠI TP. HỒ CHÍ MINH - CO.OPMART BẾN TRE theo hóa đơn 00006874</t>
  </si>
  <si>
    <t>00006875</t>
  </si>
  <si>
    <t>Bán hàng CHI NHÁNH LIÊN HIỆP HỢP TÁC XÃ THƯƠNG MẠI TP.HỒ CHÍ MINH-CO.OPMART TÂN THÀNH theo hóa đơn 00006875</t>
  </si>
  <si>
    <t>00006876</t>
  </si>
  <si>
    <t>Bán hàng CHI NHÁNH LIÊN HIỆP HỢP TÁC XÃ THƯƠNG MẠI TP. HỒ CHÍ MINH - CO.OPMART QUẢNG BÌNH theo hóa đơn 00006876</t>
  </si>
  <si>
    <t>00006967</t>
  </si>
  <si>
    <t>Bán hàng CÔNG TY TNHH MỘT THÀNH VIÊN THỰC PHẨM SAIGON CO.OP theo hóa đơn 00006967</t>
  </si>
  <si>
    <t>00007081</t>
  </si>
  <si>
    <t>Bán hàng CN LIÊN HIỆP HỢP TÁC XÃ THƯƠNG MẠI TP. HỒ CHÍ MINH - CO.OPMART HIỆP THÀNH theo hóa đơn 00007081</t>
  </si>
  <si>
    <t>00007097</t>
  </si>
  <si>
    <t>Bán hàng CÔNG TY TNHH MỘT THÀNH VIÊN THỰC PHẨM SAIGON CO.OP theo hóa đơn 00007097</t>
  </si>
  <si>
    <t>00007204</t>
  </si>
  <si>
    <t>Bán hàng CÔNG TY TNHH MỘT THÀNH VIÊN THỰC PHẨM SAIGON CO.OP theo hóa đơn 00007204</t>
  </si>
  <si>
    <t>00007206</t>
  </si>
  <si>
    <t>Bán hàng CÔNG TY TNHH MỘT THÀNH VIÊN THỰC PHẨM SAIGON CO.OP theo hóa đơn 00007206</t>
  </si>
  <si>
    <t>00007238</t>
  </si>
  <si>
    <t>Bán hàng CÔNG TY TNHH MỘT THÀNH VIÊN SÀI GÒN CO.OP PHÚ LÂM theo hóa đơn 00007238</t>
  </si>
  <si>
    <t>00007323</t>
  </si>
  <si>
    <t>Bán hàng CÔNG TY TNHH MỘT THÀNH VIÊN THỰC PHẨM SAIGON CO.OP theo hóa đơn 00007323</t>
  </si>
  <si>
    <t>00007324</t>
  </si>
  <si>
    <t>Bán hàng CÔNG TY TNHH MỘT THÀNH VIÊN THỰC PHẨM SAIGON CO.OP theo hóa đơn 00007324</t>
  </si>
  <si>
    <t>00007409</t>
  </si>
  <si>
    <t>Bán hàng CÔNG TY TNHH MỘT THÀNH VIÊN THỰC PHẨM SAIGON CO.OP theo hóa đơn 00007409</t>
  </si>
  <si>
    <t>00007424</t>
  </si>
  <si>
    <t>Bán hàng CÔNG TY TNHH MỘT THÀNH VIÊN THỰC PHẨM SAIGON CO.OP theo hóa đơn 00007424</t>
  </si>
  <si>
    <t>00007426</t>
  </si>
  <si>
    <t>Bán hàng CÔNG TY TNHH MỘT THÀNH VIÊN THỰC PHẨM SAIGON CO.OP theo hóa đơn 00007426</t>
  </si>
  <si>
    <t>00007451</t>
  </si>
  <si>
    <t>Bán hàng CHI NHÁNH CÔNG TY TNHH MỘT THÀNH VIÊN THỰC PHẨM SAIGON CO.OP - CO.OP FOOD KHU VỰC BÌNH DƯƠNG theo hóa đơn 00007451</t>
  </si>
  <si>
    <t>00007472</t>
  </si>
  <si>
    <t>Bán hàng CHI NHÁNH CÔNG TY TNHH MỘT THÀNH VIÊN THỰC PHẨM SAIGON CO.OP - CO.OP FOOD KHU VỰC BÌNH DƯƠNG theo hóa đơn 00007472</t>
  </si>
  <si>
    <t>00007505</t>
  </si>
  <si>
    <t>Bán hàng CÔNG TY TNHH MỘT THÀNH VIÊN THỰC PHẨM SAIGON CO.OP theo hóa đơn 00007505</t>
  </si>
  <si>
    <t>00007508</t>
  </si>
  <si>
    <t>Bán hàng CÔNG TY TNHH MỘT THÀNH VIÊN SÀI GÒN CO.OP THẮNG LỢI theo hóa đơn 00007508</t>
  </si>
  <si>
    <t>00007523</t>
  </si>
  <si>
    <t>Bán hàng CÔNG TY TNHH MỘT THÀNH VIÊN THỰC PHẨM SAIGON CO.OP theo hóa đơn 00007523</t>
  </si>
  <si>
    <t>00007524</t>
  </si>
  <si>
    <t>Bán hàng CÔNG TY TNHH MỘT THÀNH VIÊN THỰC PHẨM SAIGON CO.OP theo hóa đơn 00007524</t>
  </si>
  <si>
    <t>00007644</t>
  </si>
  <si>
    <t>Bán hàng CÔNG TY TNHH MỘT THÀNH VIÊN THỰC PHẨM SAIGON CO.OP theo hóa đơn 00007644</t>
  </si>
  <si>
    <t>00007659</t>
  </si>
  <si>
    <t>Bán hàng CÔNG TY TNHH MỘT THÀNH VIÊN THỰC PHẨM SAIGON CO.OP theo hóa đơn 00007659</t>
  </si>
  <si>
    <t>00007948</t>
  </si>
  <si>
    <t>Bán hàng CHI NHÁNH CÔNG TY TNHH MỘT THÀNH VIÊN THỰC PHẨM SAIGON CO.OP - CO.OP FOOD KHU VỰC BÌNH DƯƠNG theo hóa đơn 00007948</t>
  </si>
  <si>
    <t>00007964</t>
  </si>
  <si>
    <t>Bán hàng CHI NHÁNH CÔNG TY TNHH MỘT THÀNH VIÊN THỰC PHẨM SAIGON CO.OP - CO.OP FOOD KHU VỰC BÌNH DƯƠNG theo hóa đơn 00007964</t>
  </si>
  <si>
    <t>00008583</t>
  </si>
  <si>
    <t>Bán hàng CHI NHÁNH LIÊN HIỆP HTX TM TP.HCM - CO.OPMART CAO LÃNH theo hóa đơn 00008583</t>
  </si>
  <si>
    <t>00008614</t>
  </si>
  <si>
    <t>00008615</t>
  </si>
  <si>
    <t>Bán hàng CN CÔNG TY TNHH MTV THỰC PHẨM SAIGON CO.OP - CO.OPFOOD KHU VỰC ĐỒNG NAI theo hóa đơn 00008615</t>
  </si>
  <si>
    <t>00008616</t>
  </si>
  <si>
    <t>Bán hàng CN CÔNG TY TNHH MTV THỰC PHẨM SAIGON CO.OP - CO.OPFOOD KHU VỰC ĐỒNG NAI theo hóa đơn 00008616</t>
  </si>
  <si>
    <t>00008617</t>
  </si>
  <si>
    <t>Bán hàng CN CÔNG TY TNHH MTV THỰC PHẨM SAIGON CO.OP - CO.OPFOOD KHU VỰC ĐỒNG NAI theo hóa đơn 00008617</t>
  </si>
  <si>
    <t>00008618</t>
  </si>
  <si>
    <t>Bán hàng CN CÔNG TY TNHH MTV THỰC PHẨM SAIGON CO.OP - CO.OPFOOD KHU VỰC ĐỒNG NAI theo hóa đơn 00008618</t>
  </si>
  <si>
    <t>00008623</t>
  </si>
  <si>
    <t>Cửa hàng Co.op Food 13 Lê Văn Thịnh</t>
  </si>
  <si>
    <t>00008624</t>
  </si>
  <si>
    <t>Cửa hàng Co.op Food Krista</t>
  </si>
  <si>
    <t>00008625</t>
  </si>
  <si>
    <t>Cửa Hàng Co.opFood Trương Quốc Dung</t>
  </si>
  <si>
    <t>00008626</t>
  </si>
  <si>
    <t>Cửa Hàng Co.opFood Nguyễn Văn Đậu 21</t>
  </si>
  <si>
    <t>00008628</t>
  </si>
  <si>
    <t>00008630</t>
  </si>
  <si>
    <t>Bán hàng CÔNG TY TNHH MỘT THÀNH VIÊN SÀI GÒN CO.OP RẠCH MIỄU theo hóa đơn 00008630</t>
  </si>
  <si>
    <t>00008635</t>
  </si>
  <si>
    <t>Cửa Hàng Co.opFood Gò Dưa 112</t>
  </si>
  <si>
    <t>00008636</t>
  </si>
  <si>
    <t>Cửa Hàng Co.opFood Linh Trung</t>
  </si>
  <si>
    <t>00008637</t>
  </si>
  <si>
    <t>Cửa Hàng Co.opFood ĐS3 Hiệp Bình Phước</t>
  </si>
  <si>
    <t>00008810</t>
  </si>
  <si>
    <t>Cửa Hàng Co.opFood Tô Ngọc Vân 478</t>
  </si>
  <si>
    <t>00008811</t>
  </si>
  <si>
    <t>Cửa Hàng Co.opFood Thăng Long 31</t>
  </si>
  <si>
    <t>Cửa Hàng Co.opFood Đình Phong Phú</t>
  </si>
  <si>
    <t>00008850</t>
  </si>
  <si>
    <t>00008867</t>
  </si>
  <si>
    <t>Cửa Hàng Co.opFood Thủ Thiêm Garden</t>
  </si>
  <si>
    <t>00008979</t>
  </si>
  <si>
    <t>Bán hàng CÔNG TY TNHH MỘT THÀNH VIÊN SÀI GÒN CO.OP CỐNG QUỲNH theo hóa đơn 00008979</t>
  </si>
  <si>
    <t>00008980</t>
  </si>
  <si>
    <t>Cửa Hàng Co.opFood Lê Văn Lương 302</t>
  </si>
  <si>
    <t>00008981</t>
  </si>
  <si>
    <t>Cửa Hàng Co.opFood Đường 339</t>
  </si>
  <si>
    <t>00008982</t>
  </si>
  <si>
    <t>00008983</t>
  </si>
  <si>
    <t>00008984</t>
  </si>
  <si>
    <t>Cửa Hàng Co.opFood Nhượng Quyền Phố Quang</t>
  </si>
  <si>
    <t>00008986</t>
  </si>
  <si>
    <t>Cửa Hàng Co.opFood Huỳnh Tấn Phát</t>
  </si>
  <si>
    <t>00008987</t>
  </si>
  <si>
    <t>00008997</t>
  </si>
  <si>
    <t>Bán hàng CHI NHÁNH LIÊN HIỆP HỢP TÁC XÃ THƯƠNG MẠI TP.HỒ CHÍ MINH - CO.OPMART KON TUM theo hóa đơn 00008997</t>
  </si>
  <si>
    <t>00008999</t>
  </si>
  <si>
    <t>Bán hàng CÔNG TY TNHH MỘT THÀNH VIÊN SÀI GÒN CO.OP NAM SÀI GÒN theo hóa đơn 00008999</t>
  </si>
  <si>
    <t>00017509</t>
  </si>
  <si>
    <t>00009000</t>
  </si>
  <si>
    <t>00009002</t>
  </si>
  <si>
    <t>Cửa Hàng Co.opFood CC Petroland</t>
  </si>
  <si>
    <t>00009003</t>
  </si>
  <si>
    <t>Cửa Hàng Co.opFood Nguyễn Duy Trinh 192</t>
  </si>
  <si>
    <t>00009004</t>
  </si>
  <si>
    <t>Cửa Hàng Co.opFood CC Akari City</t>
  </si>
  <si>
    <t>00009005</t>
  </si>
  <si>
    <t>00009006</t>
  </si>
  <si>
    <t>00009007</t>
  </si>
  <si>
    <t>Bán hàng CHI NHÁNH LIÊN HIỆP HỢP TÁC XÃ THƯƠNG MẠI TP.HCM - CO.OPMART BÌNH TÂN 2 theo hóa đơn 00009007</t>
  </si>
  <si>
    <t>00009008</t>
  </si>
  <si>
    <t>Cửa Hàng Co.opFood Nguyễn Hữu Tiến 11</t>
  </si>
  <si>
    <t>00009009</t>
  </si>
  <si>
    <t>Cửa Hàng Co.opFood Nguyễn Ảnh Thủ 699</t>
  </si>
  <si>
    <t>00009010</t>
  </si>
  <si>
    <t>Cửa Hàng Co.opFood Phạm Thế Hiển 2649</t>
  </si>
  <si>
    <t>00009012</t>
  </si>
  <si>
    <t>00009013</t>
  </si>
  <si>
    <t>HỦY HÓA ĐƠN 00002900 XUẤT LẠI HĐ 00009013 - Cửa Hàng Co.opFood Phạm Văn Hai 91</t>
  </si>
  <si>
    <t>00009030</t>
  </si>
  <si>
    <t>00009032</t>
  </si>
  <si>
    <t>Bán hàng CÔNG TY TNHH MỘT THÀNH VIÊN SÀI GÒN CO.OP XA LỘ HÀ NỘI theo hóa đơn 00009032</t>
  </si>
  <si>
    <t>00009033</t>
  </si>
  <si>
    <t>Bán hàng CÔNG TY TNHH MỘT THÀNH VIÊN SÀI GÒN CO.OP XA LỘ HÀ NỘI theo hóa đơn 00009033</t>
  </si>
  <si>
    <t>00009036</t>
  </si>
  <si>
    <t>00009037</t>
  </si>
  <si>
    <t>Bán hàng CÔNG TY TNHH MỘT THÀNH VIÊN SÀI GÒN CO.OP THẮNG LỢI theo hóa đơn 00009037</t>
  </si>
  <si>
    <t>00009040</t>
  </si>
  <si>
    <t>Cửa Hàng Co.opFood The Garden Mall</t>
  </si>
  <si>
    <t>00009041</t>
  </si>
  <si>
    <t>Bán hàng CÔNG TY TNHH MỘT THÀNH VIÊN SÀI GÒN CO.OP ĐÌNH CHIỂU theo hóa đơn 00009041</t>
  </si>
  <si>
    <t>00009045</t>
  </si>
  <si>
    <t>Co.op Food Miền Bắc</t>
  </si>
  <si>
    <t>00009046</t>
  </si>
  <si>
    <t>Cửa hàng Co.op Food HN Bắc Hà C14</t>
  </si>
  <si>
    <t>00009066</t>
  </si>
  <si>
    <t>Bán hàng CN LIÊN HIỆP HỢP TÁC XÃ THƯƠNG MẠI TP.HỒ CHÍ MINH- CO.OPMART TÂN CHÂU AN GIANG theo hóa đơn 00009066</t>
  </si>
  <si>
    <t>00009068</t>
  </si>
  <si>
    <t>Bán hàng CHI NHÁNH LIÊN HIỆP HỢP TÁC XÃ THƯƠNG MẠI TP. HỒ CHÍ MINH-CO.OPMART SA ĐÉC theo hóa đơn 00009068</t>
  </si>
  <si>
    <t>00009069</t>
  </si>
  <si>
    <t>Bán hàng CHI NHÁNH LIÊN HIỆP HỢP TÁC XÃ THƯƠNG MẠI TP. HỒ CHÍ MINH-CO.OPMART BÌNH THỦY theo hóa đơn 00009069</t>
  </si>
  <si>
    <t>00009070</t>
  </si>
  <si>
    <t>Bán hàng CHI NHÁNH CÔNG TY TNHH MỘT THÀNH VIÊN THỰC PHẨM SAIGON CO.OP - CO.OP FOOD KHU VỰC CẦN THƠ theo hóa đơn 00009070</t>
  </si>
  <si>
    <t>00009071</t>
  </si>
  <si>
    <t>Bán hàng CHI NHÁNH CÔNG TY TNHH MỘT THÀNH VIÊN THỰC PHẨM SAIGON CO.OP - CO.OP FOOD KHU VỰC CẦN THƠ theo hóa đơn 00009071</t>
  </si>
  <si>
    <t>00009072</t>
  </si>
  <si>
    <t>Bán hàng CHI NHÁNH CÔNG TY TNHH MỘT THÀNH VIÊN THỰC PHẨM SAIGON CO.OP - CO.OP FOOD KHU VỰC CẦN THƠ theo hóa đơn 00009072</t>
  </si>
  <si>
    <t>00009076</t>
  </si>
  <si>
    <t>Bán hàng CN LIÊN HIỆP HỢP TÁC XÃ THƯƠNG MẠI TP. HỒ CHÍ MINH - CO.OPMART HIỆP THÀNH theo hóa đơn 00009076</t>
  </si>
  <si>
    <t>00006454</t>
  </si>
  <si>
    <t>1K23TVA</t>
  </si>
  <si>
    <t>Hàng trả - Xuất tại 637-CTY TNHH MTV THỰC PHẨM SÀI GÒN CO.OP (HO)</t>
  </si>
  <si>
    <t>00006455</t>
  </si>
  <si>
    <t>00009083</t>
  </si>
  <si>
    <t>Bán hàng CHI NHÁNH CÔNG TY TNHH MỘT THÀNH VIÊN THỰC PHẨM SAIGON CO.OP - CO.OP FOOD KHU VỰC BÌNH DƯƠNG theo hóa đơn 00009083</t>
  </si>
  <si>
    <t>00009092</t>
  </si>
  <si>
    <t>Cửa Hàng Co.opFood Thảo Điền</t>
  </si>
  <si>
    <t>00009093</t>
  </si>
  <si>
    <t>Cửa Hàng Co.opFood Bình An</t>
  </si>
  <si>
    <t>00009094</t>
  </si>
  <si>
    <t>Cửa Hàng Co.opFood CC 4S Linh Đông</t>
  </si>
  <si>
    <t>00009097</t>
  </si>
  <si>
    <t>Bán hàng CHI NHÁNH LIÊN HIỆP HỢP TÁC XÃ THƯƠNG MẠI TP. HỒ CHÍ MINH - CO.OPMART TAM BÌNH theo hóa đơn 00009097</t>
  </si>
  <si>
    <t>CHI NHÁNH LIÊN HIỆP HỢP TÁC XÃ THƯƠNG MẠI TP. HỒ CHÍ MINH - CO.OPMART TAM BÌNH</t>
  </si>
  <si>
    <t>0301175691-064</t>
  </si>
  <si>
    <t>00009103</t>
  </si>
  <si>
    <t>00009104</t>
  </si>
  <si>
    <t>Cửa Hàng Co.opFood CC Phú Hoàng Anh</t>
  </si>
  <si>
    <t>00009105</t>
  </si>
  <si>
    <t>Cửa Hàng Co.opFood CC Dragon Hill</t>
  </si>
  <si>
    <t>00009106</t>
  </si>
  <si>
    <t>Cửa Hàng Co.opFood Hoàng Anh Thanh Bình</t>
  </si>
  <si>
    <t>00009107</t>
  </si>
  <si>
    <t>Bán hàng CÔNG TY TNHH MỘT THÀNH VIÊN SÀI GÒN CO.OP ĐÌNH CHIỂU theo hóa đơn 00009107</t>
  </si>
  <si>
    <t>00009108</t>
  </si>
  <si>
    <t>Bán hàng CÔNG TY TNHH MỘT THÀNH VIÊN SÀI GÒN CO.OP ĐÌNH CHIỂU theo hóa đơn 00009108</t>
  </si>
  <si>
    <t>00009111</t>
  </si>
  <si>
    <t>Bán hàng CHI NHÁNH LIÊN HIỆP HỢP TÁC XÃ THƯƠNG MẠI TP. HỒ CHÍ MINH - CO.OPMART THÁP MƯỜI theo hóa đơn 00009111</t>
  </si>
  <si>
    <t>00009113</t>
  </si>
  <si>
    <t>Bán hàng CHI NHÁNH LIÊN HIỆP HỢP TÁC XÃ THƯƠNG MẠI TP. HỒ CHÍ MINH - CO.OPMART SƠN TRÀ theo hóa đơn 00009113</t>
  </si>
  <si>
    <t>00009114</t>
  </si>
  <si>
    <t>Bán hàng CHI NHÁNH LIÊN HIỆP HỢP TÁC XÃ THƯƠNG MẠI TP.HỒ CHÍ MINH - CO.OPMART KON TUM theo hóa đơn 00009114</t>
  </si>
  <si>
    <t>00009117</t>
  </si>
  <si>
    <t>Bán hàng CHI NHÁNH LIÊN HIỆP HỢP TÁC XÃ THƯƠNG MẠI TP. HỒ CHÍ MINH - CO.OPMART THÁP MƯỜI theo hóa đơn 00009117</t>
  </si>
  <si>
    <t>00009121</t>
  </si>
  <si>
    <t>Bán hàng CHI NHÁNH LIÊN HIỆP HỢP TÁC XÃ THƯƠNG MẠI TP. HỒ CHÍ MINH - CO.OPMART SƠN TRÀ theo hóa đơn 00009121</t>
  </si>
  <si>
    <t>00009127</t>
  </si>
  <si>
    <t>00009128</t>
  </si>
  <si>
    <t>Cửa Hàng Co.opFood 203 Võ Thành Trang</t>
  </si>
  <si>
    <t>00009130</t>
  </si>
  <si>
    <t>Cửa Hàng Co.opFood Nguyễn Sỹ Sách</t>
  </si>
  <si>
    <t>00009133</t>
  </si>
  <si>
    <t>00009134</t>
  </si>
  <si>
    <t>00009135</t>
  </si>
  <si>
    <t>00009137</t>
  </si>
  <si>
    <t>00009142</t>
  </si>
  <si>
    <t>Bán hàng CHI NHÁNH CÔNG TY TNHH MỘT THÀNH VIÊN THỰC PHẨM SAIGON CO.OP - CO.OP FOOD KHU VỰC BÌNH DƯƠNG theo hóa đơn 00009142</t>
  </si>
  <si>
    <t>00009143</t>
  </si>
  <si>
    <t>Bán hàng CHI NHÁNH CÔNG TY TNHH MỘT THÀNH VIÊN THỰC PHẨM SAIGON CO.OP - CO.OP FOOD KHU VỰC BÌNH DƯƠNG theo hóa đơn 00009143</t>
  </si>
  <si>
    <t>CÔNG TY TNHH MỘT THÀNH VIÊN MARSIX</t>
  </si>
  <si>
    <t>00009154</t>
  </si>
  <si>
    <t>00009162</t>
  </si>
  <si>
    <t>Cửa hàng Co.op Food HN Bắc Hà Tower</t>
  </si>
  <si>
    <t>00009163</t>
  </si>
  <si>
    <t>Cửa hàng Co.op Food HN Đại Đồng</t>
  </si>
  <si>
    <t>00009169</t>
  </si>
  <si>
    <t>Cửa Hàng Co.opFood Vĩnh Viễn 393</t>
  </si>
  <si>
    <t>00009173</t>
  </si>
  <si>
    <t>Bán hàng CHI NHÁNH LIÊN HIỆP HỢP TÁC XÃ THƯƠNG MẠI TP.HỒ CHÍ MINH- CO.OP MART CẦN GIUỘC theo hóa đơn 00009173</t>
  </si>
  <si>
    <t>00009174</t>
  </si>
  <si>
    <t>Bán hàng CHI NHÁNH LIÊN HIỆP HỢP TÁC XÃ THƯƠNG MẠI TP. HỒ CHÍ MINH - CO.OPMART BẾN LỨC theo hóa đơn 00009174</t>
  </si>
  <si>
    <t>00009175</t>
  </si>
  <si>
    <t>Bán hàng CHI NHÁNH LIÊN HIỆP HTX THƯƠNG MẠI TP. HỒ CHÍ MINH - CO.OPMART BẾN TRE theo hóa đơn 00009175</t>
  </si>
  <si>
    <t>00009177</t>
  </si>
  <si>
    <t>Bán hàng CHI NHÁNH CÔNG TY TNHH MỘT THÀNH VIÊN THỰC PHẨM SAIGON CO.OP - CỬA HÀNG CO.OP FOOD LONG HẬU theo hóa đơn 00009177</t>
  </si>
  <si>
    <t>00009178</t>
  </si>
  <si>
    <t>Bán hàng CHI NHÁNH LIÊN HIỆP HỢP TÁC XÃ THƯƠNG MẠI TP.HỒ CHÍ MINH - CO.OPMART PHAN RÍ CỬA theo hóa đơn 00009178</t>
  </si>
  <si>
    <t>00009179</t>
  </si>
  <si>
    <t>Bán hàng CHI NHÁNH LIÊN HIỆP HỢP TÁC XÃ THƯƠNG MẠI TP.HCM - CO.OPMART CAI LẬY theo hóa đơn 00009179</t>
  </si>
  <si>
    <t>00009180</t>
  </si>
  <si>
    <t>Bán hàng CHI NHÁNH LIÊN HIỆP HỢP TÁC XÃ THƯƠNG MẠI TP. HỒ CHÍ MINH - CO.OPMART TÂN AN theo hóa đơn 00009180</t>
  </si>
  <si>
    <t>00009181</t>
  </si>
  <si>
    <t>Bán hàng CHI NHÁNH LIÊN HIỆP HỢP TÁC XÃ THƯƠNG MẠI TP.HCM - CO.OPMART CAI LẬY theo hóa đơn 00009181</t>
  </si>
  <si>
    <t>00009182</t>
  </si>
  <si>
    <t>Bán hàng CHI NHÁNH LIÊN HIỆP HTX THƯƠNG MẠI TP. HỒ CHÍ MINH - CO.OPMART BẾN TRE theo hóa đơn 00009182</t>
  </si>
  <si>
    <t>00009183</t>
  </si>
  <si>
    <t>Bán hàng CHI NHÁNH LIÊN HIỆP HỢP TÁC XÃ THƯƠNG MẠI TP.HỒ CHÍ MINH- CO.OP MART CẦN GIUỘC theo hóa đơn 00009183</t>
  </si>
  <si>
    <t>00009208</t>
  </si>
  <si>
    <t>Cửa Hàng Co.opFood Vĩnh Hội</t>
  </si>
  <si>
    <t>00009218</t>
  </si>
  <si>
    <t>Cửa hàng Co.op Food HN Triều Khúc</t>
  </si>
  <si>
    <t>00009752</t>
  </si>
  <si>
    <t>00009772</t>
  </si>
  <si>
    <t>Cửa Hàng Co.opFood Tỉnh Lộ 43</t>
  </si>
  <si>
    <t>00009788</t>
  </si>
  <si>
    <t>Cửa Hàng Co.opFood Đỗ Xuân Hợp</t>
  </si>
  <si>
    <t>00009789</t>
  </si>
  <si>
    <t>00009790</t>
  </si>
  <si>
    <t>00009893</t>
  </si>
  <si>
    <t>Bán hàng CÔNG TY TNHH MỘT THÀNH VIÊN SÀI GÒN CO.OP BÌNH TÂN theo hóa đơn 00009893</t>
  </si>
  <si>
    <t>00010532</t>
  </si>
  <si>
    <t>Bán hàng CÔNG TY TNHH MỘT THÀNH VIÊN SÀI GÒN CO.OP PHÚ LÂM theo hóa đơn 00010532</t>
  </si>
  <si>
    <t>00010533</t>
  </si>
  <si>
    <t>Bán hàng CÔNG TY TNHH MỘT THÀNH VIÊN SÀI GÒN CO.OP PHÚ LÂM theo hóa đơn 00010533</t>
  </si>
  <si>
    <t>00010571</t>
  </si>
  <si>
    <t>00010590</t>
  </si>
  <si>
    <t>00010630</t>
  </si>
  <si>
    <t>00010631</t>
  </si>
  <si>
    <t>Cửa hàng Co.opFood Hiệp Bình</t>
  </si>
  <si>
    <t>00010632</t>
  </si>
  <si>
    <t>00010651</t>
  </si>
  <si>
    <t>00010811</t>
  </si>
  <si>
    <t>Bán hàng CHI NHÁNH LIÊN HIỆP HTX TM TP.HCM - CO.OPMART CAO LÃNH theo hóa đơn 00010811</t>
  </si>
  <si>
    <t>00011011</t>
  </si>
  <si>
    <t>Cửa Hàng Co.opFood Trần Văn Danh 12</t>
  </si>
  <si>
    <t>00011229</t>
  </si>
  <si>
    <t>Cửa hàng Co.op Food HN Phùng Khoang</t>
  </si>
  <si>
    <t>00011230</t>
  </si>
  <si>
    <t>Cửa hàng Co.op Food HN Tecco Skyville Tower</t>
  </si>
  <si>
    <t>00000849</t>
  </si>
  <si>
    <t>Hàng trả - 9143 Co.op Food VP6 Linh Đàm - phiếu MH000246</t>
  </si>
  <si>
    <t>00011234</t>
  </si>
  <si>
    <t>Cửa Hàng Co.opFood Đông Thạnh</t>
  </si>
  <si>
    <t>00011235</t>
  </si>
  <si>
    <t>Cửa Hàng Co.opFood  Nguyễn Thị Đặng 367</t>
  </si>
  <si>
    <t>00011236</t>
  </si>
  <si>
    <t>Cửa Hàng Co.opFood Tân Chánh Hiệp</t>
  </si>
  <si>
    <t>00011237</t>
  </si>
  <si>
    <t>00011238</t>
  </si>
  <si>
    <t>00011241</t>
  </si>
  <si>
    <t>Bán hàng CHI NHÁNH LIÊN HIỆP HỢP TÁC XÃ THƯƠNG MẠI TP. HỒ CHÍ MINH - CO.OPMART ĐỒNG VĂN CỐNG theo hóa đơn 00011241</t>
  </si>
  <si>
    <t>00011246</t>
  </si>
  <si>
    <t>Cửa hàng Co.op Food CC Safira Khang Điền</t>
  </si>
  <si>
    <t>00011247</t>
  </si>
  <si>
    <t>Bán hàng CHI NHÁNH CÔNG TY TNHH MỘT THÀNH VIÊN THỰC PHẨM SAIGON CO.OP - CO.OP FOOD KHU VỰC BÌNH DƯƠNG theo hóa đơn 00011247</t>
  </si>
  <si>
    <t>00011249</t>
  </si>
  <si>
    <t>Bán hàng CÔNG TY TNHH MỘT THÀNH VIÊN SÀI GÒN CO.OP CỐNG QUỲNH theo hóa đơn 00011249</t>
  </si>
  <si>
    <t>00011250</t>
  </si>
  <si>
    <t>Bán hàng CÔNG TY TNHH MỘT THÀNH VIÊN SÀI GÒN CO.OP CỐNG QUỲNH theo hóa đơn 00011250</t>
  </si>
  <si>
    <t>00011251</t>
  </si>
  <si>
    <t>Cửa Hàng Co.opFood Tân Quy</t>
  </si>
  <si>
    <t>00011252</t>
  </si>
  <si>
    <t>00011253</t>
  </si>
  <si>
    <t>00011255</t>
  </si>
  <si>
    <t>00011257</t>
  </si>
  <si>
    <t>Cửa Hàng Co.opFood Phú Lợi</t>
  </si>
  <si>
    <t>00011262</t>
  </si>
  <si>
    <t>Bán hàng CHI NHÁNH LIÊN HIỆP HỢP TÁC XÃ THƯƠNG MẠI TP.HỒ CHÍ MINH - CO.OPMART KON TUM theo hóa đơn 00011262</t>
  </si>
  <si>
    <t>00011263</t>
  </si>
  <si>
    <t>Bán hàng CHI NHÁNH LIÊN HIỆP HỢP TÁC XÃ THƯƠNG MẠI TP. HỒ CHÍ MINH - CO.OPMART QUẢNG BÌNH theo hóa đơn 00011263</t>
  </si>
  <si>
    <t>00011300</t>
  </si>
  <si>
    <t>Cửa Hàng Co.opFood Lã Xuân Oai 138</t>
  </si>
  <si>
    <t>00011301</t>
  </si>
  <si>
    <t>Cửa hàng Co.op Food Man Thiện 126A</t>
  </si>
  <si>
    <t>00011304</t>
  </si>
  <si>
    <t>Bán hàng CÔNG TY TNHH MỘT THÀNH VIÊN SÀI GÒN CO.OP RẠCH MIỄU theo hóa đơn 00011304</t>
  </si>
  <si>
    <t>00011306</t>
  </si>
  <si>
    <t>Cửa Hàng Co.opFood Trường Thọ</t>
  </si>
  <si>
    <t>00011307</t>
  </si>
  <si>
    <t>00011310</t>
  </si>
  <si>
    <t>Bán hàng CHI NHÁNH CÔNG TY TNHH MỘT THÀNH VIÊN THỰC PHẨM SAIGON CO.OP - CO.OP FOOD KHU VỰC BÌNH DƯƠNG theo hóa đơn 00011310</t>
  </si>
  <si>
    <t>00011311</t>
  </si>
  <si>
    <t>Bán hàng CHI NHÁNH CÔNG TY TNHH MỘT THÀNH VIÊN THỰC PHẨM SAIGON CO.OP - CO.OP FOOD KHU VỰC BÌNH DƯƠNG theo hóa đơn 00011311</t>
  </si>
  <si>
    <t>00011312</t>
  </si>
  <si>
    <t>Bán hàng CHI NHÁNH CÔNG TY TNHH MỘT THÀNH VIÊN THỰC PHẨM SAIGON CO.OP - CO.OP FOOD KHU VỰC BÌNH DƯƠNG theo hóa đơn 00011312</t>
  </si>
  <si>
    <t>00011313</t>
  </si>
  <si>
    <t>Bán hàng CHI NHÁNH CÔNG TY TNHH MỘT THÀNH VIÊN THỰC PHẨM SAIGON CO.OP - CO.OP FOOD KHU VỰC BÌNH DƯƠNG theo hóa đơn 00011313</t>
  </si>
  <si>
    <t>00011315</t>
  </si>
  <si>
    <t>Bán hàng CHI NHÁNH CÔNG TY TNHH MỘT THÀNH VIÊN THỰC PHẨM SAIGON CO.OP - CO.OP FOOD KHU VỰC BÌNH DƯƠNG theo hóa đơn 00011315</t>
  </si>
  <si>
    <t>00011316</t>
  </si>
  <si>
    <t>Bán hàng CHI NHÁNH CÔNG TY TNHH MỘT THÀNH VIÊN THỰC PHẨM SAIGON CO.OP - CO.OP FOOD KHU VỰC BÌNH DƯƠNG theo hóa đơn 00011316</t>
  </si>
  <si>
    <t>00011317</t>
  </si>
  <si>
    <t>00011318</t>
  </si>
  <si>
    <t>Bán hàng cho CÔNG TY TNHH MỘT THÀNH VIÊN THỰC PHẨM SAIGON CO.OP</t>
  </si>
  <si>
    <t>00011327</t>
  </si>
  <si>
    <t>00011328</t>
  </si>
  <si>
    <t>00011329</t>
  </si>
  <si>
    <t>00011330</t>
  </si>
  <si>
    <t>00011331</t>
  </si>
  <si>
    <t>Bán hàng CÔNG TY TNHH MỘT THÀNH VIÊN SÀI GÒN CO.OP PHÚ NHUẬN theo hóa đơn 00011331</t>
  </si>
  <si>
    <t>00011332</t>
  </si>
  <si>
    <t>00011333</t>
  </si>
  <si>
    <t>Cửa Hàng Co.opFood Trịnh Đình Thảo 31</t>
  </si>
  <si>
    <t>00011334</t>
  </si>
  <si>
    <t>00011336</t>
  </si>
  <si>
    <t>Cửa Hàng Co.opFood Hưng Phú</t>
  </si>
  <si>
    <t>00011337</t>
  </si>
  <si>
    <t>Bán hàng CHI NHÁNH LIÊN HIỆP HỢP TÁC XÃ THƯƠNG MẠI TP. HỒ CHÍ MINH - CO.OPMART BÀ RỊA theo hóa đơn 00011337</t>
  </si>
  <si>
    <t>00011339</t>
  </si>
  <si>
    <t>Bán hàng CHI NHÁNH LIÊN HIỆP HỢP TÁC XÃ THƯƠNG MẠI TP.HỒ CHÍ MINH - CO.OPMART DUYÊN HẢI theo hóa đơn 00011339</t>
  </si>
  <si>
    <t>00011341</t>
  </si>
  <si>
    <t>Cửa hàng Co.op Food HN VP6 Linh Đàm</t>
  </si>
  <si>
    <t>00011343</t>
  </si>
  <si>
    <t>Bán hàng CHI NHÁNH LIÊN HIỆP HỢP TÁC XÃ THƯƠNG MẠI TP.HỒ CHÍ MINH - CO.OPMART PHAN RÍ CỬA theo hóa đơn 00011343</t>
  </si>
  <si>
    <t>00000887</t>
  </si>
  <si>
    <t>Hàng trả - 9107 Co.op Food Phùng Khoang - phiếu MH000269</t>
  </si>
  <si>
    <t>00000889</t>
  </si>
  <si>
    <t>Hàng trả - 9158 Co.op Food Vĩnh Hưng - phiếu MH000377</t>
  </si>
  <si>
    <t>00000890</t>
  </si>
  <si>
    <t>Hàng trả - 9144 Co.op Food Sakura phiếu MH000270</t>
  </si>
  <si>
    <t>00011346</t>
  </si>
  <si>
    <t>00011348</t>
  </si>
  <si>
    <t>Cửa Hàng Co.opFood Trần Văn Mười 12</t>
  </si>
  <si>
    <t>00011349</t>
  </si>
  <si>
    <t>Cửa hàng Co.op Food Phan Văn Hớn 151</t>
  </si>
  <si>
    <t>00011351</t>
  </si>
  <si>
    <t>Cửa Hàng Co.opFood CC Lovera Khang Điền</t>
  </si>
  <si>
    <t>00011355</t>
  </si>
  <si>
    <t>Bán hàng CÔNG TY TNHH MỘT THÀNH VIÊN SÀI GÒN CO.OP ĐÌNH CHIỂU theo hóa đơn 00011355</t>
  </si>
  <si>
    <t>00011357</t>
  </si>
  <si>
    <t>Cửa Hàng Co.opFood CC LACASA</t>
  </si>
  <si>
    <t>00011364</t>
  </si>
  <si>
    <t>Cửa Hàng Co.opFood CC Hoàng Quân 2</t>
  </si>
  <si>
    <t>00011385</t>
  </si>
  <si>
    <t>Cửa hàng Co.op Food HN Nghĩa Đô</t>
  </si>
  <si>
    <t>00011387</t>
  </si>
  <si>
    <t>Bán hàng CÔNG TY TNHH MỘT THÀNH VIÊN SÀI GÒN CO.OP XA LỘ HÀ NỘI theo hóa đơn 00011387</t>
  </si>
  <si>
    <t>00011388</t>
  </si>
  <si>
    <t>Bán hàng CÔNG TY TNHH MỘT THÀNH VIÊN SÀI GÒN CO.OP XA LỘ HÀ NỘI theo hóa đơn 00011388</t>
  </si>
  <si>
    <t>00011390</t>
  </si>
  <si>
    <t>00011392</t>
  </si>
  <si>
    <t>Cửa Hàng Co.opFood Phạm Văn Bạch</t>
  </si>
  <si>
    <t>00011412</t>
  </si>
  <si>
    <t>Bán hàng CHI NHÁNH CÔNG TY TNHH MỘT THÀNH VIÊN THỰC PHẨM SAIGON CO.OP - CO.OP FOOD KHU VỰC CẦN THƠ theo hóa đơn 00011412</t>
  </si>
  <si>
    <t>00011413</t>
  </si>
  <si>
    <t>Bán hàng CHI NHÁNH CÔNG TY TNHH MỘT THÀNH VIÊN THỰC PHẨM SAIGON CO.OP - CO.OP FOOD KHU VỰC CẦN THƠ theo hóa đơn 00011413</t>
  </si>
  <si>
    <t>00011414</t>
  </si>
  <si>
    <t>Bán hàng CHI NHÁNH CÔNG TY TNHH MỘT THÀNH VIÊN THỰC PHẨM SAIGON CO.OP - CO.OP FOOD KHU VỰC CẦN THƠ theo hóa đơn 00011414</t>
  </si>
  <si>
    <t>00011415</t>
  </si>
  <si>
    <t>Bán hàng CHI NHÁNH CÔNG TY TNHH MỘT THÀNH VIÊN THỰC PHẨM SAIGON CO.OP - CO.OP FOOD KHU VỰC CẦN THƠ theo hóa đơn 00011415</t>
  </si>
  <si>
    <t>00011416</t>
  </si>
  <si>
    <t>Bán hàng CHI NHÁNH CÔNG TY TNHH MỘT THÀNH VIÊN THỰC PHẨM SAIGON CO.OP - CO.OP FOOD KHU VỰC CẦN THƠ theo hóa đơn 00011416</t>
  </si>
  <si>
    <t>00011417</t>
  </si>
  <si>
    <t>Bán hàng CHI NHÁNH CÔNG TY TNHH MỘT THÀNH VIÊN THỰC PHẨM SAIGON CO.OP - CO.OP FOOD KHU VỰC CẦN THƠ theo hóa đơn 00011417</t>
  </si>
  <si>
    <t>00011419</t>
  </si>
  <si>
    <t>Bán hàng CHI NHÁNH LIÊN HIỆP HỢP TÁC XÃ THƯƠNG MẠI TP.HCM - CO.OPMART CAI LẬY theo hóa đơn 00011419</t>
  </si>
  <si>
    <t>00011421</t>
  </si>
  <si>
    <t>Bán hàng CHI NHÁNH LIÊN HIỆP HỢP TÁC XÃ THƯƠNG MẠI TP. HỒ CHÍ MINH-CO.OPMART BÌNH THỦY theo hóa đơn 00011421</t>
  </si>
  <si>
    <t>00011422</t>
  </si>
  <si>
    <t>Bán hàng CHI NHÁNH LIÊN HIỆP HỢP TÁC XÃ THƯƠNG MẠI TP. HỒ CHÍ MINH-CO.OPMART SA ĐÉC theo hóa đơn 00011422</t>
  </si>
  <si>
    <t>00011423</t>
  </si>
  <si>
    <t>Bán hàng CHI NHÁNH LIÊN HIỆP HỢP TÁC XÃ THƯƠNG MẠI TP. HỒ CHÍ MINH - CO.OPMART THỐT NỐT theo hóa đơn 00011423</t>
  </si>
  <si>
    <t>00011477</t>
  </si>
  <si>
    <t>Bán hàng CHI NHÁNH LIÊN HIỆP HỢP TÁC XÃ THƯƠNG MẠI TP.HỒ CHÍ MINH - CO.OPMART VĂN THÁNH theo hóa đơn 00011477</t>
  </si>
  <si>
    <t>CHI NHÁNH LIÊN HIỆP HỢP TÁC XÃ THƯƠNG MẠI TP.HỒ CHÍ MINH - CO.OPMART VĂN THÁNH</t>
  </si>
  <si>
    <t>0301175691-018</t>
  </si>
  <si>
    <t>00011485</t>
  </si>
  <si>
    <t>Cửa Hàng Co.opFood Nguyễn Oanh</t>
  </si>
  <si>
    <t>00011489</t>
  </si>
  <si>
    <t>00011491</t>
  </si>
  <si>
    <t>Bán hàng CHI NHÁNH LIÊN HIỆP HỢP TÁC XÃ THƯƠNG MẠI TP. HỒ CHÍ MINH - CO.OPMART BẮC GIANG theo hóa đơn 00011491</t>
  </si>
  <si>
    <t>00011492</t>
  </si>
  <si>
    <t>Bán hàng CHI NHÁNH LIÊN HIỆP HỢP TÁC XÃ THƯƠNG MẠI TP. HỒ CHÍ MINH - CO.OPMART BẮC GIANG theo hóa đơn 00011492</t>
  </si>
  <si>
    <t>00011494</t>
  </si>
  <si>
    <t>Bán hàng CÔNG TY TNHH MỘT THÀNH VIÊN SÀI GÒN CO.OP NAM SÀI GÒN theo hóa đơn 00011494</t>
  </si>
  <si>
    <t>00011495</t>
  </si>
  <si>
    <t>Bán hàng CÔNG TY TNHH MỘT THÀNH VIÊN SÀI GÒN CO.OP NAM SÀI GÒN theo hóa đơn 00011495</t>
  </si>
  <si>
    <t>00011497</t>
  </si>
  <si>
    <t>Cửa Hàng Co.opFood CC Calla Garden</t>
  </si>
  <si>
    <t>00011512</t>
  </si>
  <si>
    <t>00011513</t>
  </si>
  <si>
    <t>00011514</t>
  </si>
  <si>
    <t>Cửa hàng Co.opFood Nguyễn Thái Bình 349</t>
  </si>
  <si>
    <t>00011516</t>
  </si>
  <si>
    <t>00011517</t>
  </si>
  <si>
    <t>Bán hàng CHI NHÁNH LIÊN HIỆP HỢP TÁC XÃ THƯƠNG MẠI TP.HỒ CHÍ MINH - CO.OPMART KON TUM theo hóa đơn 00011517</t>
  </si>
  <si>
    <t>00011525</t>
  </si>
  <si>
    <t>Bán hàng CHI NHÁNH LIÊN HIỆP HỢP TÁC XÃ THƯƠNG MẠI TP.HỒ CHÍ MINH - CO.OPMART KON TUM theo hóa đơn 00011525</t>
  </si>
  <si>
    <t>00011526</t>
  </si>
  <si>
    <t>00011527</t>
  </si>
  <si>
    <t>00011537</t>
  </si>
  <si>
    <t>Bán hàng CHI NHÁNH LIÊN HIỆP HỢP TÁC XÃ THƯƠNG MẠI TP. HỒ CHÍ MINH - CO.OPMART NGUYỄN BÌNH theo hóa đơn 00011537</t>
  </si>
  <si>
    <t>00011539</t>
  </si>
  <si>
    <t>00011540</t>
  </si>
  <si>
    <t>00011541</t>
  </si>
  <si>
    <t>Bán hàng CÔNG TY TNHH MỘT THÀNH VIÊN SÀI GÒN CO.OP CỐNG QUỲNH theo hóa đơn 00011541</t>
  </si>
  <si>
    <t>00011542</t>
  </si>
  <si>
    <t>00011544</t>
  </si>
  <si>
    <t>00011546</t>
  </si>
  <si>
    <t>Cửa hàng Co.op Food Đông Tăng Long</t>
  </si>
  <si>
    <t>00011547</t>
  </si>
  <si>
    <t>00011549</t>
  </si>
  <si>
    <t>00011550</t>
  </si>
  <si>
    <t>00011551</t>
  </si>
  <si>
    <t>Cửa Hàng Co.opFood Nguyễn Duy Trinh</t>
  </si>
  <si>
    <t>00011552</t>
  </si>
  <si>
    <t>Bán hàng CÔNG TY TNHH MỘT THÀNH VIÊN THỰC PHẨM SAIGON CO.OP theo hóa đơn 00011552</t>
  </si>
  <si>
    <t>00011553</t>
  </si>
  <si>
    <t>Cửa Hàng Co.opFood Bình Trưng</t>
  </si>
  <si>
    <t>00011778</t>
  </si>
  <si>
    <t>Bán hàng CÔNG TY TNHH MỘT THÀNH VIÊN SÀI GÒN CO.OP GÒ VẤP theo hóa đơn 00011778</t>
  </si>
  <si>
    <t>00011781</t>
  </si>
  <si>
    <t>Cửa hàng Co.op Food  397 Phan Huy Ích</t>
  </si>
  <si>
    <t>00011782</t>
  </si>
  <si>
    <t>00011806</t>
  </si>
  <si>
    <t>00011807</t>
  </si>
  <si>
    <t>00011810</t>
  </si>
  <si>
    <t>Cửa Hàng Co.opFood Bùi Thế Mỹ 31</t>
  </si>
  <si>
    <t>00011825</t>
  </si>
  <si>
    <t>00011826</t>
  </si>
  <si>
    <t>Bán hàng CHI NHÁNH LIÊN HIỆP HỢP TÁC XÃ THƯƠNG MẠI TP.HCM - CO.OPMART BÌNH TÂN 2 theo hóa đơn 00011826</t>
  </si>
  <si>
    <t>00011829</t>
  </si>
  <si>
    <t>Cửa Hàng Co.opFood Nguyễn Bá Tòng</t>
  </si>
  <si>
    <t>00011830</t>
  </si>
  <si>
    <t>Bán hàng CÔNG TY TNHH MỘT THÀNH VIÊN SÀI GÒN CO.OP NHIÊU LỘC theo hóa đơn 00011830</t>
  </si>
  <si>
    <t>00012346</t>
  </si>
  <si>
    <t>Bán hàng CHI NHÁNH LIÊN HIỆP HỢP TÁC XÃ THƯƠNG MẠI TP.HỒ CHÍ MINH- CO.OP MART CẦN GIUỘC theo hóa đơn 00012346</t>
  </si>
  <si>
    <t>00012347</t>
  </si>
  <si>
    <t>Bán hàng CHI NHÁNH LIÊN HIỆP HỢP TÁC XÃ THƯƠNG MẠI TP. HỒ CHÍ MINH - CO.OPMART QUẢNG BÌNH theo hóa đơn 00012347</t>
  </si>
  <si>
    <t>00012348</t>
  </si>
  <si>
    <t>Bán hàng CHI NHÁNH LIÊN HIỆP HỢP TÁC XÃ THƯƠNG MẠI TP.HỒ CHÍ MINH - CO.OPMART PHAN RÍ CỬA theo hóa đơn 00012348</t>
  </si>
  <si>
    <t>00012351</t>
  </si>
  <si>
    <t>Bán hàng CHI NHÁNH LIÊN HIỆP HỢP TÁC XÃ THƯƠNG MẠI TP. HỒ CHÍ MINH - CO.OPMART TÂN AN theo hóa đơn 00012351</t>
  </si>
  <si>
    <t>00012352</t>
  </si>
  <si>
    <t>Bán hàng CÔNG TY TNHH MỘT THÀNH VIÊN SÀI GÒN CO.OP BẢO LỘC theo hóa đơn 00012352</t>
  </si>
  <si>
    <t>00012353</t>
  </si>
  <si>
    <t>Bán hàng CHI NHÁNH LIÊN HIỆP HTX THƯƠNG MẠI TP. HỒ CHÍ MINH - CO.OPMART BẾN TRE theo hóa đơn 00012353</t>
  </si>
  <si>
    <t>00012538</t>
  </si>
  <si>
    <t>Cửa Hàng Co.opFood Nơ Trang Long 17</t>
  </si>
  <si>
    <t>00012621</t>
  </si>
  <si>
    <t>Cửa Hàng Co.opFood Nguyễn Thị Sóc 153</t>
  </si>
  <si>
    <t>00012622</t>
  </si>
  <si>
    <t>Cửa Hàng Co.opFood Phan Văn Hớn 285</t>
  </si>
  <si>
    <t>00012696</t>
  </si>
  <si>
    <t>00012699</t>
  </si>
  <si>
    <t>Bán hàng CÔNG TY TNHH MỘT THÀNH VIÊN SÀI GÒN CO.OP PHÚ LÂM theo hóa đơn 00012699</t>
  </si>
  <si>
    <t>00012717</t>
  </si>
  <si>
    <t>00013148</t>
  </si>
  <si>
    <t>00013149</t>
  </si>
  <si>
    <t>00013150</t>
  </si>
  <si>
    <t>00013151</t>
  </si>
  <si>
    <t>00013152</t>
  </si>
  <si>
    <t>Cửa Hàng Co.opFood Tam Bình 196</t>
  </si>
  <si>
    <t>00013153</t>
  </si>
  <si>
    <t>Cửa Hàng Co.opFood Linh Đông</t>
  </si>
  <si>
    <t>00013154</t>
  </si>
  <si>
    <t>Cửa Hàng Co.opFood Tam Hà 64</t>
  </si>
  <si>
    <t>00013168</t>
  </si>
  <si>
    <t>00013170</t>
  </si>
  <si>
    <t>Co.opFood 249 Lương Định Của</t>
  </si>
  <si>
    <t>00013171</t>
  </si>
  <si>
    <t>00013173</t>
  </si>
  <si>
    <t>Bán hàng CÔNG TY TNHH MỘT THÀNH VIÊN SÀI GÒN CO.OP ĐÌNH CHIỂU theo hóa đơn 00013173</t>
  </si>
  <si>
    <t>00013174</t>
  </si>
  <si>
    <t>Bán hàng CÔNG TY TNHH MỘT THÀNH VIÊN SÀI GÒN CO.OP ĐÌNH CHIỂU theo hóa đơn 00013174</t>
  </si>
  <si>
    <t>00013175</t>
  </si>
  <si>
    <t>00013176</t>
  </si>
  <si>
    <t>00013177</t>
  </si>
  <si>
    <t>00013179</t>
  </si>
  <si>
    <t>Cửa Hàng Co.opFood CC Diamond Riverside</t>
  </si>
  <si>
    <t>00013183</t>
  </si>
  <si>
    <t>Bán hàng CHI NHÁNH LIÊN HIỆP HTX TM TP.HCM - CO.OPMART CAO LÃNH theo hóa đơn 00013183</t>
  </si>
  <si>
    <t>00013184</t>
  </si>
  <si>
    <t>Bán hàng CHI NHÁNH LIÊN HIỆP HTX TM TP.HCM - CO.OPMART CAO LÃNH theo hóa đơn 00013184</t>
  </si>
  <si>
    <t>00013203</t>
  </si>
  <si>
    <t>Bán hàng CÔNG TY TNHH MỘT THÀNH VIÊN SÀI GÒN CO.OP THẮNG LỢI theo hóa đơn 00013203</t>
  </si>
  <si>
    <t>00013205</t>
  </si>
  <si>
    <t>Cửa hàng Co.op Food nhượng quyền Phố Đông</t>
  </si>
  <si>
    <t>00013206</t>
  </si>
  <si>
    <t>00013211</t>
  </si>
  <si>
    <t>00013214</t>
  </si>
  <si>
    <t>Bán hàng CÔNG TY TNHH MỘT THÀNH VIÊN SÀI GÒN CO.OP BÌNH TÂN theo hóa đơn 00013214</t>
  </si>
  <si>
    <t>00013215</t>
  </si>
  <si>
    <t>Cửa Hàng Co.opFood Hồ Văn Long 30</t>
  </si>
  <si>
    <t>00013216</t>
  </si>
  <si>
    <t>00013217</t>
  </si>
  <si>
    <t>Bán hàng CHI NHÁNH LIÊN HIỆP HỢP TÁC XÃ THƯƠNG MẠI TP. HỒ CHÍ MINH - CO.OPMART BÌNH DƯƠNG theo hóa đơn 00013217</t>
  </si>
  <si>
    <t>00013273</t>
  </si>
  <si>
    <t>00013274</t>
  </si>
  <si>
    <t>00013279</t>
  </si>
  <si>
    <t>00013280</t>
  </si>
  <si>
    <t>00013285</t>
  </si>
  <si>
    <t>Cửa hàng Co.op Food HN Mandarin</t>
  </si>
  <si>
    <t>00013286</t>
  </si>
  <si>
    <t>00013287</t>
  </si>
  <si>
    <t>00013288</t>
  </si>
  <si>
    <t>00013289</t>
  </si>
  <si>
    <t>Cửa hàng Co.op Food HN Roman Plaza</t>
  </si>
  <si>
    <t>00013299</t>
  </si>
  <si>
    <t>Bán hàng CHI NHÁNH LIÊN HIỆP HỢP TÁC XÃ THƯƠNG MẠI TP. HỒ CHÍ MINH - CO.OPMART QUẢNG BÌNH theo hóa đơn 00013299</t>
  </si>
  <si>
    <t>00013300</t>
  </si>
  <si>
    <t>Bán hàng CHI NHÁNH LIÊN HIỆP HỢP TÁC XÃ THƯƠNG MẠI TP. HỒ CHÍ MINH - CO.OPMART QUẢNG BÌNH theo hóa đơn 00013300</t>
  </si>
  <si>
    <t>00013301</t>
  </si>
  <si>
    <t>Bán hàng CHI NHÁNH LIÊN HIỆP HỢP TÁC XÃ THƯƠNG MẠI TP.HỒ CHÍ MINH - CO.OPMART KON TUM theo hóa đơn 00013301</t>
  </si>
  <si>
    <t>00013311</t>
  </si>
  <si>
    <t>Bán hàng CHI NHÁNH CÔNG TY TNHH MỘT THÀNH VIÊN THỰC PHẨM SAIGON CO.OP - CỬA HÀNG CO.OP FOOD LONG HẬU theo hóa đơn 00013311</t>
  </si>
  <si>
    <t>00013312</t>
  </si>
  <si>
    <t>00013313</t>
  </si>
  <si>
    <t>Bán hàng CÔNG TY TNHH MỘT THÀNH VIÊN SÀI GÒN CO.OP NAM SÀI GÒN theo hóa đơn 00013313</t>
  </si>
  <si>
    <t>00013315</t>
  </si>
  <si>
    <t>Cửa Hàng Co.opFood Quách Đình Bảo</t>
  </si>
  <si>
    <t>00013316</t>
  </si>
  <si>
    <t>Cửa hàng Co.op Food 85 Nguyễn Sơn</t>
  </si>
  <si>
    <t>00013321</t>
  </si>
  <si>
    <t>Cửa Hàng Coopfood Phạm Thế Hiển 2</t>
  </si>
  <si>
    <t>00013322</t>
  </si>
  <si>
    <t>Cửa hàng Co.op Food CC Hoàng Quân</t>
  </si>
  <si>
    <t>00013323</t>
  </si>
  <si>
    <t>00013324</t>
  </si>
  <si>
    <t>00013325</t>
  </si>
  <si>
    <t>00013326</t>
  </si>
  <si>
    <t>Cửa Hàng Co.opFood Phạm Thế Hiển</t>
  </si>
  <si>
    <t>00013327</t>
  </si>
  <si>
    <t>00013328</t>
  </si>
  <si>
    <t>Bán hàng CN CÔNG TY TNHH MTV THỰC PHẨM SAIGON CO.OP - CO.OPFOOD KHU VỰC ĐỒNG NAI theo hóa đơn 00013328</t>
  </si>
  <si>
    <t>00013329</t>
  </si>
  <si>
    <t>Bán hàng CN CÔNG TY TNHH MTV THỰC PHẨM SAIGON CO.OP - CO.OPFOOD KHU VỰC ĐỒNG NAI theo hóa đơn 00013329</t>
  </si>
  <si>
    <t>00013330</t>
  </si>
  <si>
    <t>Bán hàng CN CÔNG TY TNHH MTV THỰC PHẨM SAIGON CO.OP - CO.OPFOOD KHU VỰC ĐỒNG NAI theo hóa đơn 00013330</t>
  </si>
  <si>
    <t>00013331</t>
  </si>
  <si>
    <t>Bán hàng CN CÔNG TY TNHH MTV THỰC PHẨM SAIGON CO.OP - CO.OPFOOD KHU VỰC ĐỒNG NAI theo hóa đơn 00013331</t>
  </si>
  <si>
    <t>00013332</t>
  </si>
  <si>
    <t>Bán hàng CN CÔNG TY TNHH MTV THỰC PHẨM SAIGON CO.OP - CO.OPFOOD KHU VỰC ĐỒNG NAI theo hóa đơn 00013332</t>
  </si>
  <si>
    <t>00013333</t>
  </si>
  <si>
    <t>HỦY HĐ 00013320 - Cửa Hàng Co.opFood Trịnh Đình Thảo 31</t>
  </si>
  <si>
    <t>00013334</t>
  </si>
  <si>
    <t>HỦY HĐ 00013319 XUẤT LẠI HĐ 00013334 - Cửa Hàng Co.opFood CC IDICO</t>
  </si>
  <si>
    <t>00013336</t>
  </si>
  <si>
    <t>HỦY HĐ 00013317 - Cửa Hàng Co.opFood Tân Hương 262</t>
  </si>
  <si>
    <t>00013337</t>
  </si>
  <si>
    <t>00013338</t>
  </si>
  <si>
    <t>Cửa Hàng Co.opFood 9 View</t>
  </si>
  <si>
    <t>00013339</t>
  </si>
  <si>
    <t>00013340</t>
  </si>
  <si>
    <t>00013341</t>
  </si>
  <si>
    <t>00013342</t>
  </si>
  <si>
    <t>00013343</t>
  </si>
  <si>
    <t>00013344</t>
  </si>
  <si>
    <t>00013345</t>
  </si>
  <si>
    <t>00013347</t>
  </si>
  <si>
    <t>00013350</t>
  </si>
  <si>
    <t>00013351</t>
  </si>
  <si>
    <t>00013352</t>
  </si>
  <si>
    <t>00013353</t>
  </si>
  <si>
    <t>00013354</t>
  </si>
  <si>
    <t>00013355</t>
  </si>
  <si>
    <t>00013356</t>
  </si>
  <si>
    <t>00013357</t>
  </si>
  <si>
    <t>00013401</t>
  </si>
  <si>
    <t>00013408</t>
  </si>
  <si>
    <t>Cửa Hàng Co.opFood CC Belleza</t>
  </si>
  <si>
    <t>00013409</t>
  </si>
  <si>
    <t>00013410</t>
  </si>
  <si>
    <t>00013411</t>
  </si>
  <si>
    <t>Cửa Hàng Co.opFood KCN Vĩnh Lộc</t>
  </si>
  <si>
    <t>00013412</t>
  </si>
  <si>
    <t>00013413</t>
  </si>
  <si>
    <t>00013414</t>
  </si>
  <si>
    <t>00013415</t>
  </si>
  <si>
    <t>00013416</t>
  </si>
  <si>
    <t>Cửa hàng Co.op Food Tân Sơn Nhì 387</t>
  </si>
  <si>
    <t>00013417</t>
  </si>
  <si>
    <t>Cửa Hàng Co.opFood Saigon Town</t>
  </si>
  <si>
    <t>00013418</t>
  </si>
  <si>
    <t>00013419</t>
  </si>
  <si>
    <t>00013420</t>
  </si>
  <si>
    <t>00013421</t>
  </si>
  <si>
    <t>Cửa Hàng Co.opFood Phạm Nhữ Tăng 11</t>
  </si>
  <si>
    <t>00013423</t>
  </si>
  <si>
    <t>hủy hđ 00013422 xuất lại hđ 00013423 - Cửa Hàng Co.opFood Phạm Nhữ Tăng 11</t>
  </si>
  <si>
    <t>00013424</t>
  </si>
  <si>
    <t>00013425</t>
  </si>
  <si>
    <t>Cửa Hàng Co.opFood Quốc Lộ 50</t>
  </si>
  <si>
    <t>00013426</t>
  </si>
  <si>
    <t>00013427</t>
  </si>
  <si>
    <t>00013428</t>
  </si>
  <si>
    <t>Cửa Hàng Co.opFood Bông Sao</t>
  </si>
  <si>
    <t>00013429</t>
  </si>
  <si>
    <t>Bán hàng CHI NHÁNH LIÊN HIỆP HỢP TÁC XÃ THƯƠNG MẠI TP. HỒ CHÍ MINH - CO.OPMART BÀ RỊA theo hóa đơn 00013429</t>
  </si>
  <si>
    <t>00013432</t>
  </si>
  <si>
    <t>Bán hàng CHI NHÁNH LIÊN HIỆP HỢP TÁC XÃ THƯƠNG MẠI TP.HỒ CHÍ MINH - CO.OPMART DUYÊN HẢI theo hóa đơn 00013432</t>
  </si>
  <si>
    <t>00013434</t>
  </si>
  <si>
    <t>Cửa Hàng Co.opFood đường D5 87</t>
  </si>
  <si>
    <t>00013436</t>
  </si>
  <si>
    <t>00013437</t>
  </si>
  <si>
    <t>00013438</t>
  </si>
  <si>
    <t>00013439</t>
  </si>
  <si>
    <t>Cửa Hàng Co.opFood Nguyễn Thị Định</t>
  </si>
  <si>
    <t>00013440</t>
  </si>
  <si>
    <t>CH Co.opFood Phúc An Lộc</t>
  </si>
  <si>
    <t>00013441</t>
  </si>
  <si>
    <t>00013442</t>
  </si>
  <si>
    <t>00013443</t>
  </si>
  <si>
    <t>Cửa Hàng Co.opFood An Khang</t>
  </si>
  <si>
    <t>00013444</t>
  </si>
  <si>
    <t>00013445</t>
  </si>
  <si>
    <t>00013446</t>
  </si>
  <si>
    <t>00013447</t>
  </si>
  <si>
    <t>00013449</t>
  </si>
  <si>
    <t>00013450</t>
  </si>
  <si>
    <t>Cửa Hàng Co.opFood Cây Trâm</t>
  </si>
  <si>
    <t>00013453</t>
  </si>
  <si>
    <t>Bán hàng CÔNG TY TNHH MỘT THÀNH VIÊN SÀI GÒN CO.OP GÒ VẤP theo hóa đơn 00013453</t>
  </si>
  <si>
    <t>00013454</t>
  </si>
  <si>
    <t>Cửa Hàng Co.opFood Tân Quý Tây</t>
  </si>
  <si>
    <t>00013455</t>
  </si>
  <si>
    <t>00013456</t>
  </si>
  <si>
    <t>00013459</t>
  </si>
  <si>
    <t>00013460</t>
  </si>
  <si>
    <t>00013461</t>
  </si>
  <si>
    <t>00013464</t>
  </si>
  <si>
    <t>00013465</t>
  </si>
  <si>
    <t>Cửa Hàng Co.opFood Tôn Đản</t>
  </si>
  <si>
    <t>00013466</t>
  </si>
  <si>
    <t>00013467</t>
  </si>
  <si>
    <t>00013468</t>
  </si>
  <si>
    <t>00013469</t>
  </si>
  <si>
    <t>00013470</t>
  </si>
  <si>
    <t>00013471</t>
  </si>
  <si>
    <t>Cửa Hàng Co.opFood Phước Kiển</t>
  </si>
  <si>
    <t>00013472</t>
  </si>
  <si>
    <t>00013473</t>
  </si>
  <si>
    <t>00013474</t>
  </si>
  <si>
    <t>00013476</t>
  </si>
  <si>
    <t>Cửa Hàng Co.opFood Phan Đình Phùng</t>
  </si>
  <si>
    <t>00013479</t>
  </si>
  <si>
    <t>Cửa hàng Co.op Food HN V7 The Vesta</t>
  </si>
  <si>
    <t>00013481</t>
  </si>
  <si>
    <t>00013482</t>
  </si>
  <si>
    <t>Cửa Hàng Co.opFood Phan Văn Trị</t>
  </si>
  <si>
    <t>00013505</t>
  </si>
  <si>
    <t>Bán hàng CHI NHÁNH CÔNG TY TNHH MỘT THÀNH VIÊN THỰC PHẨM SAIGON CO.OP - CO.OP FOOD KHU VỰC CẦN THƠ theo hóa đơn 00013505</t>
  </si>
  <si>
    <t>00013506</t>
  </si>
  <si>
    <t>Bán hàng CHI NHÁNH CÔNG TY TNHH MỘT THÀNH VIÊN THỰC PHẨM SAIGON CO.OP - CO.OP FOOD KHU VỰC CẦN THƠ theo hóa đơn 00013506</t>
  </si>
  <si>
    <t>00013507</t>
  </si>
  <si>
    <t>Bán hàng CHI NHÁNH LIÊN HIỆP HỢP TÁC XÃ THƯƠNG MẠI TP.HCM - CO.OPMART CAI LẬY theo hóa đơn 00013507</t>
  </si>
  <si>
    <t>00013508</t>
  </si>
  <si>
    <t>Bán hàng CHI NHÁNH LIÊN HIỆP HỢP TÁC XÃ THƯƠNG MẠI TP. HỒ CHÍ MINH-CO.OPMART BÌNH THỦY theo hóa đơn 00013508</t>
  </si>
  <si>
    <t>00013509</t>
  </si>
  <si>
    <t>Bán hàng CHI NHÁNH LIÊN HIỆP HỢP TÁC XÃ THƯƠNG MẠI TP. HỒ CHÍ MINH-CO.OPMART SA ĐÉC theo hóa đơn 00013509</t>
  </si>
  <si>
    <t>00013512</t>
  </si>
  <si>
    <t>Bán hàng CHI NHÁNH LIÊN HIỆP HỢP TÁC XÃ THƯƠNG MẠI TP.HCM - CO.OPMART CAI LẬY theo hóa đơn 00013512</t>
  </si>
  <si>
    <t>00013513</t>
  </si>
  <si>
    <t>Bán hàng CN LIÊN HIỆP HỢP TÁC XÃ THƯƠNG MẠI TP.HỒ CHÍ MINH- CO.OPMART TÂN CHÂU AN GIANG theo hóa đơn 00013513</t>
  </si>
  <si>
    <t>00013524</t>
  </si>
  <si>
    <t>Bán hàng CN LIÊN HIỆP HỢP TÁC XÃ THƯƠNG MẠI TP. HỒ CHÍ MINH - CO.OPMART HIỆP THÀNH theo hóa đơn 00013524</t>
  </si>
  <si>
    <t>00001010</t>
  </si>
  <si>
    <t>Hàng trả - 9105 Co.op Food Bắc Hà Tower - phiếu MH000378</t>
  </si>
  <si>
    <t>00013537</t>
  </si>
  <si>
    <t>00013542</t>
  </si>
  <si>
    <t>Bán hàng CHI NHÁNH LIÊN HIỆP HỢP TÁC XÃ THƯƠNG MẠI TP. HỒ CHÍ MINH - CO.OPMART BÌNH DƯƠNG 2 theo hóa đơn 00013542</t>
  </si>
  <si>
    <t>00013549</t>
  </si>
  <si>
    <t>00013555</t>
  </si>
  <si>
    <t>Cửa Hàng Co.opFood Bạch Đằng</t>
  </si>
  <si>
    <t>00013556</t>
  </si>
  <si>
    <t>00013559</t>
  </si>
  <si>
    <t>00013560</t>
  </si>
  <si>
    <t>Cửa Hàng Co.opFood Phú Hữu</t>
  </si>
  <si>
    <t>00013561</t>
  </si>
  <si>
    <t>Bán hàng CÔNG TY TNHH MỘT THÀNH VIÊN SÀI GÒN CO.OP XA LỘ HÀ NỘI theo hóa đơn 00013561</t>
  </si>
  <si>
    <t>00013563</t>
  </si>
  <si>
    <t>00013564</t>
  </si>
  <si>
    <t>00013566</t>
  </si>
  <si>
    <t>00013567</t>
  </si>
  <si>
    <t>00013569</t>
  </si>
  <si>
    <t>Bán hàng CHI NHÁNH CÔNG TY TNHH MỘT THÀNH VIÊN THỰC PHẨM SAIGON CO.OP - CO.OP FOOD KHU VỰC BÌNH DƯƠNG theo hóa đơn 00013569</t>
  </si>
  <si>
    <t>00013570</t>
  </si>
  <si>
    <t>Bán hàng CHI NHÁNH CÔNG TY TNHH MỘT THÀNH VIÊN THỰC PHẨM SAIGON CO.OP - CO.OP FOOD KHU VỰC BÌNH DƯƠNG theo hóa đơn 00013570</t>
  </si>
  <si>
    <t>00013572</t>
  </si>
  <si>
    <t>Cửa Hàng Co.opFood CC Đạt Gia</t>
  </si>
  <si>
    <t>00013573</t>
  </si>
  <si>
    <t>Cửa Hàng Co.opFood Tam Phú</t>
  </si>
  <si>
    <t>00013574</t>
  </si>
  <si>
    <t>Bán hàng CHI NHÁNH LIÊN HIỆP HỢP TÁC XÃ THƯƠNG MẠI TP. HỒ CHÍ MINH - CO.OPMART ĐĂK NÔNG theo hóa đơn 00013574</t>
  </si>
  <si>
    <t>00013576</t>
  </si>
  <si>
    <t>Bán hàng CHI NHÁNH LIÊN HIỆP HỢP TÁC XÃ THƯƠNG MẠI TP. HỒ CHÍ MINH - CO.OPMART BÀ RỊA theo hóa đơn 00013576</t>
  </si>
  <si>
    <t>00013582</t>
  </si>
  <si>
    <t>Bán hàng CHI NHÁNH LIÊN HIỆP HỢP TÁC XÃ THƯƠNG MẠI TP.HỒ CHÍ MINH - CO.OPMART KON TUM theo hóa đơn 00013582</t>
  </si>
  <si>
    <t>00013585</t>
  </si>
  <si>
    <t>Bán hàng CHI NHÁNH LIÊN HIỆP HỢP TÁC XÃ THƯƠNG MẠI TP. HỒ CHÍ MINH - CO.OPMART THÁP MƯỜI theo hóa đơn 00013585</t>
  </si>
  <si>
    <t>00013592</t>
  </si>
  <si>
    <t>Cửa Hàng Co.opFood Phú Xuân</t>
  </si>
  <si>
    <t>00013593</t>
  </si>
  <si>
    <t>00013594</t>
  </si>
  <si>
    <t>00013595</t>
  </si>
  <si>
    <t>00013596</t>
  </si>
  <si>
    <t>00013597</t>
  </si>
  <si>
    <t>00013598</t>
  </si>
  <si>
    <t>00013601</t>
  </si>
  <si>
    <t>00013614</t>
  </si>
  <si>
    <t>00013615</t>
  </si>
  <si>
    <t>Cửa hàng Co.op Food CC Sunrise Riverside</t>
  </si>
  <si>
    <t>00013616</t>
  </si>
  <si>
    <t>00013617</t>
  </si>
  <si>
    <t>00013618</t>
  </si>
  <si>
    <t>00013619</t>
  </si>
  <si>
    <t>00013620</t>
  </si>
  <si>
    <t>00013621</t>
  </si>
  <si>
    <t>00013622</t>
  </si>
  <si>
    <t>00013623</t>
  </si>
  <si>
    <t>00013624</t>
  </si>
  <si>
    <t>00013625</t>
  </si>
  <si>
    <t>00013629</t>
  </si>
  <si>
    <t>00013630</t>
  </si>
  <si>
    <t>00013631</t>
  </si>
  <si>
    <t>Cửa Hàng Co.opFood Bình Giã</t>
  </si>
  <si>
    <t>00013632</t>
  </si>
  <si>
    <t>00013633</t>
  </si>
  <si>
    <t>00013634</t>
  </si>
  <si>
    <t>00013635</t>
  </si>
  <si>
    <t>Cửa hàng Co.op Food Phan Văn Hân 182</t>
  </si>
  <si>
    <t>00013636</t>
  </si>
  <si>
    <t>00013637</t>
  </si>
  <si>
    <t>00013638</t>
  </si>
  <si>
    <t>00013639</t>
  </si>
  <si>
    <t>00013640</t>
  </si>
  <si>
    <t>Cửa Hàng Co.opFood Nguyễn Xí 247</t>
  </si>
  <si>
    <t>00013641</t>
  </si>
  <si>
    <t>00013642</t>
  </si>
  <si>
    <t>Cửa Hàng Co.opFood Ung Văn Khiêm</t>
  </si>
  <si>
    <t>00013643</t>
  </si>
  <si>
    <t>00013644</t>
  </si>
  <si>
    <t>Cửa Hàng Co.opFood 372 Nơ Trang Long</t>
  </si>
  <si>
    <t>00013645</t>
  </si>
  <si>
    <t>00013646</t>
  </si>
  <si>
    <t>00013647</t>
  </si>
  <si>
    <t>00013648</t>
  </si>
  <si>
    <t>00013649</t>
  </si>
  <si>
    <t>Cửa Hàng Co.opFood Trần Xuân Soạn</t>
  </si>
  <si>
    <t>00013651</t>
  </si>
  <si>
    <t>Bán hàng CÔNG TY TNHH MỘT THÀNH VIÊN SÀI GÒN CO.OP CỐNG QUỲNH theo hóa đơn 00013651</t>
  </si>
  <si>
    <t>00013652</t>
  </si>
  <si>
    <t>00013653</t>
  </si>
  <si>
    <t>00013654</t>
  </si>
  <si>
    <t>00013655</t>
  </si>
  <si>
    <t>00013656</t>
  </si>
  <si>
    <t>Cửa Hàng Co.opFood Savimex</t>
  </si>
  <si>
    <t>00013657</t>
  </si>
  <si>
    <t>Cửa hàng Co.op Food Vành Đai</t>
  </si>
  <si>
    <t>00013658</t>
  </si>
  <si>
    <t>00013659</t>
  </si>
  <si>
    <t>00013660</t>
  </si>
  <si>
    <t>00013661</t>
  </si>
  <si>
    <t>00013663</t>
  </si>
  <si>
    <t>Bán hàng CÔNG TY TNHH MỘT THÀNH VIÊN SÀI GÒN CO.OP PHÚ LÂM theo hóa đơn 00013663</t>
  </si>
  <si>
    <t>00013664</t>
  </si>
  <si>
    <t>Cửa Hàng Co.opFood Him Lam Chợ Lớn</t>
  </si>
  <si>
    <t>00013665</t>
  </si>
  <si>
    <t>00013666</t>
  </si>
  <si>
    <t>00013667</t>
  </si>
  <si>
    <t>00013668</t>
  </si>
  <si>
    <t>00013669</t>
  </si>
  <si>
    <t>00013671</t>
  </si>
  <si>
    <t>00013672</t>
  </si>
  <si>
    <t>00013673</t>
  </si>
  <si>
    <t>00013674</t>
  </si>
  <si>
    <t>00013675</t>
  </si>
  <si>
    <t>00013676</t>
  </si>
  <si>
    <t>00013677</t>
  </si>
  <si>
    <t>00013678</t>
  </si>
  <si>
    <t>Cửa Hàng Co.opFood Lê Đức Thọ</t>
  </si>
  <si>
    <t>00013679</t>
  </si>
  <si>
    <t>00013680</t>
  </si>
  <si>
    <t>00013681</t>
  </si>
  <si>
    <t>Cửa Hàng Co.opFood 306 Nguyễn Thái Sơn</t>
  </si>
  <si>
    <t>00013682</t>
  </si>
  <si>
    <t>Cửa Hàng Co.opFood Nguyễn Kiệm</t>
  </si>
  <si>
    <t>00013683</t>
  </si>
  <si>
    <t>Cửa Hàng Co.opFood  Bùi Thế Mỹ 31</t>
  </si>
  <si>
    <t>00013684</t>
  </si>
  <si>
    <t>Bán hàng CÔNG TY TNHH MỘT THÀNH VIÊN SÀI GÒN CO.OP PHÚ NHUẬN theo hóa đơn 00013684</t>
  </si>
  <si>
    <t>00013686</t>
  </si>
  <si>
    <t>00013687</t>
  </si>
  <si>
    <t>00013689</t>
  </si>
  <si>
    <t>Bán hàng CHI NHÁNH CÔNG TY TNHH MỘT THÀNH VIÊN THỰC PHẨM SAIGON CO.OP - CO.OP FOOD KHU VỰC BÌNH DƯƠNG theo hóa đơn 00013689</t>
  </si>
  <si>
    <t>00013690</t>
  </si>
  <si>
    <t>Bán hàng CHI NHÁNH CÔNG TY TNHH MỘT THÀNH VIÊN THỰC PHẨM SAIGON CO.OP - CO.OP FOOD KHU VỰC BÌNH DƯƠNG theo hóa đơn 00013690</t>
  </si>
  <si>
    <t>00013691</t>
  </si>
  <si>
    <t>Bán hàng CHI NHÁNH CÔNG TY TNHH MỘT THÀNH VIÊN THỰC PHẨM SAIGON CO.OP - CO.OP FOOD KHU VỰC BÌNH DƯƠNG theo hóa đơn 00013691</t>
  </si>
  <si>
    <t>00013692</t>
  </si>
  <si>
    <t>Bán hàng CHI NHÁNH CÔNG TY TNHH MỘT THÀNH VIÊN THỰC PHẨM SAIGON CO.OP - CO.OP FOOD KHU VỰC BÌNH DƯƠNG theo hóa đơn 00013692</t>
  </si>
  <si>
    <t>00013693</t>
  </si>
  <si>
    <t>Bán hàng CHI NHÁNH CÔNG TY TNHH MỘT THÀNH VIÊN THỰC PHẨM SAIGON CO.OP - CO.OP FOOD KHU VỰC BÌNH DƯƠNG theo hóa đơn 00013693</t>
  </si>
  <si>
    <t>00013694</t>
  </si>
  <si>
    <t>Bán hàng CHI NHÁNH CÔNG TY TNHH MỘT THÀNH VIÊN THỰC PHẨM SAIGON CO.OP - CO.OP FOOD KHU VỰC BÌNH DƯƠNG theo hóa đơn 00013694</t>
  </si>
  <si>
    <t>00013695</t>
  </si>
  <si>
    <t>Bán hàng CHI NHÁNH CÔNG TY TNHH MỘT THÀNH VIÊN THỰC PHẨM SAIGON CO.OP - CO.OP FOOD KHU VỰC BÌNH DƯƠNG theo hóa đơn 00013695</t>
  </si>
  <si>
    <t>00013696</t>
  </si>
  <si>
    <t>Bán hàng CHI NHÁNH CÔNG TY TNHH MỘT THÀNH VIÊN THỰC PHẨM SAIGON CO.OP - CO.OP FOOD KHU VỰC BÌNH DƯƠNG theo hóa đơn 00013696</t>
  </si>
  <si>
    <t>00013697</t>
  </si>
  <si>
    <t>Bán hàng CHI NHÁNH LIÊN HIỆP HỢP TÁC XÃ THƯƠNG MẠI TP. HỒ CHÍ MINH - CO.OPMART QUẢNG BÌNH theo hóa đơn 00013697</t>
  </si>
  <si>
    <t>00013698</t>
  </si>
  <si>
    <t>Bán hàng CHI NHÁNH LIÊN HIỆP HỢP TÁC XÃ THƯƠNG MẠI TP.HỒ CHÍ MINH-CO.OPMART TÂN THÀNH theo hóa đơn 00013698</t>
  </si>
  <si>
    <t>00013699</t>
  </si>
  <si>
    <t>Bán hàng CHI NHÁNH LIÊN HIỆP HTX THƯƠNG MẠI TP. HỒ CHÍ MINH - CO.OPMART BẾN TRE theo hóa đơn 00013699</t>
  </si>
  <si>
    <t>00013700</t>
  </si>
  <si>
    <t>Bán hàng CHI NHÁNH LIÊN HIỆP HỢP TÁC XÃ THƯƠNG MẠI TP.HỒ CHÍ MINH- CO.OP MART CẦN GIUỘC theo hóa đơn 00013700</t>
  </si>
  <si>
    <t>00013701</t>
  </si>
  <si>
    <t>Bán hàng CHI NHÁNH CÔNG TY TNHH MỘT THÀNH VIÊN THỰC PHẨM SAIGON CO.OP - CỬA HÀNG CO.OP FOOD LONG HẬU theo hóa đơn 00013701</t>
  </si>
  <si>
    <t>00013702</t>
  </si>
  <si>
    <t>Bán hàng CHI NHÁNH LIÊN HIỆP HỢP TÁC XÃ THƯƠNG MẠI TP. HỒ CHÍ MINH - CO.OPMART TÂN AN theo hóa đơn 00013702</t>
  </si>
  <si>
    <t>00013703</t>
  </si>
  <si>
    <t>Bán hàng CHI NHÁNH LIÊN HIỆP HỢP TÁC XÃ THƯƠNG MẠI TP. HỒ CHÍ MINH - CO.OPMART BẾN LỨC theo hóa đơn 00013703</t>
  </si>
  <si>
    <t>00013704</t>
  </si>
  <si>
    <t>Bán hàng CÔNG TY TNHH MỘT THÀNH VIÊN SÀI GÒN CO.OP BẢO LỘC theo hóa đơn 00013704</t>
  </si>
  <si>
    <t>00013705</t>
  </si>
  <si>
    <t>Bán hàng CHI NHÁNH LIÊN HIỆP HỢP TÁC XÃ THƯƠNG MẠI TP.HỒ CHÍ MINH - CO.OPMART PHAN RÍ CỬA theo hóa đơn 00013705</t>
  </si>
  <si>
    <t>00013707</t>
  </si>
  <si>
    <t>Bán hàng CHI NHÁNH LIÊN HIỆP HỢP TÁC XÃ THƯƠNG MẠI TP.HỒ CHÍ MINH - CO.OPMART ĐỒNG PHÚ theo hóa đơn 00013707</t>
  </si>
  <si>
    <t>00013708</t>
  </si>
  <si>
    <t>Bán hàng CHI NHÁNH LIÊN HIỆP HỢP TÁC XÃ THƯƠNG MẠI TP. HỒ CHÍ MINH - CO.OPMART QUẢNG BÌNH theo hóa đơn 00013708</t>
  </si>
  <si>
    <t>00013710</t>
  </si>
  <si>
    <t>00013711</t>
  </si>
  <si>
    <t>00013733</t>
  </si>
  <si>
    <t>Cửa hàng Co.op Food HN Green Stars</t>
  </si>
  <si>
    <t>00013753</t>
  </si>
  <si>
    <t>Cửa Hàng Co.opFood 174 Phan Văn Hớn</t>
  </si>
  <si>
    <t>00013757</t>
  </si>
  <si>
    <t>00013759</t>
  </si>
  <si>
    <t>00013776</t>
  </si>
  <si>
    <t>00013790</t>
  </si>
  <si>
    <t>00013791</t>
  </si>
  <si>
    <t>00013803</t>
  </si>
  <si>
    <t>00013805</t>
  </si>
  <si>
    <t>00013806</t>
  </si>
  <si>
    <t>00013824</t>
  </si>
  <si>
    <t>00014110</t>
  </si>
  <si>
    <t>00014166</t>
  </si>
  <si>
    <t>00014194</t>
  </si>
  <si>
    <t>Bán hàng CHI NHÁNH LIÊN HIỆP HỢP TÁC XÃ THƯƠNG MẠI TP.HỒ CHÍ MINH - CO.OPMART VĂN THÁNH theo hóa đơn 00014194</t>
  </si>
  <si>
    <t>00014196</t>
  </si>
  <si>
    <t>Cửa Hàng Co.opFood Sunview</t>
  </si>
  <si>
    <t>00014197</t>
  </si>
  <si>
    <t>00014198</t>
  </si>
  <si>
    <t>00014199</t>
  </si>
  <si>
    <t>00014200</t>
  </si>
  <si>
    <t>00014201</t>
  </si>
  <si>
    <t>Cửa Hàng Co.opFood Hồ Văn Tư</t>
  </si>
  <si>
    <t>00014202</t>
  </si>
  <si>
    <t>Cửa Hàng Co.opFood CC Lavita Charm ( ĐƠN ĐẶT NGÀY 11-3)</t>
  </si>
  <si>
    <t>00014835</t>
  </si>
  <si>
    <t>Cửa Hàng Co.opFood 372 Nơ Trang Long ( ĐƠN ĐẶT NGÀY 11-3)</t>
  </si>
  <si>
    <t>00014837</t>
  </si>
  <si>
    <t>00014960</t>
  </si>
  <si>
    <t>00015031</t>
  </si>
  <si>
    <t>00015583</t>
  </si>
  <si>
    <t>00015584</t>
  </si>
  <si>
    <t>00015585</t>
  </si>
  <si>
    <t>00015586</t>
  </si>
  <si>
    <t>00015587</t>
  </si>
  <si>
    <t>00015588</t>
  </si>
  <si>
    <t>00015589</t>
  </si>
  <si>
    <t>00015590</t>
  </si>
  <si>
    <t>00015591</t>
  </si>
  <si>
    <t>00015592</t>
  </si>
  <si>
    <t>00015593</t>
  </si>
  <si>
    <t>Cửa Hàng Co.opFood Hoàng Diệu 2</t>
  </si>
  <si>
    <t>00015595</t>
  </si>
  <si>
    <t>00015596</t>
  </si>
  <si>
    <t>Cửa Hàng Co.opFood Linh Chiểu</t>
  </si>
  <si>
    <t>00015597</t>
  </si>
  <si>
    <t>00015598</t>
  </si>
  <si>
    <t>00015599</t>
  </si>
  <si>
    <t>00015600</t>
  </si>
  <si>
    <t>Cửa Hàng Co.opFood CC Lavita Charm</t>
  </si>
  <si>
    <t>00015601</t>
  </si>
  <si>
    <t>00015603</t>
  </si>
  <si>
    <t>00015605</t>
  </si>
  <si>
    <t>Bán hàng CÔNG TY TNHH MỘT THÀNH VIÊN SÀI GÒN CO.OP NAM SÀI GÒN theo hóa đơn 00015605</t>
  </si>
  <si>
    <t>00015606</t>
  </si>
  <si>
    <t>Bán hàng CÔNG TY TNHH MỘT THÀNH VIÊN SÀI GÒN CO.OP NAM SÀI GÒN theo hóa đơn 00015606</t>
  </si>
  <si>
    <t>00015608</t>
  </si>
  <si>
    <t>Bán hàng CHI NHÁNH CÔNG TY TNHH MỘT THÀNH VIÊN THỰC PHẨM SAIGON CO.OP - CO.OP FOOD KHU VỰC BÌNH DƯƠNG theo hóa đơn 00015608</t>
  </si>
  <si>
    <t>00015609</t>
  </si>
  <si>
    <t>Bán hàng CHI NHÁNH CÔNG TY TNHH MỘT THÀNH VIÊN THỰC PHẨM SAIGON CO.OP - CO.OP FOOD KHU VỰC BÌNH DƯƠNG theo hóa đơn 00015609</t>
  </si>
  <si>
    <t>00015610</t>
  </si>
  <si>
    <t>Bán hàng CHI NHÁNH CÔNG TY TNHH MỘT THÀNH VIÊN THỰC PHẨM SAIGON CO.OP - CO.OP FOOD KHU VỰC BÌNH DƯƠNG theo hóa đơn 00015610</t>
  </si>
  <si>
    <t>00015611</t>
  </si>
  <si>
    <t>Bán hàng CHI NHÁNH CÔNG TY TNHH MỘT THÀNH VIÊN THỰC PHẨM SAIGON CO.OP - CO.OP FOOD KHU VỰC BÌNH DƯƠNG theo hóa đơn 00015611</t>
  </si>
  <si>
    <t>00015612</t>
  </si>
  <si>
    <t>Bán hàng CHI NHÁNH CÔNG TY TNHH MỘT THÀNH VIÊN THỰC PHẨM SAIGON CO.OP - CO.OP FOOD KHU VỰC BÌNH DƯƠNG theo hóa đơn 00015612</t>
  </si>
  <si>
    <t>00015613</t>
  </si>
  <si>
    <t>Bán hàng CHI NHÁNH CÔNG TY TNHH MỘT THÀNH VIÊN THỰC PHẨM SAIGON CO.OP - CO.OP FOOD KHU VỰC BÌNH DƯƠNG theo hóa đơn 00015613</t>
  </si>
  <si>
    <t>00015615</t>
  </si>
  <si>
    <t>00015616</t>
  </si>
  <si>
    <t>00015617</t>
  </si>
  <si>
    <t>Bán hàng CHI NHÁNH CÔNG TY TNHH MỘT THÀNH VIÊN THỰC PHẨM SAIGON CO.OP - CO.OP FOOD KHU VỰC BÌNH DƯƠNG theo hóa đơn 00015617</t>
  </si>
  <si>
    <t>00015619</t>
  </si>
  <si>
    <t>00015620</t>
  </si>
  <si>
    <t>00015621</t>
  </si>
  <si>
    <t>00015622</t>
  </si>
  <si>
    <t>00015624</t>
  </si>
  <si>
    <t>00015633</t>
  </si>
  <si>
    <t>Bán hàng CÔNG TY TNHH MỘT THÀNH VIÊN SÀI GÒN CO.OP CỐNG QUỲNH theo hóa đơn 00015633</t>
  </si>
  <si>
    <t>00015634</t>
  </si>
  <si>
    <t>Bán hàng CÔNG TY TNHH MỘT THÀNH VIÊN SÀI GÒN CO.OP CỐNG QUỲNH theo hóa đơn 00015634</t>
  </si>
  <si>
    <t>00015636</t>
  </si>
  <si>
    <t>00015637</t>
  </si>
  <si>
    <t>00015638</t>
  </si>
  <si>
    <t>Cửa Hàng Co.opFood CC Hoàng Kim Thế Gia</t>
  </si>
  <si>
    <t>00015639</t>
  </si>
  <si>
    <t>00015640</t>
  </si>
  <si>
    <t>Cửa Hàng Co.opFood CC IDICO</t>
  </si>
  <si>
    <t>00015641</t>
  </si>
  <si>
    <t>Cửa Hàng Co.opFood Kênh Tân Hóa</t>
  </si>
  <si>
    <t>00015657</t>
  </si>
  <si>
    <t>Bán hàng CHI NHÁNH LIÊN HIỆP HỢP TÁC XÃ THƯƠNG MẠI TP.HỒ CHÍ MINH - CO.OPMART KON TUM theo hóa đơn 00015657</t>
  </si>
  <si>
    <t>00015664</t>
  </si>
  <si>
    <t>00015665</t>
  </si>
  <si>
    <t>00015668</t>
  </si>
  <si>
    <t>00015670</t>
  </si>
  <si>
    <t>00015671</t>
  </si>
  <si>
    <t>Cửa Hàng Co.opFood Hoàng Hữu Nam 222</t>
  </si>
  <si>
    <t>00015672</t>
  </si>
  <si>
    <t>00015675</t>
  </si>
  <si>
    <t>00015677</t>
  </si>
  <si>
    <t>00015678</t>
  </si>
  <si>
    <t>Cửa Hàng Co.opFood 53 Phạm Văn Chiêu</t>
  </si>
  <si>
    <t>00015683</t>
  </si>
  <si>
    <t>00015684</t>
  </si>
  <si>
    <t>00015685</t>
  </si>
  <si>
    <t>Cửa Hàng Co.opFood Nguyễn Thị Búp 101M</t>
  </si>
  <si>
    <t>00015686</t>
  </si>
  <si>
    <t>00015692</t>
  </si>
  <si>
    <t>00015694</t>
  </si>
  <si>
    <t>00015695</t>
  </si>
  <si>
    <t>00015697</t>
  </si>
  <si>
    <t>00015698</t>
  </si>
  <si>
    <t>00015699</t>
  </si>
  <si>
    <t>00015702</t>
  </si>
  <si>
    <t>00015703</t>
  </si>
  <si>
    <t>Cửa Hàng Co.opFood Phú Định</t>
  </si>
  <si>
    <t>00015728</t>
  </si>
  <si>
    <t>Bán hàng CHI NHÁNH LIÊN HIỆP HỢP TÁC XÃ THƯƠNG MẠI TP.HỒ CHÍ MINH - CO.OPMART DUYÊN HẢI theo hóa đơn 00015728</t>
  </si>
  <si>
    <t>00015736</t>
  </si>
  <si>
    <t>00015740</t>
  </si>
  <si>
    <t>00015741</t>
  </si>
  <si>
    <t>Cửa Hàng Co.opFood Ba Đình</t>
  </si>
  <si>
    <t>00015744</t>
  </si>
  <si>
    <t>00015745</t>
  </si>
  <si>
    <t>Cửa hàng Co.op Food CC Hoàng Anh Gold House</t>
  </si>
  <si>
    <t>00015746</t>
  </si>
  <si>
    <t>Bán hàng CÔNG TY TNHH MỘT THÀNH VIÊN SÀI GÒN CO.OP NHIÊU LỘC theo hóa đơn 00015746</t>
  </si>
  <si>
    <t>00015747</t>
  </si>
  <si>
    <t>00015749</t>
  </si>
  <si>
    <t>Cửa Hàng Co.opFood BD Bình Chuẩn</t>
  </si>
  <si>
    <t>00015750</t>
  </si>
  <si>
    <t>Cửa Hàng Co.opFood BD KDC Hiệp Thành III</t>
  </si>
  <si>
    <t>00015756</t>
  </si>
  <si>
    <t>00015757</t>
  </si>
  <si>
    <t>00015758</t>
  </si>
  <si>
    <t>00015759</t>
  </si>
  <si>
    <t>00015760</t>
  </si>
  <si>
    <t>00015767</t>
  </si>
  <si>
    <t>00015768</t>
  </si>
  <si>
    <t>00015773</t>
  </si>
  <si>
    <t>00015786</t>
  </si>
  <si>
    <t>Bán hàng CHI NHÁNH LIÊN HIỆP HỢP TÁC XÃ THƯƠNG MẠI TP. HỒ CHÍ MINH - CO.OPMART THỐT NỐT theo hóa đơn 00015786</t>
  </si>
  <si>
    <t>00015789</t>
  </si>
  <si>
    <t>Bán hàng CHI NHÁNH LIÊN HIỆP HỢP TÁC XÃ THƯƠNG MẠI TP. HỒ CHÍ MINH-CO.OPMART SA ĐÉC theo hóa đơn 00015789</t>
  </si>
  <si>
    <t>00015790</t>
  </si>
  <si>
    <t>Bán hàng CHI NHÁNH LIÊN HIỆP HỢP TÁC XÃ THƯƠNG MẠI TP.HCM - CO.OPMART CAI LẬY theo hóa đơn 00015790</t>
  </si>
  <si>
    <t>00015791</t>
  </si>
  <si>
    <t>Bán hàng CHI NHÁNH LIÊN HIỆP HỢP TÁC XÃ THƯƠNG MẠI TP. HỒ CHÍ MINH-CO.OPMART BÌNH THỦY theo hóa đơn 00015791</t>
  </si>
  <si>
    <t>00015792</t>
  </si>
  <si>
    <t>Bán hàng CHI NHÁNH CÔNG TY TNHH MỘT THÀNH VIÊN THỰC PHẨM SAIGON CO.OP - CO.OP FOOD KHU VỰC CẦN THƠ theo hóa đơn 00015792</t>
  </si>
  <si>
    <t>00015793</t>
  </si>
  <si>
    <t>Bán hàng CHI NHÁNH CÔNG TY TNHH MỘT THÀNH VIÊN THỰC PHẨM SAIGON CO.OP - CO.OP FOOD KHU VỰC CẦN THƠ theo hóa đơn 00015793</t>
  </si>
  <si>
    <t>00015794</t>
  </si>
  <si>
    <t>Bán hàng CHI NHÁNH CÔNG TY TNHH MỘT THÀNH VIÊN THỰC PHẨM SAIGON CO.OP - CO.OP FOOD KHU VỰC CẦN THƠ theo hóa đơn 00015794</t>
  </si>
  <si>
    <t>00015795</t>
  </si>
  <si>
    <t>Bán hàng CHI NHÁNH CÔNG TY TNHH MỘT THÀNH VIÊN THỰC PHẨM SAIGON CO.OP - CO.OP FOOD KHU VỰC CẦN THƠ theo hóa đơn 00015795</t>
  </si>
  <si>
    <t>00015796</t>
  </si>
  <si>
    <t>Bán hàng CHI NHÁNH CÔNG TY TNHH MỘT THÀNH VIÊN THỰC PHẨM SAIGON CO.OP - CO.OP FOOD KHU VỰC CẦN THƠ theo hóa đơn 00015796</t>
  </si>
  <si>
    <t>00015797</t>
  </si>
  <si>
    <t>Bán hàng CHI NHÁNH CÔNG TY TNHH MỘT THÀNH VIÊN THỰC PHẨM SAIGON CO.OP - CO.OP FOOD KHU VỰC CẦN THƠ theo hóa đơn 00015797</t>
  </si>
  <si>
    <t>00015798</t>
  </si>
  <si>
    <t>Bán hàng CHI NHÁNH CÔNG TY TNHH MỘT THÀNH VIÊN THỰC PHẨM SAIGON CO.OP - CO.OP FOOD KHU VỰC CẦN THƠ theo hóa đơn 00015798</t>
  </si>
  <si>
    <t>00009891</t>
  </si>
  <si>
    <t>Hàng trả - 406-CH Co.opFood 85 Nguyen Son - phiếu MH000343</t>
  </si>
  <si>
    <t>00010006</t>
  </si>
  <si>
    <t>Hàng trả - 2029-CH Co.op Food CC Đạt Gia - phiếu MH000356</t>
  </si>
  <si>
    <t>00010008</t>
  </si>
  <si>
    <t>Hàng trả - 2029-CH Co.op Food CC Đạt Gia - phiếu MH000357</t>
  </si>
  <si>
    <t>00010077</t>
  </si>
  <si>
    <t>Hàng trả - 282-CH Co.opFood Quoc Lo 50 - phiếu MH000317</t>
  </si>
  <si>
    <t>00010126</t>
  </si>
  <si>
    <t>Hàng trả - 2155-CH Co.opFood Cao Lo - phiếu MH000290</t>
  </si>
  <si>
    <t>00010143</t>
  </si>
  <si>
    <t>Hàng trả - 2155-CH Co.opFood Cao Lo - phiếu MH000291</t>
  </si>
  <si>
    <t>00010148</t>
  </si>
  <si>
    <t>Hàng trả - 2008-CH Co.opFood CC Hoang Quan - phiếu MH000330</t>
  </si>
  <si>
    <t>00015811</t>
  </si>
  <si>
    <t>Cửa Hàng Co.opFood Đông Bắc</t>
  </si>
  <si>
    <t>00015812</t>
  </si>
  <si>
    <t>00015813</t>
  </si>
  <si>
    <t>00015814</t>
  </si>
  <si>
    <t>Cửa Hàng Co.opFood Lê Thị Hà 2</t>
  </si>
  <si>
    <t>00015820</t>
  </si>
  <si>
    <t>00015822</t>
  </si>
  <si>
    <t>00015823</t>
  </si>
  <si>
    <t>00015824</t>
  </si>
  <si>
    <t>00015831</t>
  </si>
  <si>
    <t>00015832</t>
  </si>
  <si>
    <t>Cửa hàng Co.op Food HN Ngoại Giao Đoàn 1</t>
  </si>
  <si>
    <t>00015834</t>
  </si>
  <si>
    <t>00015835</t>
  </si>
  <si>
    <t>00015836</t>
  </si>
  <si>
    <t>00015837</t>
  </si>
  <si>
    <t>00015838</t>
  </si>
  <si>
    <t>00015839</t>
  </si>
  <si>
    <t>00015840</t>
  </si>
  <si>
    <t>00015841</t>
  </si>
  <si>
    <t>Cửa hàng Co.op Food HN Sakura</t>
  </si>
  <si>
    <t>00015842</t>
  </si>
  <si>
    <t>00015843</t>
  </si>
  <si>
    <t>Bán hàng CÔNG TY TNHH MỘT THÀNH VIÊN SÀI GÒN CO.OP NAM SÀI GÒN theo hóa đơn 00015843</t>
  </si>
  <si>
    <t>00015845</t>
  </si>
  <si>
    <t>00015848</t>
  </si>
  <si>
    <t>Bán hàng CHI NHÁNH LIÊN HIỆP HỢP TÁC XÃ THƯƠNG MẠI TP. HỒ CHÍ MINH - CO.OPMART BÀ RỊA theo hóa đơn 00015848</t>
  </si>
  <si>
    <t>00015849</t>
  </si>
  <si>
    <t>Bán hàng CHI NHÁNH LIÊN HIỆP HỢP TÁC XÃ THƯƠNG MẠI TP. HỒ CHÍ MINH - CO.OPMART ĐĂK NÔNG theo hóa đơn 00015849</t>
  </si>
  <si>
    <t>00015851</t>
  </si>
  <si>
    <t>Bán hàng CHI NHÁNH LIÊN HIỆP HỢP TÁC XÃ THƯƠNG MẠI TP.HỒ CHÍ MINH - CO.OPMART KON TUM theo hóa đơn 00015851</t>
  </si>
  <si>
    <t>00015853</t>
  </si>
  <si>
    <t>Cửa hàng Co.opFood Trần Quang Khải</t>
  </si>
  <si>
    <t>00015854</t>
  </si>
  <si>
    <t>00015861</t>
  </si>
  <si>
    <t>Cửa hàng Co.op Food HN Văn Khê</t>
  </si>
  <si>
    <t>00015867</t>
  </si>
  <si>
    <t>Bán hàng CHI NHÁNH CÔNG TY TNHH MỘT THÀNH VIÊN THỰC PHẨM SAIGON CO.OP - CỬA HÀNG CO.OP FOOD LONG HẬU theo hóa đơn 00015867</t>
  </si>
  <si>
    <t>00015868</t>
  </si>
  <si>
    <t>Bán hàng CHI NHÁNH LIÊN HIỆP HỢP TÁC XÃ THƯƠNG MẠI TP. HỒ CHÍ MINH - CO.OPMART NGUYỄN BÌNH theo hóa đơn 00015868</t>
  </si>
  <si>
    <t>00010184</t>
  </si>
  <si>
    <t>Hàng trả - 230-CH Co.opFood Le Quang Dinh - phiếu MH000319</t>
  </si>
  <si>
    <t>00015873</t>
  </si>
  <si>
    <t>00015874</t>
  </si>
  <si>
    <t>Cửa Hàng Co.opFood Gò Xoài</t>
  </si>
  <si>
    <t>00015875</t>
  </si>
  <si>
    <t>00015876</t>
  </si>
  <si>
    <t>Bán hàng CHI NHÁNH LIÊN HIỆP HỢP TÁC XÃ THƯƠNG MẠI TP.HCM - CO.OPMART BÌNH TÂN 2 theo hóa đơn 00015876</t>
  </si>
  <si>
    <t>00015877</t>
  </si>
  <si>
    <t>00015883</t>
  </si>
  <si>
    <t>00015886</t>
  </si>
  <si>
    <t>00015887</t>
  </si>
  <si>
    <t>đơn hàng khai trương Cửa hàng COOPFOOD Trần Tấn 70</t>
  </si>
  <si>
    <t>00015888</t>
  </si>
  <si>
    <t>đơn hàng khai trương CK 10% Cửa hàng COOPFOOD Trần Tấn 70</t>
  </si>
  <si>
    <t>00015890</t>
  </si>
  <si>
    <t>00015894</t>
  </si>
  <si>
    <t>00015896</t>
  </si>
  <si>
    <t>Cửa Hàng Co.opFood Trần Văn Quang 86</t>
  </si>
  <si>
    <t>00015898</t>
  </si>
  <si>
    <t>00015901</t>
  </si>
  <si>
    <t>Cửa hàng Co.op Food Cát Lái</t>
  </si>
  <si>
    <t>00015902</t>
  </si>
  <si>
    <t>00015903</t>
  </si>
  <si>
    <t>00015905</t>
  </si>
  <si>
    <t>00015907</t>
  </si>
  <si>
    <t>00015908</t>
  </si>
  <si>
    <t>00015909</t>
  </si>
  <si>
    <t>00015910</t>
  </si>
  <si>
    <t>00015911</t>
  </si>
  <si>
    <t>Bán hàng CÔNG TY TNHH MỘT THÀNH VIÊN SÀI GÒN CO.OP PHÚ LÂM theo hóa đơn 00015911</t>
  </si>
  <si>
    <t>00015924</t>
  </si>
  <si>
    <t>Bán hàng CHI NHÁNH LIÊN HIỆP HỢP TÁC XÃ THƯƠNG MẠI TP. HỒ CHÍ MINH - CO.OPMART TÂN AN theo hóa đơn 00015924</t>
  </si>
  <si>
    <t>00015925</t>
  </si>
  <si>
    <t>Bán hàng CHI NHÁNH LIÊN HIỆP HTX THƯƠNG MẠI TP. HỒ CHÍ MINH - CO.OPMART BẾN TRE theo hóa đơn 00015925</t>
  </si>
  <si>
    <t>00015926</t>
  </si>
  <si>
    <t>Bán hàng CHI NHÁNH LIÊN HIỆP HỢP TÁC XÃ THƯƠNG MẠI TP. HỒ CHÍ MINH - CO.OPMART BẾN LỨC theo hóa đơn 00015926</t>
  </si>
  <si>
    <t>00015929</t>
  </si>
  <si>
    <t>Bán hàng CHI NHÁNH LIÊN HIỆP HỢP TÁC XÃ THƯƠNG MẠI TP. HỒ CHÍ MINH - CO.OPMART QUẢNG BÌNH theo hóa đơn 00015929</t>
  </si>
  <si>
    <t>00015931</t>
  </si>
  <si>
    <t>Bán hàng CHI NHÁNH LIÊN HIỆP HTX THƯƠNG MẠI TP. HỒ CHÍ MINH - CO.OPMART BẾN TRE theo hóa đơn 00015931</t>
  </si>
  <si>
    <t>00000671</t>
  </si>
  <si>
    <t>00010384</t>
  </si>
  <si>
    <t>Hàng trả - 2125-CH Co.opFood Vinh Vien 393 - phiếu MH000310</t>
  </si>
  <si>
    <t>00010409</t>
  </si>
  <si>
    <t>Hàng trả - 698-CH Co.opFood Tan Huong 262 - phiếu MH000344</t>
  </si>
  <si>
    <t>00015989</t>
  </si>
  <si>
    <t>00016083</t>
  </si>
  <si>
    <t>00016116</t>
  </si>
  <si>
    <t>Bán hàng CÔNG TY TNHH MỘT THÀNH VIÊN SÀI GÒN CO.OP XA LỘ HÀ NỘI theo hóa đơn 00016116</t>
  </si>
  <si>
    <t>00016187</t>
  </si>
  <si>
    <t>00016361</t>
  </si>
  <si>
    <t>Cửa Hàng Co.opFood ĐS2 Trường Thọ</t>
  </si>
  <si>
    <t>00016372</t>
  </si>
  <si>
    <t>00016377</t>
  </si>
  <si>
    <t>00016756</t>
  </si>
  <si>
    <t>00016757</t>
  </si>
  <si>
    <t>00016837</t>
  </si>
  <si>
    <t>00016919</t>
  </si>
  <si>
    <t>00017386</t>
  </si>
  <si>
    <t>Bán hàng CHI NHÁNH LIÊN HIỆP HTX TM TP.HCM - CO.OPMART CAO LÃNH theo hóa đơn 00017386</t>
  </si>
  <si>
    <t>00017431</t>
  </si>
  <si>
    <t>Cửa hàng Co.op Food HN Xuân Mai Dương Nội</t>
  </si>
  <si>
    <t>00010648</t>
  </si>
  <si>
    <t>Hàng trả - 279-CH Co.opFood Ton That Thuyet - phiếu MH000301</t>
  </si>
  <si>
    <t>00017436</t>
  </si>
  <si>
    <t>Cửa hàng Co.op Food HN VP2 Linh Đàm</t>
  </si>
  <si>
    <t>00017437</t>
  </si>
  <si>
    <t>00017439</t>
  </si>
  <si>
    <t>Cửa Hàng Co.opFood Tân Thạnh Đông</t>
  </si>
  <si>
    <t>00017440</t>
  </si>
  <si>
    <t>00017441</t>
  </si>
  <si>
    <t>00017446</t>
  </si>
  <si>
    <t>Bán hàng CÔNG TY TNHH MỘT THÀNH VIÊN SÀI GÒN CO.OP CỐNG QUỲNH theo hóa đơn 00017446</t>
  </si>
  <si>
    <t>00017448</t>
  </si>
  <si>
    <t>00017450</t>
  </si>
  <si>
    <t>00017454</t>
  </si>
  <si>
    <t>Cửa hàng Co.op Food HN AnLand</t>
  </si>
  <si>
    <t>00017455</t>
  </si>
  <si>
    <t>Bán hàng CÔNG TY TNHH MỘT THÀNH VIÊN SÀI GÒN CO.OP BÌNH TÂN theo hóa đơn 00017455</t>
  </si>
  <si>
    <t>00017457</t>
  </si>
  <si>
    <t>00017463</t>
  </si>
  <si>
    <t>00017464</t>
  </si>
  <si>
    <t>00017471</t>
  </si>
  <si>
    <t>00017472</t>
  </si>
  <si>
    <t>Bán hàng CHI NHÁNH LIÊN HIỆP HỢP TÁC XÃ THƯƠNG MẠI TP.HỒ CHÍ MINH - CO.OPMART KON TUM theo hóa đơn 00017472</t>
  </si>
  <si>
    <t>00017475</t>
  </si>
  <si>
    <t>Bán hàng CÔNG TY TNHH MỘT THÀNH VIÊN SÀI GÒN CO.OP ĐÌNH CHIỂU theo hóa đơn 00017475</t>
  </si>
  <si>
    <t>00017476</t>
  </si>
  <si>
    <t>Bán hàng CÔNG TY TNHH MỘT THÀNH VIÊN SÀI GÒN CO.OP CỐNG QUỲNH theo hóa đơn 00017476</t>
  </si>
  <si>
    <t>00001147</t>
  </si>
  <si>
    <t>Hàng trả - 9114-CH Co.opFood HN Anland</t>
  </si>
  <si>
    <t>00002658</t>
  </si>
  <si>
    <t>1K23TBD</t>
  </si>
  <si>
    <t>Hàng trả - Xuất tại 305 Co.op Xtra Sư Vạn Hạnh</t>
  </si>
  <si>
    <t>00010736</t>
  </si>
  <si>
    <t>Hàng trả - 2089-CH Co.opFood Sunview - phiếu MH000349</t>
  </si>
  <si>
    <t>00017479</t>
  </si>
  <si>
    <t>00017480</t>
  </si>
  <si>
    <t>00017484</t>
  </si>
  <si>
    <t>00017485</t>
  </si>
  <si>
    <t>00017486</t>
  </si>
  <si>
    <t>00017487</t>
  </si>
  <si>
    <t>00017488</t>
  </si>
  <si>
    <t>00017489</t>
  </si>
  <si>
    <t>00017490</t>
  </si>
  <si>
    <t>00017491</t>
  </si>
  <si>
    <t>00017492</t>
  </si>
  <si>
    <t>00017493</t>
  </si>
  <si>
    <t>00017494</t>
  </si>
  <si>
    <t>00017496</t>
  </si>
  <si>
    <t>00017500</t>
  </si>
  <si>
    <t>00017501</t>
  </si>
  <si>
    <t>00017508</t>
  </si>
  <si>
    <t>00017510</t>
  </si>
  <si>
    <t>00017511</t>
  </si>
  <si>
    <t>Bán hàng CHI NHÁNH LIÊN HIỆP HỢP TÁC XÃ THƯƠNG MẠI TP.HỒ CHÍ MINH - CO.OPMART DUYÊN HẢI theo hóa đơn 00017511</t>
  </si>
  <si>
    <t>00017519</t>
  </si>
  <si>
    <t>00017521</t>
  </si>
  <si>
    <t>00017523</t>
  </si>
  <si>
    <t>00000419</t>
  </si>
  <si>
    <t>1K23TCV</t>
  </si>
  <si>
    <t>Hàng trả - Xuất tại 557-Auchan Tây Ninh Co.op Mart SCA Tây Ninh</t>
  </si>
  <si>
    <t>CÔNG TY TRÁCH NHIỆM HỮU HẠN THƯƠNG MẠI DỊCH VỤ SÀI GÒN - TÂY NINH</t>
  </si>
  <si>
    <t>00010770</t>
  </si>
  <si>
    <t>Hàng trả - 217-CH Co.opFood Le Van Sy - phiếu MH000292</t>
  </si>
  <si>
    <t>00010788</t>
  </si>
  <si>
    <t>Hàng trả - 217-CH Co.opFood Le Van Sy phiếu MH000167</t>
  </si>
  <si>
    <t>00010894</t>
  </si>
  <si>
    <t>Hàng trả - 2021-CH Co.opFood CC 4S Linh Dong - phiếu MH000353</t>
  </si>
  <si>
    <t>00010968</t>
  </si>
  <si>
    <t>Hàng trả - 652-CH Co.opFood Linh Chieu - phiếu MH000338</t>
  </si>
  <si>
    <t>00017525</t>
  </si>
  <si>
    <t>00017528</t>
  </si>
  <si>
    <t>00017529</t>
  </si>
  <si>
    <t>Bán hàng CÔNG TY TNHH MỘT THÀNH VIÊN SÀI GÒN CO.OP THẮNG LỢI theo hóa đơn 00017529</t>
  </si>
  <si>
    <t>00017530</t>
  </si>
  <si>
    <t>Bán hàng CÔNG TY TNHH MỘT THÀNH VIÊN SÀI GÒN CO.OP RẠCH MIỄU theo hóa đơn 00017530</t>
  </si>
  <si>
    <t>00017537</t>
  </si>
  <si>
    <t>Bán hàng CHI NHÁNH CÔNG TY TNHH MỘT THÀNH VIÊN THỰC PHẨM SAIGON CO.OP - CO.OP FOOD KHU VỰC BÌNH DƯƠNG theo hóa đơn 00017537</t>
  </si>
  <si>
    <t>00017540</t>
  </si>
  <si>
    <t>Bán hàng CÔNG TY TNHH MỘT THÀNH VIÊN SÀI GÒN CO.OP ĐÌNH CHIỂU theo hóa đơn 00017540</t>
  </si>
  <si>
    <t>00017544</t>
  </si>
  <si>
    <t>Bán hàng CÔNG TY TNHH MỘT THÀNH VIÊN SÀI GÒN CO.OP CỐNG QUỲNH theo hóa đơn 00017544</t>
  </si>
  <si>
    <t>00017565</t>
  </si>
  <si>
    <t>00017568</t>
  </si>
  <si>
    <t>Bán hàng CHI NHÁNH LIÊN HIỆP HỢP TÁC XÃ THƯƠNG MẠI TP. HỒ CHÍ MINH - CO.OPMART BẮC GIANG theo hóa đơn 00017568</t>
  </si>
  <si>
    <t>00017595</t>
  </si>
  <si>
    <t>00017606</t>
  </si>
  <si>
    <t>Bán hàng CHI NHÁNH LIÊN HIỆP HỢP TÁC XÃ THƯƠNG MẠI TP. HỒ CHÍ MINH-CO.OPMART SA ĐÉC theo hóa đơn 00017606</t>
  </si>
  <si>
    <t>00017607</t>
  </si>
  <si>
    <t>Bán hàng CHI NHÁNH LIÊN HIỆP HỢP TÁC XÃ THƯƠNG MẠI TP. HỒ CHÍ MINH-CO.OPMART GÒ DẦU theo hóa đơn 00017607</t>
  </si>
  <si>
    <t>00017609</t>
  </si>
  <si>
    <t>Bán hàng CN LIÊN HIỆP HỢP TÁC XÃ THƯƠNG MẠI TP.HỒ CHÍ MINH- CO.OPMART TÂN CHÂU AN GIANG theo hóa đơn 00017609</t>
  </si>
  <si>
    <t>00017610</t>
  </si>
  <si>
    <t>Bán hàng CN LIÊN HIỆP HỢP TÁC XÃ THƯƠNG MẠI TP.HỒ CHÍ MINH- CO.OPMART TÂN CHÂU AN GIANG theo hóa đơn 00017610</t>
  </si>
  <si>
    <t>00017611</t>
  </si>
  <si>
    <t>Bán hàng CHI NHÁNH CÔNG TY TNHH MỘT THÀNH VIÊN THỰC PHẨM SAIGON CO.OP - CO.OP FOOD KHU VỰC CẦN THƠ theo hóa đơn 00017611</t>
  </si>
  <si>
    <t>00017612</t>
  </si>
  <si>
    <t>Bán hàng CHI NHÁNH CÔNG TY TNHH MỘT THÀNH VIÊN THỰC PHẨM SAIGON CO.OP - CO.OP FOOD KHU VỰC CẦN THƠ theo hóa đơn 00017612</t>
  </si>
  <si>
    <t>00017613</t>
  </si>
  <si>
    <t>Bán hàng CHI NHÁNH CÔNG TY TNHH MỘT THÀNH VIÊN THỰC PHẨM SAIGON CO.OP - CO.OP FOOD KHU VỰC CẦN THƠ theo hóa đơn 00017613</t>
  </si>
  <si>
    <t>00011037</t>
  </si>
  <si>
    <t>Hàng trả - 698-CH Co.opFood Tan Huong 262 - phiếu MH000284</t>
  </si>
  <si>
    <t>00011153</t>
  </si>
  <si>
    <t>Hàng trả - 404-CH Co.opFood Pham The Hien 2 - phiếu MH000433</t>
  </si>
  <si>
    <t>00011184</t>
  </si>
  <si>
    <t>Hàng trả - 653-CH Co.opFood Bui The My 31</t>
  </si>
  <si>
    <t>00011191</t>
  </si>
  <si>
    <t>Hàng trả - 653-CH Co.opFood Bui The My 31 - phiếu MH000373</t>
  </si>
  <si>
    <t>Hàng trả - 265-CH Co.opFood Truong Tho - phiếu MH000335</t>
  </si>
  <si>
    <t>00017635</t>
  </si>
  <si>
    <t>Bán hàng CÔNG TY TNHH MỘT THÀNH VIÊN SÀI GÒN CO.OP NAM SÀI GÒN theo hóa đơn 00017635</t>
  </si>
  <si>
    <t>00017636</t>
  </si>
  <si>
    <t>00017638</t>
  </si>
  <si>
    <t>Bán hàng CN LIÊN HIỆP HỢP TÁC XÃ THƯƠNG MẠI TP. HỒ CHÍ MINH - CO.OPMART ĐỖ VĂN DẬY theo hóa đơn 00017638</t>
  </si>
  <si>
    <t>00017639</t>
  </si>
  <si>
    <t>Cửa hàng Co.op Food Trường Chinh 22</t>
  </si>
  <si>
    <t>00017640</t>
  </si>
  <si>
    <t>Bán hàng CÔNG TY TNHH MỘT THÀNH VIÊN SÀI GÒN CO.OP HÓC MÔN theo hóa đơn 00017640</t>
  </si>
  <si>
    <t>00017644</t>
  </si>
  <si>
    <t>00017645</t>
  </si>
  <si>
    <t>00017647</t>
  </si>
  <si>
    <t>00017649</t>
  </si>
  <si>
    <t>00017650</t>
  </si>
  <si>
    <t>00017651</t>
  </si>
  <si>
    <t>00017652</t>
  </si>
  <si>
    <t>00017653</t>
  </si>
  <si>
    <t>Cửa hàng Co.op Food 239 Dương Đình Hội</t>
  </si>
  <si>
    <t>00017654</t>
  </si>
  <si>
    <t>00017655</t>
  </si>
  <si>
    <t>00017656</t>
  </si>
  <si>
    <t>Cửa Hàng Co.opFood Hoàng Hữu Nam</t>
  </si>
  <si>
    <t>00017657</t>
  </si>
  <si>
    <t>00017658</t>
  </si>
  <si>
    <t>Bán hàng CÔNG TY TNHH MỘT THÀNH VIÊN SÀI GÒN CO.OP XA LỘ HÀ NỘI theo hóa đơn 00017658</t>
  </si>
  <si>
    <t>00017659</t>
  </si>
  <si>
    <t>Bán hàng CÔNG TY TNHH MỘT THÀNH VIÊN SÀI GÒN CO.OP XA LỘ HÀ NỘI theo hóa đơn 00017659</t>
  </si>
  <si>
    <t>00017664</t>
  </si>
  <si>
    <t>Bán hàng CHI NHÁNH CÔNG TY TNHH MỘT THÀNH VIÊN THỰC PHẨM SAIGON CO.OP - CO.OP FOOD KHU VỰC BÌNH DƯƠNG theo hóa đơn 00017664</t>
  </si>
  <si>
    <t>00017666</t>
  </si>
  <si>
    <t>Bán hàng CHI NHÁNH CÔNG TY TNHH MỘT THÀNH VIÊN THỰC PHẨM SAIGON CO.OP - CO.OP FOOD KHU VỰC BÌNH DƯƠNG theo hóa đơn 00017666</t>
  </si>
  <si>
    <t>00017667</t>
  </si>
  <si>
    <t>Bán hàng CHI NHÁNH CÔNG TY TNHH MỘT THÀNH VIÊN THỰC PHẨM SAIGON CO.OP - CO.OP FOOD KHU VỰC BÌNH DƯƠNG theo hóa đơn 00017667</t>
  </si>
  <si>
    <t>00017669</t>
  </si>
  <si>
    <t>Bán hàng CÔNG TY TNHH MỘT THÀNH VIÊN SÀI GÒN CO.OP ĐẦM SEN theo hóa đơn 00017669</t>
  </si>
  <si>
    <t>CÔNG TY TNHH MỘT THÀNH VIÊN SÀI GÒN CO.OP ĐẦM SEN</t>
  </si>
  <si>
    <t>0305773540</t>
  </si>
  <si>
    <t>00017670</t>
  </si>
  <si>
    <t>00017673</t>
  </si>
  <si>
    <t>00017684</t>
  </si>
  <si>
    <t>Bán hàng CÔNG TY TNHH MỘT THÀNH VIÊN SÀI GÒN CO.OP CỐNG QUỲNH theo hóa đơn 00017684</t>
  </si>
  <si>
    <t>00017685</t>
  </si>
  <si>
    <t>Bán hàng CÔNG TY TNHH MỘT THÀNH VIÊN SÀI GÒN CO.OP CỐNG QUỲNH theo hóa đơn 00017685</t>
  </si>
  <si>
    <t>00017688</t>
  </si>
  <si>
    <t>Bán hàng CHI NHÁNH LIÊN HIỆP HỢP TÁC XÃ THƯƠNG MẠI TP. HỒ CHÍ MINH - CO.OPMART BẮC GIANG theo hóa đơn 00017688</t>
  </si>
  <si>
    <t>00017689</t>
  </si>
  <si>
    <t>Bán hàng CHI NHÁNH LIÊN HIỆP HỢP TÁC XÃ THƯƠNG MẠI TP. HỒ CHÍ MINH - CO.OPMART HÀ TIÊN theo hóa đơn 00017689</t>
  </si>
  <si>
    <t>00017690</t>
  </si>
  <si>
    <t>Bán hàng CHI NHÁNH LIÊN HIỆP HỢP TÁC XÃ THƯƠNG MẠI TP. HỒ CHÍ MINH - CO.OPMART SƠN TRÀ theo hóa đơn 00017690</t>
  </si>
  <si>
    <t>00017697</t>
  </si>
  <si>
    <t>Bán hàng CHI NHÁNH LIÊN HIỆP HỢP TÁC XÃ THƯƠNG MẠI TP. HỒ CHÍ MINH - CO.OPMART SƠN TRÀ theo hóa đơn 00017697</t>
  </si>
  <si>
    <t>00017698</t>
  </si>
  <si>
    <t>Bán hàng CHI NHÁNH LIÊN HIỆP HỢP TÁC XÃ THƯƠNG MẠI TP. HỒ CHÍ MINH - CO.OPMART BÀ RỊA theo hóa đơn 00017698</t>
  </si>
  <si>
    <t>00017699</t>
  </si>
  <si>
    <t>Bán hàng CHI NHÁNH LIÊN HIỆP HỢP TÁC XÃ THƯƠNG MẠI TP.HỒ CHÍ MINH - CO.OPMART KON TUM theo hóa đơn 00017699</t>
  </si>
  <si>
    <t>00017701</t>
  </si>
  <si>
    <t>00017706</t>
  </si>
  <si>
    <t>00017707</t>
  </si>
  <si>
    <t>00000408</t>
  </si>
  <si>
    <t>1K23TGU</t>
  </si>
  <si>
    <t>Hàng trả - 542-CO.OPMART BINH THUY</t>
  </si>
  <si>
    <t>00000418</t>
  </si>
  <si>
    <t>1K23TGR</t>
  </si>
  <si>
    <t>Hàng trả - 539 Co.op Mart Phan Rí</t>
  </si>
  <si>
    <t>Hàng trả - Co.op Mart Phan Rí Cửa</t>
  </si>
  <si>
    <t>00011295</t>
  </si>
  <si>
    <t>Hàng trả - Xuất tại 2097 Co.op Food Phạm Văn Hai 91</t>
  </si>
  <si>
    <t>00011373</t>
  </si>
  <si>
    <t>Hàng trả - 654-CH Co.opFood Krista - phiếu MH000535</t>
  </si>
  <si>
    <t>00011374</t>
  </si>
  <si>
    <t>Hàng trả - Xuất tại 654-CH Co.opFood Krista - phiếu MH000534</t>
  </si>
  <si>
    <t>00011418</t>
  </si>
  <si>
    <t>Hàng trả - 2088-CH Co.opFood Tam Phu - phiếu MH000355</t>
  </si>
  <si>
    <t>00011452</t>
  </si>
  <si>
    <t>Hàng trả - 690-CH Co.opFood Xom Chieu - phiếu MH000249</t>
  </si>
  <si>
    <t>00017716</t>
  </si>
  <si>
    <t>00017717</t>
  </si>
  <si>
    <t>Bán hàng CHI NHÁNH LIÊN HIỆP HỢP TÁC XÃ THƯƠNG MẠI TP.HCM - CO.OPMART BÌNH TÂN 2 theo hóa đơn 00017717</t>
  </si>
  <si>
    <t>00017719</t>
  </si>
  <si>
    <t>Bán hàng CÔNG TY TNHH MỘT THÀNH VIÊN SÀI GÒN CO.OP BÌNH TÂN theo hóa đơn 00017719</t>
  </si>
  <si>
    <t>00017722</t>
  </si>
  <si>
    <t>00017723</t>
  </si>
  <si>
    <t>00017725</t>
  </si>
  <si>
    <t>Bán hàng CHI NHÁNH LIÊN HIỆP HỢP TÁC XÃ THƯƠNG MẠI TP. HỒ CHÍ MINH - CO.OPMART TAM BÌNH theo hóa đơn 00017725</t>
  </si>
  <si>
    <t>00017726</t>
  </si>
  <si>
    <t>00017727</t>
  </si>
  <si>
    <t>00017728</t>
  </si>
  <si>
    <t>Bán hàng CHI NHÁNH LIÊN HIỆP HỢP TÁC XÃ THƯƠNG MẠI TP. HỒ CHÍ MINH - CO.OPMART BÌNH DƯƠNG 2 theo hóa đơn 00017728</t>
  </si>
  <si>
    <t>00017729</t>
  </si>
  <si>
    <t>Bán hàng CHI NHÁNH LIÊN HIỆP HỢP TÁC XÃ THƯƠNG MẠI TP. HỒ CHÍ MINH - CO.OPMART BÌNH DƯƠNG theo hóa đơn 00017729</t>
  </si>
  <si>
    <t>00017730</t>
  </si>
  <si>
    <t>Bán hàng CHI NHÁNH LIÊN HIỆP HỢP TÁC XÃ THƯƠNG MẠI TP. HỒ CHÍ MINH - CO.OPMART BÌNH DƯƠNG 2 theo hóa đơn 00017730</t>
  </si>
  <si>
    <t>00017731</t>
  </si>
  <si>
    <t>00017735</t>
  </si>
  <si>
    <t>00017736</t>
  </si>
  <si>
    <t>00017737</t>
  </si>
  <si>
    <t>00017739</t>
  </si>
  <si>
    <t>00017740</t>
  </si>
  <si>
    <t>Cửa hàng Co.op Food  37 Phan Huy Ích</t>
  </si>
  <si>
    <t>00017741</t>
  </si>
  <si>
    <t>00017742</t>
  </si>
  <si>
    <t>Bán hàng CÔNG TY TNHH MỘT THÀNH VIÊN SÀI GÒN CO.OP GÒ VẤP theo hóa đơn 00017742</t>
  </si>
  <si>
    <t>00017743</t>
  </si>
  <si>
    <t>00017744</t>
  </si>
  <si>
    <t>Bán hàng CÔNG TY TNHH MỘT THÀNH VIÊN SÀI GÒN CO.OP PHÚ NHUẬN theo hóa đơn 00017744</t>
  </si>
  <si>
    <t>00017746</t>
  </si>
  <si>
    <t>00017747</t>
  </si>
  <si>
    <t>Bán hàng CÔNG TY TNHH MỘT THÀNH VIÊN SÀI GÒN CO.OP NHIÊU LỘC theo hóa đơn 00017747</t>
  </si>
  <si>
    <t>00017748</t>
  </si>
  <si>
    <t>Bán hàng CÔNG TY TNHH MỘT THÀNH VIÊN SÀI GÒN CO.OP NHIÊU LỘC theo hóa đơn 00017748</t>
  </si>
  <si>
    <t>00017749</t>
  </si>
  <si>
    <t>Bán hàng CÔNG TY TNHH MỘT THÀNH VIÊN SÀI GÒN CO.OP RẠCH MIỄU theo hóa đơn 00017749</t>
  </si>
  <si>
    <t>00017750</t>
  </si>
  <si>
    <t>Cửa Hàng Co.opFood Đinh Bộ Lĩnh 81</t>
  </si>
  <si>
    <t>00017757</t>
  </si>
  <si>
    <t>00017758</t>
  </si>
  <si>
    <t>00017759</t>
  </si>
  <si>
    <t>00017760</t>
  </si>
  <si>
    <t>00017761</t>
  </si>
  <si>
    <t>00017762</t>
  </si>
  <si>
    <t>00017766</t>
  </si>
  <si>
    <t>Cửa hàng Co.op Food HN Thanh Hà Cienco 5</t>
  </si>
  <si>
    <t>00017767</t>
  </si>
  <si>
    <t>00017774</t>
  </si>
  <si>
    <t>Bán hàng CHI NHÁNH LIÊN HIỆP HTX THƯƠNG MẠI TP. HỒ CHÍ MINH - CO.OPMART BẾN TRE theo hóa đơn 00017774</t>
  </si>
  <si>
    <t>00017775</t>
  </si>
  <si>
    <t>Bán hàng CHI NHÁNH LIÊN HIỆP HTX THƯƠNG MẠI TP. HỒ CHÍ MINH - CO.OPMART BẾN TRE theo hóa đơn 00017775</t>
  </si>
  <si>
    <t>00017776</t>
  </si>
  <si>
    <t>Bán hàng CHI NHÁNH LIÊN HIỆP HỢP TÁC XÃ THƯƠNG MẠI TP.HỒ CHÍ MINH-CO.OPMART TÂN THÀNH theo hóa đơn 00017776</t>
  </si>
  <si>
    <t>00017777</t>
  </si>
  <si>
    <t>Bán hàng CHI NHÁNH LIÊN HIỆP HỢP TÁC XÃ THƯƠNG MẠI TP. HỒ CHÍ MINH - CO.OPMART QUẢNG BÌNH theo hóa đơn 00017777</t>
  </si>
  <si>
    <t>00017778</t>
  </si>
  <si>
    <t>Bán hàng CHI NHÁNH LIÊN HIỆP HỢP TÁC XÃ THƯƠNG MẠI TP.HCM - CO.OPMART CAI LẬY theo hóa đơn 00017778</t>
  </si>
  <si>
    <t>00017780</t>
  </si>
  <si>
    <t>Bán hàng CÔNG TY TNHH MỘT THÀNH VIÊN SÀI GÒN CO.OP BẢO LỘC theo hóa đơn 00017780</t>
  </si>
  <si>
    <t>00017781</t>
  </si>
  <si>
    <t>Bán hàng CHI NHÁNH LIÊN HIỆP HỢP TÁC XÃ THƯƠNG MẠI TP. HỒ CHÍ MINH - CO.OPMART LAGI theo hóa đơn 00017781</t>
  </si>
  <si>
    <t>CHI NHÁNH LIÊN HIỆP HỢP TÁC XÃ THƯƠNG MẠI TP. HỒ CHÍ MINH - CO.OPMART LAGI</t>
  </si>
  <si>
    <t>0301175691-019</t>
  </si>
  <si>
    <t>00017783</t>
  </si>
  <si>
    <t>Bán hàng CHI NHÁNH LIÊN HIỆP HỢP TÁC XÃ THƯƠNG MẠI TP.HỒ CHÍ MINH - CO.OPMART PHAN RÍ CỬA theo hóa đơn 00017783</t>
  </si>
  <si>
    <t>00017784</t>
  </si>
  <si>
    <t>Bán hàng CHI NHÁNH LIÊN HIỆP HỢP TÁC XÃ THƯƠNG MẠI TP.HỒ CHÍ MINH- CO.OP MART CẦN GIUỘC theo hóa đơn 00017784</t>
  </si>
  <si>
    <t>00017787</t>
  </si>
  <si>
    <t>Bán hàng CHI NHÁNH LIÊN HIỆP HỢP TÁC XÃ THƯƠNG MẠI TP. HỒ CHÍ MINH - CO.OPMART BẾN LỨC theo hóa đơn 00017787</t>
  </si>
  <si>
    <t>00017788</t>
  </si>
  <si>
    <t>Bán hàng CÔNG TY TNHH MỘT THÀNH VIÊN SÀI GÒN CO.OP BẢO LỘC theo hóa đơn 00017788</t>
  </si>
  <si>
    <t>00017789</t>
  </si>
  <si>
    <t>Bán hàng CHI NHÁNH LIÊN HIỆP HỢP TÁC XÃ THƯƠNG MẠI TP.HỒ CHÍ MINH - CO.OPMART ĐỒNG PHÚ theo hóa đơn 00017789</t>
  </si>
  <si>
    <t>00017790</t>
  </si>
  <si>
    <t>Bán hàng CHI NHÁNH LIÊN HIỆP HỢP TÁC XÃ THƯƠNG MẠI TP. HỒ CHÍ MINH - CO.OPMART TÂN AN theo hóa đơn 00017790</t>
  </si>
  <si>
    <t>00017792</t>
  </si>
  <si>
    <t>Bán hàng CHI NHÁNH LIÊN HIỆP HTX THƯƠNG MẠI TP. HỒ CHÍ MINH - CO.OPMART BẾN TRE theo hóa đơn 00017792</t>
  </si>
  <si>
    <t>00017793</t>
  </si>
  <si>
    <t>Bán hàng CHI NHÁNH LIÊN HIỆP HỢP TÁC XÃ THƯƠNG MẠI TP. HỒ CHÍ MINH - CO.OPMART QUẢNG BÌNH theo hóa đơn 00017793</t>
  </si>
  <si>
    <t>00000428</t>
  </si>
  <si>
    <t>Hàng trả - CO.OPMART BINH THUY</t>
  </si>
  <si>
    <t>00001203</t>
  </si>
  <si>
    <t>Hàng trả - Xuất tại 9120-CH Co.opFood HN VP2 Linh Dam - phiếu MH000598</t>
  </si>
  <si>
    <t>00011715</t>
  </si>
  <si>
    <t>Hàng trả - Co.op Food nhượng quyền Phố Đông</t>
  </si>
  <si>
    <t>00011757</t>
  </si>
  <si>
    <t>Hàng trả - 251-CH Co.opFood Do Xuan Hop - phiếu MH000538</t>
  </si>
  <si>
    <t>00011774</t>
  </si>
  <si>
    <t>Hàng trả - Xuất tại 236-CH Co.opFood Thao Dien - phiếu MH000533</t>
  </si>
  <si>
    <t>00017796</t>
  </si>
  <si>
    <t>Bán hàng CÔNG TY TNHH MỘT THÀNH VIÊN SÀI GÒN CO.OP THẮNG LỢI theo hóa đơn 00017796</t>
  </si>
  <si>
    <t>00017806</t>
  </si>
  <si>
    <t>Bán hàng CÔNG TY TNHH MỘT THÀNH VIÊN SÀI GÒN CO.OP XA LỘ HÀ NỘI theo hóa đơn 00017806</t>
  </si>
  <si>
    <t>00017807</t>
  </si>
  <si>
    <t>00017808</t>
  </si>
  <si>
    <t>00017809</t>
  </si>
  <si>
    <t>00017810</t>
  </si>
  <si>
    <t>00017827</t>
  </si>
  <si>
    <t>00018092</t>
  </si>
  <si>
    <t>Bán hàng CN CÔNG TY TNHH MTV THỰC PHẨM SAIGON CO.OP - CO.OPFOOD KHU VỰC ĐỒNG NAI theo hóa đơn 00018092</t>
  </si>
  <si>
    <t>00018093</t>
  </si>
  <si>
    <t>Bán hàng CN CÔNG TY TNHH MTV THỰC PHẨM SAIGON CO.OP - CO.OPFOOD KHU VỰC ĐỒNG NAI theo hóa đơn 00018093</t>
  </si>
  <si>
    <t>00018094</t>
  </si>
  <si>
    <t>Bán hàng CN CÔNG TY TNHH MTV THỰC PHẨM SAIGON CO.OP - CO.OPFOOD KHU VỰC ĐỒNG NAI theo hóa đơn 00018094</t>
  </si>
  <si>
    <t>00018096</t>
  </si>
  <si>
    <t>00018097</t>
  </si>
  <si>
    <t>00018098</t>
  </si>
  <si>
    <t>Bán hàng CÔNG TY TNHH MỘT THÀNH VIÊN SÀI GÒN CO.OP PHÚ LÂM theo hóa đơn 00018098</t>
  </si>
  <si>
    <t>00018100</t>
  </si>
  <si>
    <t>00018102</t>
  </si>
  <si>
    <t>00018103</t>
  </si>
  <si>
    <t>00018104</t>
  </si>
  <si>
    <t>00018682</t>
  </si>
  <si>
    <t>00018686</t>
  </si>
  <si>
    <t>00018688</t>
  </si>
  <si>
    <t>00018689</t>
  </si>
  <si>
    <t>Bán hàng CÔNG TY TNHH MỘT THÀNH VIÊN SÀI GÒN CO.OP CỐNG QUỲNH theo hóa đơn 00018689</t>
  </si>
  <si>
    <t>00018696</t>
  </si>
  <si>
    <t>00018719</t>
  </si>
  <si>
    <t>Bán hàng CHI NHÁNH LIÊN HIỆP HTX TM TP.HCM - CO.OPMART CAO LÃNH theo hóa đơn 00018719</t>
  </si>
  <si>
    <t>00018720</t>
  </si>
  <si>
    <t>Bán hàng CHI NHÁNH LIÊN HIỆP HTX TM TP.HCM - CO.OPMART CAO LÃNH theo hóa đơn 00018720</t>
  </si>
  <si>
    <t>00011939</t>
  </si>
  <si>
    <t>Hàng trả - 631-CH Co.opFood 239Duong Dinh Hoi - phiếu MH000558</t>
  </si>
  <si>
    <t>00011966</t>
  </si>
  <si>
    <t>Hàng trả - 658-CH Co.opFood Man Thien 280 - phiếu MH000540</t>
  </si>
  <si>
    <t>00011967</t>
  </si>
  <si>
    <t>Hàng trả - 658-CH Co.opFood Man Thien 280 - phiếu MH000539</t>
  </si>
  <si>
    <t>00011968</t>
  </si>
  <si>
    <t>Hàng trả - Xuất tại 2051-CH Co.opFood Binh An - phiếu MH000532</t>
  </si>
  <si>
    <t>00011981</t>
  </si>
  <si>
    <t>Hàng trả - Xuất tại 645-CH Co.opFood Long Truong - phiếu MH000312</t>
  </si>
  <si>
    <t>00011992</t>
  </si>
  <si>
    <t>Hàng trả - 226-CH Co.opFood Phuc An Loc - phiếu MH000298</t>
  </si>
  <si>
    <t>00018747</t>
  </si>
  <si>
    <t>00018748</t>
  </si>
  <si>
    <t>00018750</t>
  </si>
  <si>
    <t>00018753</t>
  </si>
  <si>
    <t>Bán hàng CHI NHÁNH LIÊN HIỆP HỢP TÁC XÃ THƯƠNG MẠI TP. HỒ CHÍ MINH - CO.OPMART TAM BÌNH theo hóa đơn 00018753</t>
  </si>
  <si>
    <t>00018754</t>
  </si>
  <si>
    <t>00018755</t>
  </si>
  <si>
    <t>00018785</t>
  </si>
  <si>
    <t>Cửa hàng Co.opFood Tam Bình</t>
  </si>
  <si>
    <t>00019065</t>
  </si>
  <si>
    <t>00019066</t>
  </si>
  <si>
    <t>Cửa Hàng Co.opFood An Lộc</t>
  </si>
  <si>
    <t>00019068</t>
  </si>
  <si>
    <t>00019069</t>
  </si>
  <si>
    <t>00019075</t>
  </si>
  <si>
    <t>00019077</t>
  </si>
  <si>
    <t>00019078</t>
  </si>
  <si>
    <t>Cửa hàng Co.op Food HN Vĩnh Hưng</t>
  </si>
  <si>
    <t>00019083</t>
  </si>
  <si>
    <t>Cửa hàng Co.op Food HN Kim Văn Kim Lũ</t>
  </si>
  <si>
    <t>00019092</t>
  </si>
  <si>
    <t>00019094</t>
  </si>
  <si>
    <t>00019095</t>
  </si>
  <si>
    <t>Cửa Hàng Co.opFood Tân Chánh Hiệp 10</t>
  </si>
  <si>
    <t>00019096</t>
  </si>
  <si>
    <t>Bán hàng CHI NHÁNH CÔNG TY TNHH MỘT THÀNH VIÊN THỰC PHẨM SAIGON CO.OP - CO.OP FOOD KHU VỰC BÌNH DƯƠNG theo hóa đơn 00019096</t>
  </si>
  <si>
    <t>00019097</t>
  </si>
  <si>
    <t>Cửa Hàng Co.opFood  BD Xuyên Á 209</t>
  </si>
  <si>
    <t>00019098</t>
  </si>
  <si>
    <t>00019099</t>
  </si>
  <si>
    <t>00019101</t>
  </si>
  <si>
    <t>00019104</t>
  </si>
  <si>
    <t>00019105</t>
  </si>
  <si>
    <t>00019106</t>
  </si>
  <si>
    <t>Bán hàng CHI NHÁNH LIÊN HIỆP HỢP TÁC XÃ THƯƠNG MẠI TP.HỒ CHÍ MINH - CO.OPMART DUYÊN HẢI theo hóa đơn 00019106</t>
  </si>
  <si>
    <t>00019110</t>
  </si>
  <si>
    <t>Bán hàng CHI NHÁNH LIÊN HIỆP HỢP TÁC XÃ THƯƠNG MẠI TP HỒ CHÍ MINH - CO.OPMART TIỂU CẦN theo hóa đơn 00019110</t>
  </si>
  <si>
    <t>CHI NHÁNH LIÊN HIỆP HỢP TÁC XÃ THƯƠNG MẠI TP HỒ CHÍ MINH - CO.OPMART TIỂU CẦN</t>
  </si>
  <si>
    <t>0301175691-048</t>
  </si>
  <si>
    <t>00000274</t>
  </si>
  <si>
    <t>1K23TVD</t>
  </si>
  <si>
    <t>Hàng trả - 9314-CH Co.opFood BD Ngo Thi Nham82</t>
  </si>
  <si>
    <t>00019114</t>
  </si>
  <si>
    <t>00019117</t>
  </si>
  <si>
    <t>00019120</t>
  </si>
  <si>
    <t>Bán hàng CHI NHÁNH CÔNG TY TNHH MỘT THÀNH VIÊN THỰC PHẨM SAIGON CO.OP - CO.OP FOOD KHU VỰC BÌNH DƯƠNG theo hóa đơn 00019120</t>
  </si>
  <si>
    <t>00019127</t>
  </si>
  <si>
    <t>00019132</t>
  </si>
  <si>
    <t>00019133</t>
  </si>
  <si>
    <t>00019135</t>
  </si>
  <si>
    <t>00019137</t>
  </si>
  <si>
    <t>00019138</t>
  </si>
  <si>
    <t>00019141</t>
  </si>
  <si>
    <t>00019142</t>
  </si>
  <si>
    <t>00019145</t>
  </si>
  <si>
    <t>Bán hàng CÔNG TY TNHH MỘT THÀNH VIÊN SÀI GÒN CO.OP CỐNG QUỲNH theo hóa đơn 00019145</t>
  </si>
  <si>
    <t>00019146</t>
  </si>
  <si>
    <t>Bán hàng CÔNG TY TNHH MỘT THÀNH VIÊN SÀI GÒN CO.OP CỐNG QUỲNH theo hóa đơn 00019146</t>
  </si>
  <si>
    <t>00019148</t>
  </si>
  <si>
    <t>00019154</t>
  </si>
  <si>
    <t>Cửa hàng Co.op Food HN New Horizon</t>
  </si>
  <si>
    <t>00019155</t>
  </si>
  <si>
    <t>00019156</t>
  </si>
  <si>
    <t>00019168</t>
  </si>
  <si>
    <t>Cửa Hàng Co.opFood CT Nguyễn Văn Cừ Nối Dài</t>
  </si>
  <si>
    <t>00019169</t>
  </si>
  <si>
    <t>00019171</t>
  </si>
  <si>
    <t>00019172</t>
  </si>
  <si>
    <t>Cửa Hàng Co.opFood CT Lê Hồng Phong</t>
  </si>
  <si>
    <t>00019175</t>
  </si>
  <si>
    <t>00000254</t>
  </si>
  <si>
    <t>1K23TEQ</t>
  </si>
  <si>
    <t>Hàng trả - 515-Co.opMart Ba Ria</t>
  </si>
  <si>
    <t>00019206</t>
  </si>
  <si>
    <t>00019209</t>
  </si>
  <si>
    <t>00019211</t>
  </si>
  <si>
    <t>00019212</t>
  </si>
  <si>
    <t>00019225</t>
  </si>
  <si>
    <t>Cửa hàng Co.op Food Conic sky</t>
  </si>
  <si>
    <t>00019226</t>
  </si>
  <si>
    <t>00019227</t>
  </si>
  <si>
    <t>00019230</t>
  </si>
  <si>
    <t>00019235</t>
  </si>
  <si>
    <t>00019236</t>
  </si>
  <si>
    <t>00019246</t>
  </si>
  <si>
    <t>00019247</t>
  </si>
  <si>
    <t>00019248</t>
  </si>
  <si>
    <t>00019249</t>
  </si>
  <si>
    <t>00019251</t>
  </si>
  <si>
    <t>00019253</t>
  </si>
  <si>
    <t>00019254</t>
  </si>
  <si>
    <t>00019255</t>
  </si>
  <si>
    <t>00019256</t>
  </si>
  <si>
    <t>00019257</t>
  </si>
  <si>
    <t>00019260</t>
  </si>
  <si>
    <t>00019261</t>
  </si>
  <si>
    <t>00019262</t>
  </si>
  <si>
    <t>00019264</t>
  </si>
  <si>
    <t>00019266</t>
  </si>
  <si>
    <t>00019269</t>
  </si>
  <si>
    <t>00019270</t>
  </si>
  <si>
    <t>00012526</t>
  </si>
  <si>
    <t>Hàng trả - 678-CH Co.opFood Dong Bac</t>
  </si>
  <si>
    <t>00019276</t>
  </si>
  <si>
    <t>00019277</t>
  </si>
  <si>
    <t>00019278</t>
  </si>
  <si>
    <t>00019280</t>
  </si>
  <si>
    <t>00019281</t>
  </si>
  <si>
    <t>00019282</t>
  </si>
  <si>
    <t>00019283</t>
  </si>
  <si>
    <t>00019284</t>
  </si>
  <si>
    <t>00019287</t>
  </si>
  <si>
    <t>00019288</t>
  </si>
  <si>
    <t>00019290</t>
  </si>
  <si>
    <t>00019292</t>
  </si>
  <si>
    <t>00019294</t>
  </si>
  <si>
    <t>00019296</t>
  </si>
  <si>
    <t>00019297</t>
  </si>
  <si>
    <t>00019298</t>
  </si>
  <si>
    <t>Cửa Hàng Co.opFood KCN Tân Thới Hiệp</t>
  </si>
  <si>
    <t>00019300</t>
  </si>
  <si>
    <t>Cửa Hàng Co.opFood Tôn Thất Thuyết</t>
  </si>
  <si>
    <t>00019301</t>
  </si>
  <si>
    <t>ĐƠN ĐẶT TAY - Cửa Hàng Co.opFood Tôn Thất Thuyết</t>
  </si>
  <si>
    <t>00019302</t>
  </si>
  <si>
    <t>00019308</t>
  </si>
  <si>
    <t>00019309</t>
  </si>
  <si>
    <t>00019329</t>
  </si>
  <si>
    <t>00019330</t>
  </si>
  <si>
    <t>00019331</t>
  </si>
  <si>
    <t>00019332</t>
  </si>
  <si>
    <t>00019334</t>
  </si>
  <si>
    <t>00019336</t>
  </si>
  <si>
    <t>00019337</t>
  </si>
  <si>
    <t>00019338</t>
  </si>
  <si>
    <t>00019339</t>
  </si>
  <si>
    <t>00000507</t>
  </si>
  <si>
    <t>CÔNG TY TNHH MỘT THÀNH VIÊN THƯƠNG MẠI DỊCH VỤ SÀI GÒN - BÌNH PHƯỚC</t>
  </si>
  <si>
    <t>00019547</t>
  </si>
  <si>
    <t>00019548</t>
  </si>
  <si>
    <t>CHI NHÁNH LIÊN HIỆP HTX THƯƠNG MẠI TP.HCM - CO.OPMART CHU VĂN AN</t>
  </si>
  <si>
    <t>0301175691-036</t>
  </si>
  <si>
    <t>00019549</t>
  </si>
  <si>
    <t>00019599</t>
  </si>
  <si>
    <t>00019600</t>
  </si>
  <si>
    <t>00019686</t>
  </si>
  <si>
    <t>00019710</t>
  </si>
  <si>
    <t>00019711</t>
  </si>
  <si>
    <t>00020188</t>
  </si>
  <si>
    <t>00020190</t>
  </si>
  <si>
    <t>00020191</t>
  </si>
  <si>
    <t>00020221</t>
  </si>
  <si>
    <t>00020222</t>
  </si>
  <si>
    <t>00020361</t>
  </si>
  <si>
    <t>00020366</t>
  </si>
  <si>
    <t>00012765</t>
  </si>
  <si>
    <t>Hàng trả - 2046-CH Co.opFood CC Eastern - phiếu MH000777</t>
  </si>
  <si>
    <t>00020372</t>
  </si>
  <si>
    <t>00020373</t>
  </si>
  <si>
    <t>00020374</t>
  </si>
  <si>
    <t>00020375</t>
  </si>
  <si>
    <t>00020376</t>
  </si>
  <si>
    <t>00020377</t>
  </si>
  <si>
    <t>Cửa hàng Co.op Food Trương Văn Thành 68</t>
  </si>
  <si>
    <t>00020379</t>
  </si>
  <si>
    <t>00020382</t>
  </si>
  <si>
    <t>Co.opFood Bà Điểm</t>
  </si>
  <si>
    <t>00020384</t>
  </si>
  <si>
    <t>00020386</t>
  </si>
  <si>
    <t>00020388</t>
  </si>
  <si>
    <t>00020389</t>
  </si>
  <si>
    <t>00020390</t>
  </si>
  <si>
    <t>00020393</t>
  </si>
  <si>
    <t>00020394</t>
  </si>
  <si>
    <t>00020395</t>
  </si>
  <si>
    <t>00020396</t>
  </si>
  <si>
    <t>00020397</t>
  </si>
  <si>
    <t>00020399</t>
  </si>
  <si>
    <t>00020400</t>
  </si>
  <si>
    <t>00020403</t>
  </si>
  <si>
    <t>Cửa Hàng Co.opFood CC Carina</t>
  </si>
  <si>
    <t>00020404</t>
  </si>
  <si>
    <t>00020406</t>
  </si>
  <si>
    <t>00020409</t>
  </si>
  <si>
    <t>00020410</t>
  </si>
  <si>
    <t>00020411</t>
  </si>
  <si>
    <t>00020412</t>
  </si>
  <si>
    <t>00020413</t>
  </si>
  <si>
    <t>00020414</t>
  </si>
  <si>
    <t>00020421</t>
  </si>
  <si>
    <t>00020439</t>
  </si>
  <si>
    <t>00020446</t>
  </si>
  <si>
    <t>00020447</t>
  </si>
  <si>
    <t>00020448</t>
  </si>
  <si>
    <t>00020449</t>
  </si>
  <si>
    <t>00020458</t>
  </si>
  <si>
    <t>00020459</t>
  </si>
  <si>
    <t>00020460</t>
  </si>
  <si>
    <t>00020461</t>
  </si>
  <si>
    <t>00020467</t>
  </si>
  <si>
    <t>00020468</t>
  </si>
  <si>
    <t>00020469</t>
  </si>
  <si>
    <t>00020470</t>
  </si>
  <si>
    <t>00020485</t>
  </si>
  <si>
    <t>00020495</t>
  </si>
  <si>
    <t>CHI NHÁNH LIÊN HIỆP HTX THƯƠNG MẠI TP. HỒ CHÍ MINH CO.OPMART VIỆT TRÌ</t>
  </si>
  <si>
    <t>0301175691-044</t>
  </si>
  <si>
    <t>00020497</t>
  </si>
  <si>
    <t>00012828</t>
  </si>
  <si>
    <t>Hàng trả - 2130-CH Co.opFood Ho Van Tu - phiếu MH000772</t>
  </si>
  <si>
    <t>00020503</t>
  </si>
  <si>
    <t>00020505</t>
  </si>
  <si>
    <t>00020506</t>
  </si>
  <si>
    <t>00020507</t>
  </si>
  <si>
    <t>00020509</t>
  </si>
  <si>
    <t>00020511</t>
  </si>
  <si>
    <t>00020512</t>
  </si>
  <si>
    <t>00020516</t>
  </si>
  <si>
    <t>00020517</t>
  </si>
  <si>
    <t>00020520</t>
  </si>
  <si>
    <t>00020521</t>
  </si>
  <si>
    <t>00020522</t>
  </si>
  <si>
    <t>00020523</t>
  </si>
  <si>
    <t>COOPMART THẮNG LỢI-TRƯỜNG CHINH</t>
  </si>
  <si>
    <t>00020524</t>
  </si>
  <si>
    <t>00020534</t>
  </si>
  <si>
    <t>00020535</t>
  </si>
  <si>
    <t>00020536</t>
  </si>
  <si>
    <t>00020537</t>
  </si>
  <si>
    <t>00020540</t>
  </si>
  <si>
    <t>00020541</t>
  </si>
  <si>
    <t>Cửa Hàng Co.opFood CT Nguyễn Văn Cừ 227</t>
  </si>
  <si>
    <t>00020542</t>
  </si>
  <si>
    <t>Cửa Hàng Co.opFood CT Trần Hưng Đạo 474</t>
  </si>
  <si>
    <t>00020543</t>
  </si>
  <si>
    <t>Cửa Hàng Co.opFood CT Tây Đô</t>
  </si>
  <si>
    <t>00020544</t>
  </si>
  <si>
    <t>00020561</t>
  </si>
  <si>
    <t>00000653</t>
  </si>
  <si>
    <t>1K23TVE</t>
  </si>
  <si>
    <t>Hàng trả - 9408-CH Co.opFood CT Tay Do (xuất 2)</t>
  </si>
  <si>
    <t>00020563</t>
  </si>
  <si>
    <t>00020565</t>
  </si>
  <si>
    <t>00020566</t>
  </si>
  <si>
    <t>00020567</t>
  </si>
  <si>
    <t>00020572</t>
  </si>
  <si>
    <t>00020578</t>
  </si>
  <si>
    <t>00020579</t>
  </si>
  <si>
    <t>00020588</t>
  </si>
  <si>
    <t>00020591</t>
  </si>
  <si>
    <t>ĐƠN TAY CF SAPPHIRE - Co.opFood BD CC Charm Sapphire</t>
  </si>
  <si>
    <t>00020592</t>
  </si>
  <si>
    <t>00020596</t>
  </si>
  <si>
    <t>00020597</t>
  </si>
  <si>
    <t>Bán hàng CN CÔNG TY TNHH MTV THỰC PHẨM SAIGON CO.OP - CO.OPFOOD KHU VỰC ĐỒNG NAI theo hóa đơn 00020597</t>
  </si>
  <si>
    <t>00020598</t>
  </si>
  <si>
    <t>Bán hàng CN CÔNG TY TNHH MTV THỰC PHẨM SAIGON CO.OP - CO.OPFOOD KHU VỰC ĐỒNG NAI theo hóa đơn 00020598</t>
  </si>
  <si>
    <t>00020599</t>
  </si>
  <si>
    <t>00020600</t>
  </si>
  <si>
    <t>00020601</t>
  </si>
  <si>
    <t>Bán hàng cho CHI NHÁNH CÔNG TY TNHH MỘT THÀNH VIÊN THỰC PHẨM SAIGON CO.OP - CO.OP FOOD KHU VỰC BÌNH DƯƠNG theo hóa đơn 00020601</t>
  </si>
  <si>
    <t>00020602</t>
  </si>
  <si>
    <t>Cửa hàng Co.op Food BD Ngô Thì Nhậm 82</t>
  </si>
  <si>
    <t>00020603</t>
  </si>
  <si>
    <t>Cửa hàng Co.op Food BD Trần Hưng Đạo 325</t>
  </si>
  <si>
    <t>00020622</t>
  </si>
  <si>
    <t>00020623</t>
  </si>
  <si>
    <t>00020626</t>
  </si>
  <si>
    <t>00020627</t>
  </si>
  <si>
    <t>00020643</t>
  </si>
  <si>
    <t>00020644</t>
  </si>
  <si>
    <t>00020646</t>
  </si>
  <si>
    <t>00020656</t>
  </si>
  <si>
    <t>00020657</t>
  </si>
  <si>
    <t>00020658</t>
  </si>
  <si>
    <t>00020661</t>
  </si>
  <si>
    <t>00020662</t>
  </si>
  <si>
    <t>00000248</t>
  </si>
  <si>
    <t>1K23TGC</t>
  </si>
  <si>
    <t>Hàng trả - 528-CO.OPMART KON TUM</t>
  </si>
  <si>
    <t>00000335</t>
  </si>
  <si>
    <t>1K23TDH</t>
  </si>
  <si>
    <t>Hàng trả - 189-CoopMart Trang Bang</t>
  </si>
  <si>
    <t>00000489</t>
  </si>
  <si>
    <t>Hàng trả - 539-CO-OPMART PHAN RI</t>
  </si>
  <si>
    <t>00013364</t>
  </si>
  <si>
    <t>Hàng trả - 2125-CH Co.opFood Vinh Vien 393 - phiếu MH000756</t>
  </si>
  <si>
    <t>00013366</t>
  </si>
  <si>
    <t>Hàng trả - 2125-CH Co.opFood Vinh Vien 393 - phiếu MH000754</t>
  </si>
  <si>
    <t>00020664</t>
  </si>
  <si>
    <t>00020666</t>
  </si>
  <si>
    <t>00020667</t>
  </si>
  <si>
    <t>00020668</t>
  </si>
  <si>
    <t>00020669</t>
  </si>
  <si>
    <t>00020670</t>
  </si>
  <si>
    <t>00020673</t>
  </si>
  <si>
    <t>00020676</t>
  </si>
  <si>
    <t>00020677</t>
  </si>
  <si>
    <t>00020679</t>
  </si>
  <si>
    <t>00020680</t>
  </si>
  <si>
    <t>00020684</t>
  </si>
  <si>
    <t>00020685</t>
  </si>
  <si>
    <t>00020686</t>
  </si>
  <si>
    <t>00020687</t>
  </si>
  <si>
    <t>00020691</t>
  </si>
  <si>
    <t>Cửa hàng Co.op Food D20 Võ Văn Vân</t>
  </si>
  <si>
    <t>00020692</t>
  </si>
  <si>
    <t>00020693</t>
  </si>
  <si>
    <t>00020697</t>
  </si>
  <si>
    <t>00020708</t>
  </si>
  <si>
    <t>00020710</t>
  </si>
  <si>
    <t>Cửa Hàng Co.opFood Xóm Chiếu</t>
  </si>
  <si>
    <t>00020711</t>
  </si>
  <si>
    <t>00020714</t>
  </si>
  <si>
    <t>00020715</t>
  </si>
  <si>
    <t>00020716</t>
  </si>
  <si>
    <t>00020717</t>
  </si>
  <si>
    <t>00020718</t>
  </si>
  <si>
    <t>00020720</t>
  </si>
  <si>
    <t>00020723</t>
  </si>
  <si>
    <t>Bán hàng CHI NHÁNH CÔNG TY TNHH MỘT THÀNH VIÊN THỰC PHẨM SAIGON CO.OP - CO.OP FOOD KHU VỰC CẦN THƠ theo hóa đơn 00020723</t>
  </si>
  <si>
    <t>00000350</t>
  </si>
  <si>
    <t>1K23TGS</t>
  </si>
  <si>
    <t>Hàng trả - 540-CO-OPMART CAN GIUOC</t>
  </si>
  <si>
    <t>00013626</t>
  </si>
  <si>
    <t>Hàng trả - 239-CH Co.opFood Phu Loi - phiếu MH000694</t>
  </si>
  <si>
    <t>00021333</t>
  </si>
  <si>
    <t>00021352</t>
  </si>
  <si>
    <t>00021353</t>
  </si>
  <si>
    <t>00021400</t>
  </si>
  <si>
    <t>00021401</t>
  </si>
  <si>
    <t>00021402</t>
  </si>
  <si>
    <t>00021495</t>
  </si>
  <si>
    <t>00021496</t>
  </si>
  <si>
    <t>00021931</t>
  </si>
  <si>
    <t>Cửa hàng Co.op Food CC Hausneo</t>
  </si>
  <si>
    <t>00021949</t>
  </si>
  <si>
    <t>00021991</t>
  </si>
  <si>
    <t>00022027</t>
  </si>
  <si>
    <t>00022029</t>
  </si>
  <si>
    <t>00022030</t>
  </si>
  <si>
    <t>00022048</t>
  </si>
  <si>
    <t>00001427</t>
  </si>
  <si>
    <t>Hàng trả - 9114-CH Co.opFood HN Anland - phiếu MH000681</t>
  </si>
  <si>
    <t>00001428</t>
  </si>
  <si>
    <t>Hàng trả - 9151-CH Co.opFood HN Dai Dong - phiếu MH000682</t>
  </si>
  <si>
    <t>00001430</t>
  </si>
  <si>
    <t>Hàng trả - 9158-CH Co.opFood HN Vinh Hung</t>
  </si>
  <si>
    <t>00013842</t>
  </si>
  <si>
    <t>Hàng trả - 634-CH Co.opFood 13 Le Van Thinh - phiếu MH000762</t>
  </si>
  <si>
    <t>00013872</t>
  </si>
  <si>
    <t>Hàng trả - 220-CH Co.opFood Bach Ma - phiếu MH000759</t>
  </si>
  <si>
    <t>00013889</t>
  </si>
  <si>
    <t>Hàng trả - 2150-CH Co.opFood Nguyen Van Dau 21 - phiếu MH000774</t>
  </si>
  <si>
    <t>00022117</t>
  </si>
  <si>
    <t>00022118</t>
  </si>
  <si>
    <t>00022119</t>
  </si>
  <si>
    <t>00022120</t>
  </si>
  <si>
    <t>00022121</t>
  </si>
  <si>
    <t>00022122</t>
  </si>
  <si>
    <t>00022123</t>
  </si>
  <si>
    <t>00022124</t>
  </si>
  <si>
    <t>00022126</t>
  </si>
  <si>
    <t>00022130</t>
  </si>
  <si>
    <t>00022131</t>
  </si>
  <si>
    <t>Cửa Hàng Co.opFood BD Vĩnh Phú 41</t>
  </si>
  <si>
    <t>00022134</t>
  </si>
  <si>
    <t>00022135</t>
  </si>
  <si>
    <t>00022137</t>
  </si>
  <si>
    <t>00022140</t>
  </si>
  <si>
    <t>00022144</t>
  </si>
  <si>
    <t>00022148</t>
  </si>
  <si>
    <t>00001426</t>
  </si>
  <si>
    <t>Hàng trả - 9109-CH Co.opFood HN The Vesta - phiếu MH000683</t>
  </si>
  <si>
    <t>00022194</t>
  </si>
  <si>
    <t>Cửa Hàng Co.opFood Nhượng Quyền Phổ Quang</t>
  </si>
  <si>
    <t>00022195</t>
  </si>
  <si>
    <t>00022196</t>
  </si>
  <si>
    <t>00022197</t>
  </si>
  <si>
    <t>00022198</t>
  </si>
  <si>
    <t>00022201</t>
  </si>
  <si>
    <t>00022202</t>
  </si>
  <si>
    <t>00022203</t>
  </si>
  <si>
    <t>00022205</t>
  </si>
  <si>
    <t>Cửa Hàng Co.opFood Phạm Văn Hai 91</t>
  </si>
  <si>
    <t>00022209</t>
  </si>
  <si>
    <t>00014173</t>
  </si>
  <si>
    <t>Hàng trả - 238-CH Co.opFood Hiep Binh - phiếu MH000768</t>
  </si>
  <si>
    <t>00014174</t>
  </si>
  <si>
    <t>Hàng trả - 238-CH Co.opFood Hiep Binh - phiếu MH000767</t>
  </si>
  <si>
    <t>00022215</t>
  </si>
  <si>
    <t>00022217</t>
  </si>
  <si>
    <t>00022221</t>
  </si>
  <si>
    <t>00022222</t>
  </si>
  <si>
    <t>00022223</t>
  </si>
  <si>
    <t>00022224</t>
  </si>
  <si>
    <t>00022225</t>
  </si>
  <si>
    <t>00022228</t>
  </si>
  <si>
    <t>00022233</t>
  </si>
  <si>
    <t>00022234</t>
  </si>
  <si>
    <t>00022236</t>
  </si>
  <si>
    <t>00022237</t>
  </si>
  <si>
    <t>00022238</t>
  </si>
  <si>
    <t>00022239</t>
  </si>
  <si>
    <t>00022240</t>
  </si>
  <si>
    <t>00022250</t>
  </si>
  <si>
    <t>00022301</t>
  </si>
  <si>
    <t>00022302</t>
  </si>
  <si>
    <t>00022304</t>
  </si>
  <si>
    <t>00022305</t>
  </si>
  <si>
    <t>CHI NHÁNH LIÊN HIỆP HỢP TÁC XÃ THƯƠNG MẠI TP. HỒ CHÍ MINH-CO.OPMART TÂN CHÂU</t>
  </si>
  <si>
    <t>0301175691-032</t>
  </si>
  <si>
    <t>00022307</t>
  </si>
  <si>
    <t>Cửa Hàng Co.opFood CT Trần Việt Châu</t>
  </si>
  <si>
    <t>00022308</t>
  </si>
  <si>
    <t>00022310</t>
  </si>
  <si>
    <t>00022311</t>
  </si>
  <si>
    <t>00000376</t>
  </si>
  <si>
    <t>1K23TEN</t>
  </si>
  <si>
    <t>Hàng trả - 513-Co.opMart Ben Luc</t>
  </si>
  <si>
    <t>00014523</t>
  </si>
  <si>
    <t>Hàng trả - 2069-CH Co.opFood Le Van Luong 1187 - phiếu MH000750</t>
  </si>
  <si>
    <t>00022319</t>
  </si>
  <si>
    <t>00022337</t>
  </si>
  <si>
    <t>00022340</t>
  </si>
  <si>
    <t>00022342</t>
  </si>
  <si>
    <t>00022349</t>
  </si>
  <si>
    <t>00022353</t>
  </si>
  <si>
    <t>00022354</t>
  </si>
  <si>
    <t>00022355</t>
  </si>
  <si>
    <t>00022360</t>
  </si>
  <si>
    <t>00022365</t>
  </si>
  <si>
    <t>00022366</t>
  </si>
  <si>
    <t>00022367</t>
  </si>
  <si>
    <t>00022368</t>
  </si>
  <si>
    <t>00022379</t>
  </si>
  <si>
    <t>00022380</t>
  </si>
  <si>
    <t>00022381</t>
  </si>
  <si>
    <t>00022382</t>
  </si>
  <si>
    <t>00000556</t>
  </si>
  <si>
    <t>00000693</t>
  </si>
  <si>
    <t>1K23TCN</t>
  </si>
  <si>
    <t>Hàng trả - 162-Co.opMart Phan Van Tri - phiếu MH000673</t>
  </si>
  <si>
    <t>00014723</t>
  </si>
  <si>
    <t>Hàng trả - 693-CH Co.opFood Tam Binh 196 - phiếu MH000769</t>
  </si>
  <si>
    <t>00022395</t>
  </si>
  <si>
    <t>00022396</t>
  </si>
  <si>
    <t>00022399</t>
  </si>
  <si>
    <t>00022400</t>
  </si>
  <si>
    <t>00022401</t>
  </si>
  <si>
    <t>Cửa Hàng Co.opFood BH Nguyễn Văn Tiên</t>
  </si>
  <si>
    <t>00022402</t>
  </si>
  <si>
    <t>Cửa Hàng Co.opFood BH Hồ Hòa</t>
  </si>
  <si>
    <t>00022403</t>
  </si>
  <si>
    <t>Cửa Hàng Co.opFood BH Trần Thị Hoa</t>
  </si>
  <si>
    <t>00022404</t>
  </si>
  <si>
    <t>Cửa Hàng Co.opFood BH Huỳnh Văn Nghệ 17</t>
  </si>
  <si>
    <t>00022405</t>
  </si>
  <si>
    <t>00022407</t>
  </si>
  <si>
    <t>00022408</t>
  </si>
  <si>
    <t>00022409</t>
  </si>
  <si>
    <t>00022412</t>
  </si>
  <si>
    <t>00022413</t>
  </si>
  <si>
    <t>00022414</t>
  </si>
  <si>
    <t>00022416</t>
  </si>
  <si>
    <t>Cửa Hàng Co.opFood BD Bình Đường</t>
  </si>
  <si>
    <t>00022417</t>
  </si>
  <si>
    <t>Cửa hàng COOPFOOD Trần Tấn 70</t>
  </si>
  <si>
    <t>00022418</t>
  </si>
  <si>
    <t>00022421</t>
  </si>
  <si>
    <t>00022423</t>
  </si>
  <si>
    <t>00022428</t>
  </si>
  <si>
    <t>00022433</t>
  </si>
  <si>
    <t>00022434</t>
  </si>
  <si>
    <t>00022437</t>
  </si>
  <si>
    <t>00022439</t>
  </si>
  <si>
    <t>00022440</t>
  </si>
  <si>
    <t>00022444</t>
  </si>
  <si>
    <t>00022445</t>
  </si>
  <si>
    <t>00022446</t>
  </si>
  <si>
    <t>00022447</t>
  </si>
  <si>
    <t>00022449</t>
  </si>
  <si>
    <t>00022450</t>
  </si>
  <si>
    <t>00022451</t>
  </si>
  <si>
    <t>Cửa Hàng Co.opFood LA Tân Kim</t>
  </si>
  <si>
    <t>00022452</t>
  </si>
  <si>
    <t>00000668</t>
  </si>
  <si>
    <t>1K23TCG</t>
  </si>
  <si>
    <t>00001485</t>
  </si>
  <si>
    <t>Hàng trả - 9143-CH Co.opFood HN VP6 Linh Dam - phiếu MH000740</t>
  </si>
  <si>
    <t>00001486</t>
  </si>
  <si>
    <t>Hàng trả - 9108-CH Co.opFood HN Van Khe - phiếu MH000743</t>
  </si>
  <si>
    <t>00014830</t>
  </si>
  <si>
    <t>Hàng trả - 2035-CH Co.opFood Tran Van Danh 12</t>
  </si>
  <si>
    <t>00014895</t>
  </si>
  <si>
    <t>Hàng trả - 658-CH Co.opFood Man Thien 280 - phiếu MH000747</t>
  </si>
  <si>
    <t>00022953</t>
  </si>
  <si>
    <t>ĐƠN ĐẶT TAY CF XUYÊN Á 209 - Cửa Hàng Co.opFood  BD Xuyên Á 209</t>
  </si>
  <si>
    <t>00022954</t>
  </si>
  <si>
    <t>00023083</t>
  </si>
  <si>
    <t>00023157</t>
  </si>
  <si>
    <t>00023158</t>
  </si>
  <si>
    <t>00023159</t>
  </si>
  <si>
    <t>00023160</t>
  </si>
  <si>
    <t>00023163</t>
  </si>
  <si>
    <t>00000215</t>
  </si>
  <si>
    <t>1K23TVC</t>
  </si>
  <si>
    <t>00000374</t>
  </si>
  <si>
    <t>1K23TBE</t>
  </si>
  <si>
    <t>CÔNG TY TNHH TMDV TIỀN GIANG - SÀI GÒN</t>
  </si>
  <si>
    <t>00000294</t>
  </si>
  <si>
    <t>1K23TEC</t>
  </si>
  <si>
    <t>00000319</t>
  </si>
  <si>
    <t>00000291</t>
  </si>
  <si>
    <t>1K23THB</t>
  </si>
  <si>
    <t>00000649</t>
  </si>
  <si>
    <t>1K23TGH</t>
  </si>
  <si>
    <t>Cửa Hàng Co.opFood Liên Ấp 2-6</t>
  </si>
  <si>
    <t>Cửa Hàng Co.opFood Hà Huy Giáp 302</t>
  </si>
  <si>
    <t>00000297</t>
  </si>
  <si>
    <t>CHI NHÁNH LIÊN HIỆP HỢP TÁC XÃ THƯƠNG MẠI TP. HỒ CHÍ MINH - CO.OPMART CƯ MGAR</t>
  </si>
  <si>
    <t>0301175691-061</t>
  </si>
  <si>
    <t>00000443</t>
  </si>
  <si>
    <t>1K23TCS</t>
  </si>
  <si>
    <t>00000679</t>
  </si>
  <si>
    <t>00000422</t>
  </si>
  <si>
    <t>Từ ngày 01/01/2023 đến ngày 20/4/2023</t>
  </si>
  <si>
    <t>Nhóm HHDV : 4. Hàng hóa, dịch vụ chịu thuế suất thuế GTGT 10% (3053 )</t>
  </si>
  <si>
    <t>00000003</t>
  </si>
  <si>
    <t>Bán hàng CÔNG TY TNHH MỘT THÀNH VIÊN THỰC PHẨM SAIGON CO.OP theo hóa đơn 00000003</t>
  </si>
  <si>
    <t>00000004</t>
  </si>
  <si>
    <t>Bán hàng CÔNG TY TNHH MỘT THÀNH VIÊN THỰC PHẨM SAIGON CO.OP theo hóa đơn 00000004</t>
  </si>
  <si>
    <t>00000005</t>
  </si>
  <si>
    <t>Bán hàng CÔNG TY TNHH MỘT THÀNH VIÊN THỰC PHẨM SAIGON CO.OP theo hóa đơn 00000005</t>
  </si>
  <si>
    <t>00000006</t>
  </si>
  <si>
    <t>Bán hàng CÔNG TY TNHH MỘT THÀNH VIÊN THỰC PHẨM SAIGON CO.OP theo hóa đơn 00000006</t>
  </si>
  <si>
    <t>00000007</t>
  </si>
  <si>
    <t>00000008</t>
  </si>
  <si>
    <t>Bán hàng CÔNG TY TNHH MỘT THÀNH VIÊN THỰC PHẨM SAIGON CO.OP theo hóa đơn 00000008</t>
  </si>
  <si>
    <t>00000009</t>
  </si>
  <si>
    <t>Bán hàng CÔNG TY TNHH MỘT THÀNH VIÊN THỰC PHẨM SAIGON CO.OP theo hóa đơn 00000009</t>
  </si>
  <si>
    <t>00000010</t>
  </si>
  <si>
    <t>00000011</t>
  </si>
  <si>
    <t>Bán hàng CÔNG TY TNHH MỘT THÀNH VIÊN THỰC PHẨM SAIGON CO.OP theo hóa đơn 00000011</t>
  </si>
  <si>
    <t>00000012</t>
  </si>
  <si>
    <t>Bán hàng CÔNG TY TNHH MỘT THÀNH VIÊN THỰC PHẨM SAIGON CO.OP theo hóa đơn 00000012</t>
  </si>
  <si>
    <t>00000013</t>
  </si>
  <si>
    <t>Bán hàng CÔNG TY TNHH MỘT THÀNH VIÊN THỰC PHẨM SAIGON CO.OP theo hóa đơn 00000013</t>
  </si>
  <si>
    <t>00000014</t>
  </si>
  <si>
    <t>Bán hàng CHI NHÁNH LIÊN HIỆP HỢP TÁC XÃ THƯƠNG MẠI TP. HỒ CHÍ MINH-CO.OPMART SA ĐÉC theo hóa đơn 00000014</t>
  </si>
  <si>
    <t>00000015</t>
  </si>
  <si>
    <t>Bán hàng CHI NHÁNH LIÊN HIỆP HỢP TÁC XÃ THƯƠNG MẠI TP. HỒ CHÍ MINH-CO.OPMART SA ĐÉC theo hóa đơn 00000015</t>
  </si>
  <si>
    <t>00000016</t>
  </si>
  <si>
    <t>Bán hàng CHI NHÁNH LIÊN HIỆP HỢP TÁC XÃ THƯƠNG MẠI TP. HỒ CHÍ MINH-CO.OPMART BÌNH THỦY theo hóa đơn 00000016</t>
  </si>
  <si>
    <t>00000017</t>
  </si>
  <si>
    <t>Bán hàng CHI NHÁNH CÔNG TY TNHH MỘT THÀNH VIÊN THỰC PHẨM SAIGON CO.OP - CO.OP FOOD KHU VỰC CẦN THƠ theo hóa đơn 00000017</t>
  </si>
  <si>
    <t>00000018</t>
  </si>
  <si>
    <t>Bán hàng CHI NHÁNH CÔNG TY TNHH MỘT THÀNH VIÊN THỰC PHẨM SAIGON CO.OP - CO.OP FOOD KHU VỰC CẦN THƠ theo hóa đơn 00000018</t>
  </si>
  <si>
    <t>00000019</t>
  </si>
  <si>
    <t>Bán hàng CHI NHÁNH LIÊN HIỆP HỢP TÁC XÃ THƯƠNG MẠI TP. HỒ CHÍ MINH-CO.OPMART TÂN CHÂU theo hóa đơn 00000019</t>
  </si>
  <si>
    <t>00000020</t>
  </si>
  <si>
    <t>Bán hàng CN LIÊN HIỆP HỢP TÁC XÃ THƯƠNG MẠI TP.HỒ CHÍ MINH- CO.OPMART TÂN CHÂU AN GIANG theo hóa đơn 00000020</t>
  </si>
  <si>
    <t>00000021</t>
  </si>
  <si>
    <t>Bán hàng CN LIÊN HIỆP HỢP TÁC XÃ THƯƠNG MẠI TP.HỒ CHÍ MINH- CO.OPMART TÂN CHÂU AN GIANG theo hóa đơn 00000021</t>
  </si>
  <si>
    <t>00000023</t>
  </si>
  <si>
    <t>Bán hàng CHI NHÁNH LIÊN HIỆP HỢP TÁC XÃ THƯƠNG MẠI TP. HỒ CHÍ MINH - CO.OPMART PHƯỚC ĐÔNG theo hóa đơn 00000023</t>
  </si>
  <si>
    <t>CHI NHÁNH LIÊN HIỆP HỢP TÁC XÃ THƯƠNG MẠI TP. HỒ CHÍ MINH - CO.OPMART PHƯỚC ĐÔNG</t>
  </si>
  <si>
    <t>0301175691-043</t>
  </si>
  <si>
    <t>00000059</t>
  </si>
  <si>
    <t>Bán hàng CÔNG TY TNHH MỘT THÀNH VIÊN THỰC PHẨM SAIGON CO.OP theo hóa đơn 00000059</t>
  </si>
  <si>
    <t>00000062</t>
  </si>
  <si>
    <t>Bán hàng CÔNG TY TNHH MỘT THÀNH VIÊN THỰC PHẨM SAIGON CO.OP theo hóa đơn 00000062</t>
  </si>
  <si>
    <t>00000063</t>
  </si>
  <si>
    <t>Bán hàng CÔNG TY TNHH MỘT THÀNH VIÊN THỰC PHẨM SAIGON CO.OP theo hóa đơn 00000063</t>
  </si>
  <si>
    <t>00000064</t>
  </si>
  <si>
    <t>Bán hàng CÔNG TY TNHH MỘT THÀNH VIÊN THỰC PHẨM SAIGON CO.OP theo hóa đơn 00000064</t>
  </si>
  <si>
    <t>00000065</t>
  </si>
  <si>
    <t>Bán hàng CÔNG TY TNHH MỘT THÀNH VIÊN THỰC PHẨM SAIGON CO.OP theo hóa đơn 00000065</t>
  </si>
  <si>
    <t>00000066</t>
  </si>
  <si>
    <t>Bán hàng CÔNG TY TNHH MỘT THÀNH VIÊN THỰC PHẨM SAIGON CO.OP theo hóa đơn 00000066</t>
  </si>
  <si>
    <t>00000067</t>
  </si>
  <si>
    <t>Bán hàng CÔNG TY TNHH MỘT THÀNH VIÊN THỰC PHẨM SAIGON CO.OP theo hóa đơn 00000067</t>
  </si>
  <si>
    <t>00000068</t>
  </si>
  <si>
    <t>Bán hàng CÔNG TY TNHH MỘT THÀNH VIÊN THỰC PHẨM SAIGON CO.OP theo hóa đơn 00000068</t>
  </si>
  <si>
    <t>00000069</t>
  </si>
  <si>
    <t>Bán hàng CÔNG TY TNHH MỘT THÀNH VIÊN THỰC PHẨM SAIGON CO.OP theo hóa đơn 00000069</t>
  </si>
  <si>
    <t>00000070</t>
  </si>
  <si>
    <t>00000071</t>
  </si>
  <si>
    <t/>
  </si>
  <si>
    <t>Hàng trả 03</t>
  </si>
  <si>
    <t>00000074</t>
  </si>
  <si>
    <t>00000075</t>
  </si>
  <si>
    <t>00000076</t>
  </si>
  <si>
    <t>00000077</t>
  </si>
  <si>
    <t>00000078</t>
  </si>
  <si>
    <t>00000079</t>
  </si>
  <si>
    <t>00000080</t>
  </si>
  <si>
    <t>00000081</t>
  </si>
  <si>
    <t>00000083</t>
  </si>
  <si>
    <t>00000085</t>
  </si>
  <si>
    <t>00000086</t>
  </si>
  <si>
    <t>Bán hàng CHI NHÁNH LIÊN HIỆP HỢP TÁC XÃ THƯƠNG MẠI TP. HỒ CHÍ MINH - CO.OPMART ĐỒNG VĂN CỐNG theo hóa đơn 00000086</t>
  </si>
  <si>
    <t>00000087</t>
  </si>
  <si>
    <t>00000088</t>
  </si>
  <si>
    <t>00000089</t>
  </si>
  <si>
    <t>00000090</t>
  </si>
  <si>
    <t>00000091</t>
  </si>
  <si>
    <t>00000092</t>
  </si>
  <si>
    <t>00000095</t>
  </si>
  <si>
    <t>Bán hàng CHI NHÁNH CÔNG TY TNHH MỘT THÀNH VIÊN THỰC PHẨM SAIGON CO.OP - CO.OP FOOD KHU VỰC BÌNH DƯƠNG theo hóa đơn 00000095</t>
  </si>
  <si>
    <t>00000096</t>
  </si>
  <si>
    <t>Bán hàng CHI NHÁNH CÔNG TY TNHH MỘT THÀNH VIÊN THỰC PHẨM SAIGON CO.OP - CO.OP FOOD KHU VỰC BÌNH DƯƠNG theo hóa đơn 00000096</t>
  </si>
  <si>
    <t>Bán hàng CHI NHÁNH CÔNG TY TNHH MỘT THÀNH VIÊN THỰC PHẨM SAIGON CO.OP - CO.OP FOOD KHU VỰC BÌNH DƯƠNG theo hóa đơn 00000097</t>
  </si>
  <si>
    <t>00000099</t>
  </si>
  <si>
    <t>00000101</t>
  </si>
  <si>
    <t>00000102</t>
  </si>
  <si>
    <t>Cửa Hàng Co.opFood Vườn Lài 192</t>
  </si>
  <si>
    <t>00000103</t>
  </si>
  <si>
    <t>00000106</t>
  </si>
  <si>
    <t>00000107</t>
  </si>
  <si>
    <t>00000108</t>
  </si>
  <si>
    <t>00000109</t>
  </si>
  <si>
    <t>00000110</t>
  </si>
  <si>
    <t>00000111</t>
  </si>
  <si>
    <t>Bán hàng CÔNG TY TNHH MỘT THÀNH VIÊN SÀI GÒN CO.OP PHÚ LÂM theo hóa đơn 00000111</t>
  </si>
  <si>
    <t>00000112</t>
  </si>
  <si>
    <t>00000113</t>
  </si>
  <si>
    <t>00000114</t>
  </si>
  <si>
    <t>00000115</t>
  </si>
  <si>
    <t>Bán hàng CÔNG TY TNHH MỘT THÀNH VIÊN SÀI GÒN CO.OP CỐNG QUỲNH theo hóa đơn 00000115</t>
  </si>
  <si>
    <t>00000116</t>
  </si>
  <si>
    <t>Bán hàng CÔNG TY TNHH MỘT THÀNH VIÊN SÀI GÒN CO.OP CỐNG QUỲNH theo hóa đơn 00000116</t>
  </si>
  <si>
    <t>00000120</t>
  </si>
  <si>
    <t>00000121</t>
  </si>
  <si>
    <t>00000123</t>
  </si>
  <si>
    <t>00000124</t>
  </si>
  <si>
    <t>00000125</t>
  </si>
  <si>
    <t>00000126</t>
  </si>
  <si>
    <t>00000127</t>
  </si>
  <si>
    <t>00000128</t>
  </si>
  <si>
    <t>Bán hàng CÔNG TY TNHH MỘT THÀNH VIÊN SÀI GÒN CO.OP RẠCH MIỄU theo hóa đơn 00000128</t>
  </si>
  <si>
    <t>00000129</t>
  </si>
  <si>
    <t>00000130</t>
  </si>
  <si>
    <t>00000131</t>
  </si>
  <si>
    <t>Bán hàng CÔNG TY TNHH MỘT THÀNH VIÊN SÀI GÒN CO.OP NAM SÀI GÒN theo hóa đơn 00000131</t>
  </si>
  <si>
    <t>00000133</t>
  </si>
  <si>
    <t>00000134</t>
  </si>
  <si>
    <t>00000135</t>
  </si>
  <si>
    <t>00000137</t>
  </si>
  <si>
    <t>00000138</t>
  </si>
  <si>
    <t>00000139</t>
  </si>
  <si>
    <t>00000140</t>
  </si>
  <si>
    <t>00000141</t>
  </si>
  <si>
    <t>00000142</t>
  </si>
  <si>
    <t>00000143</t>
  </si>
  <si>
    <t>00000144</t>
  </si>
  <si>
    <t>00000145</t>
  </si>
  <si>
    <t>Bán hàng CÔNG TY TNHH MỘT THÀNH VIÊN SÀI GÒN CO.OP BÌNH TÂN theo hóa đơn 00000145</t>
  </si>
  <si>
    <t>00000146</t>
  </si>
  <si>
    <t>00000147</t>
  </si>
  <si>
    <t>Cửa Hàng Coopfood 418 Trần Văn Giàu</t>
  </si>
  <si>
    <t>00000148</t>
  </si>
  <si>
    <t>00000149</t>
  </si>
  <si>
    <t>Bán hàng CHI NHÁNH LIÊN HIỆP HỢP TÁC XÃ THƯƠNG MẠI TP.HCM - CO.OPMART BÌNH TÂN 2 theo hóa đơn 00000149</t>
  </si>
  <si>
    <t>00000150</t>
  </si>
  <si>
    <t>00000151</t>
  </si>
  <si>
    <t>00000161</t>
  </si>
  <si>
    <t>Bán hàng CHI NHÁNH LIÊN HIỆP HỢP TÁC XÃ THƯƠNG MẠI TP.HỒ CHÍ MINH - CO.OPMART KON TUM theo hóa đơn 00000161</t>
  </si>
  <si>
    <t>00000162</t>
  </si>
  <si>
    <t>Bán hàng CHI NHÁNH LIÊN HIỆP HỢP TÁC XÃ THƯƠNG MẠI TP.HỒ CHÍ MINH - CO.OPMART KON TUM theo hóa đơn 00000162</t>
  </si>
  <si>
    <t>00000165</t>
  </si>
  <si>
    <t>Bán hàng CHI NHÁNH LIÊN HIỆP HỢP TÁC XÃ THƯƠNG MẠI TP. HỒ CHÍ MINH - CO.OPMART ĐĂK NÔNG theo hóa đơn 00000165</t>
  </si>
  <si>
    <t>00000170</t>
  </si>
  <si>
    <t>Bán hàng CHI NHÁNH LIÊN HIỆP HỢP TÁC XÃ THƯƠNG MẠI TP. HỒ CHÍ MINH - CO.OPMART BÀ RỊA theo hóa đơn 00000170</t>
  </si>
  <si>
    <t>00000173</t>
  </si>
  <si>
    <t>Bán hàng CHI NHÁNH LIÊN HIỆP HỢP TÁC XÃ THƯƠNG MẠI TP. HỒ CHÍ MINH - CO.OPMART HÀ TIÊN theo hóa đơn 00000173</t>
  </si>
  <si>
    <t>00000174</t>
  </si>
  <si>
    <t>Bán hàng CHI NHÁNH LIÊN HIỆP HỢP TÁC XÃ THƯƠNG MẠI TP. HỒ CHÍ MINH - CO.OPMART HÀ TIÊN theo hóa đơn 00000174</t>
  </si>
  <si>
    <t>00000176</t>
  </si>
  <si>
    <t>00000178</t>
  </si>
  <si>
    <t>00000179</t>
  </si>
  <si>
    <t>00000181</t>
  </si>
  <si>
    <t>00000182</t>
  </si>
  <si>
    <t>00000183</t>
  </si>
  <si>
    <t>00000184</t>
  </si>
  <si>
    <t>00000185</t>
  </si>
  <si>
    <t>00000186</t>
  </si>
  <si>
    <t>00000187</t>
  </si>
  <si>
    <t>00000188</t>
  </si>
  <si>
    <t>00000189</t>
  </si>
  <si>
    <t>Bán hàng CÔNG TY TNHH MỘT THÀNH VIÊN THỰC PHẨM SAIGON CO.OP theo hóa đơn 00000189</t>
  </si>
  <si>
    <t>00000190</t>
  </si>
  <si>
    <t>00000191</t>
  </si>
  <si>
    <t>Bán hàng CÔNG TY TNHH MỘT THÀNH VIÊN THỰC PHẨM SAIGON CO.OP theo hóa đơn 00000191</t>
  </si>
  <si>
    <t>00000200</t>
  </si>
  <si>
    <t>Bán hàng CÔNG TY TNHH MỘT THÀNH VIÊN SÀI GÒN CO.OP NHIÊU LỘC theo hóa đơn 00000200</t>
  </si>
  <si>
    <t>00000202</t>
  </si>
  <si>
    <t>Bán hàng CHI NHÁNH LIÊN HIỆP HỢP TÁC XÃ THƯƠNG MẠI TP.HỒ CHÍ MINH - CO.OPMART VĂN THÁNH theo hóa đơn 00000202</t>
  </si>
  <si>
    <t>00000204</t>
  </si>
  <si>
    <t>Bán hàng CÔNG TY TNHH MỘT THÀNH VIÊN THỰC PHẨM SAIGON CO.OP theo hóa đơn 00000204</t>
  </si>
  <si>
    <t>00000205</t>
  </si>
  <si>
    <t>Bán hàng CÔNG TY TNHH MỘT THÀNH VIÊN THỰC PHẨM SAIGON CO.OP theo hóa đơn 00000205</t>
  </si>
  <si>
    <t>00000206</t>
  </si>
  <si>
    <t>Bán hàng CÔNG TY TNHH MỘT THÀNH VIÊN THỰC PHẨM SAIGON CO.OP theo hóa đơn 00000206</t>
  </si>
  <si>
    <t>00000207</t>
  </si>
  <si>
    <t>Bán hàng CÔNG TY TNHH MỘT THÀNH VIÊN THỰC PHẨM SAIGON CO.OP theo hóa đơn 00000207</t>
  </si>
  <si>
    <t>00000208</t>
  </si>
  <si>
    <t>Bán hàng CÔNG TY TNHH MỘT THÀNH VIÊN THỰC PHẨM SAIGON CO.OP theo hóa đơn 00000208</t>
  </si>
  <si>
    <t>00000209</t>
  </si>
  <si>
    <t>Bán hàng CÔNG TY TNHH MỘT THÀNH VIÊN THỰC PHẨM SAIGON CO.OP theo hóa đơn 00000209</t>
  </si>
  <si>
    <t>00000210</t>
  </si>
  <si>
    <t>Bán hàng CÔNG TY TNHH MỘT THÀNH VIÊN THỰC PHẨM SAIGON CO.OP theo hóa đơn 00000210</t>
  </si>
  <si>
    <t>00000211</t>
  </si>
  <si>
    <t>Bán hàng CÔNG TY TNHH MỘT THÀNH VIÊN THỰC PHẨM SAIGON CO.OP theo hóa đơn 00000211</t>
  </si>
  <si>
    <t>00000212</t>
  </si>
  <si>
    <t>Bán hàng CÔNG TY TNHH MỘT THÀNH VIÊN THỰC PHẨM SAIGON CO.OP theo hóa đơn 00000212</t>
  </si>
  <si>
    <t>00000213</t>
  </si>
  <si>
    <t>Bán hàng CÔNG TY TNHH MỘT THÀNH VIÊN THỰC PHẨM SAIGON CO.OP theo hóa đơn 00000213</t>
  </si>
  <si>
    <t>00000214</t>
  </si>
  <si>
    <t>Bán hàng CÔNG TY TNHH MỘT THÀNH VIÊN THỰC PHẨM SAIGON CO.OP theo hóa đơn 00000214</t>
  </si>
  <si>
    <t>Bán hàng CÔNG TY TNHH MỘT THÀNH VIÊN THỰC PHẨM SAIGON CO.OP theo hóa đơn 00000215</t>
  </si>
  <si>
    <t>00000216</t>
  </si>
  <si>
    <t>Bán hàng CÔNG TY TNHH MỘT THÀNH VIÊN THỰC PHẨM SAIGON CO.OP theo hóa đơn 00000216</t>
  </si>
  <si>
    <t>00000217</t>
  </si>
  <si>
    <t>Bán hàng CÔNG TY TNHH MỘT THÀNH VIÊN THỰC PHẨM SAIGON CO.OP theo hóa đơn 00000217</t>
  </si>
  <si>
    <t>00000218</t>
  </si>
  <si>
    <t>Bán hàng CÔNG TY TNHH MỘT THÀNH VIÊN THỰC PHẨM SAIGON CO.OP theo hóa đơn 00000218</t>
  </si>
  <si>
    <t>Hàng trả</t>
  </si>
  <si>
    <t>00000160</t>
  </si>
  <si>
    <t>00000219</t>
  </si>
  <si>
    <t>Bán hàng CÔNG TY TNHH MỘT THÀNH VIÊN THỰC PHẨM SAIGON CO.OP theo hóa đơn 00000219</t>
  </si>
  <si>
    <t>00000220</t>
  </si>
  <si>
    <t>Bán hàng CHI NHÁNH CÔNG TY TNHH MỘT THÀNH VIÊN THỰC PHẨM SAIGON CO.OP - CỬA HÀNG CO.OP FOOD LONG HẬU theo hóa đơn 00000220</t>
  </si>
  <si>
    <t>00000226</t>
  </si>
  <si>
    <t>Bán hàng CÔNG TY TNHH MỘT THÀNH VIÊN THỰC PHẨM SAIGON CO.OP theo hóa đơn 00000226</t>
  </si>
  <si>
    <t>00000233</t>
  </si>
  <si>
    <t>Bán hàng CHI NHÁNH - CÔNG TY TNHH MỘT THÀNH VIÊN THỰC PHẨM SAIGON CO.OP - CO.OP FOOD MIỀN BẮC theo hóa đơn 00000233</t>
  </si>
  <si>
    <t>00000234</t>
  </si>
  <si>
    <t>Bán hàng CHI NHÁNH - CÔNG TY TNHH MỘT THÀNH VIÊN THỰC PHẨM SAIGON CO.OP - CO.OP FOOD MIỀN BẮC theo hóa đơn 00000234</t>
  </si>
  <si>
    <t>00000235</t>
  </si>
  <si>
    <t>Bán hàng CHI NHÁNH - CÔNG TY TNHH MỘT THÀNH VIÊN THỰC PHẨM SAIGON CO.OP - CO.OP FOOD MIỀN BẮC theo hóa đơn 00000235</t>
  </si>
  <si>
    <t>00000236</t>
  </si>
  <si>
    <t>Bán hàng CHI NHÁNH - CÔNG TY TNHH MỘT THÀNH VIÊN THỰC PHẨM SAIGON CO.OP - CO.OP FOOD MIỀN BẮC theo hóa đơn 00000236</t>
  </si>
  <si>
    <t>00000237</t>
  </si>
  <si>
    <t>Bán hàng CHI NHÁNH - CÔNG TY TNHH MỘT THÀNH VIÊN THỰC PHẨM SAIGON CO.OP - CO.OP FOOD MIỀN BẮC theo hóa đơn 00000237</t>
  </si>
  <si>
    <t>00000238</t>
  </si>
  <si>
    <t>Bán hàng CÔNG TY TNHH MỘT THÀNH VIÊN THỰC PHẨM SAIGON CO.OP theo hóa đơn 00000238</t>
  </si>
  <si>
    <t>00000239</t>
  </si>
  <si>
    <t>Bán hàng CÔNG TY TNHH MỘT THÀNH VIÊN THỰC PHẨM SAIGON CO.OP theo hóa đơn 00000239</t>
  </si>
  <si>
    <t>00000240</t>
  </si>
  <si>
    <t>Bán hàng CHI NHÁNH LIÊN HIỆP HỢP TÁC XÃ THƯƠNG MẠI TP.HCM - CO.OPMART BÌNH TÂN 2 theo hóa đơn 00000240</t>
  </si>
  <si>
    <t>00000241</t>
  </si>
  <si>
    <t>Bán hàng CÔNG TY TNHH MỘT THÀNH VIÊN THỰC PHẨM SAIGON CO.OP theo hóa đơn 00000241</t>
  </si>
  <si>
    <t>00000242</t>
  </si>
  <si>
    <t>Bán hàng CÔNG TY TNHH MỘT THÀNH VIÊN THỰC PHẨM SAIGON CO.OP theo hóa đơn 00000242</t>
  </si>
  <si>
    <t>00000243</t>
  </si>
  <si>
    <t>Bán hàng CÔNG TY TNHH MỘT THÀNH VIÊN THỰC PHẨM SAIGON CO.OP theo hóa đơn 00000243</t>
  </si>
  <si>
    <t>00000245</t>
  </si>
  <si>
    <t>Bán hàng CÔNG TY TNHH MỘT THÀNH VIÊN THỰC PHẨM SAIGON CO.OP theo hóa đơn 00000245</t>
  </si>
  <si>
    <t>00000246</t>
  </si>
  <si>
    <t>Bán hàng CÔNG TY TNHH MỘT THÀNH VIÊN THỰC PHẨM SAIGON CO.OP theo hóa đơn 00000246</t>
  </si>
  <si>
    <t>00000247</t>
  </si>
  <si>
    <t>Bán hàng CÔNG TY TNHH MỘT THÀNH VIÊN THỰC PHẨM SAIGON CO.OP theo hóa đơn 00000247</t>
  </si>
  <si>
    <t>Bán hàng CÔNG TY TNHH MỘT THÀNH VIÊN THỰC PHẨM SAIGON CO.OP theo hóa đơn 00000248</t>
  </si>
  <si>
    <t>00000249</t>
  </si>
  <si>
    <t>Bán hàng CÔNG TY TNHH MỘT THÀNH VIÊN SÀI GÒN CO.OP XA LỘ HÀ NỘI theo hóa đơn 00000249</t>
  </si>
  <si>
    <t>00000250</t>
  </si>
  <si>
    <t>Bán hàng CÔNG TY TNHH MỘT THÀNH VIÊN SÀI GÒN CO.OP XA LỘ HÀ NỘI theo hóa đơn 00000250</t>
  </si>
  <si>
    <t>00000251</t>
  </si>
  <si>
    <t>Bán hàng CÔNG TY TNHH MỘT THÀNH VIÊN THỰC PHẨM SAIGON CO.OP theo hóa đơn 00000251</t>
  </si>
  <si>
    <t>00000252</t>
  </si>
  <si>
    <t>Bán hàng CÔNG TY TNHH MỘT THÀNH VIÊN THỰC PHẨM SAIGON CO.OP theo hóa đơn 00000252</t>
  </si>
  <si>
    <t>00000253</t>
  </si>
  <si>
    <t>Bán hàng CÔNG TY TNHH MỘT THÀNH VIÊN THỰC PHẨM SAIGON CO.OP theo hóa đơn 00000253</t>
  </si>
  <si>
    <t>Bán hàng CÔNG TY TNHH MỘT THÀNH VIÊN THỰC PHẨM SAIGON CO.OP theo hóa đơn 00000254</t>
  </si>
  <si>
    <t>00000255</t>
  </si>
  <si>
    <t>Bán hàng CÔNG TY TNHH MỘT THÀNH VIÊN THỰC PHẨM SAIGON CO.OP theo hóa đơn 00000255</t>
  </si>
  <si>
    <t>00000256</t>
  </si>
  <si>
    <t>Bán hàng CÔNG TY TNHH MỘT THÀNH VIÊN THỰC PHẨM SAIGON CO.OP theo hóa đơn 00000256</t>
  </si>
  <si>
    <t>00000257</t>
  </si>
  <si>
    <t>Bán hàng CÔNG TY TNHH MỘT THÀNH VIÊN THỰC PHẨM SAIGON CO.OP theo hóa đơn 00000257</t>
  </si>
  <si>
    <t>00000258</t>
  </si>
  <si>
    <t>Bán hàng CÔNG TY TNHH MỘT THÀNH VIÊN THỰC PHẨM SAIGON CO.OP theo hóa đơn 00000258</t>
  </si>
  <si>
    <t>00000260</t>
  </si>
  <si>
    <t>Bán hàng CÔNG TY TNHH MỘT THÀNH VIÊN THỰC PHẨM SAIGON CO.OP theo hóa đơn 00000260</t>
  </si>
  <si>
    <t>00000261</t>
  </si>
  <si>
    <t>Bán hàng CÔNG TY TNHH MỘT THÀNH VIÊN THỰC PHẨM SAIGON CO.OP theo hóa đơn 00000261</t>
  </si>
  <si>
    <t>00000262</t>
  </si>
  <si>
    <t>Bán hàng CÔNG TY TNHH MỘT THÀNH VIÊN THỰC PHẨM SAIGON CO.OP theo hóa đơn 00000262</t>
  </si>
  <si>
    <t>00000263</t>
  </si>
  <si>
    <t>Bán hàng CÔNG TY TNHH MỘT THÀNH VIÊN THỰC PHẨM SAIGON CO.OP theo hóa đơn 00000263</t>
  </si>
  <si>
    <t>00000264</t>
  </si>
  <si>
    <t>Bán hàng CÔNG TY TNHH MỘT THÀNH VIÊN THỰC PHẨM SAIGON CO.OP theo hóa đơn 00000264</t>
  </si>
  <si>
    <t>00000266</t>
  </si>
  <si>
    <t>Bán hàng CHI NHÁNH - CÔNG TY TNHH MỘT THÀNH VIÊN THỰC PHẨM SAIGON CO.OP - CO.OP FOOD MIỀN BẮC theo hóa đơn 00000266</t>
  </si>
  <si>
    <t>00000268</t>
  </si>
  <si>
    <t>Bán hàng CHI NHÁNH LIÊN HIỆP HỢP TÁC XÃ THƯƠNG MẠI TP. HỒ CHÍ MINH - CO.OPMART BÌNH DƯƠNG theo hóa đơn 00000268</t>
  </si>
  <si>
    <t>00000269</t>
  </si>
  <si>
    <t>Bán hàng CHI NHÁNH LIÊN HIỆP HỢP TÁC XÃ THƯƠNG MẠI TP. HỒ CHÍ MINH - CO.OPMART BÌNH DƯƠNG theo hóa đơn 00000269</t>
  </si>
  <si>
    <t>00000270</t>
  </si>
  <si>
    <t>Bán hàng CHI NHÁNH LIÊN HIỆP HỢP TÁC XÃ THƯƠNG MẠI TP. HỒ CHÍ MINH - CO.OPMART BÌNH DƯƠNG 2 theo hóa đơn 00000270</t>
  </si>
  <si>
    <t>00000272</t>
  </si>
  <si>
    <t>Bán hàng CÔNG TY TNHH MỘT THÀNH VIÊN THỰC PHẨM SAIGON CO.OP theo hóa đơn 00000272</t>
  </si>
  <si>
    <t>00000273</t>
  </si>
  <si>
    <t>Bán hàng CÔNG TY TNHH MỘT THÀNH VIÊN THỰC PHẨM SAIGON CO.OP theo hóa đơn 00000273</t>
  </si>
  <si>
    <t>Bán hàng CÔNG TY TNHH MỘT THÀNH VIÊN THỰC PHẨM SAIGON CO.OP theo hóa đơn 00000274</t>
  </si>
  <si>
    <t>00000275</t>
  </si>
  <si>
    <t>Bán hàng CÔNG TY TNHH MỘT THÀNH VIÊN THỰC PHẨM SAIGON CO.OP theo hóa đơn 00000275</t>
  </si>
  <si>
    <t>00000276</t>
  </si>
  <si>
    <t>Bán hàng CÔNG TY TNHH MỘT THÀNH VIÊN THỰC PHẨM SAIGON CO.OP theo hóa đơn 00000276</t>
  </si>
  <si>
    <t>00000278</t>
  </si>
  <si>
    <t>Bán hàng CÔNG TY TNHH MỘT THÀNH VIÊN THỰC PHẨM SAIGON CO.OP theo hóa đơn 00000278</t>
  </si>
  <si>
    <t>00000279</t>
  </si>
  <si>
    <t>Bán hàng CÔNG TY TNHH MỘT THÀNH VIÊN THỰC PHẨM SAIGON CO.OP theo hóa đơn 00000279</t>
  </si>
  <si>
    <t>00000281</t>
  </si>
  <si>
    <t>Bán hàng CÔNG TY TNHH MỘT THÀNH VIÊN SÀI GÒN CO.OP THẮNG LỢI theo hóa đơn 00000281</t>
  </si>
  <si>
    <t>00000282</t>
  </si>
  <si>
    <t>Bán hàng CÔNG TY TNHH MỘT THÀNH VIÊN SÀI GÒN CO.OP THẮNG LỢI theo hóa đơn 00000282</t>
  </si>
  <si>
    <t>00000284</t>
  </si>
  <si>
    <t>Bán hàng CÔNG TY TNHH MỘT THÀNH VIÊN THỰC PHẨM SAIGON CO.OP theo hóa đơn 00000284</t>
  </si>
  <si>
    <t>00000285</t>
  </si>
  <si>
    <t>Bán hàng CÔNG TY TNHH MỘT THÀNH VIÊN THỰC PHẨM SAIGON CO.OP theo hóa đơn 00000285</t>
  </si>
  <si>
    <t>00000286</t>
  </si>
  <si>
    <t>Bán hàng CÔNG TY TNHH MỘT THÀNH VIÊN THỰC PHẨM SAIGON CO.OP theo hóa đơn 00000286</t>
  </si>
  <si>
    <t>00000287</t>
  </si>
  <si>
    <t>Bán hàng CÔNG TY TNHH MỘT THÀNH VIÊN THỰC PHẨM SAIGON CO.OP theo hóa đơn 00000287</t>
  </si>
  <si>
    <t>00000288</t>
  </si>
  <si>
    <t>Bán hàng CÔNG TY TNHH MỘT THÀNH VIÊN THỰC PHẨM SAIGON CO.OP theo hóa đơn 00000288</t>
  </si>
  <si>
    <t>00000289</t>
  </si>
  <si>
    <t>Bán hàng CÔNG TY TNHH MỘT THÀNH VIÊN THỰC PHẨM SAIGON CO.OP theo hóa đơn 00000289</t>
  </si>
  <si>
    <t>00000290</t>
  </si>
  <si>
    <t>Bán hàng CÔNG TY TNHH MỘT THÀNH VIÊN THỰC PHẨM SAIGON CO.OP theo hóa đơn 00000290</t>
  </si>
  <si>
    <t>Bán hàng CHI NHÁNH LIÊN HIỆP HỢP TÁC XÃ THƯƠNG MẠI TP.HỒ CHÍ MINH-CO.OPMART TÂN THÀNH theo hóa đơn 00000294</t>
  </si>
  <si>
    <t>00000295</t>
  </si>
  <si>
    <t>Bán hàng CHI NHÁNH LIÊN HIỆP HỢP TÁC XÃ THƯƠNG MẠI TP.HỒ CHÍ MINH-CO.OPMART TÂN THÀNH theo hóa đơn 00000295</t>
  </si>
  <si>
    <t>00000298</t>
  </si>
  <si>
    <t>Bán hàng CHI NHÁNH LIÊN HIỆP HỢP TÁC XÃ THƯƠNG MẠI TP. HỒ CHÍ MINH - CO.OPMART BẾN LỨC theo hóa đơn 00000298</t>
  </si>
  <si>
    <t>00000299</t>
  </si>
  <si>
    <t>Bán hàng CHI NHÁNH LIÊN HIỆP HỢP TÁC XÃ THƯƠNG MẠI TP. HỒ CHÍ MINH - CO.OPMART BẾN LỨC theo hóa đơn 00000299</t>
  </si>
  <si>
    <t>00000306</t>
  </si>
  <si>
    <t>Bán hàng CHI NHÁNH LIÊN HIỆP HỢP TÁC XÃ THƯƠNG MẠI TP. HỒ CHÍ MINH - CO.OPMART QUẢNG BÌNH theo hóa đơn 00000306</t>
  </si>
  <si>
    <t>00000307</t>
  </si>
  <si>
    <t>Bán hàng CHI NHÁNH LIÊN HIỆP HỢP TÁC XÃ THƯƠNG MẠI TP. HỒ CHÍ MINH - CO.OPMART QUẢNG BÌNH theo hóa đơn 00000307</t>
  </si>
  <si>
    <t>00000308</t>
  </si>
  <si>
    <t>Bán hàng CHI NHÁNH LIÊN HIỆP HTX THƯƠNG MẠI TP. HỒ CHÍ MINH - CO.OPMART BẾN TRE theo hóa đơn 00000308</t>
  </si>
  <si>
    <t>00000309</t>
  </si>
  <si>
    <t>Bán hàng CHI NHÁNH LIÊN HIỆP HTX THƯƠNG MẠI TP. HỒ CHÍ MINH - CO.OPMART BẾN TRE theo hóa đơn 00000309</t>
  </si>
  <si>
    <t>00000310</t>
  </si>
  <si>
    <t>Bán hàng CHI NHÁNH LIÊN HIỆP HỢP TÁC XÃ THƯƠNG MẠI TP. HỒ CHÍ MINH - CO.OPMART TÂN AN theo hóa đơn 00000310</t>
  </si>
  <si>
    <t>00000314</t>
  </si>
  <si>
    <t>Bán hàng CHI NHÁNH LIÊN HIỆP HỢP TÁC XÃ THƯƠNG MẠI TP.HCM - CO.OPMART CAI LẬY theo hóa đơn 00000314</t>
  </si>
  <si>
    <t>00000316</t>
  </si>
  <si>
    <t>Bán hàng CÔNG TY TNHH MỘT THÀNH VIÊN SÀI GÒN CO.OP BẢO LỘC theo hóa đơn 00000316</t>
  </si>
  <si>
    <t>00000359</t>
  </si>
  <si>
    <t>00000360</t>
  </si>
  <si>
    <t>00000361</t>
  </si>
  <si>
    <t>00000362</t>
  </si>
  <si>
    <t>00000363</t>
  </si>
  <si>
    <t>00000364</t>
  </si>
  <si>
    <t>00000365</t>
  </si>
  <si>
    <t>Cửa hàng Co.op Food HN Lucky House</t>
  </si>
  <si>
    <t>00000366</t>
  </si>
  <si>
    <t>Cửa hàng Co.op Food HN Hateco</t>
  </si>
  <si>
    <t>00000367</t>
  </si>
  <si>
    <t>00000368</t>
  </si>
  <si>
    <t>00000369</t>
  </si>
  <si>
    <t>00000370</t>
  </si>
  <si>
    <t>00000371</t>
  </si>
  <si>
    <t>Cửa hàng Co.op Food HN Mandarin. HỦY HĐ 00000370 XUẤT LẠI HĐ 00000371</t>
  </si>
  <si>
    <t>00000372</t>
  </si>
  <si>
    <t>00000373</t>
  </si>
  <si>
    <t>00000375</t>
  </si>
  <si>
    <t>00000377</t>
  </si>
  <si>
    <t>00000378</t>
  </si>
  <si>
    <t>00000379</t>
  </si>
  <si>
    <t>00000381</t>
  </si>
  <si>
    <t>Bán hàng CÔNG TY TNHH MỘT THÀNH VIÊN SÀI GÒN CO.OP ĐẦM SEN theo hóa đơn 00000381</t>
  </si>
  <si>
    <t>00000382</t>
  </si>
  <si>
    <t>Bán hàng CÔNG TY TNHH MỘT THÀNH VIÊN SÀI GÒN CO.OP PHÚ LÂM theo hóa đơn 00000382</t>
  </si>
  <si>
    <t>00000383</t>
  </si>
  <si>
    <t>00000384</t>
  </si>
  <si>
    <t>Bán hàng CÔNG TY TNHH MỘT THÀNH VIÊN THỰC PHẨM SAIGON CO.OP theo hóa đơn 00000384</t>
  </si>
  <si>
    <t>00000385</t>
  </si>
  <si>
    <t>Bán hàng CÔNG TY TNHH MỘT THÀNH VIÊN THỰC PHẨM SAIGON CO.OP theo hóa đơn 00000385</t>
  </si>
  <si>
    <t>00000386</t>
  </si>
  <si>
    <t>Bán hàng CÔNG TY TNHH MỘT THÀNH VIÊN THỰC PHẨM SAIGON CO.OP theo hóa đơn 00000386</t>
  </si>
  <si>
    <t>00000387</t>
  </si>
  <si>
    <t>Bán hàng CÔNG TY TNHH MỘT THÀNH VIÊN THỰC PHẨM SAIGON CO.OP theo hóa đơn 00000387</t>
  </si>
  <si>
    <t>00000388</t>
  </si>
  <si>
    <t>Bán hàng CÔNG TY TNHH MỘT THÀNH VIÊN THỰC PHẨM SAIGON CO.OP theo hóa đơn 00000388</t>
  </si>
  <si>
    <t>00000389</t>
  </si>
  <si>
    <t>Bán hàng CÔNG TY TNHH MỘT THÀNH VIÊN THỰC PHẨM SAIGON CO.OP theo hóa đơn 00000389</t>
  </si>
  <si>
    <t>00000390</t>
  </si>
  <si>
    <t>Bán hàng CÔNG TY TNHH MỘT THÀNH VIÊN THỰC PHẨM SAIGON CO.OP theo hóa đơn 00000390</t>
  </si>
  <si>
    <t>00000391</t>
  </si>
  <si>
    <t>Bán hàng CÔNG TY TNHH MỘT THÀNH VIÊN THỰC PHẨM SAIGON CO.OP theo hóa đơn 00000391</t>
  </si>
  <si>
    <t>00000394</t>
  </si>
  <si>
    <t>Bán hàng CÔNG TY TNHH MỘT THÀNH VIÊN THỰC PHẨM SAIGON CO.OP theo hóa đơn 00000394</t>
  </si>
  <si>
    <t>00000001</t>
  </si>
  <si>
    <t>1K23THA</t>
  </si>
  <si>
    <t>00000396</t>
  </si>
  <si>
    <t>Bán hàng CÔNG TY TNHH MỘT THÀNH VIÊN THỰC PHẨM SAIGON CO.OP theo hóa đơn 00000396</t>
  </si>
  <si>
    <t>00000397</t>
  </si>
  <si>
    <t>00000401</t>
  </si>
  <si>
    <t>00000402</t>
  </si>
  <si>
    <t>00000403</t>
  </si>
  <si>
    <t>00000404</t>
  </si>
  <si>
    <t>00000405</t>
  </si>
  <si>
    <t>Bán hàng CÔNG TY TNHH MỘT THÀNH VIÊN THỰC PHẨM SAIGON CO.OP theo hóa đơn 00000405</t>
  </si>
  <si>
    <t>00000407</t>
  </si>
  <si>
    <t>Bán hàng CÔNG TY TNHH MỘT THÀNH VIÊN SÀI GÒN CO.OP HÓC MÔN theo hóa đơn 00000407</t>
  </si>
  <si>
    <t>00000409</t>
  </si>
  <si>
    <t>THẮNG LỢI-TRƯỜNG CHINH</t>
  </si>
  <si>
    <t>00000416</t>
  </si>
  <si>
    <t>Bán hàng CÔNG TY TNHH MỘT THÀNH VIÊN SÀI GÒN CO.OP GÒ VẤP theo hóa đơn 00000416</t>
  </si>
  <si>
    <t>00000417</t>
  </si>
  <si>
    <t>00000420</t>
  </si>
  <si>
    <t>00000423</t>
  </si>
  <si>
    <t>Bán hàng CÔNG TY TNHH MỘT THÀNH VIÊN SÀI GÒN CO.OP NHIÊU LỘC theo hóa đơn 00000423</t>
  </si>
  <si>
    <t>00000424</t>
  </si>
  <si>
    <t>Bán hàng CÔNG TY TNHH MỘT THÀNH VIÊN SÀI GÒN CO.OP PHÚ LÂM theo hóa đơn 00000424</t>
  </si>
  <si>
    <t>00000426</t>
  </si>
  <si>
    <t>Bán hàng CHI NHÁNH - CÔNG TY TNHH MỘT THÀNH VIÊN THỰC PHẨM SAIGON CO.OP - CO.OP FOOD MIỀN BẮC theo hóa đơn 00000426</t>
  </si>
  <si>
    <t>00000427</t>
  </si>
  <si>
    <t>Bán hàng CÔNG TY TNHH MỘT THÀNH VIÊN THỰC PHẨM SAIGON CO.OP theo hóa đơn 00000427</t>
  </si>
  <si>
    <t>Bán hàng CÔNG TY TNHH MỘT THÀNH VIÊN THỰC PHẨM SAIGON CO.OP theo hóa đơn 00000428</t>
  </si>
  <si>
    <t>00000429</t>
  </si>
  <si>
    <t>Bán hàng CÔNG TY TNHH MỘT THÀNH VIÊN THỰC PHẨM SAIGON CO.OP theo hóa đơn 00000429</t>
  </si>
  <si>
    <t>00000430</t>
  </si>
  <si>
    <t>Bán hàng CÔNG TY TNHH MỘT THÀNH VIÊN THỰC PHẨM SAIGON CO.OP theo hóa đơn 00000430</t>
  </si>
  <si>
    <t>00000431</t>
  </si>
  <si>
    <t>Bán hàng CÔNG TY TNHH MỘT THÀNH VIÊN THỰC PHẨM SAIGON CO.OP theo hóa đơn 00000431</t>
  </si>
  <si>
    <t>00000432</t>
  </si>
  <si>
    <t>Bán hàng CÔNG TY TNHH MỘT THÀNH VIÊN THỰC PHẨM SAIGON CO.OP theo hóa đơn 00000432</t>
  </si>
  <si>
    <t>00000433</t>
  </si>
  <si>
    <t>Bán hàng CÔNG TY TNHH MỘT THÀNH VIÊN THỰC PHẨM SAIGON CO.OP theo hóa đơn 00000433</t>
  </si>
  <si>
    <t>00000434</t>
  </si>
  <si>
    <t>Bán hàng CÔNG TY TNHH MỘT THÀNH VIÊN THỰC PHẨM SAIGON CO.OP theo hóa đơn 00000434</t>
  </si>
  <si>
    <t>00000435</t>
  </si>
  <si>
    <t>Bán hàng CÔNG TY TNHH MỘT THÀNH VIÊN THỰC PHẨM SAIGON CO.OP theo hóa đơn 00000435</t>
  </si>
  <si>
    <t>00000436</t>
  </si>
  <si>
    <t>Bán hàng CÔNG TY TNHH MỘT THÀNH VIÊN THỰC PHẨM SAIGON CO.OP theo hóa đơn 00000436</t>
  </si>
  <si>
    <t>00000437</t>
  </si>
  <si>
    <t>Bán hàng CÔNG TY TNHH MỘT THÀNH VIÊN THỰC PHẨM SAIGON CO.OP theo hóa đơn 00000437</t>
  </si>
  <si>
    <t>00000438</t>
  </si>
  <si>
    <t>Bán hàng CÔNG TY TNHH MỘT THÀNH VIÊN THỰC PHẨM SAIGON CO.OP theo hóa đơn 00000438</t>
  </si>
  <si>
    <t>00000439</t>
  </si>
  <si>
    <t>Bán hàng CÔNG TY TNHH MỘT THÀNH VIÊN THỰC PHẨM SAIGON CO.OP theo hóa đơn 00000439</t>
  </si>
  <si>
    <t>00000442</t>
  </si>
  <si>
    <t>Bán hàng CHI NHÁNH LIÊN HIỆP HTX TM TP.HCM - CO.OPMART CAO LÃNH theo hóa đơn 00000442</t>
  </si>
  <si>
    <t>Bán hàng CHI NHÁNH LIÊN HIỆP HỢP TÁC XÃ THƯƠNG MẠI TP. HỒ CHÍ MINH - CO.OPMART BÀ RỊA theo hóa đơn 00000443</t>
  </si>
  <si>
    <t>00000455</t>
  </si>
  <si>
    <t>00000456</t>
  </si>
  <si>
    <t>Bán hàng CÔNG TY TNHH MỘT THÀNH VIÊN THỰC PHẨM SAIGON CO.OP theo hóa đơn 00000456</t>
  </si>
  <si>
    <t>00000457</t>
  </si>
  <si>
    <t>Bán hàng CÔNG TY TNHH MỘT THÀNH VIÊN THỰC PHẨM SAIGON CO.OP theo hóa đơn 00000457</t>
  </si>
  <si>
    <t>00000458</t>
  </si>
  <si>
    <t>Bán hàng CÔNG TY TNHH MỘT THÀNH VIÊN THỰC PHẨM SAIGON CO.OP theo hóa đơn 00000458</t>
  </si>
  <si>
    <t>00000459</t>
  </si>
  <si>
    <t>Bán hàng CÔNG TY TNHH MỘT THÀNH VIÊN THỰC PHẨM SAIGON CO.OP theo hóa đơn 00000459</t>
  </si>
  <si>
    <t>00000460</t>
  </si>
  <si>
    <t>Bán hàng CÔNG TY TNHH MỘT THÀNH VIÊN THỰC PHẨM SAIGON CO.OP theo hóa đơn 00000460</t>
  </si>
  <si>
    <t>00000461</t>
  </si>
  <si>
    <t>Bán hàng CÔNG TY TNHH MỘT THÀNH VIÊN THỰC PHẨM SAIGON CO.OP theo hóa đơn 00000461</t>
  </si>
  <si>
    <t>00000462</t>
  </si>
  <si>
    <t>Bán hàng CÔNG TY TNHH MỘT THÀNH VIÊN THỰC PHẨM SAIGON CO.OP theo hóa đơn 00000462</t>
  </si>
  <si>
    <t>00000463</t>
  </si>
  <si>
    <t>00000464</t>
  </si>
  <si>
    <t>2050. Cửa Hàng Co.opFood Dương Thị Mười 456</t>
  </si>
  <si>
    <t>00000465</t>
  </si>
  <si>
    <t>Bán hàng CÔNG TY TNHH MỘT THÀNH VIÊN THỰC PHẨM SAIGON CO.OP theo hóa đơn 00000465</t>
  </si>
  <si>
    <t>00000466</t>
  </si>
  <si>
    <t>Bán hàng CÔNG TY TNHH MỘT THÀNH VIÊN THỰC PHẨM SAIGON CO.OP theo hóa đơn 00000466</t>
  </si>
  <si>
    <t>00000471</t>
  </si>
  <si>
    <t>Bán hàng CÔNG TY TNHH MỘT THÀNH VIÊN THỰC PHẨM SAIGON CO.OP theo hóa đơn 00000471</t>
  </si>
  <si>
    <t>00000472</t>
  </si>
  <si>
    <t>Bán hàng CN LIÊN HIỆP HỢP TÁC XÃ THƯƠNG MẠI TP. HỒ CHÍ MINH - CO.OPMART HIỆP THÀNH theo hóa đơn 00000472</t>
  </si>
  <si>
    <t>00000473</t>
  </si>
  <si>
    <t>00000474</t>
  </si>
  <si>
    <t>00000475</t>
  </si>
  <si>
    <t>00000476</t>
  </si>
  <si>
    <t>00000477</t>
  </si>
  <si>
    <t>Cửa Hàng Co.opFood Chợ cầu</t>
  </si>
  <si>
    <t>00000478</t>
  </si>
  <si>
    <t>00000479</t>
  </si>
  <si>
    <t>00000480</t>
  </si>
  <si>
    <t>00000481</t>
  </si>
  <si>
    <t>Bán hàng CÔNG TY TNHH MỘT THÀNH VIÊN THỰC PHẨM SAIGON CO.OP theo hóa đơn 00000481</t>
  </si>
  <si>
    <t>00000482</t>
  </si>
  <si>
    <t>00000483</t>
  </si>
  <si>
    <t>00000484</t>
  </si>
  <si>
    <t>00000485</t>
  </si>
  <si>
    <t>00000486</t>
  </si>
  <si>
    <t>00000487</t>
  </si>
  <si>
    <t>00000488</t>
  </si>
  <si>
    <t>Bán hàng CHI NHÁNH CÔNG TY TNHH MỘT THÀNH VIÊN THỰC PHẨM SAIGON CO.OP - CO.OP FOOD KHU VỰC BÌNH DƯƠNG theo hóa đơn 00000489</t>
  </si>
  <si>
    <t>00000490</t>
  </si>
  <si>
    <t>Bán hàng CHI NHÁNH CÔNG TY TNHH MỘT THÀNH VIÊN THỰC PHẨM SAIGON CO.OP - CO.OP FOOD KHU VỰC BÌNH DƯƠNG theo hóa đơn 00000490</t>
  </si>
  <si>
    <t>00000491</t>
  </si>
  <si>
    <t>Bán hàng CHI NHÁNH CÔNG TY TNHH MỘT THÀNH VIÊN THỰC PHẨM SAIGON CO.OP - CO.OP FOOD KHU VỰC BÌNH DƯƠNG theo hóa đơn 00000491</t>
  </si>
  <si>
    <t>00000492</t>
  </si>
  <si>
    <t>Bán hàng CHI NHÁNH CÔNG TY TNHH MỘT THÀNH VIÊN THỰC PHẨM SAIGON CO.OP - CO.OP FOOD KHU VỰC BÌNH DƯƠNG theo hóa đơn 00000492</t>
  </si>
  <si>
    <t>00000493</t>
  </si>
  <si>
    <t>Bán hàng CHI NHÁNH CÔNG TY TNHH MỘT THÀNH VIÊN THỰC PHẨM SAIGON CO.OP - CO.OP FOOD KHU VỰC BÌNH DƯƠNG theo hóa đơn 00000493</t>
  </si>
  <si>
    <t>00000494</t>
  </si>
  <si>
    <t>Bán hàng CHI NHÁNH CÔNG TY TNHH MỘT THÀNH VIÊN THỰC PHẨM SAIGON CO.OP - CO.OP FOOD KHU VỰC BÌNH DƯƠNG theo hóa đơn 00000494</t>
  </si>
  <si>
    <t>00000495</t>
  </si>
  <si>
    <t>Bán hàng CHI NHÁNH CÔNG TY TNHH MỘT THÀNH VIÊN THỰC PHẨM SAIGON CO.OP - CO.OP FOOD KHU VỰC BÌNH DƯƠNG theo hóa đơn 00000495</t>
  </si>
  <si>
    <t>00000496</t>
  </si>
  <si>
    <t>Bán hàng CHI NHÁNH CÔNG TY TNHH MỘT THÀNH VIÊN THỰC PHẨM SAIGON CO.OP - CO.OP FOOD KHU VỰC BÌNH DƯƠNG theo hóa đơn 00000496</t>
  </si>
  <si>
    <t>00000497</t>
  </si>
  <si>
    <t>Bán hàng CHI NHÁNH CÔNG TY TNHH MỘT THÀNH VIÊN THỰC PHẨM SAIGON CO.OP - CO.OP FOOD KHU VỰC BÌNH DƯƠNG theo hóa đơn 00000497</t>
  </si>
  <si>
    <t>00000498</t>
  </si>
  <si>
    <t>Bán hàng CHI NHÁNH CÔNG TY TNHH MỘT THÀNH VIÊN THỰC PHẨM SAIGON CO.OP - CO.OP FOOD KHU VỰC BÌNH DƯƠNG theo hóa đơn 00000498</t>
  </si>
  <si>
    <t>00000499</t>
  </si>
  <si>
    <t>Bán hàng CHI NHÁNH CÔNG TY TNHH MỘT THÀNH VIÊN THỰC PHẨM SAIGON CO.OP - CO.OP FOOD KHU VỰC BÌNH DƯƠNG theo hóa đơn 00000499</t>
  </si>
  <si>
    <t>00000500</t>
  </si>
  <si>
    <t>Bán hàng CHI NHÁNH CÔNG TY TNHH MỘT THÀNH VIÊN THỰC PHẨM SAIGON CO.OP - CO.OP FOOD KHU VỰC BÌNH DƯƠNG theo hóa đơn 00000500</t>
  </si>
  <si>
    <t>00000502</t>
  </si>
  <si>
    <t>Bán hàng CN CÔNG TY TNHH MTV THỰC PHẨM SAIGON CO.OP - CO.OPFOOD KHU VỰC ĐỒNG NAI theo hóa đơn 00000502</t>
  </si>
  <si>
    <t>00000503</t>
  </si>
  <si>
    <t>Bán hàng CN CÔNG TY TNHH MTV THỰC PHẨM SAIGON CO.OP - CO.OPFOOD KHU VỰC ĐỒNG NAI theo hóa đơn 00000503</t>
  </si>
  <si>
    <t>00000504</t>
  </si>
  <si>
    <t>Bán hàng CN CÔNG TY TNHH MTV THỰC PHẨM SAIGON CO.OP - CO.OPFOOD KHU VỰC ĐỒNG NAI theo hóa đơn 00000504</t>
  </si>
  <si>
    <t>00000505</t>
  </si>
  <si>
    <t>Bán hàng CN CÔNG TY TNHH MTV THỰC PHẨM SAIGON CO.OP - CO.OPFOOD KHU VỰC ĐỒNG NAI theo hóa đơn 00000505</t>
  </si>
  <si>
    <t>00000506</t>
  </si>
  <si>
    <t>Bán hàng CN CÔNG TY TNHH MTV THỰC PHẨM SAIGON CO.OP - CO.OPFOOD KHU VỰC ĐỒNG NAI theo hóa đơn 00000506</t>
  </si>
  <si>
    <t>Bán hàng CN CÔNG TY TNHH MTV THỰC PHẨM SAIGON CO.OP - CO.OPFOOD KHU VỰC ĐỒNG NAI theo hóa đơn 00000507</t>
  </si>
  <si>
    <t>00000508</t>
  </si>
  <si>
    <t>Cửa hàng Co.op Food An Dương Vương 451</t>
  </si>
  <si>
    <t>00000509</t>
  </si>
  <si>
    <t>00000510</t>
  </si>
  <si>
    <t>00000511</t>
  </si>
  <si>
    <t>00000512</t>
  </si>
  <si>
    <t>00000513</t>
  </si>
  <si>
    <t>00000514</t>
  </si>
  <si>
    <t>00000515</t>
  </si>
  <si>
    <t>Cửa Hàng Co.opFood Trần Chánh Chiếu</t>
  </si>
  <si>
    <t>00000516</t>
  </si>
  <si>
    <t>00000517</t>
  </si>
  <si>
    <t>00000518</t>
  </si>
  <si>
    <t>00000519</t>
  </si>
  <si>
    <t>Cửa Hàng Co.opFood Lạc Long Quân</t>
  </si>
  <si>
    <t>00000520</t>
  </si>
  <si>
    <t>00000528</t>
  </si>
  <si>
    <t>00000529</t>
  </si>
  <si>
    <t>00000530</t>
  </si>
  <si>
    <t>00000531</t>
  </si>
  <si>
    <t>00000532</t>
  </si>
  <si>
    <t>Bán hàng CÔNG TY TNHH MỘT THÀNH VIÊN THỰC PHẨM SAIGON CO.OP theo hóa đơn 00000532</t>
  </si>
  <si>
    <t>00000533</t>
  </si>
  <si>
    <t>Cửa hàng Co.op Food 13 Lê Văn Thịnh theo hóa đơn 00000533</t>
  </si>
  <si>
    <t>00000534</t>
  </si>
  <si>
    <t>Bán hàng CÔNG TY TNHH MỘT THÀNH VIÊN THỰC PHẨM SAIGON CO.OP theo hóa đơn 00000534</t>
  </si>
  <si>
    <t>00000546</t>
  </si>
  <si>
    <t>Bán hàng CÔNG TY TNHH MỘT THÀNH VIÊN THỰC PHẨM SAIGON CO.OP theo hóa đơn 00000546</t>
  </si>
  <si>
    <t>00000547</t>
  </si>
  <si>
    <t>Cửa Hàng Co.opFood Nguyễn Duy Trinh  theo hóa đơn 00000547</t>
  </si>
  <si>
    <t>00000561</t>
  </si>
  <si>
    <t>00000562</t>
  </si>
  <si>
    <t>00000563</t>
  </si>
  <si>
    <t>00000564</t>
  </si>
  <si>
    <t>00000565</t>
  </si>
  <si>
    <t>00000584</t>
  </si>
  <si>
    <t>00000585</t>
  </si>
  <si>
    <t>00000586</t>
  </si>
  <si>
    <t>00000587</t>
  </si>
  <si>
    <t>00000588</t>
  </si>
  <si>
    <t>00000590</t>
  </si>
  <si>
    <t>00000591</t>
  </si>
  <si>
    <t>00000592</t>
  </si>
  <si>
    <t>00000593</t>
  </si>
  <si>
    <t>00000594</t>
  </si>
  <si>
    <t>00000595</t>
  </si>
  <si>
    <t>00000596</t>
  </si>
  <si>
    <t>00000597</t>
  </si>
  <si>
    <t>00000598</t>
  </si>
  <si>
    <t>Bán hàng CÔNG TY TNHH MỘT THÀNH VIÊN SÀI GÒN CO.OP BÌNH TÂN theo hóa đơn 00000598</t>
  </si>
  <si>
    <t>00000599</t>
  </si>
  <si>
    <t>00000600</t>
  </si>
  <si>
    <t>00000601</t>
  </si>
  <si>
    <t>00000602</t>
  </si>
  <si>
    <t>00000603</t>
  </si>
  <si>
    <t>00000604</t>
  </si>
  <si>
    <t>00000605</t>
  </si>
  <si>
    <t>00000606</t>
  </si>
  <si>
    <t>00000607</t>
  </si>
  <si>
    <t>00000608</t>
  </si>
  <si>
    <t>Bán hàng CÔNG TY TNHH MỘT THÀNH VIÊN SÀI GÒN CO.OP CỐNG QUỲNH theo hóa đơn 00000608</t>
  </si>
  <si>
    <t>00000609</t>
  </si>
  <si>
    <t>00000610</t>
  </si>
  <si>
    <t>00000611</t>
  </si>
  <si>
    <t>00000612</t>
  </si>
  <si>
    <t>00000613</t>
  </si>
  <si>
    <t>00000614</t>
  </si>
  <si>
    <t>00000615</t>
  </si>
  <si>
    <t>00000616</t>
  </si>
  <si>
    <t>00000617</t>
  </si>
  <si>
    <t>00000618</t>
  </si>
  <si>
    <t>00000619</t>
  </si>
  <si>
    <t>00000620</t>
  </si>
  <si>
    <t>00000621</t>
  </si>
  <si>
    <t>00000622</t>
  </si>
  <si>
    <t>00000623</t>
  </si>
  <si>
    <t>00000625</t>
  </si>
  <si>
    <t>Bán hàng CÔNG TY TNHH MỘT THÀNH VIÊN SÀI GÒN CO.OP GÒ VẤP theo hóa đơn 00000625</t>
  </si>
  <si>
    <t>00000626</t>
  </si>
  <si>
    <t>00000627</t>
  </si>
  <si>
    <t>00000628</t>
  </si>
  <si>
    <t>00000629</t>
  </si>
  <si>
    <t>00000630</t>
  </si>
  <si>
    <t>00000631</t>
  </si>
  <si>
    <t>00000632</t>
  </si>
  <si>
    <t>00000633</t>
  </si>
  <si>
    <t>00000634</t>
  </si>
  <si>
    <t>00000635</t>
  </si>
  <si>
    <t>00000636</t>
  </si>
  <si>
    <t>00000647</t>
  </si>
  <si>
    <t>00000648</t>
  </si>
  <si>
    <t>00000650</t>
  </si>
  <si>
    <t>Bán hàng CÔNG TY TNHH MỘT THÀNH VIÊN SÀI GÒN CO.OP XA LỘ HÀ NỘI theo hóa đơn 00000650</t>
  </si>
  <si>
    <t>00000651</t>
  </si>
  <si>
    <t>00000652</t>
  </si>
  <si>
    <t>00000654</t>
  </si>
  <si>
    <t>00000655</t>
  </si>
  <si>
    <t>00000656</t>
  </si>
  <si>
    <t>Cửa Hàng Co.opFood Lê Văn Việt</t>
  </si>
  <si>
    <t>00000657</t>
  </si>
  <si>
    <t>00000658</t>
  </si>
  <si>
    <t>00000659</t>
  </si>
  <si>
    <t>00000660</t>
  </si>
  <si>
    <t>00000661</t>
  </si>
  <si>
    <t>00000662</t>
  </si>
  <si>
    <t>00000663</t>
  </si>
  <si>
    <t>00000664</t>
  </si>
  <si>
    <t>00000665</t>
  </si>
  <si>
    <t>00000666</t>
  </si>
  <si>
    <t>00000667</t>
  </si>
  <si>
    <t>00000669</t>
  </si>
  <si>
    <t>00000670</t>
  </si>
  <si>
    <t>Cửa Hàng Co.opFood Nguyễn Cửu Đàm</t>
  </si>
  <si>
    <t>00000672</t>
  </si>
  <si>
    <t>00000673</t>
  </si>
  <si>
    <t>00000674</t>
  </si>
  <si>
    <t>00000675</t>
  </si>
  <si>
    <t>00000676</t>
  </si>
  <si>
    <t>Cửa Hàng Co.opFood Thới Hòa</t>
  </si>
  <si>
    <t>00000677</t>
  </si>
  <si>
    <t>00000678</t>
  </si>
  <si>
    <t>00000680</t>
  </si>
  <si>
    <t>00000681</t>
  </si>
  <si>
    <t>2073. Cửa Hàng Co.opFood liên khu 4-5</t>
  </si>
  <si>
    <t>00000691</t>
  </si>
  <si>
    <t>00000692</t>
  </si>
  <si>
    <t>Cửa Hàng Co.opFood Ehome 3</t>
  </si>
  <si>
    <t>00000694</t>
  </si>
  <si>
    <t>00000695</t>
  </si>
  <si>
    <t>00000696</t>
  </si>
  <si>
    <t>00000697</t>
  </si>
  <si>
    <t>00000698</t>
  </si>
  <si>
    <t>00000699</t>
  </si>
  <si>
    <t>00000700</t>
  </si>
  <si>
    <t>00000701</t>
  </si>
  <si>
    <t>00000702</t>
  </si>
  <si>
    <t>00000703</t>
  </si>
  <si>
    <t>00000704</t>
  </si>
  <si>
    <t>00000705</t>
  </si>
  <si>
    <t>00000706</t>
  </si>
  <si>
    <t>00000707</t>
  </si>
  <si>
    <t>00000709</t>
  </si>
  <si>
    <t>00000710</t>
  </si>
  <si>
    <t>00000712</t>
  </si>
  <si>
    <t>00000719</t>
  </si>
  <si>
    <t>Bán hàng CHI NHÁNH LIÊN HIỆP HỢP TÁC XÃ THƯƠNG MẠI TP. HỒ CHÍ MINH - CO.OPMART QUẢNG BÌNH theo hóa đơn 00000719</t>
  </si>
  <si>
    <t>00000720</t>
  </si>
  <si>
    <t>Bán hàng CHI NHÁNH LIÊN HIỆP HỢP TÁC XÃ THƯƠNG MẠI TP. HỒ CHÍ MINH - CO.OPMART QUẢNG BÌNH theo hóa đơn 00000720</t>
  </si>
  <si>
    <t>00000721</t>
  </si>
  <si>
    <t>Bán hàng CHI NHÁNH LIÊN HIỆP HỢP TÁC XÃ THƯƠNG MẠI TP.HỒ CHÍ MINH - CO.OPMART KON TUM theo hóa đơn 00000721</t>
  </si>
  <si>
    <t>00000723</t>
  </si>
  <si>
    <t>Bán hàng CHI NHÁNH CÔNG TY TNHH MỘT THÀNH VIÊN THỰC PHẨM SAIGON CO.OP - CỬA HÀNG CO.OP FOOD LONG HẬU theo hóa đơn 00000723</t>
  </si>
  <si>
    <t>00000724</t>
  </si>
  <si>
    <t>00000725</t>
  </si>
  <si>
    <t>00000742</t>
  </si>
  <si>
    <t>00000743</t>
  </si>
  <si>
    <t>00000744</t>
  </si>
  <si>
    <t>00000745</t>
  </si>
  <si>
    <t>00000746</t>
  </si>
  <si>
    <t>00000747</t>
  </si>
  <si>
    <t>00000748</t>
  </si>
  <si>
    <t>00000749</t>
  </si>
  <si>
    <t>Bán hàng CHI NHÁNH LIÊN HIỆP HỢP TÁC XÃ THƯƠNG MẠI TP. HỒ CHÍ MINH - CO.OPMART CƯ MGAR theo hóa đơn 00000749</t>
  </si>
  <si>
    <t>00000750</t>
  </si>
  <si>
    <t>00000751</t>
  </si>
  <si>
    <t>00000752</t>
  </si>
  <si>
    <t>00000753</t>
  </si>
  <si>
    <t>00000754</t>
  </si>
  <si>
    <t>00000755</t>
  </si>
  <si>
    <t>00000760</t>
  </si>
  <si>
    <t>00000761</t>
  </si>
  <si>
    <t>00000771</t>
  </si>
  <si>
    <t>Bán hàng CÔNG TY TNHH MỘT THÀNH VIÊN SÀI GÒN CO.OP CỐNG QUỲNH theo hóa đơn 00000771</t>
  </si>
  <si>
    <t>00000772</t>
  </si>
  <si>
    <t>Bán hàng CÔNG TY TNHH MỘT THÀNH VIÊN SÀI GÒN CO.OP RẠCH MIỄU theo hóa đơn 00000772</t>
  </si>
  <si>
    <t>00000774</t>
  </si>
  <si>
    <t>00000775</t>
  </si>
  <si>
    <t>00000776</t>
  </si>
  <si>
    <t>00000777</t>
  </si>
  <si>
    <t>00000778</t>
  </si>
  <si>
    <t>00000779</t>
  </si>
  <si>
    <t>00000780</t>
  </si>
  <si>
    <t>00000781</t>
  </si>
  <si>
    <t>00000782</t>
  </si>
  <si>
    <t>00000783</t>
  </si>
  <si>
    <t>00000784</t>
  </si>
  <si>
    <t>00000785</t>
  </si>
  <si>
    <t>00000786</t>
  </si>
  <si>
    <t>00000787</t>
  </si>
  <si>
    <t>00000788</t>
  </si>
  <si>
    <t>00000789</t>
  </si>
  <si>
    <t>00000790</t>
  </si>
  <si>
    <t>00000791</t>
  </si>
  <si>
    <t>00000792</t>
  </si>
  <si>
    <t>00000793</t>
  </si>
  <si>
    <t>00000794</t>
  </si>
  <si>
    <t>00000795</t>
  </si>
  <si>
    <t>00000796</t>
  </si>
  <si>
    <t>00000797</t>
  </si>
  <si>
    <t>00000798</t>
  </si>
  <si>
    <t>00000799</t>
  </si>
  <si>
    <t>00000800</t>
  </si>
  <si>
    <t>00000029</t>
  </si>
  <si>
    <t>00000030</t>
  </si>
  <si>
    <t>00000805</t>
  </si>
  <si>
    <t>00000826</t>
  </si>
  <si>
    <t>Bán hàng CÔNG TY TNHH MỘT THÀNH VIÊN SÀI GÒN CO.OP NAM SÀI GÒN theo hóa đơn 00000826</t>
  </si>
  <si>
    <t>00000838</t>
  </si>
  <si>
    <t>Bán hàng CHI NHÁNH CÔNG TY TNHH MỘT THÀNH VIÊN THỰC PHẨM SAIGON CO.OP - CO.OP FOOD KHU VỰC BÌNH DƯƠNG theo hóa đơn 00000838</t>
  </si>
  <si>
    <t>00000848</t>
  </si>
  <si>
    <t>Bán hàng CHI NHÁNH CÔNG TY TNHH MỘT THÀNH VIÊN THỰC PHẨM SAIGON CO.OP - CO.OP FOOD KHU VỰC BÌNH DƯƠNG theo hóa đơn 00000848</t>
  </si>
  <si>
    <t>00000850</t>
  </si>
  <si>
    <t>Bán hàng CHI NHÁNH CÔNG TY TNHH MỘT THÀNH VIÊN THỰC PHẨM SAIGON CO.OP - CO.OP FOOD KHU VỰC BÌNH DƯƠNG theo hóa đơn 00000850</t>
  </si>
  <si>
    <t>00000852</t>
  </si>
  <si>
    <t>Bán hàng CN LIÊN HIỆP HỢP TÁC XÃ THƯƠNG MẠI TP. HỒ CHÍ MINH - CO.OPMART HIỆP THÀNH theo hóa đơn 00000852</t>
  </si>
  <si>
    <t>00000856</t>
  </si>
  <si>
    <t>Cửa Hàng Co.opFood Đình Phong Phú. HỦY HĐ 00056164 XUẤT LẠI HĐ 000856</t>
  </si>
  <si>
    <t>00000857</t>
  </si>
  <si>
    <t>00000861</t>
  </si>
  <si>
    <t>Bán hàng CHI NHÁNH LIÊN HIỆP HỢP TÁC XÃ THƯƠNG MẠI TP.HỒ CHÍ MINH - CO.OPMART DUYÊN HẢI theo hóa đơn 00000861</t>
  </si>
  <si>
    <t>00000862</t>
  </si>
  <si>
    <t>Bán hàng CHI NHÁNH LIÊN HIỆP HỢP TÁC XÃ THƯƠNG MẠI TP. HỒ CHÍ MINH - CO.OPMART TÂN AN theo hóa đơn 00000862</t>
  </si>
  <si>
    <t>00000863</t>
  </si>
  <si>
    <t>Bán hàng CHI NHÁNH LIÊN HIỆP HỢP TÁC XÃ THƯƠNG MẠI TP.HỒ CHÍ MINH - CO.OPMART PHAN RÍ CỬA theo hóa đơn 00000863</t>
  </si>
  <si>
    <t>00000871</t>
  </si>
  <si>
    <t>hủy hđ 00000476 xuất lại hđ 00000871</t>
  </si>
  <si>
    <t>00000872</t>
  </si>
  <si>
    <t>Bán hàng CÔNG TY TNHH MỘT THÀNH VIÊN SÀI GÒN CO.OP HÓC MÔN theo hóa đơn 00000872</t>
  </si>
  <si>
    <t>00000873</t>
  </si>
  <si>
    <t>00000875</t>
  </si>
  <si>
    <t>Bán hàng CÔNG TY TNHH MỘT THÀNH VIÊN SÀI GÒN CO.OP PHÚ NHUẬN theo hóa đơn 00000875</t>
  </si>
  <si>
    <t>00000321</t>
  </si>
  <si>
    <t>00000333</t>
  </si>
  <si>
    <t>00000881</t>
  </si>
  <si>
    <t>00000882</t>
  </si>
  <si>
    <t>00000883</t>
  </si>
  <si>
    <t>00000884</t>
  </si>
  <si>
    <t>00000885</t>
  </si>
  <si>
    <t>00000888</t>
  </si>
  <si>
    <t>00000891</t>
  </si>
  <si>
    <t>00000892</t>
  </si>
  <si>
    <t>00000893</t>
  </si>
  <si>
    <t>00000894</t>
  </si>
  <si>
    <t>00000896</t>
  </si>
  <si>
    <t>00000897</t>
  </si>
  <si>
    <t>00000898</t>
  </si>
  <si>
    <t>00000899</t>
  </si>
  <si>
    <t>00000909</t>
  </si>
  <si>
    <t>Bán hàng CÔNG TY TNHH MỘT THÀNH VIÊN SÀI GÒN CO.OP XA LỘ HÀ NỘI theo hóa đơn 00000909</t>
  </si>
  <si>
    <t>00000910</t>
  </si>
  <si>
    <t>Bán hàng CÔNG TY TNHH MỘT THÀNH VIÊN SÀI GÒN CO.OP XA LỘ HÀ NỘI theo hóa đơn 00000910</t>
  </si>
  <si>
    <t>00000913</t>
  </si>
  <si>
    <t>Bán hàng CÔNG TY TNHH MỘT THÀNH VIÊN SÀI GÒN CO.OP ĐÌNH CHIỂU theo hóa đơn 00000913</t>
  </si>
  <si>
    <t>00000914</t>
  </si>
  <si>
    <t>00000915</t>
  </si>
  <si>
    <t>00000916</t>
  </si>
  <si>
    <t>00000917</t>
  </si>
  <si>
    <t>00000920</t>
  </si>
  <si>
    <t>00000924</t>
  </si>
  <si>
    <t>00000928</t>
  </si>
  <si>
    <t>Bán hàng CHI NHÁNH - CÔNG TY TNHH MỘT THÀNH VIÊN THỰC PHẨM SAIGON CO.OP - CO.OP FOOD MIỀN BẮC theo hóa đơn 00000928</t>
  </si>
  <si>
    <t>00000933</t>
  </si>
  <si>
    <t>Bán hàng CHI NHÁNH LIÊN HIỆP HỢP TÁC XÃ THƯƠNG MẠI TP. HỒ CHÍ MINH-CO.OPMART BÌNH THỦY theo hóa đơn 00000933</t>
  </si>
  <si>
    <t>00000934</t>
  </si>
  <si>
    <t>Bán hàng CHI NHÁNH CÔNG TY TNHH MỘT THÀNH VIÊN THỰC PHẨM SAIGON CO.OP - CO.OP FOOD KHU VỰC CẦN THƠ theo hóa đơn 00000934</t>
  </si>
  <si>
    <t>00000935</t>
  </si>
  <si>
    <t>Bán hàng CHI NHÁNH CÔNG TY TNHH MỘT THÀNH VIÊN THỰC PHẨM SAIGON CO.OP - CO.OP FOOD KHU VỰC CẦN THƠ theo hóa đơn 00000935</t>
  </si>
  <si>
    <t>00000936</t>
  </si>
  <si>
    <t>Bán hàng CHI NHÁNH CÔNG TY TNHH MỘT THÀNH VIÊN THỰC PHẨM SAIGON CO.OP - CO.OP FOOD KHU VỰC CẦN THƠ theo hóa đơn 00000936</t>
  </si>
  <si>
    <t>00000937</t>
  </si>
  <si>
    <t>Bán hàng CHI NHÁNH CÔNG TY TNHH MỘT THÀNH VIÊN THỰC PHẨM SAIGON CO.OP - CO.OP FOOD KHU VỰC CẦN THƠ theo hóa đơn 00000937</t>
  </si>
  <si>
    <t>00000938</t>
  </si>
  <si>
    <t>Bán hàng CHI NHÁNH CÔNG TY TNHH MỘT THÀNH VIÊN THỰC PHẨM SAIGON CO.OP - CO.OP FOOD KHU VỰC CẦN THƠ theo hóa đơn 00000938</t>
  </si>
  <si>
    <t>00000939</t>
  </si>
  <si>
    <t>Bán hàng CHI NHÁNH CÔNG TY TNHH MỘT THÀNH VIÊN THỰC PHẨM SAIGON CO.OP - CO.OP FOOD KHU VỰC CẦN THƠ theo hóa đơn 00000939</t>
  </si>
  <si>
    <t>00000940</t>
  </si>
  <si>
    <t>Bán hàng CHI NHÁNH CÔNG TY TNHH MỘT THÀNH VIÊN THỰC PHẨM SAIGON CO.OP - CO.OP FOOD KHU VỰC CẦN THƠ theo hóa đơn 00000940</t>
  </si>
  <si>
    <t>00000941</t>
  </si>
  <si>
    <t>Bán hàng CHI NHÁNH CÔNG TY TNHH MỘT THÀNH VIÊN THỰC PHẨM SAIGON CO.OP - CO.OP FOOD KHU VỰC CẦN THƠ theo hóa đơn 00000941</t>
  </si>
  <si>
    <t>00000942</t>
  </si>
  <si>
    <t>Bán hàng CHI NHÁNH LIÊN HIỆP HỢP TÁC XÃ THƯƠNG MẠI TP. HỒ CHÍ MINH-CO.OPMART SA ĐÉC theo hóa đơn 00000942</t>
  </si>
  <si>
    <t>00000943</t>
  </si>
  <si>
    <t>Bán hàng CHI NHÁNH LIÊN HIỆP HỢP TÁC XÃ THƯƠNG MẠI TP.HCM - CO.OPMART CAI LẬY theo hóa đơn 00000943</t>
  </si>
  <si>
    <t>00000967</t>
  </si>
  <si>
    <t>Bán hàng CHI NHÁNH - CÔNG TY TNHH MỘT THÀNH VIÊN THỰC PHẨM SAIGON CO.OP - CO.OP FOOD MIỀN BẮC theo hóa đơn 00000967</t>
  </si>
  <si>
    <t>00000969</t>
  </si>
  <si>
    <t>Bán hàng CHI NHÁNH CÔNG TY TNHH MỘT THÀNH VIÊN THỰC PHẨM SAIGON CO.OP - CO.OP FOOD KHU VỰC CẦN THƠ theo hóa đơn 00000969</t>
  </si>
  <si>
    <t>00000970</t>
  </si>
  <si>
    <t>00000971</t>
  </si>
  <si>
    <t>hủy hđ 00000970 xuất lại hđ 00000971</t>
  </si>
  <si>
    <t>00000972</t>
  </si>
  <si>
    <t>Bán hàng CHI NHÁNH LIÊN HIỆP HỢP TÁC XÃ THƯƠNG MẠI TP. HỒ CHÍ MINH - CO.OPMART BẮC GIANG theo hóa đơn 00000972</t>
  </si>
  <si>
    <t>00000975</t>
  </si>
  <si>
    <t>Bán hàng CÔNG TY TNHH MỘT THÀNH VIÊN SÀI GÒN CO.OP CỐNG QUỲNH theo hóa đơn 00000975</t>
  </si>
  <si>
    <t>00000639</t>
  </si>
  <si>
    <t>00000642</t>
  </si>
  <si>
    <t>00000644</t>
  </si>
  <si>
    <t>00000980</t>
  </si>
  <si>
    <t>Bán hàng CÔNG TY TNHH MỘT THÀNH VIÊN SÀI GÒN CO.OP NAM SÀI GÒN theo hóa đơn 00000980</t>
  </si>
  <si>
    <t>00000991</t>
  </si>
  <si>
    <t>Bán hàng CHI NHÁNH LIÊN HIỆP HỢP TÁC XÃ THƯƠNG MẠI TP.HCM - CO.OPMART BÌNH TÂN 2 theo hóa đơn 00000991</t>
  </si>
  <si>
    <t>00000992</t>
  </si>
  <si>
    <t>Bán hàng CHI NHÁNH CÔNG TY TNHH MỘT THÀNH VIÊN THỰC PHẨM SAIGON CO.OP - CO.OP FOOD KHU VỰC BÌNH DƯƠNG theo hóa đơn 00000992</t>
  </si>
  <si>
    <t>00000998</t>
  </si>
  <si>
    <t>00001000</t>
  </si>
  <si>
    <t>Bán hàng CÔNG TY TNHH MỘT THÀNH VIÊN SÀI GÒN CO.OP ĐÌNH CHIỂU theo hóa đơn 00001000</t>
  </si>
  <si>
    <t>00001001</t>
  </si>
  <si>
    <t>00001003</t>
  </si>
  <si>
    <t>00001006</t>
  </si>
  <si>
    <t>00001007</t>
  </si>
  <si>
    <t>00001008</t>
  </si>
  <si>
    <t>00001012</t>
  </si>
  <si>
    <t>Bán hàng CN CÔNG TY TNHH MTV THỰC PHẨM SAIGON CO.OP - CO.OPFOOD KHU VỰC ĐỒNG NAI theo hóa đơn 00001012</t>
  </si>
  <si>
    <t>00001018</t>
  </si>
  <si>
    <t>Bán hàng CHI NHÁNH - CÔNG TY TNHH MỘT THÀNH VIÊN THỰC PHẨM SAIGON CO.OP - CO.OP FOOD MIỀN BẮC theo hóa đơn 00001018</t>
  </si>
  <si>
    <t>00001019</t>
  </si>
  <si>
    <t>Bán hàng CHI NHÁNH LIÊN HIỆP HỢP TÁC XÃ THƯƠNG MẠI TP. HỒ CHÍ MINH - CO.OPMART THÁP MƯỜI theo hóa đơn 00001019</t>
  </si>
  <si>
    <t>00001020</t>
  </si>
  <si>
    <t>Bán hàng CHI NHÁNH LIÊN HIỆP HỢP TÁC XÃ THƯƠNG MẠI TP. HỒ CHÍ MINH - CO.OPMART THÁP MƯỜI theo hóa đơn 00001020</t>
  </si>
  <si>
    <t>00001025</t>
  </si>
  <si>
    <t>Bán hàng CHI NHÁNH LIÊN HIỆP HỢP TÁC XÃ THƯƠNG MẠI TP.HỒ CHÍ MINH - CO.OPMART KON TUM theo hóa đơn 00001025</t>
  </si>
  <si>
    <t>00001026</t>
  </si>
  <si>
    <t>Bán hàng CHI NHÁNH LIÊN HIỆP HỢP TÁC XÃ THƯƠNG MẠI TP.HỒ CHÍ MINH - CO.OPMART KON TUM theo hóa đơn 00001026</t>
  </si>
  <si>
    <t>00001028</t>
  </si>
  <si>
    <t>Bán hàng CHI NHÁNH LIÊN HIỆP HỢP TÁC XÃ THƯƠNG MẠI TP. HỒ CHÍ MINH - CO.OPMART BÀ RỊA theo hóa đơn 00001028</t>
  </si>
  <si>
    <t>00001030</t>
  </si>
  <si>
    <t>Bán hàng CHI NHÁNH LIÊN HIỆP HỢP TÁC XÃ THƯƠNG MẠI TP. HỒ CHÍ MINH - CO.OPMART SƠN TRÀ theo hóa đơn 00001030</t>
  </si>
  <si>
    <t>00001031</t>
  </si>
  <si>
    <t>Bán hàng CHI NHÁNH LIÊN HIỆP HỢP TÁC XÃ THƯƠNG MẠI TP. HỒ CHÍ MINH - CO.OPMART SƠN TRÀ theo hóa đơn 00001031</t>
  </si>
  <si>
    <t>00001032</t>
  </si>
  <si>
    <t>Bán hàng CHI NHÁNH LIÊN HIỆP HỢP TÁC XÃ THƯƠNG MẠI TP. HỒ CHÍ MINH - CO.OPMART ĐĂK NÔNG theo hóa đơn 00001032</t>
  </si>
  <si>
    <t>00001034</t>
  </si>
  <si>
    <t>Bán hàng CHI NHÁNH LIÊN HIỆP HỢP TÁC XÃ THƯƠNG MẠI TP. HỒ CHÍ MINH - CO.OPMART HÀ TIÊN theo hóa đơn 00001034</t>
  </si>
  <si>
    <t>00001036</t>
  </si>
  <si>
    <t>Bán hàng CHI NHÁNH - CÔNG TY TNHH MỘT THÀNH VIÊN THỰC PHẨM SAIGON CO.OP - CO.OP FOOD MIỀN BẮC theo hóa đơn 00001036</t>
  </si>
  <si>
    <t>00000033</t>
  </si>
  <si>
    <t>00000034</t>
  </si>
  <si>
    <t>00000728</t>
  </si>
  <si>
    <t>00001043</t>
  </si>
  <si>
    <t>00001045</t>
  </si>
  <si>
    <t>Bán hàng CÔNG TY TNHH MỘT THÀNH VIÊN SÀI GÒN CO.OP THẮNG LỢI theo hóa đơn 00001045</t>
  </si>
  <si>
    <t>00001046</t>
  </si>
  <si>
    <t>Bán hàng CÔNG TY TNHH MỘT THÀNH VIÊN THỰC PHẨM SAIGON CO.OP theo hóa đơn 00001046</t>
  </si>
  <si>
    <t>00001047</t>
  </si>
  <si>
    <t>00001049</t>
  </si>
  <si>
    <t>00001058</t>
  </si>
  <si>
    <t>Bán hàng CÔNG TY TNHH MỘT THÀNH VIÊN SÀI GÒN CO.OP XA LỘ HÀ NỘI theo hóa đơn 00001058</t>
  </si>
  <si>
    <t>00001060</t>
  </si>
  <si>
    <t>Bán hàng CHI NHÁNH LIÊN HIỆP HỢP TÁC XÃ THƯƠNG MẠI TP. HỒ CHÍ MINH - CO.OPMART ĐỒNG VĂN CỐNG theo hóa đơn 00001060</t>
  </si>
  <si>
    <t>00001063</t>
  </si>
  <si>
    <t>00001064</t>
  </si>
  <si>
    <t>Bán hàng CN CÔNG TY TNHH MTV THỰC PHẨM SAIGON CO.OP - CO.OPFOOD KHU VỰC ĐỒNG NAI theo hóa đơn 00001064</t>
  </si>
  <si>
    <t>00001065</t>
  </si>
  <si>
    <t>Bán hàng CN CÔNG TY TNHH MTV THỰC PHẨM SAIGON CO.OP - CO.OPFOOD KHU VỰC ĐỒNG NAI theo hóa đơn 00001065</t>
  </si>
  <si>
    <t>00001068</t>
  </si>
  <si>
    <t>00001073</t>
  </si>
  <si>
    <t>Bán hàng CÔNG TY TNHH MỘT THÀNH VIÊN SÀI GÒN CO.OP NHIÊU LỘC theo hóa đơn 00001073</t>
  </si>
  <si>
    <t>00001086</t>
  </si>
  <si>
    <t>Bán hàng CÔNG TY TNHH MỘT THÀNH VIÊN SÀI GÒN CO.OP BÌNH TÂN theo hóa đơn 00001086</t>
  </si>
  <si>
    <t>00001093</t>
  </si>
  <si>
    <t>Bán hàng CÔNG TY TNHH MỘT THÀNH VIÊN SÀI GÒN CO.OP BẢO LỘC theo hóa đơn 00001093</t>
  </si>
  <si>
    <t>00001094</t>
  </si>
  <si>
    <t>Bán hàng CHI NHÁNH LIÊN HIỆP HỢP TÁC XÃ THƯƠNG MẠI TP.HỒ CHÍ MINH - CO.OPMART ĐỒNG PHÚ theo hóa đơn 00001094</t>
  </si>
  <si>
    <t>00001095</t>
  </si>
  <si>
    <t>Bán hàng CHI NHÁNH LIÊN HIỆP HỢP TÁC XÃ THƯƠNG MẠI TP.HỒ CHÍ MINH - CO.OPMART ĐỒNG PHÚ theo hóa đơn 00001095</t>
  </si>
  <si>
    <t>00001097</t>
  </si>
  <si>
    <t>Bán hàng CHI NHÁNH LIÊN HIỆP HỢP TÁC XÃ THƯƠNG MẠI TP. HỒ CHÍ MINH - CO.OPMART BẾN LỨC theo hóa đơn 00001097</t>
  </si>
  <si>
    <t>00001098</t>
  </si>
  <si>
    <t>Bán hàng CHI NHÁNH LIÊN HIỆP HỢP TÁC XÃ THƯƠNG MẠI TP.HỒ CHÍ MINH-CO.OPMART TÂN THÀNH theo hóa đơn 00001098</t>
  </si>
  <si>
    <t>00001099</t>
  </si>
  <si>
    <t>Bán hàng CHI NHÁNH LIÊN HIỆP HTX THƯƠNG MẠI TP. HỒ CHÍ MINH - CO.OPMART BẾN TRE theo hóa đơn 00001099</t>
  </si>
  <si>
    <t>00001101</t>
  </si>
  <si>
    <t>Bán hàng CHI NHÁNH LIÊN HIỆP HỢP TÁC XÃ THƯƠNG MẠI TP.HỒ CHÍ MINH - CO.OPMART PHAN RÍ CỬA theo hóa đơn 00001101</t>
  </si>
  <si>
    <t>00001102</t>
  </si>
  <si>
    <t>Bán hàng CHI NHÁNH LIÊN HIỆP HỢP TÁC XÃ THƯƠNG MẠI TP HỒ CHÍ MINH - CO.OPMART TIỂU CẦN theo hóa đơn 00001102</t>
  </si>
  <si>
    <t>00001103</t>
  </si>
  <si>
    <t>Bán hàng CHI NHÁNH CÔNG TY TNHH MỘT THÀNH VIÊN THỰC PHẨM SAIGON CO.OP - CỬA HÀNG CO.OP FOOD LONG HẬU theo hóa đơn 00001103</t>
  </si>
  <si>
    <t>00001104</t>
  </si>
  <si>
    <t>Bán hàng CHI NHÁNH CÔNG TY TNHH MỘT THÀNH VIÊN THỰC PHẨM SAIGON CO.OP - CỬA HÀNG CO.OP FOOD LONG HẬU theo hóa đơn 00001104</t>
  </si>
  <si>
    <t>00001107</t>
  </si>
  <si>
    <t>Bán hàng CHI NHÁNH - CÔNG TY TNHH MỘT THÀNH VIÊN THỰC PHẨM SAIGON CO.OP - CO.OP FOOD MIỀN BẮC theo hóa đơn 00001107</t>
  </si>
  <si>
    <t>00000053</t>
  </si>
  <si>
    <t>00000836</t>
  </si>
  <si>
    <t>00001243</t>
  </si>
  <si>
    <t>Bán hàng CHI NHÁNH - CÔNG TY TNHH MỘT THÀNH VIÊN THỰC PHẨM SAIGON CO.OP - CO.OP FOOD MIỀN BẮC theo hóa đơn 00001243</t>
  </si>
  <si>
    <t>00001366</t>
  </si>
  <si>
    <t>00001386</t>
  </si>
  <si>
    <t>00001388</t>
  </si>
  <si>
    <t>Bán hàng CÔNG TY TNHH MỘT THÀNH VIÊN SÀI GÒN CO.OP PHÚ LÂM theo hóa đơn 00001388</t>
  </si>
  <si>
    <t>00001389</t>
  </si>
  <si>
    <t>00001390</t>
  </si>
  <si>
    <t>00001391</t>
  </si>
  <si>
    <t>00001392</t>
  </si>
  <si>
    <t>00001394</t>
  </si>
  <si>
    <t>Bán hàng CHI NHÁNH - CÔNG TY TNHH MỘT THÀNH VIÊN THỰC PHẨM SAIGON CO.OP - CO.OP FOOD MIỀN BẮC theo hóa đơn 00001394</t>
  </si>
  <si>
    <t>00001414</t>
  </si>
  <si>
    <t>Cửa Hàng Co.opFood Nguyễn Văn Đậu 21.HỦY HĐ 00000924 XUẤT LẠI HĐ 00001414</t>
  </si>
  <si>
    <t>00001417</t>
  </si>
  <si>
    <t>00001419</t>
  </si>
  <si>
    <t>Bán hàng CHI NHÁNH LIÊN HIỆP HTX TM TP.HCM - CO.OPMART CAO LÃNH theo hóa đơn 00001419</t>
  </si>
  <si>
    <t>00001420</t>
  </si>
  <si>
    <t>Bán hàng CHI NHÁNH LIÊN HIỆP HỢP TÁC XÃ THƯƠNG MẠI TP. HỒ CHÍ MINH - CO.OPMART BÀ RỊA theo hóa đơn 00001420</t>
  </si>
  <si>
    <t>00001425</t>
  </si>
  <si>
    <t>Bán hàng CHI NHÁNH LIÊN HIỆP HỢP TÁC XÃ THƯƠNG MẠI TP. HỒ CHÍ MINH-CO.OPMART BÌNH THỦY theo hóa đơn 00001425</t>
  </si>
  <si>
    <t>00001442</t>
  </si>
  <si>
    <t>HỦY HĐ 00056212 ( 21-12-2022) XUẤT LẠI HĐ 00001442</t>
  </si>
  <si>
    <t>00001443</t>
  </si>
  <si>
    <t>HỦY HĐ 00056212 ( 21-12-2022) XUẤT LẠI HĐ 00001443</t>
  </si>
  <si>
    <t>1K23TGN</t>
  </si>
  <si>
    <t>00000022</t>
  </si>
  <si>
    <t>00000858</t>
  </si>
  <si>
    <t>00001464</t>
  </si>
  <si>
    <t>00001470</t>
  </si>
  <si>
    <t>00001489</t>
  </si>
  <si>
    <t>Bán hàng CÔNG TY TNHH MỘT THÀNH VIÊN SÀI GÒN CO.OP XA LỘ HÀ NỘI theo hóa đơn 00001489</t>
  </si>
  <si>
    <t>00001490</t>
  </si>
  <si>
    <t>00001499</t>
  </si>
  <si>
    <t>Bán hàng CÔNG TY TNHH MỘT THÀNH VIÊN SÀI GÒN CO.OP PHÚ NHUẬN theo hóa đơn 00001499</t>
  </si>
  <si>
    <t>00001502</t>
  </si>
  <si>
    <t>00001510</t>
  </si>
  <si>
    <t>Bán hàng CHI NHÁNH LIÊN HIỆP HỢP TÁC XÃ THƯƠNG MẠI TP. HỒ CHÍ MINH - CO.OPMART QUẢNG BÌNH theo hóa đơn 00001510</t>
  </si>
  <si>
    <t>00001511</t>
  </si>
  <si>
    <t>Bán hàng CHI NHÁNH LIÊN HIỆP HỢP TÁC XÃ THƯƠNG MẠI TP. HỒ CHÍ MINH - CO.OPMART QUẢNG BÌNH theo hóa đơn 00001511</t>
  </si>
  <si>
    <t>00001513</t>
  </si>
  <si>
    <t>Bán hàng CHI NHÁNH LIÊN HIỆP HỢP TÁC XÃ THƯƠNG MẠI TP.HỒ CHÍ MINH - CO.OPMART KON TUM theo hóa đơn 00001513</t>
  </si>
  <si>
    <t>00001521</t>
  </si>
  <si>
    <t>Bán hàng CHI NHÁNH - CÔNG TY TNHH MỘT THÀNH VIÊN THỰC PHẨM SAIGON CO.OP - CO.OP FOOD MIỀN BẮC theo hóa đơn 00001521</t>
  </si>
  <si>
    <t>00001523</t>
  </si>
  <si>
    <t>Bán hàng CÔNG TY TNHH MỘT THÀNH VIÊN SÀI GÒN CO.OP NAM SÀI GÒN theo hóa đơn 00001523</t>
  </si>
  <si>
    <t>00001524</t>
  </si>
  <si>
    <t>Bán hàng CÔNG TY TNHH MỘT THÀNH VIÊN SÀI GÒN CO.OP NAM SÀI GÒN theo hóa đơn 00001524</t>
  </si>
  <si>
    <t>1K23TEM</t>
  </si>
  <si>
    <t>00000024</t>
  </si>
  <si>
    <t>00000056</t>
  </si>
  <si>
    <t>Hàng trả - Xuất tại 9421</t>
  </si>
  <si>
    <t>00001529</t>
  </si>
  <si>
    <t>00001534</t>
  </si>
  <si>
    <t>THẮNG LỢI- TRƯỜNG CHINH</t>
  </si>
  <si>
    <t>00001535</t>
  </si>
  <si>
    <t>00001556</t>
  </si>
  <si>
    <t>00001558</t>
  </si>
  <si>
    <t>00001560</t>
  </si>
  <si>
    <t>00001561</t>
  </si>
  <si>
    <t>00001563</t>
  </si>
  <si>
    <t>Cửa hàng Co.opFood Hiệp Bình. HỦY HĐ 00001559 XUẤT LẠI 00001563</t>
  </si>
  <si>
    <t>00001565</t>
  </si>
  <si>
    <t>Bán hàng CÔNG TY TNHH MỘT THÀNH VIÊN SÀI GÒN CO.OP CỐNG QUỲNH theo hóa đơn 00001565</t>
  </si>
  <si>
    <t>00001567</t>
  </si>
  <si>
    <t>Bán hàng CÔNG TY TNHH MỘT THÀNH VIÊN SÀI GÒN CO.OP ĐÌNH CHIỂU theo hóa đơn 00001567</t>
  </si>
  <si>
    <t>00001571</t>
  </si>
  <si>
    <t>00001574</t>
  </si>
  <si>
    <t>00001575</t>
  </si>
  <si>
    <t>00001578</t>
  </si>
  <si>
    <t>Bán hàng CÔNG TY TNHH MỘT THÀNH VIÊN THỰC PHẨM SAIGON CO.OP theo hóa đơn 00001578</t>
  </si>
  <si>
    <t>00001579</t>
  </si>
  <si>
    <t>Bán hàng CHI NHÁNH - CÔNG TY TNHH MỘT THÀNH VIÊN THỰC PHẨM SAIGON CO.OP - CO.OP FOOD MIỀN BẮC theo hóa đơn 00001579</t>
  </si>
  <si>
    <t>00001595</t>
  </si>
  <si>
    <t>Bán hàng CHI NHÁNH LIÊN HIỆP HTX THƯƠNG MẠI TP. HỒ CHÍ MINH - CO.OPMART BẾN TRE theo hóa đơn 00001595</t>
  </si>
  <si>
    <t>00001597</t>
  </si>
  <si>
    <t>Bán hàng CHI NHÁNH LIÊN HIỆP HỢP TÁC XÃ THƯƠNG MẠI TP. HỒ CHÍ MINH - CO.OPMART BÀ RỊA theo hóa đơn 00001597</t>
  </si>
  <si>
    <t>00001598</t>
  </si>
  <si>
    <t>Bán hàng CHI NHÁNH LIÊN HIỆP HỢP TÁC XÃ THƯƠNG MẠI TP. HỒ CHÍ MINH - CO.OPMART BẾN LỨC theo hóa đơn 00001598</t>
  </si>
  <si>
    <t>00001601</t>
  </si>
  <si>
    <t>Bán hàng CHI NHÁNH LIÊN HIỆP HỢP TÁC XÃ THƯƠNG MẠI TP.HỒ CHÍ MINH - CO.OPMART DUYÊN HẢI theo hóa đơn 00001601</t>
  </si>
  <si>
    <t>00001603</t>
  </si>
  <si>
    <t>Bán hàng CHI NHÁNH LIÊN HIỆP HỢP TÁC XÃ THƯƠNG MẠI TP. HỒ CHÍ MINH - CO.OPMART TÂN AN theo hóa đơn 00001603</t>
  </si>
  <si>
    <t>00001621</t>
  </si>
  <si>
    <t>Bán hàng CÔNG TY TNHH MỘT THÀNH VIÊN THỰC PHẨM SAIGON CO.OP theo hóa đơn 00001621</t>
  </si>
  <si>
    <t>00001623</t>
  </si>
  <si>
    <t>Bán hàng CHI NHÁNH - CÔNG TY TNHH MỘT THÀNH VIÊN THỰC PHẨM SAIGON CO.OP - CO.OP FOOD MIỀN BẮC theo hóa đơn 00001623</t>
  </si>
  <si>
    <t>00001624</t>
  </si>
  <si>
    <t>Bán hàng CÔNG TY TNHH MỘT THÀNH VIÊN THỰC PHẨM SAIGON CO.OP theo hóa đơn 00001624</t>
  </si>
  <si>
    <t>00001625</t>
  </si>
  <si>
    <t>Bán hàng CÔNG TY TNHH MỘT THÀNH VIÊN THỰC PHẨM SAIGON CO.OP theo hóa đơn 00001625</t>
  </si>
  <si>
    <t>00001626</t>
  </si>
  <si>
    <t>Bán hàng CÔNG TY TNHH MỘT THÀNH VIÊN THỰC PHẨM SAIGON CO.OP theo hóa đơn 00001626</t>
  </si>
  <si>
    <t>00001627</t>
  </si>
  <si>
    <t>Bán hàng CÔNG TY TNHH MỘT THÀNH VIÊN THỰC PHẨM SAIGON CO.OP theo hóa đơn 00001627</t>
  </si>
  <si>
    <t>00001628</t>
  </si>
  <si>
    <t>Bán hàng CHI NHÁNH LIÊN HIỆP HỢP TÁC XÃ THƯƠNG MẠI TP. HỒ CHÍ MINH - CO.OPMART TAM BÌNH theo hóa đơn 00001628</t>
  </si>
  <si>
    <t>00001633</t>
  </si>
  <si>
    <t>Bán hàng CÔNG TY TNHH MỘT THÀNH VIÊN SÀI GÒN CO.OP CỐNG QUỲNH theo hóa đơn 00001633</t>
  </si>
  <si>
    <t>00001635</t>
  </si>
  <si>
    <t>00001636</t>
  </si>
  <si>
    <t>Bán hàng CÔNG TY TNHH MỘT THÀNH VIÊN SÀI GÒN CO.OP CỐNG QUỲNH theo hóa đơn 00001636</t>
  </si>
  <si>
    <t>00001637</t>
  </si>
  <si>
    <t>Bán hàng CHI NHÁNH CÔNG TY TNHH MỘT THÀNH VIÊN THỰC PHẨM SAIGON CO.OP - CO.OP FOOD KHU VỰC BÌNH DƯƠNG theo hóa đơn 00001637</t>
  </si>
  <si>
    <t>00001638</t>
  </si>
  <si>
    <t>Bán hàng CHI NHÁNH CÔNG TY TNHH MỘT THÀNH VIÊN THỰC PHẨM SAIGON CO.OP - CO.OP FOOD KHU VỰC BÌNH DƯƠNG theo hóa đơn 00001638</t>
  </si>
  <si>
    <t>00001642</t>
  </si>
  <si>
    <t>Bán hàng CÔNG TY TNHH MỘT THÀNH VIÊN THỰC PHẨM SAIGON CO.OP theo hóa đơn 00001642</t>
  </si>
  <si>
    <t>00001644</t>
  </si>
  <si>
    <t>Bán hàng CÔNG TY TNHH MỘT THÀNH VIÊN THỰC PHẨM SAIGON CO.OP theo hóa đơn 00001644</t>
  </si>
  <si>
    <t>00001645</t>
  </si>
  <si>
    <t>Bán hàng CÔNG TY TNHH MỘT THÀNH VIÊN THỰC PHẨM SAIGON CO.OP theo hóa đơn 00001645</t>
  </si>
  <si>
    <t>00001646</t>
  </si>
  <si>
    <t>Bán hàng CÔNG TY TNHH MỘT THÀNH VIÊN THỰC PHẨM SAIGON CO.OP theo hóa đơn 00001646</t>
  </si>
  <si>
    <t>00001647</t>
  </si>
  <si>
    <t>HỦY HĐ 00001635 XUẤT LẠI HĐ 00001647</t>
  </si>
  <si>
    <t>00001650</t>
  </si>
  <si>
    <t>Bán hàng CÔNG TY TNHH MỘT THÀNH VIÊN THỰC PHẨM SAIGON CO.OP theo hóa đơn 00001650</t>
  </si>
  <si>
    <t>00001655</t>
  </si>
  <si>
    <t>Bán hàng CHI NHÁNH - CÔNG TY TNHH MỘT THÀNH VIÊN THỰC PHẨM SAIGON CO.OP - CO.OP FOOD MIỀN BẮC theo hóa đơn 00001655</t>
  </si>
  <si>
    <t>00001656</t>
  </si>
  <si>
    <t>Bán hàng CHI NHÁNH - CÔNG TY TNHH MỘT THÀNH VIÊN THỰC PHẨM SAIGON CO.OP - CO.OP FOOD MIỀN BẮC theo hóa đơn 00001656</t>
  </si>
  <si>
    <t>00001657</t>
  </si>
  <si>
    <t>Bán hàng CHI NHÁNH - CÔNG TY TNHH MỘT THÀNH VIÊN THỰC PHẨM SAIGON CO.OP - CO.OP FOOD MIỀN BẮC theo hóa đơn 00001657</t>
  </si>
  <si>
    <t>00001658</t>
  </si>
  <si>
    <t>Bán hàng CHI NHÁNH - CÔNG TY TNHH MỘT THÀNH VIÊN THỰC PHẨM SAIGON CO.OP - CO.OP FOOD MIỀN BẮC theo hóa đơn 00001658</t>
  </si>
  <si>
    <t>00001663</t>
  </si>
  <si>
    <t>Bán hàng CÔNG TY TNHH MỘT THÀNH VIÊN THỰC PHẨM SAIGON CO.OP theo hóa đơn 00001663</t>
  </si>
  <si>
    <t>00001664</t>
  </si>
  <si>
    <t>Bán hàng CÔNG TY TNHH MỘT THÀNH VIÊN THỰC PHẨM SAIGON CO.OP theo hóa đơn 00001664</t>
  </si>
  <si>
    <t>00001666</t>
  </si>
  <si>
    <t>Bán hàng CÔNG TY TNHH MỘT THÀNH VIÊN SÀI GÒN CO.OP GÒ VẤP theo hóa đơn 00001666</t>
  </si>
  <si>
    <t>00001667</t>
  </si>
  <si>
    <t>Bán hàng CÔNG TY TNHH MỘT THÀNH VIÊN SÀI GÒN CO.OP PHÚ NHUẬN theo hóa đơn 00001667</t>
  </si>
  <si>
    <t>00001691</t>
  </si>
  <si>
    <t>00001692</t>
  </si>
  <si>
    <t>Bán hàng CHI NHÁNH LIÊN HIỆP HỢP TÁC XÃ THƯƠNG MẠI TP. HỒ CHÍ MINH-CO.OPMART SA ĐÉC theo hóa đơn 00001692</t>
  </si>
  <si>
    <t>00001693</t>
  </si>
  <si>
    <t>Bán hàng CHI NHÁNH LIÊN HIỆP HỢP TÁC XÃ THƯƠNG MẠI TP. HỒ CHÍ MINH - CO.OPMART HÀ TIÊN theo hóa đơn 00001693</t>
  </si>
  <si>
    <t>00001695</t>
  </si>
  <si>
    <t>Bán hàng CHI NHÁNH LIÊN HIỆP HỢP TÁC XÃ THƯƠNG MẠI TP. HỒ CHÍ MINH-CO.OPMART BÌNH THỦY theo hóa đơn 00001695</t>
  </si>
  <si>
    <t>00001699</t>
  </si>
  <si>
    <t>Bán hàng CHI NHÁNH LIÊN HIỆP HỢP TÁC XÃ THƯƠNG MẠI TP. HỒ CHÍ MINH-CO.OPMART GÒ DẦU theo hóa đơn 00001699</t>
  </si>
  <si>
    <t>00001700</t>
  </si>
  <si>
    <t>Bán hàng CHI NHÁNH CÔNG TY TNHH MỘT THÀNH VIÊN THỰC PHẨM SAIGON CO.OP - CO.OP FOOD KHU VỰC CẦN THƠ theo hóa đơn 00001700</t>
  </si>
  <si>
    <t>00001701</t>
  </si>
  <si>
    <t>Bán hàng CHI NHÁNH CÔNG TY TNHH MỘT THÀNH VIÊN THỰC PHẨM SAIGON CO.OP - CO.OP FOOD KHU VỰC CẦN THƠ theo hóa đơn 00001701</t>
  </si>
  <si>
    <t>00000049</t>
  </si>
  <si>
    <t>00000050</t>
  </si>
  <si>
    <t>Hàng trả - Xuất tại 9408</t>
  </si>
  <si>
    <t>00001333</t>
  </si>
  <si>
    <t>00001401</t>
  </si>
  <si>
    <t>00001424</t>
  </si>
  <si>
    <t>00001487</t>
  </si>
  <si>
    <t>00001704</t>
  </si>
  <si>
    <t>Bán hàng CÔNG TY TNHH MỘT THÀNH VIÊN THỰC PHẨM SAIGON CO.OP theo hóa đơn 00001704</t>
  </si>
  <si>
    <t>00001705</t>
  </si>
  <si>
    <t>Bán hàng CÔNG TY TNHH MỘT THÀNH VIÊN THỰC PHẨM SAIGON CO.OP theo hóa đơn 00001705</t>
  </si>
  <si>
    <t>00001713</t>
  </si>
  <si>
    <t>Bán hàng CÔNG TY TNHH MỘT THÀNH VIÊN SÀI GÒN CO.OP XA LỘ HÀ NỘI theo hóa đơn 00001713</t>
  </si>
  <si>
    <t>00001714</t>
  </si>
  <si>
    <t>Bán hàng CÔNG TY TNHH MỘT THÀNH VIÊN SÀI GÒN CO.OP PHÚ NHUẬN theo hóa đơn 00001714</t>
  </si>
  <si>
    <t>00001720</t>
  </si>
  <si>
    <t>Bán hàng CÔNG TY TNHH MỘT THÀNH VIÊN THỰC PHẨM SAIGON CO.OP theo hóa đơn 00001720</t>
  </si>
  <si>
    <t>00001722</t>
  </si>
  <si>
    <t>Bán hàng CÔNG TY TNHH MỘT THÀNH VIÊN SÀI GÒN CO.OP THẮNG LỢI theo hóa đơn 00001722</t>
  </si>
  <si>
    <t>00001725</t>
  </si>
  <si>
    <t>Bán hàng CHI NHÁNH CÔNG TY TNHH MỘT THÀNH VIÊN THỰC PHẨM SAIGON CO.OP - CO.OP FOOD KHU VỰC BÌNH DƯƠNG theo hóa đơn 00001725</t>
  </si>
  <si>
    <t>00001730</t>
  </si>
  <si>
    <t>Bán hàng CÔNG TY TNHH MỘT THÀNH VIÊN SÀI GÒN CO.OP NAM SÀI GÒN theo hóa đơn 00001730</t>
  </si>
  <si>
    <t>00001732</t>
  </si>
  <si>
    <t>Bán hàng CÔNG TY TNHH MỘT THÀNH VIÊN SÀI GÒN CO.OP NAM SÀI GÒN theo hóa đơn 00001732</t>
  </si>
  <si>
    <t>00001734</t>
  </si>
  <si>
    <t>Bán hàng CÔNG TY TNHH MỘT THÀNH VIÊN SÀI GÒN CO.OP CỐNG QUỲNH theo hóa đơn 00001734</t>
  </si>
  <si>
    <t>00001735</t>
  </si>
  <si>
    <t>Bán hàng CÔNG TY TNHH MỘT THÀNH VIÊN THỰC PHẨM SAIGON CO.OP theo hóa đơn 00001735</t>
  </si>
  <si>
    <t>00001736</t>
  </si>
  <si>
    <t>Bán hàng CÔNG TY TNHH MỘT THÀNH VIÊN THỰC PHẨM SAIGON CO.OP theo hóa đơn 00001736</t>
  </si>
  <si>
    <t>00001738</t>
  </si>
  <si>
    <t>Bán hàng CÔNG TY TNHH MỘT THÀNH VIÊN SÀI GÒN CO.OP PHÚ LÂM theo hóa đơn 00001738</t>
  </si>
  <si>
    <t>00001739</t>
  </si>
  <si>
    <t>Bán hàng CÔNG TY TNHH MỘT THÀNH VIÊN SÀI GÒN CO.OP BÌNH TÂN theo hóa đơn 00001739</t>
  </si>
  <si>
    <t>00001741</t>
  </si>
  <si>
    <t>Bán hàng CÔNG TY TNHH MỘT THÀNH VIÊN SÀI GÒN CO.OP PHÚ LÂM theo hóa đơn 00001741</t>
  </si>
  <si>
    <t>00001742</t>
  </si>
  <si>
    <t>Bán hàng CN LIÊN HIỆP HỢP TÁC XÃ THƯƠNG MẠI TP. HỒ CHÍ MINH - CO.OPMART HIỆP THÀNH theo hóa đơn 00001742</t>
  </si>
  <si>
    <t>00001745</t>
  </si>
  <si>
    <t>Bán hàng CÔNG TY TNHH MỘT THÀNH VIÊN THỰC PHẨM SAIGON CO.OP theo hóa đơn 00001745</t>
  </si>
  <si>
    <t>00001746</t>
  </si>
  <si>
    <t>Bán hàng CÔNG TY TNHH MỘT THÀNH VIÊN SÀI GÒN CO.OP NHIÊU LỘC theo hóa đơn 00001746</t>
  </si>
  <si>
    <t>00001748</t>
  </si>
  <si>
    <t>Bán hàng CÔNG TY TNHH MỘT THÀNH VIÊN THỰC PHẨM SAIGON CO.OP theo hóa đơn 00001748</t>
  </si>
  <si>
    <t>00001749</t>
  </si>
  <si>
    <t>Bán hàng CHI NHÁNH LIÊN HIỆP HỢP TÁC XÃ THƯƠNG MẠI TP. HỒ CHÍ MINH - CO.OPMART BÀ RỊA theo hóa đơn 00001749</t>
  </si>
  <si>
    <t>00001751</t>
  </si>
  <si>
    <t>Bán hàng CHI NHÁNH LIÊN HIỆP HỢP TÁC XÃ THƯƠNG MẠI TP. HỒ CHÍ MINH - CO.OPMART ĐĂK NÔNG theo hóa đơn 00001751</t>
  </si>
  <si>
    <t>00001752</t>
  </si>
  <si>
    <t>Bán hàng CÔNG TY TNHH MỘT THÀNH VIÊN SÀI GÒN CO.OP XA LỘ HÀ NỘI theo hóa đơn 00001752</t>
  </si>
  <si>
    <t>00001753</t>
  </si>
  <si>
    <t>Bán hàng CÔNG TY TNHH MỘT THÀNH VIÊN THỰC PHẨM SAIGON CO.OP theo hóa đơn 00001753</t>
  </si>
  <si>
    <t>00001754</t>
  </si>
  <si>
    <t>Bán hàng CHI NHÁNH LIÊN HIỆP HỢP TÁC XÃ THƯƠNG MẠI TP. HỒ CHÍ MINH - CO.OPMART NGUYỄN BÌNH theo hóa đơn 00001754</t>
  </si>
  <si>
    <t>00001761</t>
  </si>
  <si>
    <t>Bán hàng CÔNG TY TNHH MỘT THÀNH VIÊN THỰC PHẨM SAIGON CO.OP theo hóa đơn 00001761</t>
  </si>
  <si>
    <t>00001766</t>
  </si>
  <si>
    <t>Bán hàng CN CÔNG TY TNHH MTV THỰC PHẨM SAIGON CO.OP - CO.OPFOOD KHU VỰC ĐỒNG NAI theo hóa đơn 00001766</t>
  </si>
  <si>
    <t>00001767</t>
  </si>
  <si>
    <t>Bán hàng CN CÔNG TY TNHH MTV THỰC PHẨM SAIGON CO.OP - CO.OPFOOD KHU VỰC ĐỒNG NAI theo hóa đơn 00001767</t>
  </si>
  <si>
    <t>00001769</t>
  </si>
  <si>
    <t>Bán hàng CN LIÊN HIỆP HỢP TÁC XÃ THƯƠNG MẠI TP. HỒ CHÍ MINH - CO.OPMART HIỆP THÀNH theo hóa đơn 00001769</t>
  </si>
  <si>
    <t>00001774</t>
  </si>
  <si>
    <t>Bán hàng CÔNG TY TNHH MỘT THÀNH VIÊN SÀI GÒN CO.OP ĐÌNH CHIỂU theo hóa đơn 00001774</t>
  </si>
  <si>
    <t>00000036</t>
  </si>
  <si>
    <t>00001780</t>
  </si>
  <si>
    <t>Bán hàng CÔNG TY TNHH MỘT THÀNH VIÊN THỰC PHẨM SAIGON CO.OP theo hóa đơn 00001780</t>
  </si>
  <si>
    <t>00001782</t>
  </si>
  <si>
    <t>Bán hàng CÔNG TY TNHH MỘT THÀNH VIÊN THỰC PHẨM SAIGON CO.OP theo hóa đơn 00001782</t>
  </si>
  <si>
    <t>00001786</t>
  </si>
  <si>
    <t>Bán hàng CÔNG TY TNHH MỘT THÀNH VIÊN SÀI GÒN CO.OP XA LỘ HÀ NỘI theo hóa đơn 00001786</t>
  </si>
  <si>
    <t>00001787</t>
  </si>
  <si>
    <t>Bán hàng CÔNG TY TNHH MỘT THÀNH VIÊN THỰC PHẨM SAIGON CO.OP theo hóa đơn 00001787</t>
  </si>
  <si>
    <t>00001789</t>
  </si>
  <si>
    <t>Bán hàng CN CÔNG TY TNHH MTV THỰC PHẨM SAIGON CO.OP - CO.OPFOOD KHU VỰC ĐỒNG NAI theo hóa đơn 00001789</t>
  </si>
  <si>
    <t>00001791</t>
  </si>
  <si>
    <t>Bán hàng CÔNG TY TNHH MỘT THÀNH VIÊN SÀI GÒN CO.OP RẠCH MIỄU theo hóa đơn 00001791</t>
  </si>
  <si>
    <t>00001794</t>
  </si>
  <si>
    <t>Bán hàng CÔNG TY TNHH MỘT THÀNH VIÊN THỰC PHẨM SAIGON CO.OP theo hóa đơn 00001794</t>
  </si>
  <si>
    <t>00001795</t>
  </si>
  <si>
    <t>Bán hàng CÔNG TY TNHH MỘT THÀNH VIÊN THỰC PHẨM SAIGON CO.OP theo hóa đơn 00001795</t>
  </si>
  <si>
    <t>00001796</t>
  </si>
  <si>
    <t>Bán hàng CÔNG TY TNHH MỘT THÀNH VIÊN SÀI GÒN CO.OP PHÚ LÂM theo hóa đơn 00001796</t>
  </si>
  <si>
    <t>00001802</t>
  </si>
  <si>
    <t>00001807</t>
  </si>
  <si>
    <t>Bán hàng CÔNG TY TNHH MỘT THÀNH VIÊN THỰC PHẨM SAIGON CO.OP theo hóa đơn 00001807</t>
  </si>
  <si>
    <t>00001808</t>
  </si>
  <si>
    <t>Bán hàng CÔNG TY TNHH MỘT THÀNH VIÊN SÀI GÒN CO.OP ĐÌNH CHIỂU theo hóa đơn 00001808</t>
  </si>
  <si>
    <t>00001809</t>
  </si>
  <si>
    <t>Bán hàng CÔNG TY TNHH MỘT THÀNH VIÊN THỰC PHẨM SAIGON CO.OP theo hóa đơn 00001809</t>
  </si>
  <si>
    <t>00001815</t>
  </si>
  <si>
    <t>Bán hàng CÔNG TY TNHH MỘT THÀNH VIÊN THỰC PHẨM SAIGON CO.OP theo hóa đơn 00001815</t>
  </si>
  <si>
    <t>00001816</t>
  </si>
  <si>
    <t>Bán hàng CÔNG TY TNHH MỘT THÀNH VIÊN THỰC PHẨM SAIGON CO.OP theo hóa đơn 00001816</t>
  </si>
  <si>
    <t>00001818</t>
  </si>
  <si>
    <t>Bán hàng CÔNG TY TNHH MỘT THÀNH VIÊN THỰC PHẨM SAIGON CO.OP theo hóa đơn 00001818</t>
  </si>
  <si>
    <t>00001821</t>
  </si>
  <si>
    <t>Bán hàng CÔNG TY TNHH MỘT THÀNH VIÊN SÀI GÒN CO.OP NHIÊU LỘC theo hóa đơn 00001821</t>
  </si>
  <si>
    <t>00001826</t>
  </si>
  <si>
    <t>Bán hàng CÔNG TY TNHH MỘT THÀNH VIÊN THỰC PHẨM SAIGON CO.OP theo hóa đơn 00001826</t>
  </si>
  <si>
    <t>00001827</t>
  </si>
  <si>
    <t>Bán hàng CÔNG TY TNHH MỘT THÀNH VIÊN THỰC PHẨM SAIGON CO.OP theo hóa đơn 00001827</t>
  </si>
  <si>
    <t>00001829</t>
  </si>
  <si>
    <t>Bán hàng CÔNG TY TNHH MỘT THÀNH VIÊN THỰC PHẨM SAIGON CO.OP theo hóa đơn 00001829</t>
  </si>
  <si>
    <t>00001830</t>
  </si>
  <si>
    <t>Bán hàng CHI NHÁNH LIÊN HIỆP HỢP TÁC XÃ THƯƠNG MẠI TP. HỒ CHÍ MINH - CO.OPMART ĐỒNG VĂN CỐNG theo hóa đơn 00001830</t>
  </si>
  <si>
    <t>00001832</t>
  </si>
  <si>
    <t>Bán hàng CÔNG TY TNHH MỘT THÀNH VIÊN SÀI GÒN CO.OP NHIÊU LỘC theo hóa đơn 00001832</t>
  </si>
  <si>
    <t>00001833</t>
  </si>
  <si>
    <t>Bán hàng CÔNG TY TNHH MỘT THÀNH VIÊN THỰC PHẨM SAIGON CO.OP theo hóa đơn 00001833</t>
  </si>
  <si>
    <t>00001835</t>
  </si>
  <si>
    <t>Bán hàng CÔNG TY TNHH MỘT THÀNH VIÊN THỰC PHẨM SAIGON CO.OP theo hóa đơn 00001835</t>
  </si>
  <si>
    <t>Hàng trả HD81</t>
  </si>
  <si>
    <t>00000163</t>
  </si>
  <si>
    <t>00000197</t>
  </si>
  <si>
    <t>00001871</t>
  </si>
  <si>
    <t>Hàng trả - Xuất tại 2028</t>
  </si>
  <si>
    <t>00001983</t>
  </si>
  <si>
    <t>Hàng trả - Xuất tại 276</t>
  </si>
  <si>
    <t>00001984</t>
  </si>
  <si>
    <t>00001985</t>
  </si>
  <si>
    <t>00002015</t>
  </si>
  <si>
    <t>Hàng trả - Xuất tại 215</t>
  </si>
  <si>
    <t>00000198</t>
  </si>
  <si>
    <t>00002143</t>
  </si>
  <si>
    <t>00002273</t>
  </si>
  <si>
    <t>Hàng trả - Xuất tại 226</t>
  </si>
  <si>
    <t>00000035</t>
  </si>
  <si>
    <t>00000052</t>
  </si>
  <si>
    <t>Hàng trả - Xuất tại 9414</t>
  </si>
  <si>
    <t>00002830</t>
  </si>
  <si>
    <t>Hàng Trả</t>
  </si>
  <si>
    <t>Hàng trả - Xuất tại 532</t>
  </si>
  <si>
    <t>1K23TEP</t>
  </si>
  <si>
    <t>00000153</t>
  </si>
  <si>
    <t>Hàng trả - Xuất tại 9413</t>
  </si>
  <si>
    <t>00002399</t>
  </si>
  <si>
    <t>Hàng trả - Xuất tại 2001</t>
  </si>
  <si>
    <t>00002491</t>
  </si>
  <si>
    <t>Hàng trả - Xuất tại 2075</t>
  </si>
  <si>
    <t>00002528</t>
  </si>
  <si>
    <t>Hàng trả - Xuất tại 683</t>
  </si>
  <si>
    <t>00000048</t>
  </si>
  <si>
    <t>Hàng trả - Xuất tại 9205</t>
  </si>
  <si>
    <t>00000155</t>
  </si>
  <si>
    <t>Hàng trả - Xuất tại 9126</t>
  </si>
  <si>
    <t>00000157</t>
  </si>
  <si>
    <t>Hàng trả - Xuất tại 9161</t>
  </si>
  <si>
    <t>Hàng trả - Xuất tại 9411</t>
  </si>
  <si>
    <t>00000166</t>
  </si>
  <si>
    <t>00000167</t>
  </si>
  <si>
    <t>Hàng trả - Xuất tại 9420</t>
  </si>
  <si>
    <t>00002562</t>
  </si>
  <si>
    <t>Hàng trả - Xuất tại 2094</t>
  </si>
  <si>
    <t>00002589</t>
  </si>
  <si>
    <t>Hàng trả - Xuất tại 691</t>
  </si>
  <si>
    <t>00002626</t>
  </si>
  <si>
    <t>Hàng trả - Xuất tại 2125</t>
  </si>
  <si>
    <t>00002627</t>
  </si>
  <si>
    <t>00003086</t>
  </si>
  <si>
    <t>Hàng trả - phiếu MH000195</t>
  </si>
  <si>
    <t>Hàng trả - Xuất tại 9141</t>
  </si>
  <si>
    <t>00000228</t>
  </si>
  <si>
    <t>Hàng trả - Xuất tại 9158</t>
  </si>
  <si>
    <t>00002281</t>
  </si>
  <si>
    <t>00003129</t>
  </si>
  <si>
    <t>HỦY HĐ 00003086 XUẤT LẠI HĐ 00003129</t>
  </si>
  <si>
    <t>00000232</t>
  </si>
  <si>
    <t>Hàng trả - phiếu MH000174</t>
  </si>
  <si>
    <t>Hàng trả - phiếu MH000192</t>
  </si>
  <si>
    <t>Hàng trả - Xuất tại 2008</t>
  </si>
  <si>
    <t>00003173</t>
  </si>
  <si>
    <t>00003211</t>
  </si>
  <si>
    <t>Hàng trả - Xuất tại 633</t>
  </si>
  <si>
    <t>00003266</t>
  </si>
  <si>
    <t>Hàng trả - Xuất tại 2093</t>
  </si>
  <si>
    <t>Hàng trả - phiếu MH000256</t>
  </si>
  <si>
    <t>00003424</t>
  </si>
  <si>
    <t>Hàng trả - Xuất tại 2112</t>
  </si>
  <si>
    <t>Hàng trả - Xuất tại 9406</t>
  </si>
  <si>
    <t>00000224</t>
  </si>
  <si>
    <t>Hàng trra - Xuất tại 9408</t>
  </si>
  <si>
    <t>00000229</t>
  </si>
  <si>
    <t>Hàng trả - Xuất tại 9416</t>
  </si>
  <si>
    <t>Hàng trả - phiếu MH000254</t>
  </si>
  <si>
    <t>Hàng trả - Xuất tại 9409</t>
  </si>
  <si>
    <t>00000354</t>
  </si>
  <si>
    <t>Hàng trả - Xuất tại 9120</t>
  </si>
  <si>
    <t>00000355</t>
  </si>
  <si>
    <t>Hàng trả - phiếu MH000193</t>
  </si>
  <si>
    <t>00000356</t>
  </si>
  <si>
    <t>00003731</t>
  </si>
  <si>
    <t>Hàng trả - Xuất tại 233</t>
  </si>
  <si>
    <t>Hàng trả nhập kho C6 (cảnh toàn)</t>
  </si>
  <si>
    <t>Hàng trả - Xuất tại 2039</t>
  </si>
  <si>
    <t>Hàng trả - phiếu MH000219</t>
  </si>
  <si>
    <t>00004096</t>
  </si>
  <si>
    <t>Hàng trả - phiếu MH000211</t>
  </si>
  <si>
    <t>00000100</t>
  </si>
  <si>
    <t>Hàng trả - phiếu MH000198</t>
  </si>
  <si>
    <t>Hàng trả - phiếu MH000253</t>
  </si>
  <si>
    <t>Hàng trả - phiếu MH000255</t>
  </si>
  <si>
    <t>00001334</t>
  </si>
  <si>
    <t>00004178</t>
  </si>
  <si>
    <t>Hàng trả - Xuất tại 2105</t>
  </si>
  <si>
    <t>00004199</t>
  </si>
  <si>
    <t>Hàng trả - phiếu MH000225</t>
  </si>
  <si>
    <t>00004200</t>
  </si>
  <si>
    <t>Hàng trả - Xuất tại 2087</t>
  </si>
  <si>
    <t>00004209</t>
  </si>
  <si>
    <t>Cửa hàng Co.op Food HN Eco Dream</t>
  </si>
  <si>
    <t>00004334</t>
  </si>
  <si>
    <t>Hàng trả - phiếu MH000222</t>
  </si>
  <si>
    <t>00004523</t>
  </si>
  <si>
    <t>Hàng trả - phiếu MH000277</t>
  </si>
  <si>
    <t>00004603</t>
  </si>
  <si>
    <t>Hàng trả - phiếu MH000197</t>
  </si>
  <si>
    <t>Hàng trả - phiếu MH000257</t>
  </si>
  <si>
    <t>00000082</t>
  </si>
  <si>
    <t>Hàng trả - phiếu MH000203</t>
  </si>
  <si>
    <t>00000311</t>
  </si>
  <si>
    <t>00004633</t>
  </si>
  <si>
    <t>Hàng trả - phiếu MH000210</t>
  </si>
  <si>
    <t>Hàng trả - Xuất tại 9210</t>
  </si>
  <si>
    <t>00000221</t>
  </si>
  <si>
    <t>00000222</t>
  </si>
  <si>
    <t>00000315</t>
  </si>
  <si>
    <t>Hàng trả - phiếu MH000194</t>
  </si>
  <si>
    <t>00004713</t>
  </si>
  <si>
    <t>Hàng trả - phiếu MH000204</t>
  </si>
  <si>
    <t>00004756</t>
  </si>
  <si>
    <t>Hàng trả - Xuất tại 641</t>
  </si>
  <si>
    <t>00004763</t>
  </si>
  <si>
    <t>Hàng trả - Xuất tại 2072</t>
  </si>
  <si>
    <t>00004824</t>
  </si>
  <si>
    <t>Hàng trả - Xuất tại 2109</t>
  </si>
  <si>
    <t>1K23TEA</t>
  </si>
  <si>
    <t>Hàng trả - Xuất tại 502</t>
  </si>
  <si>
    <t>00005068</t>
  </si>
  <si>
    <t>Hàng trả - Xuất tại 2137 - phiếu MH000168</t>
  </si>
  <si>
    <t>00005116</t>
  </si>
  <si>
    <t>00006786</t>
  </si>
  <si>
    <t>Hàng trả - Xuất tại 504</t>
  </si>
  <si>
    <t>00000577</t>
  </si>
  <si>
    <t>Hàng trả - phiếu MH000234</t>
  </si>
  <si>
    <t>00000578</t>
  </si>
  <si>
    <t>Hàng trả - phiếu MH000182</t>
  </si>
  <si>
    <t>00000579</t>
  </si>
  <si>
    <t>Hàng trả - phiếu MH000233</t>
  </si>
  <si>
    <t>00005227</t>
  </si>
  <si>
    <t>Hàng trả - Xuất tại 2150</t>
  </si>
  <si>
    <t>00005507</t>
  </si>
  <si>
    <t>Hàng trả - phiếu MH000202</t>
  </si>
  <si>
    <t>Hàng trả - phiếu MH000232</t>
  </si>
  <si>
    <t>00005665</t>
  </si>
  <si>
    <t>Hàng trả - Xuất tại 2131</t>
  </si>
  <si>
    <t>00005701</t>
  </si>
  <si>
    <t>Hàng trả - Xuất tại 2034</t>
  </si>
  <si>
    <t>00005741</t>
  </si>
  <si>
    <t>Hàng trả - phiếu MH000238</t>
  </si>
  <si>
    <t>00005744</t>
  </si>
  <si>
    <t>Hàng trả - phiếu MH000239</t>
  </si>
  <si>
    <t>00006954</t>
  </si>
  <si>
    <t>00000093</t>
  </si>
  <si>
    <t>Hàng trả - Xuất tại 547</t>
  </si>
  <si>
    <t>00000094</t>
  </si>
  <si>
    <t>Hàng trả - Xuất tại 9405</t>
  </si>
  <si>
    <t>00000292</t>
  </si>
  <si>
    <t>Hàng trả - Xuất tại 9418</t>
  </si>
  <si>
    <t>00005933</t>
  </si>
  <si>
    <t>Hàng trả - phiếu MH000264</t>
  </si>
  <si>
    <t>00005934</t>
  </si>
  <si>
    <t>Hàng trả - phiếu MH000263</t>
  </si>
  <si>
    <t>00006043</t>
  </si>
  <si>
    <t>Hàng trả - phiếu MH000199</t>
  </si>
  <si>
    <t>00006069</t>
  </si>
  <si>
    <t>Hàng trả - phiếu MH000214</t>
  </si>
  <si>
    <t>00008812</t>
  </si>
  <si>
    <t>00006229</t>
  </si>
  <si>
    <t>Hàng trả - Xuất tại 9315</t>
  </si>
  <si>
    <t>Hàng trả - Xuất tại 9313 - phiếu MH000252</t>
  </si>
  <si>
    <t>1K23THM</t>
  </si>
  <si>
    <t>Hàng trả - Xuất tại 570</t>
  </si>
  <si>
    <t>00006280</t>
  </si>
  <si>
    <t>Hàng trả - phiếu MH000189</t>
  </si>
  <si>
    <t>00006330</t>
  </si>
  <si>
    <t>Hàng trả - Xuất tại 2100</t>
  </si>
  <si>
    <t>Hàng trả - phiếu MH000176</t>
  </si>
  <si>
    <t>00006423</t>
  </si>
  <si>
    <t>Hàng trả - phiếu MH000191</t>
  </si>
  <si>
    <t>Hàng trả - 542</t>
  </si>
  <si>
    <t>Hàng trả - phiếu MH000329</t>
  </si>
  <si>
    <t>Hàng trả - phiếu MH000231</t>
  </si>
  <si>
    <t>00006605</t>
  </si>
  <si>
    <t>Hàng trả - phiếu MH000227</t>
  </si>
  <si>
    <t>00006665</t>
  </si>
  <si>
    <t>Hàng trả - Xuất tại 2152</t>
  </si>
  <si>
    <t>00006737</t>
  </si>
  <si>
    <t>00006796</t>
  </si>
  <si>
    <t>Hàng trả - Xuất tại 2005</t>
  </si>
  <si>
    <t>00006811</t>
  </si>
  <si>
    <t>Hàng trả - Xuất tại 276 - phiếu MH000245</t>
  </si>
  <si>
    <t>00006880</t>
  </si>
  <si>
    <t>Hàng trả - phiếu MH000178</t>
  </si>
  <si>
    <t>00006890</t>
  </si>
  <si>
    <t>Hàng trả - phiếu MH000177</t>
  </si>
  <si>
    <t>00009144</t>
  </si>
  <si>
    <t>HỦY HĐ 00009138 XUẤT LẠI HĐ 00009144</t>
  </si>
  <si>
    <t>00009145</t>
  </si>
  <si>
    <t>HỦY HĐ 00009139 XUẤT LẠI HĐ 00009145</t>
  </si>
  <si>
    <t>00000152</t>
  </si>
  <si>
    <t>Hàng trả - phiếu MH000251</t>
  </si>
  <si>
    <t>Hàng trả - phiếu MH000248</t>
  </si>
  <si>
    <t>00007052</t>
  </si>
  <si>
    <t>Hàng trả - Xuất tại 403</t>
  </si>
  <si>
    <t>Hàng trả - phiếu MH000247</t>
  </si>
  <si>
    <t>00007221</t>
  </si>
  <si>
    <t>Hàng trả - phiếu MH000235</t>
  </si>
  <si>
    <t>00011233</t>
  </si>
  <si>
    <t>1K23TGD</t>
  </si>
  <si>
    <t>Hàng trả - 529</t>
  </si>
  <si>
    <t>00007292</t>
  </si>
  <si>
    <t>Hàng trả - phiếu MH000374</t>
  </si>
  <si>
    <t>00007359</t>
  </si>
  <si>
    <t>Hàng trả - 688 - phiếu MH000282</t>
  </si>
  <si>
    <t>00007363</t>
  </si>
  <si>
    <t>Hàng trả - phiếu MH000175</t>
  </si>
  <si>
    <t>00007372</t>
  </si>
  <si>
    <t>Hàng trả - phiếu MH000262</t>
  </si>
  <si>
    <t>00007477</t>
  </si>
  <si>
    <t>Hàng trả - phiếu MH000276</t>
  </si>
  <si>
    <t>00007502</t>
  </si>
  <si>
    <t>Hàng trả - phiếu MH000260</t>
  </si>
  <si>
    <t>00007506</t>
  </si>
  <si>
    <t>Hàng trả - phiếu MH000200</t>
  </si>
  <si>
    <t>00007507</t>
  </si>
  <si>
    <t>Hàng trả - 2162 - phiếu MH000201</t>
  </si>
  <si>
    <t>Hàng trả - 2162 - phiếu MH000261</t>
  </si>
  <si>
    <t>Hàng trả - phiếu MH000186</t>
  </si>
  <si>
    <t>Hàng trả - 9419</t>
  </si>
  <si>
    <t>00007578</t>
  </si>
  <si>
    <t>Hàng trả - Xuất tại 2065</t>
  </si>
  <si>
    <t>1K23TES</t>
  </si>
  <si>
    <t>Hàng trả - Xuất tại 517</t>
  </si>
  <si>
    <t>00000414</t>
  </si>
  <si>
    <t>00007721</t>
  </si>
  <si>
    <t>Hàng trả - Xuất tại 405</t>
  </si>
  <si>
    <t>00007736</t>
  </si>
  <si>
    <t>Hàng trả - 275</t>
  </si>
  <si>
    <t>00007747</t>
  </si>
  <si>
    <t>Hàng trả - Xuất tại 275</t>
  </si>
  <si>
    <t>00007798</t>
  </si>
  <si>
    <t>Hàng trả - phiếu MH000183</t>
  </si>
  <si>
    <t>00007799</t>
  </si>
  <si>
    <t>Hàng trả - phiếu MH000272</t>
  </si>
  <si>
    <t>00007831</t>
  </si>
  <si>
    <t>Hàng trả - phiếu MH000236</t>
  </si>
  <si>
    <t>00007832</t>
  </si>
  <si>
    <t>Hàng trả - 2008 - phiếu MH000236</t>
  </si>
  <si>
    <t>00011809</t>
  </si>
  <si>
    <t>00012340</t>
  </si>
  <si>
    <t>00008043</t>
  </si>
  <si>
    <t>Hàng trả - Xuất tại 669</t>
  </si>
  <si>
    <t>00008077</t>
  </si>
  <si>
    <t>Hàng trả - phiếu MH000360</t>
  </si>
  <si>
    <t>Hàng trả - 517</t>
  </si>
  <si>
    <t>00000973</t>
  </si>
  <si>
    <t>Hàng trả - phiếu MH000372</t>
  </si>
  <si>
    <t>00000974</t>
  </si>
  <si>
    <t>Hàng trả - phiếu MH000370</t>
  </si>
  <si>
    <t>00008353</t>
  </si>
  <si>
    <t>Hàng trả - phiếu MH000237</t>
  </si>
  <si>
    <t>00008410</t>
  </si>
  <si>
    <t>Hàng trả - Xuất tại 2023</t>
  </si>
  <si>
    <t>00008462</t>
  </si>
  <si>
    <t>Hàng trả - phiếu MH000331</t>
  </si>
  <si>
    <t>00013317</t>
  </si>
  <si>
    <t>00013318</t>
  </si>
  <si>
    <t>00013319</t>
  </si>
  <si>
    <t>00013320</t>
  </si>
  <si>
    <t>00013335</t>
  </si>
  <si>
    <t>00013422</t>
  </si>
  <si>
    <t>00008536</t>
  </si>
  <si>
    <t>Hàng trả - phiếu MH000324</t>
  </si>
  <si>
    <t>00008595</t>
  </si>
  <si>
    <t>Hàng trả - phiếu MH000229</t>
  </si>
  <si>
    <t>00008603</t>
  </si>
  <si>
    <t>Hàng trả - 2125 - phiếu MH000278</t>
  </si>
  <si>
    <t>00008606</t>
  </si>
  <si>
    <t>Hàng trả - phiếu MH000279</t>
  </si>
  <si>
    <t>00008665</t>
  </si>
  <si>
    <t>Hàng trả - 2029 - phiếu MH000212</t>
  </si>
  <si>
    <t>00008678</t>
  </si>
  <si>
    <t>Hàng trả - 2088 - phiếu MH000213</t>
  </si>
  <si>
    <t>00008682</t>
  </si>
  <si>
    <t>Hàng trả - phiếu MH000274</t>
  </si>
  <si>
    <t>00008688</t>
  </si>
  <si>
    <t>Hàng trả - phiếu MH000273</t>
  </si>
  <si>
    <t>00008689</t>
  </si>
  <si>
    <t>Hàng trả - 2088 - phiếu MH000275</t>
  </si>
  <si>
    <t>00008704</t>
  </si>
  <si>
    <t>Hàng trả - phiếu MH000268</t>
  </si>
  <si>
    <t>00008724</t>
  </si>
  <si>
    <t>Hàng trả - phiếu MH000151</t>
  </si>
  <si>
    <t>Hàng trả - 528</t>
  </si>
  <si>
    <t>1K23TBA</t>
  </si>
  <si>
    <t>Hàng trả - phiếu MH000470</t>
  </si>
  <si>
    <t>00001009</t>
  </si>
  <si>
    <t>Hàng trả - phiếu MH000378</t>
  </si>
  <si>
    <t>00001011</t>
  </si>
  <si>
    <t>Hàng trả - phiếu MH000365</t>
  </si>
  <si>
    <t>00008844</t>
  </si>
  <si>
    <t>Hàng trả - phiếu MH000196</t>
  </si>
  <si>
    <t>00008857</t>
  </si>
  <si>
    <t>Hàng trả - 683 - phiếu MH000206</t>
  </si>
  <si>
    <t>00008859</t>
  </si>
  <si>
    <t>Hàng trả - phiếu MH000208</t>
  </si>
  <si>
    <t>00008860</t>
  </si>
  <si>
    <t>Hàng trả - 2033 - phiếu MH000209</t>
  </si>
  <si>
    <t>00008941</t>
  </si>
  <si>
    <t>Hàng trả - 245 - phiếu MH000375</t>
  </si>
  <si>
    <t>00009213</t>
  </si>
  <si>
    <t>Hàng trả - phiếu MH000267</t>
  </si>
  <si>
    <t>00009241</t>
  </si>
  <si>
    <t>Hàng trả - phiếu MH000207</t>
  </si>
  <si>
    <t>00009261</t>
  </si>
  <si>
    <t>Hàng trả - 2116</t>
  </si>
  <si>
    <t>Hàng trả - phiếu MH000472</t>
  </si>
  <si>
    <t>00000344</t>
  </si>
  <si>
    <t>00009352</t>
  </si>
  <si>
    <t>Hàng trả - 280 - phiếu MH000308</t>
  </si>
  <si>
    <t>00009419</t>
  </si>
  <si>
    <t>Hàng trả - 2028</t>
  </si>
  <si>
    <t>00009434</t>
  </si>
  <si>
    <t>Hàng trả - Xuất tại 2149 - phiếu MH000669</t>
  </si>
  <si>
    <t>00009439</t>
  </si>
  <si>
    <t>Hàng trả - phiếu MH000242</t>
  </si>
  <si>
    <t>00009448</t>
  </si>
  <si>
    <t>Hàng trả - 2077 - phiếu MH000295</t>
  </si>
  <si>
    <t>00009464</t>
  </si>
  <si>
    <t>Hàng trả - 2009 - phiếu MH000350</t>
  </si>
  <si>
    <t>00009466</t>
  </si>
  <si>
    <t>Hàng trả - phiếu MH000348</t>
  </si>
  <si>
    <t>00001039</t>
  </si>
  <si>
    <t>Hàng trả - 9104</t>
  </si>
  <si>
    <t>00001040</t>
  </si>
  <si>
    <t>Hàng trả - phiếu MH000367</t>
  </si>
  <si>
    <t>00009703</t>
  </si>
  <si>
    <t>Hàng trả - phiếu MH000326</t>
  </si>
  <si>
    <t>1K23TBB</t>
  </si>
  <si>
    <t>Hàng trả - phiếu MH000453</t>
  </si>
  <si>
    <t>Hàng trả - phiếu MH000452</t>
  </si>
  <si>
    <t>00001052</t>
  </si>
  <si>
    <t>Hàng trả - phiếu MH000371</t>
  </si>
  <si>
    <t>00009735</t>
  </si>
  <si>
    <t>Hàng trả - phiếu MH000473</t>
  </si>
  <si>
    <t>Hàng trả - 9322-CH CF BD CC Samsora Riverside</t>
  </si>
  <si>
    <t>00010181</t>
  </si>
  <si>
    <t>Hàng trả - phiếu MH000318</t>
  </si>
  <si>
    <t>00010185</t>
  </si>
  <si>
    <t>Hàng trả - phiếu MH000323</t>
  </si>
  <si>
    <t>00010240</t>
  </si>
  <si>
    <t>Hàng trả - phiếu MH000325</t>
  </si>
  <si>
    <t>00010371</t>
  </si>
  <si>
    <t>Hàng trả - phiếu MH000288</t>
  </si>
  <si>
    <t>00010383</t>
  </si>
  <si>
    <t>Hàng trả - phiếu MH000309</t>
  </si>
  <si>
    <t>00010413</t>
  </si>
  <si>
    <t>Hàng trả - phiếu MH000345</t>
  </si>
  <si>
    <t>00010466</t>
  </si>
  <si>
    <t>Hàng trả - phiếu MH000358</t>
  </si>
  <si>
    <t>00010472</t>
  </si>
  <si>
    <t>Hàng trả - phiếu MH000336</t>
  </si>
  <si>
    <t>00015971</t>
  </si>
  <si>
    <t>PO-66819</t>
  </si>
  <si>
    <t>00010487</t>
  </si>
  <si>
    <t>Hàng trả - Xuất tại 2112-CH CFood CC Lovera Khang Dien - phiếu MH000184</t>
  </si>
  <si>
    <t>00010518</t>
  </si>
  <si>
    <t>Hàng trả - phiếu MH000364</t>
  </si>
  <si>
    <t>00010610</t>
  </si>
  <si>
    <t>Hàng trả - phiếu MH000316</t>
  </si>
  <si>
    <t>00010619</t>
  </si>
  <si>
    <t>Hàng trả - phiếu MH000351</t>
  </si>
  <si>
    <t>00010640</t>
  </si>
  <si>
    <t>Hàng trả - phiếu MH000302</t>
  </si>
  <si>
    <t>1K23TGP</t>
  </si>
  <si>
    <t>Hàng trả - phiếu MH000446</t>
  </si>
  <si>
    <t>Hàng trả - phiếu MH000445</t>
  </si>
  <si>
    <t>00010721</t>
  </si>
  <si>
    <t>Hàng trả - phiếu MH000289</t>
  </si>
  <si>
    <t>00010723</t>
  </si>
  <si>
    <t>Hàng trả - phiếu MH000313</t>
  </si>
  <si>
    <t>00017502</t>
  </si>
  <si>
    <t>00000225</t>
  </si>
  <si>
    <t>Hàng trả - phiếu MH000243</t>
  </si>
  <si>
    <t>00000230</t>
  </si>
  <si>
    <t>00000231</t>
  </si>
  <si>
    <t>00000343</t>
  </si>
  <si>
    <t>00000540</t>
  </si>
  <si>
    <t>Hàng trả - phiếu MH000603</t>
  </si>
  <si>
    <t>00010851</t>
  </si>
  <si>
    <t>Hàng trả - phiếu MH000287</t>
  </si>
  <si>
    <t>00010874</t>
  </si>
  <si>
    <t>Hàng trả - phiếu MH000434</t>
  </si>
  <si>
    <t>00010885</t>
  </si>
  <si>
    <t>Hàng trả - phiếu MH000327</t>
  </si>
  <si>
    <t>00010895</t>
  </si>
  <si>
    <t>Hàng trả - phiếu MH000352</t>
  </si>
  <si>
    <t>00010946</t>
  </si>
  <si>
    <t>Hàng trả - phiếu MH000303</t>
  </si>
  <si>
    <t>00010967</t>
  </si>
  <si>
    <t>Hàng trả - phiếu MH000337</t>
  </si>
  <si>
    <t>00017600</t>
  </si>
  <si>
    <t>Hàng trả - phiếu MH000600</t>
  </si>
  <si>
    <t>00011036</t>
  </si>
  <si>
    <t>Hàng trả - phiếu MH000311</t>
  </si>
  <si>
    <t>00011079</t>
  </si>
  <si>
    <t>Hàng trả - phiếu MH000297</t>
  </si>
  <si>
    <t>00011088</t>
  </si>
  <si>
    <t>Hàng trả - Xuất tại 237 Bình Trưng - phiếu MH000537</t>
  </si>
  <si>
    <t>00011106</t>
  </si>
  <si>
    <t>Hàng trả - phiếu MH000315</t>
  </si>
  <si>
    <t>00011154</t>
  </si>
  <si>
    <t>Hàng trả - phiếu MH000435</t>
  </si>
  <si>
    <t>Hàng trả - phiếu MH000294</t>
  </si>
  <si>
    <t>00011275</t>
  </si>
  <si>
    <t>Hàng trả - phiếu MH000306</t>
  </si>
  <si>
    <t>00011276</t>
  </si>
  <si>
    <t>Hàng trả - 2162-CH CFood CC HoangAnh GoldHouse - phiếu MH000307</t>
  </si>
  <si>
    <t>Hàng trả - phiếu MH000328</t>
  </si>
  <si>
    <t>Hàng trả - phiếu MH000381</t>
  </si>
  <si>
    <t>Hàng trả - phiếu MH000334</t>
  </si>
  <si>
    <t>00011429</t>
  </si>
  <si>
    <t>Hàng trả - phiếu MH000354</t>
  </si>
  <si>
    <t>00011454</t>
  </si>
  <si>
    <t>Hàng trả - phiếu MH000250</t>
  </si>
  <si>
    <t>00011729</t>
  </si>
  <si>
    <t>Hàng trả - 688-CH CFood Nguyen Duy Trinh 192 - phiếu MH000544</t>
  </si>
  <si>
    <t>00011731</t>
  </si>
  <si>
    <t>Hàng trả - 688-CH CFood Nguyen Duy Trinh 192- phiếu MH000536</t>
  </si>
  <si>
    <t>00017797</t>
  </si>
  <si>
    <t>THẮNG LƠI-TRƯỜNG CHINH</t>
  </si>
  <si>
    <t>00000575</t>
  </si>
  <si>
    <t>Hàng trả - Xuất tại 9420-CH CFood CT Tran Hung Dao 474 - phiếu MH000565</t>
  </si>
  <si>
    <t>00012043</t>
  </si>
  <si>
    <t>Hàng trả - phiếu MH000382</t>
  </si>
  <si>
    <t>Hàng trả - phiếu MH000333</t>
  </si>
  <si>
    <t>00000526</t>
  </si>
  <si>
    <t>Hàng trả - phiếu MH000439</t>
  </si>
  <si>
    <t>00000527</t>
  </si>
  <si>
    <t>Hàng trả - phiếu MH000438</t>
  </si>
  <si>
    <t>00008716</t>
  </si>
  <si>
    <t>Hàng trả - Xuất tại 2135</t>
  </si>
  <si>
    <t>00012079</t>
  </si>
  <si>
    <t>Hàng trả - phiếu MH000488</t>
  </si>
  <si>
    <t>00012081</t>
  </si>
  <si>
    <t>Hàng trả - phiếu MH000530</t>
  </si>
  <si>
    <t>00012082</t>
  </si>
  <si>
    <t>Hàng trả - phiếu MH000487</t>
  </si>
  <si>
    <t>00012232</t>
  </si>
  <si>
    <t>Hàng trả - phiếu MH000285</t>
  </si>
  <si>
    <t>00012261</t>
  </si>
  <si>
    <t>Hàng trả - phiếu MH000340</t>
  </si>
  <si>
    <t>Hàng trả - phiếu MH000440</t>
  </si>
  <si>
    <t>00001267</t>
  </si>
  <si>
    <t>Hàng trả - phiếu MH000529</t>
  </si>
  <si>
    <t>00001268</t>
  </si>
  <si>
    <t>Hàng trả - phiếu MH000366</t>
  </si>
  <si>
    <t>00012083</t>
  </si>
  <si>
    <t>Hàng trả - phiếu MH000531</t>
  </si>
  <si>
    <t>00012427</t>
  </si>
  <si>
    <t>Hàng trả - phiếu MH000542</t>
  </si>
  <si>
    <t>00012480</t>
  </si>
  <si>
    <t>Hàng trả - phiếu MH000223</t>
  </si>
  <si>
    <t>00019291</t>
  </si>
  <si>
    <t>78118599 - Cửa Hàng Co.opFood Thống Nhất</t>
  </si>
  <si>
    <t>Hàng trả - 9319-CH CFood BD KDC Hiep Thanh III</t>
  </si>
  <si>
    <t>Hàng trả - phiếu MH000368</t>
  </si>
  <si>
    <t>Hàng trả - phiếu MH000522</t>
  </si>
  <si>
    <t>Hàng trả - phiếu MH000614</t>
  </si>
  <si>
    <t>Hàng trả - phiếu MH000622</t>
  </si>
  <si>
    <t>00012559</t>
  </si>
  <si>
    <t>Hàng trả - phiếu MH000304</t>
  </si>
  <si>
    <t>Hàng trả - phiếu MH000663</t>
  </si>
  <si>
    <t>Hàng trả - phiếu MH000484</t>
  </si>
  <si>
    <t>00001289</t>
  </si>
  <si>
    <t>Hàng trả - phiếu MH000527</t>
  </si>
  <si>
    <t>00012741</t>
  </si>
  <si>
    <t>Hàng trả - phiếu MH000541</t>
  </si>
  <si>
    <t>Hàng trả - phiếu MH000555</t>
  </si>
  <si>
    <t>Hàng trả - phiếu MH000515</t>
  </si>
  <si>
    <t>00012779</t>
  </si>
  <si>
    <t>Hàng trả - phiếu MH000520</t>
  </si>
  <si>
    <t>00012862</t>
  </si>
  <si>
    <t>Hàng trả - phiếu MH000497</t>
  </si>
  <si>
    <t>Hàng trả - phiếu MH000610</t>
  </si>
  <si>
    <t>00000645</t>
  </si>
  <si>
    <t>Hàng trả - phiếu MH000661</t>
  </si>
  <si>
    <t>Hàng trả - phiếu MH000626</t>
  </si>
  <si>
    <t>00001330</t>
  </si>
  <si>
    <t>Hàng trả - phiếu MH000618</t>
  </si>
  <si>
    <t>00001336</t>
  </si>
  <si>
    <t>Hàng trả - phiếu MH000617</t>
  </si>
  <si>
    <t>00012992</t>
  </si>
  <si>
    <t>Hàng trả - phiếu MH000296</t>
  </si>
  <si>
    <t>00013000</t>
  </si>
  <si>
    <t>Hàng trả - phiếu MH000436</t>
  </si>
  <si>
    <t>00013023</t>
  </si>
  <si>
    <t>Hàng trả - phiếu MH000562</t>
  </si>
  <si>
    <t>00013033</t>
  </si>
  <si>
    <t>Hàng trả - phiếu MH000545</t>
  </si>
  <si>
    <t>00013068</t>
  </si>
  <si>
    <t>Hàng trả - phiếu MH000652</t>
  </si>
  <si>
    <t>00013072</t>
  </si>
  <si>
    <t>Hàng trả - MH000523</t>
  </si>
  <si>
    <t>00013104</t>
  </si>
  <si>
    <t>Hàng trả - phiếu MH000498</t>
  </si>
  <si>
    <t>00020595</t>
  </si>
  <si>
    <t>CF THỦ KHOA HUÂN 437</t>
  </si>
  <si>
    <t>00013165</t>
  </si>
  <si>
    <t>Hàng trả - phiếu MH000384</t>
  </si>
  <si>
    <t>00013361</t>
  </si>
  <si>
    <t>Hàng trả - phiếu MH000496</t>
  </si>
  <si>
    <t>Hàng trả - phiếu MH000492</t>
  </si>
  <si>
    <t>Hàng trả - phiếu MH000361</t>
  </si>
  <si>
    <t>00020699</t>
  </si>
  <si>
    <t>00020700</t>
  </si>
  <si>
    <t>Hàng trả - phiếu MH000654</t>
  </si>
  <si>
    <t>Hàng trả - phiếu MH000605</t>
  </si>
  <si>
    <t>Hàng trả - phiếu MH000524</t>
  </si>
  <si>
    <t>Hàng trả - phiếu MH000322</t>
  </si>
  <si>
    <t>00001429</t>
  </si>
  <si>
    <t>Hàng trả - phiếu MH000528</t>
  </si>
  <si>
    <t>00012997</t>
  </si>
  <si>
    <t>Hàng trả - phiếu MH000655</t>
  </si>
  <si>
    <t>00013851</t>
  </si>
  <si>
    <t>Hàng trả - phiếu MH000616</t>
  </si>
  <si>
    <t>00013989</t>
  </si>
  <si>
    <t>Hàng trả - phiếu MH000549</t>
  </si>
  <si>
    <t>00014011</t>
  </si>
  <si>
    <t>Hàng trả - phiếu MH000611</t>
  </si>
  <si>
    <t>00014031</t>
  </si>
  <si>
    <t>Hàng trả - phiếu MH000347</t>
  </si>
  <si>
    <t>00014147</t>
  </si>
  <si>
    <t>Hàng trả - phiếu MH000695</t>
  </si>
  <si>
    <t>00014160</t>
  </si>
  <si>
    <t>Hàng trả - phiếu MH000561</t>
  </si>
  <si>
    <t>00014251</t>
  </si>
  <si>
    <t>Hàng trả - phiếu MH000607</t>
  </si>
  <si>
    <t>00014290</t>
  </si>
  <si>
    <t>Hàng trả - phiếu MH000551</t>
  </si>
  <si>
    <t>00022249</t>
  </si>
  <si>
    <t>00014432</t>
  </si>
  <si>
    <t>Hàng trả - phiếu MH000686</t>
  </si>
  <si>
    <t>00014473</t>
  </si>
  <si>
    <t>Hàng trả - phiếu MH000659</t>
  </si>
  <si>
    <t>00014487</t>
  </si>
  <si>
    <t>Hàng trả - phiếu MH000259</t>
  </si>
  <si>
    <t>00014496</t>
  </si>
  <si>
    <t>Hàng trả - phiếu MH000557</t>
  </si>
  <si>
    <t>00014531</t>
  </si>
  <si>
    <t>Hàng trả - phiếu MH000688</t>
  </si>
  <si>
    <t>00014652</t>
  </si>
  <si>
    <t>Hàng trả - phiếu MH000489</t>
  </si>
  <si>
    <t>00014667</t>
  </si>
  <si>
    <t>Hàng trả - phiếu MH000228</t>
  </si>
  <si>
    <t>00014680</t>
  </si>
  <si>
    <t>Hàng trả - phiếu MH000687</t>
  </si>
  <si>
    <t>Hàng trả - phiếu MH000650</t>
  </si>
  <si>
    <t>Hàng trả - phiếu MH000447</t>
  </si>
  <si>
    <t>Hàng trả - phiếu MH000244</t>
  </si>
  <si>
    <t>00000345</t>
  </si>
  <si>
    <t>Hàng trả - phiếu MH000623</t>
  </si>
  <si>
    <t>00000349</t>
  </si>
  <si>
    <t>Hàng trả - phiếu MH000332</t>
  </si>
  <si>
    <t>00000352</t>
  </si>
  <si>
    <t>Hàng trả - phiếu MH000599</t>
  </si>
  <si>
    <t>Hàng trả - phiếu MH000714</t>
  </si>
  <si>
    <t>Hàng trả - 9406-CH CF CT Nguyen Van Cu Noi Dai - phiếu MH000714</t>
  </si>
  <si>
    <t>00001483</t>
  </si>
  <si>
    <t>Hàng trả - 9154-CH CFood HN Ngoai Giao Doan 1 - phiếu MH000741</t>
  </si>
  <si>
    <t>00001484</t>
  </si>
  <si>
    <t>Hàng trả - phiếu MH000619</t>
  </si>
  <si>
    <t>00014810</t>
  </si>
  <si>
    <t>Hàng trả - phiếu MH000689</t>
  </si>
  <si>
    <t>00014818</t>
  </si>
  <si>
    <t>Hàng trả - phiếu MH000648</t>
  </si>
  <si>
    <t>00014851</t>
  </si>
  <si>
    <t>Hàng trả - phiếu MH000491</t>
  </si>
  <si>
    <t>Số dòng = 3053</t>
  </si>
  <si>
    <t>'198</t>
  </si>
  <si>
    <t>'197</t>
  </si>
  <si>
    <t>'6737</t>
  </si>
  <si>
    <t>'6811</t>
  </si>
  <si>
    <t>'6605</t>
  </si>
  <si>
    <t>'7747</t>
  </si>
  <si>
    <t>'8353</t>
  </si>
  <si>
    <t>'8595</t>
  </si>
  <si>
    <t>'7721</t>
  </si>
  <si>
    <t>'9703</t>
  </si>
  <si>
    <t>'7831</t>
  </si>
  <si>
    <t>'7798</t>
  </si>
  <si>
    <t>'7221</t>
  </si>
  <si>
    <t>'8859</t>
  </si>
  <si>
    <t>'7506</t>
  </si>
  <si>
    <t>'7578</t>
  </si>
  <si>
    <t>'7477</t>
  </si>
  <si>
    <t>'8536</t>
  </si>
  <si>
    <t>'6880</t>
  </si>
  <si>
    <t>'7363</t>
  </si>
  <si>
    <t>'7372</t>
  </si>
  <si>
    <t>'9434</t>
  </si>
  <si>
    <t>'9213</t>
  </si>
  <si>
    <t>'6665</t>
  </si>
  <si>
    <t>'8462</t>
  </si>
  <si>
    <t>'8704</t>
  </si>
  <si>
    <t>'9439</t>
  </si>
  <si>
    <t>'9472</t>
  </si>
  <si>
    <t>'9241</t>
  </si>
  <si>
    <t>'8410</t>
  </si>
  <si>
    <t>'7799</t>
  </si>
  <si>
    <t>'8716</t>
  </si>
  <si>
    <t>'9466</t>
  </si>
  <si>
    <t>'8844</t>
  </si>
  <si>
    <t>'9735</t>
  </si>
  <si>
    <t>'7052</t>
  </si>
  <si>
    <t>'8043</t>
  </si>
  <si>
    <t>'8077</t>
  </si>
  <si>
    <t>'8682</t>
  </si>
  <si>
    <t>'8688</t>
  </si>
  <si>
    <t>'7502</t>
  </si>
  <si>
    <t>'6890</t>
  </si>
  <si>
    <t>'2658</t>
  </si>
  <si>
    <t>'484</t>
  </si>
  <si>
    <t>'493</t>
  </si>
  <si>
    <t>'450</t>
  </si>
  <si>
    <t>'414</t>
  </si>
  <si>
    <t>'495</t>
  </si>
  <si>
    <t>'A315</t>
  </si>
  <si>
    <t>'A246</t>
  </si>
  <si>
    <t>'280</t>
  </si>
  <si>
    <t>'419</t>
  </si>
  <si>
    <t>'268</t>
  </si>
  <si>
    <t>'235</t>
  </si>
  <si>
    <t>'335</t>
  </si>
  <si>
    <t>'671</t>
  </si>
  <si>
    <t>'838</t>
  </si>
  <si>
    <t>'303</t>
  </si>
  <si>
    <t>'178</t>
  </si>
  <si>
    <t>'180</t>
  </si>
  <si>
    <t>'308</t>
  </si>
  <si>
    <t>'A343</t>
  </si>
  <si>
    <t>'A442</t>
  </si>
  <si>
    <t>TV184</t>
  </si>
  <si>
    <t>TV230</t>
  </si>
  <si>
    <t>'344</t>
  </si>
  <si>
    <t>'428</t>
  </si>
  <si>
    <t>'322</t>
  </si>
  <si>
    <t>'380</t>
  </si>
  <si>
    <t>'392</t>
  </si>
  <si>
    <t>'507</t>
  </si>
  <si>
    <t>'1147</t>
  </si>
  <si>
    <t>'1040</t>
  </si>
  <si>
    <t>'848</t>
  </si>
  <si>
    <t>'1011</t>
  </si>
  <si>
    <t>'890</t>
  </si>
  <si>
    <t>'888</t>
  </si>
  <si>
    <t>'791</t>
  </si>
  <si>
    <t>'889</t>
  </si>
  <si>
    <t>'887</t>
  </si>
  <si>
    <t>'1203</t>
  </si>
  <si>
    <t>'974</t>
  </si>
  <si>
    <t>'747</t>
  </si>
  <si>
    <t>'749</t>
  </si>
  <si>
    <t>'748</t>
  </si>
  <si>
    <t>'1039</t>
  </si>
  <si>
    <t>'1009</t>
  </si>
  <si>
    <t>'973</t>
  </si>
  <si>
    <t>'1052</t>
  </si>
  <si>
    <t>'146</t>
  </si>
  <si>
    <t>'167</t>
  </si>
  <si>
    <t>'185</t>
  </si>
  <si>
    <t>'231</t>
  </si>
  <si>
    <t>'225</t>
  </si>
  <si>
    <t>'205</t>
  </si>
  <si>
    <t>'166</t>
  </si>
  <si>
    <t>'242</t>
  </si>
  <si>
    <t>'230</t>
  </si>
  <si>
    <t>'152</t>
  </si>
  <si>
    <t>'241</t>
  </si>
  <si>
    <t>'240</t>
  </si>
  <si>
    <t>Tháng 1</t>
  </si>
  <si>
    <t>Tháng 2</t>
  </si>
  <si>
    <t>Tháng 3</t>
  </si>
  <si>
    <t>Không tìm thấy hóa đơn</t>
  </si>
  <si>
    <t>1K23TCP</t>
  </si>
  <si>
    <t>Hàng trả - phiếu MH000173</t>
  </si>
  <si>
    <t>không thấy hóa đơn</t>
  </si>
  <si>
    <t>Hàng trả - phiếu MH000601</t>
  </si>
  <si>
    <t>Hàng trả, phiếu MH000500, MH000501</t>
  </si>
  <si>
    <t>00000450</t>
  </si>
  <si>
    <t>00000280</t>
  </si>
  <si>
    <t>1K23TCT</t>
  </si>
  <si>
    <t>Hàng trả - phiếu MH000612</t>
  </si>
  <si>
    <t>CÔNG TY TNHH MỘT THÀNH VIÊN THƯƠNG MẠI VÀ DỊCH VỤ SÀI GÒN - CAM RANH</t>
  </si>
  <si>
    <t>1K23TBG</t>
  </si>
  <si>
    <t>Hàng trả - Xuất tại 119</t>
  </si>
  <si>
    <t>CÔNG TY TNHH THƯƠNG MẠI SÀI GÒN - AN GIANG.</t>
  </si>
  <si>
    <t>1K23TDD</t>
  </si>
  <si>
    <t>Hàng trả - phiếu MH000443</t>
  </si>
  <si>
    <t>1K23TDS</t>
  </si>
  <si>
    <t>00000303</t>
  </si>
  <si>
    <t>CÔNG TY TNHH MỘT THÀNH VIÊN MARFIVE</t>
  </si>
  <si>
    <t>CÔNG TY TNHH MTV THƯƠNG MẠI SÀI GÒN - HẬU GIANG</t>
  </si>
  <si>
    <t>chưa có hđ</t>
  </si>
  <si>
    <t>không thấy hđ</t>
  </si>
  <si>
    <t>Bán hàng CÔNG TY TNHH MỘT THÀNH VIÊN SÀI GÒN CO.OP BÌNH ĐỊNH theo hóa đơn 00000155</t>
  </si>
  <si>
    <t>CÔNG TY TNHH MỘT THÀNH VIÊN SÀI GÒN CO.OP BÌNH ĐỊNH</t>
  </si>
  <si>
    <t>4100506252</t>
  </si>
  <si>
    <t>00000156</t>
  </si>
  <si>
    <t>Co.opMart An Nhơn</t>
  </si>
  <si>
    <t>00001021</t>
  </si>
  <si>
    <t>Bán hàng CÔNG TY TNHH MỘT THÀNH VIÊN SÀI GÒN CO.OP BÌNH ĐỊNH theo hóa đơn 00001021</t>
  </si>
  <si>
    <t>00001022</t>
  </si>
  <si>
    <t>Bán hàng CÔNG TY TNHH MỘT THÀNH VIÊN SÀI GÒN CO.OP BÌNH ĐỊNH theo hóa đơn 00001022</t>
  </si>
  <si>
    <t>00001520</t>
  </si>
  <si>
    <t>Bán hàng CÔNG TY TNHH MỘT THÀNH VIÊN SÀI GÒN CO.OP BÌNH ĐỊNH theo hóa đơn 00001520</t>
  </si>
  <si>
    <t>00003090</t>
  </si>
  <si>
    <t>Bán hàng CÔNG TY TNHH MỘT THÀNH VIÊN SÀI GÒN CO.OP BÌNH ĐỊNH theo hóa đơn 00003090</t>
  </si>
  <si>
    <t>00004109</t>
  </si>
  <si>
    <t>Bán hàng CÔNG TY TNHH MỘT THÀNH VIÊN SÀI GÒN CO.OP BÌNH ĐỊNH theo hóa đơn 00004109</t>
  </si>
  <si>
    <t>00006800</t>
  </si>
  <si>
    <t>Bán hàng CÔNG TY TNHH MỘT THÀNH VIÊN SÀI GÒN CO.OP BÌNH ĐỊNH theo hóa đơn 00006800</t>
  </si>
  <si>
    <t>00006803</t>
  </si>
  <si>
    <t>Bán hàng CÔNG TY TNHH MỘT THÀNH VIÊN SÀI GÒN CO.OP BÌNH ĐỊNH theo hóa đơn 00006803</t>
  </si>
  <si>
    <t>00009118</t>
  </si>
  <si>
    <t>Bán hàng CÔNG TY TNHH MỘT THÀNH VIÊN SÀI GÒN CO.OP BÌNH ĐỊNH theo hóa đơn 00009118</t>
  </si>
  <si>
    <t>00011519</t>
  </si>
  <si>
    <t>Bán hàng CÔNG TY TNHH MỘT THÀNH VIÊN SÀI GÒN CO.OP BÌNH ĐỊNH theo hóa đơn 00011519</t>
  </si>
  <si>
    <t>00013579</t>
  </si>
  <si>
    <t>Bán hàng CÔNG TY TNHH MỘT THÀNH VIÊN SÀI GÒN CO.OP BÌNH ĐỊNH theo hóa đơn 00013579</t>
  </si>
  <si>
    <t>00013580</t>
  </si>
  <si>
    <t>Bán hàng CÔNG TY TNHH MỘT THÀNH VIÊN SÀI GÒN CO.OP BÌNH ĐỊNH theo hóa đơn 00013580</t>
  </si>
  <si>
    <t>00015852</t>
  </si>
  <si>
    <t>Bán hàng CÔNG TY TNHH MỘT THÀNH VIÊN SÀI GÒN CO.OP BÌNH ĐỊNH theo hóa đơn 00015852</t>
  </si>
  <si>
    <t>00017694</t>
  </si>
  <si>
    <t>Bán hàng CÔNG TY TNHH MỘT THÀNH VIÊN SÀI GÒN CO.OP BÌNH ĐỊNH theo hóa đơn 00017694</t>
  </si>
  <si>
    <t>00017695</t>
  </si>
  <si>
    <t>Bán hàng CÔNG TY TNHH MỘT THÀNH VIÊN SÀI GÒN CO.OP BÌNH ĐỊNH theo hóa đơn 00017695</t>
  </si>
  <si>
    <t>00019268</t>
  </si>
  <si>
    <t>00020639</t>
  </si>
  <si>
    <t>00022385</t>
  </si>
  <si>
    <t>00022386</t>
  </si>
  <si>
    <t>16/3/2023</t>
  </si>
  <si>
    <t>00014180</t>
  </si>
  <si>
    <t>Bán hàng cho CÔNG TY TNHH MỘT THÀNH VIÊN THỰC PHẨM SAIGON CO.OP theo hóa đơn 00014180</t>
  </si>
  <si>
    <t>00000105</t>
  </si>
  <si>
    <t>CÔNG TY TNHH SAIGON CO-OP FAIRPRICE. Co-opXtra Sư Vạn Hạnh</t>
  </si>
  <si>
    <t>0312263124</t>
  </si>
  <si>
    <t>00000395</t>
  </si>
  <si>
    <t>Bán hàng CÔNG TY TNHH SAIGON CO-OP FAIRPRICE theo hóa đơn 00000395</t>
  </si>
  <si>
    <t>00000770</t>
  </si>
  <si>
    <t>Co-opXtra Phạm Văn Đồng</t>
  </si>
  <si>
    <t>00000827</t>
  </si>
  <si>
    <t>Co-opXtra Tân Phong</t>
  </si>
  <si>
    <t>00000828</t>
  </si>
  <si>
    <t>00000876</t>
  </si>
  <si>
    <t>Bán hàng CÔNG TY TNHH SAIGON CO-OP FAIRPRICE theo hóa đơn 00000876</t>
  </si>
  <si>
    <t>00001055</t>
  </si>
  <si>
    <t>Bán hàng CÔNG TY TNHH SAIGON CO-OP FAIRPRICE theo hóa đơn 00001055</t>
  </si>
  <si>
    <t>00001087</t>
  </si>
  <si>
    <t>Bán hàng CÔNG TY TNHH SAIGON CO-OP FAIRPRICE theo hóa đơn 00001087</t>
  </si>
  <si>
    <t>00001089</t>
  </si>
  <si>
    <t>Bán hàng CÔNG TY TNHH SAIGON CO-OP FAIRPRICE theo hóa đơn 00001089</t>
  </si>
  <si>
    <t>Co-opXtra Linh Trung</t>
  </si>
  <si>
    <t>00001562</t>
  </si>
  <si>
    <t>00001639</t>
  </si>
  <si>
    <t>Bán hàng CÔNG TY TNHH SAIGON CO-OP FAIRPRICE theo hóa đơn 00001639</t>
  </si>
  <si>
    <t>00001640</t>
  </si>
  <si>
    <t>Bán hàng CÔNG TY TNHH SAIGON CO-OP FAIRPRICE theo hóa đơn 00001640</t>
  </si>
  <si>
    <t>00001716</t>
  </si>
  <si>
    <t>Bán hàng CÔNG TY TNHH SAIGON CO-OP FAIRPRICE theo hóa đơn 00001716</t>
  </si>
  <si>
    <t>00001718</t>
  </si>
  <si>
    <t>Bán hàng CÔNG TY TNHH SAIGON CO-OP FAIRPRICE theo hóa đơn 00001718</t>
  </si>
  <si>
    <t>00001719</t>
  </si>
  <si>
    <t>Bán hàng CÔNG TY TNHH SAIGON CO-OP FAIRPRICE theo hóa đơn 00001719</t>
  </si>
  <si>
    <t>00001733</t>
  </si>
  <si>
    <t>Bán hàng CÔNG TY TNHH SAIGON CO-OP FAIRPRICE theo hóa đơn 00001733</t>
  </si>
  <si>
    <t>00001759</t>
  </si>
  <si>
    <t>Bán hàng CÔNG TY TNHH SAIGON CO-OP FAIRPRICE theo hóa đơn 00001759</t>
  </si>
  <si>
    <t>00001790</t>
  </si>
  <si>
    <t>Bán hàng CÔNG TY TNHH SAIGON CO-OP FAIRPRICE theo hóa đơn 00001790</t>
  </si>
  <si>
    <t>00001793</t>
  </si>
  <si>
    <t>Bán hàng CÔNG TY TNHH SAIGON CO-OP FAIRPRICE theo hóa đơn 00001793</t>
  </si>
  <si>
    <t>00001812</t>
  </si>
  <si>
    <t>Bán hàng CÔNG TY TNHH SAIGON CO-OP FAIRPRICE theo hóa đơn 00001812</t>
  </si>
  <si>
    <t>00001813</t>
  </si>
  <si>
    <t>Bán hàng CÔNG TY TNHH SAIGON CO-OP FAIRPRICE theo hóa đơn 00001813</t>
  </si>
  <si>
    <t>00002934</t>
  </si>
  <si>
    <t>00003069</t>
  </si>
  <si>
    <t>00003072</t>
  </si>
  <si>
    <t>Co-opXtra Sư Vạn Hạnh</t>
  </si>
  <si>
    <t>00003526</t>
  </si>
  <si>
    <t>Bán hàng CÔNG TY TNHH SAIGON CO-OP FAIRPRICE theo hóa đơn 00003526</t>
  </si>
  <si>
    <t>00003821</t>
  </si>
  <si>
    <t>Bán hàng CÔNG TY TNHH SAIGON CO-OP FAIRPRICE theo hóa đơn 00003821</t>
  </si>
  <si>
    <t>00003914</t>
  </si>
  <si>
    <t>Bán hàng CÔNG TY TNHH SAIGON CO-OP FAIRPRICE theo hóa đơn 00003914</t>
  </si>
  <si>
    <t>00003970</t>
  </si>
  <si>
    <t>Bán hàng CÔNG TY TNHH SAIGON CO-OP FAIRPRICE theo hóa đơn 00003970</t>
  </si>
  <si>
    <t>00003971</t>
  </si>
  <si>
    <t>Bán hàng CÔNG TY TNHH SAIGON CO-OP FAIRPRICE theo hóa đơn 00003971</t>
  </si>
  <si>
    <t>00003972</t>
  </si>
  <si>
    <t>Bán hàng CÔNG TY TNHH SAIGON CO-OP FAIRPRICE theo hóa đơn 00003972</t>
  </si>
  <si>
    <t>00003979</t>
  </si>
  <si>
    <t>Bán hàng CÔNG TY TNHH SAIGON CO-OP FAIRPRICE theo hóa đơn 00003979</t>
  </si>
  <si>
    <t>00004006</t>
  </si>
  <si>
    <t>Bán hàng CÔNG TY TNHH SAIGON CO-OP FAIRPRICE theo hóa đơn 00004006</t>
  </si>
  <si>
    <t>00004007</t>
  </si>
  <si>
    <t>Bán hàng CÔNG TY TNHH SAIGON CO-OP FAIRPRICE theo hóa đơn 00004007</t>
  </si>
  <si>
    <t>00004008</t>
  </si>
  <si>
    <t>Bán hàng CÔNG TY TNHH SAIGON CO-OP FAIRPRICE theo hóa đơn 00004008</t>
  </si>
  <si>
    <t>00005502</t>
  </si>
  <si>
    <t>Bán hàng CÔNG TY TNHH SAIGON CO-OP FAIRPRICE theo hóa đơn 00005502</t>
  </si>
  <si>
    <t>00006717</t>
  </si>
  <si>
    <t>Bán hàng CÔNG TY TNHH SAIGON CO-OP FAIRPRICE theo hóa đơn 00006717</t>
  </si>
  <si>
    <t>00006723</t>
  </si>
  <si>
    <t>Bán hàng CÔNG TY TNHH SAIGON CO-OP FAIRPRICE theo hóa đơn 00006723</t>
  </si>
  <si>
    <t>00008634</t>
  </si>
  <si>
    <t>00009038</t>
  </si>
  <si>
    <t>00009039</t>
  </si>
  <si>
    <t>00011232</t>
  </si>
  <si>
    <t>00011240</t>
  </si>
  <si>
    <t>00011256</t>
  </si>
  <si>
    <t>Hàng trả - phiếu MH000379</t>
  </si>
  <si>
    <t>00011508</t>
  </si>
  <si>
    <t>00013155</t>
  </si>
  <si>
    <t>00013270</t>
  </si>
  <si>
    <t>00013380</t>
  </si>
  <si>
    <t>CÔNG TY TNHH SAIGON CO-OP FAIRPRICE. Co-opXtra Phạm Văn Đồng</t>
  </si>
  <si>
    <t>00013391</t>
  </si>
  <si>
    <t>CÔNG TY TNHH SAIGON CO-OP FAIRPRICE. Co-opXtra Linh Trung</t>
  </si>
  <si>
    <t>00013397</t>
  </si>
  <si>
    <t>00013546</t>
  </si>
  <si>
    <t>00013547</t>
  </si>
  <si>
    <t>00015602</t>
  </si>
  <si>
    <t>00015630</t>
  </si>
  <si>
    <t>CÔNG TY TNHH SAIGON CO-OP FAIRPRICE. Co-opXtra Tân Phong</t>
  </si>
  <si>
    <t>00015676</t>
  </si>
  <si>
    <t>00015844</t>
  </si>
  <si>
    <t>00016188</t>
  </si>
  <si>
    <t>00016360</t>
  </si>
  <si>
    <t>00017462</t>
  </si>
  <si>
    <t>00017527</t>
  </si>
  <si>
    <t>00017531</t>
  </si>
  <si>
    <t>00017680</t>
  </si>
  <si>
    <t>00017681</t>
  </si>
  <si>
    <t>00017754</t>
  </si>
  <si>
    <t>00017755</t>
  </si>
  <si>
    <t>00017756</t>
  </si>
  <si>
    <t>00019130</t>
  </si>
  <si>
    <t>00019203</t>
  </si>
  <si>
    <t>00019204</t>
  </si>
  <si>
    <t>00019205</t>
  </si>
  <si>
    <t>00020504</t>
  </si>
  <si>
    <t>00020515</t>
  </si>
  <si>
    <t>00020570</t>
  </si>
  <si>
    <t>00020665</t>
  </si>
  <si>
    <t>00022243</t>
  </si>
  <si>
    <t>00022358</t>
  </si>
  <si>
    <t>00022359</t>
  </si>
  <si>
    <t>Hàng trả - 301-Thu Duc Co.op Xtra</t>
  </si>
  <si>
    <t>00022398</t>
  </si>
  <si>
    <t>00023164</t>
  </si>
  <si>
    <t>00023467</t>
  </si>
  <si>
    <t>00023609</t>
  </si>
  <si>
    <t>00023626</t>
  </si>
  <si>
    <t>00024393</t>
  </si>
  <si>
    <t>00024728</t>
  </si>
  <si>
    <t>00003951</t>
  </si>
  <si>
    <t>00025033</t>
  </si>
  <si>
    <t>00025181</t>
  </si>
  <si>
    <t>00025207</t>
  </si>
  <si>
    <t>Bán hàng CÔNG TY TNHH TMDV TIỀN GIANG - SÀI GÒN theo hóa đơn 00000160</t>
  </si>
  <si>
    <t>1200582156</t>
  </si>
  <si>
    <t>00001024</t>
  </si>
  <si>
    <t>Bán hàng CÔNG TY TNHH TMDV TIỀN GIANG - SÀI GÒN theo hóa đơn 00001024</t>
  </si>
  <si>
    <t>00001512</t>
  </si>
  <si>
    <t>Bán hàng CÔNG TY TNHH TMDV TIỀN GIANG - SÀI GÒN theo hóa đơn 00001512</t>
  </si>
  <si>
    <t>00003083</t>
  </si>
  <si>
    <t>Bán hàng CÔNG TY TNHH TMDV TIỀN GIANG - SÀI GÒN theo hóa đơn 00003083</t>
  </si>
  <si>
    <t>00003084</t>
  </si>
  <si>
    <t>Bán hàng CÔNG TY TNHH TMDV TIỀN GIANG - SÀI GÒN theo hóa đơn 00003084</t>
  </si>
  <si>
    <t>00004108</t>
  </si>
  <si>
    <t>Bán hàng CÔNG TY TNHH TMDV TIỀN GIANG - SÀI GÒN theo hóa đơn 00004108</t>
  </si>
  <si>
    <t>00006802</t>
  </si>
  <si>
    <t>Bán hàng CÔNG TY TNHH TMDV TIỀN GIANG - SÀI GÒN theo hóa đơn 00006802</t>
  </si>
  <si>
    <t>00009115</t>
  </si>
  <si>
    <t>Bán hàng CÔNG TY TNHH TMDV TIỀN GIANG - SÀI GÒN theo hóa đơn 00009115</t>
  </si>
  <si>
    <t>00011518</t>
  </si>
  <si>
    <t>Bán hàng CÔNG TY TNHH TMDV TIỀN GIANG - SÀI GÒN theo hóa đơn 00011518</t>
  </si>
  <si>
    <t>00000326</t>
  </si>
  <si>
    <t>Hàng trả - Xuất tại 114</t>
  </si>
  <si>
    <t>00013575</t>
  </si>
  <si>
    <t>Bán hàng CÔNG TY TNHH TMDV TIỀN GIANG - SÀI GÒN theo hóa đơn 00013575</t>
  </si>
  <si>
    <t>00015850</t>
  </si>
  <si>
    <t>Bán hàng CÔNG TY TNHH TMDV TIỀN GIANG - SÀI GÒN theo hóa đơn 00015850</t>
  </si>
  <si>
    <t>00019263</t>
  </si>
  <si>
    <t>00019267</t>
  </si>
  <si>
    <t>00020642</t>
  </si>
  <si>
    <t>00022383</t>
  </si>
  <si>
    <t>00000525</t>
  </si>
  <si>
    <t>Hàng trả - 114-Co.opMart My Tho - phiếu MH000621</t>
  </si>
  <si>
    <t>00000168</t>
  </si>
  <si>
    <t>Bán hàng CÔNG TY TNHH THƯƠNG MẠI SÀI GÒN - AN GIANG. theo hóa đơn 00000168</t>
  </si>
  <si>
    <t>1600674718</t>
  </si>
  <si>
    <t>00000169</t>
  </si>
  <si>
    <t>Bán hàng CÔNG TY TNHH THƯƠNG MẠI SÀI GÒN - AN GIANG. theo hóa đơn 00000169</t>
  </si>
  <si>
    <t>00001023</t>
  </si>
  <si>
    <t>Bán hàng CÔNG TY TNHH THƯƠNG MẠI SÀI GÒN - AN GIANG. theo hóa đơn 00001023</t>
  </si>
  <si>
    <t>00001696</t>
  </si>
  <si>
    <t>Bán hàng CÔNG TY TNHH THƯƠNG MẠI SÀI GÒN - AN GIANG. theo hóa đơn 00001696</t>
  </si>
  <si>
    <t>00003087</t>
  </si>
  <si>
    <t>Bán hàng CÔNG TY TNHH THƯƠNG MẠI SÀI GÒN - AN GIANG. theo hóa đơn 00003087</t>
  </si>
  <si>
    <t>00009119</t>
  </si>
  <si>
    <t>Bán hàng CÔNG TY TNHH THƯƠNG MẠI SÀI GÒN - AN GIANG. theo hóa đơn 00009119</t>
  </si>
  <si>
    <t>00020645</t>
  </si>
  <si>
    <t>00000060</t>
  </si>
  <si>
    <t>Bán hàng CÔNG TY TNHH THƯƠNG MẠI DỊCH VỤ SIÊU THỊ CO.OP MART BIÊN HÒA theo hóa đơn 00000060</t>
  </si>
  <si>
    <t>CÔNG TY TNHH THƯƠNG MẠI DỊCH VỤ SIÊU THỊ CO.OP MART BIÊN HÒA</t>
  </si>
  <si>
    <t>3600753610</t>
  </si>
  <si>
    <t>00000061</t>
  </si>
  <si>
    <t>Bán hàng CÔNG TY TNHH THƯƠNG MẠI DỊCH VỤ SIÊU THỊ CO.OP MART BIÊN HÒA theo hóa đơn 00000061</t>
  </si>
  <si>
    <t>00001071</t>
  </si>
  <si>
    <t>Bán hàng CÔNG TY TNHH THƯƠNG MẠI DỊCH VỤ SIÊU THỊ CO.OP MART BIÊN HÒA theo hóa đơn 00001071</t>
  </si>
  <si>
    <t>00003523</t>
  </si>
  <si>
    <t>Bán hàng CÔNG TY TNHH THƯƠNG MẠI DỊCH VỤ SIÊU THỊ CO.OP MART BIÊN HÒA theo hóa đơn 00003523</t>
  </si>
  <si>
    <t>1K23TBL</t>
  </si>
  <si>
    <t>Hàng trả - phiếu MH000205</t>
  </si>
  <si>
    <t>00006394</t>
  </si>
  <si>
    <t>Bán hàng CÔNG TY TNHH THƯƠNG MẠI DỊCH VỤ SIÊU THỊ CO.OP MART BIÊN HÒA theo hóa đơn 00006394</t>
  </si>
  <si>
    <t>00006395</t>
  </si>
  <si>
    <t>Bán hàng CÔNG TY TNHH THƯƠNG MẠI DỊCH VỤ SIÊU THỊ CO.OP MART BIÊN HÒA theo hóa đơn 00006395</t>
  </si>
  <si>
    <t>00009138</t>
  </si>
  <si>
    <t>00009139</t>
  </si>
  <si>
    <t>00011481</t>
  </si>
  <si>
    <t>Bán hàng CÔNG TY TNHH THƯƠNG MẠI DỊCH VỤ SIÊU THỊ CO.OP MART BIÊN HÒA theo hóa đơn 00011481</t>
  </si>
  <si>
    <t>00011482</t>
  </si>
  <si>
    <t>Bán hàng CÔNG TY TNHH THƯƠNG MẠI DỊCH VỤ SIÊU THỊ CO.OP MART BIÊN HÒA theo hóa đơn 00011482</t>
  </si>
  <si>
    <t>00015693</t>
  </si>
  <si>
    <t>00015972</t>
  </si>
  <si>
    <t>Bán hàng CÔNG TY TNHH THƯƠNG MẠI DỊCH VỤ SIÊU THỊ CO.OP MART BIÊN HÒA theo hóa đơn 00015972</t>
  </si>
  <si>
    <t>00017663</t>
  </si>
  <si>
    <t>Bán hàng CÔNG TY TNHH THƯƠNG MẠI DỊCH VỤ SIÊU THỊ CO.OP MART BIÊN HÒA theo hóa đơn 00017663</t>
  </si>
  <si>
    <t>00020392</t>
  </si>
  <si>
    <t>00022127</t>
  </si>
  <si>
    <t>00022320</t>
  </si>
  <si>
    <t>Bán hàng CÔNG TY TNHH THƯƠNG MẠI DỊCH VỤ TRUNG MỸ TÂY theo hóa đơn 00000408</t>
  </si>
  <si>
    <t>CÔNG TY TNHH THƯƠNG MẠI DỊCH VỤ TRUNG MỸ TÂY</t>
  </si>
  <si>
    <t>0305750455</t>
  </si>
  <si>
    <t>00000773</t>
  </si>
  <si>
    <t>Bán hàng CÔNG TY TNHH THƯƠNG MẠI DỊCH VỤ TRUNG MỸ TÂY theo hóa đơn 00000773</t>
  </si>
  <si>
    <t>00001491</t>
  </si>
  <si>
    <t>Bán hàng CÔNG TY TNHH THƯƠNG MẠI DỊCH VỤ TRUNG MỸ TÂY theo hóa đơn 00001491</t>
  </si>
  <si>
    <t>00001620</t>
  </si>
  <si>
    <t>Bán hàng CÔNG TY TNHH THƯƠNG MẠI DỊCH VỤ TRUNG MỸ TÂY theo hóa đơn 00001620</t>
  </si>
  <si>
    <t>00001743</t>
  </si>
  <si>
    <t>Bán hàng CÔNG TY TNHH THƯƠNG MẠI DỊCH VỤ TRUNG MỸ TÂY theo hóa đơn 00001743</t>
  </si>
  <si>
    <t>00003574</t>
  </si>
  <si>
    <t>Bán hàng CÔNG TY TNHH THƯƠNG MẠI DỊCH VỤ TRUNG MỸ TÂY theo hóa đơn 00003574</t>
  </si>
  <si>
    <t>00003575</t>
  </si>
  <si>
    <t>Bán hàng CÔNG TY TNHH THƯƠNG MẠI DỊCH VỤ TRUNG MỸ TÂY theo hóa đơn 00003575</t>
  </si>
  <si>
    <t>00003880</t>
  </si>
  <si>
    <t>Bán hàng CÔNG TY TNHH THƯƠNG MẠI DỊCH VỤ TRUNG MỸ TÂY theo hóa đơn 00003880</t>
  </si>
  <si>
    <t>00006697</t>
  </si>
  <si>
    <t>Bán hàng CÔNG TY TNHH THƯƠNG MẠI DỊCH VỤ TRUNG MỸ TÂY theo hóa đơn 00006697</t>
  </si>
  <si>
    <t>Bán hàng CÔNG TY TNHH THƯƠNG MẠI DỊCH VỤ TRUNG MỸ TÂY theo hóa đơn 00007507</t>
  </si>
  <si>
    <t>00011391</t>
  </si>
  <si>
    <t>Bán hàng CÔNG TY TNHH THƯƠNG MẠI DỊCH VỤ TRUNG MỸ TÂY theo hóa đơn 00011391</t>
  </si>
  <si>
    <t>00013475</t>
  </si>
  <si>
    <t>Bán hàng CÔNG TY TNHH THƯƠNG MẠI DỊCH VỤ TRUNG MỸ TÂY theo hóa đơn 00013475</t>
  </si>
  <si>
    <t>00017794</t>
  </si>
  <si>
    <t>Bán hàng CÔNG TY TNHH THƯƠNG MẠI DỊCH VỤ TRUNG MỸ TÂY theo hóa đơn 00017794</t>
  </si>
  <si>
    <t>00017795</t>
  </si>
  <si>
    <t>Bán hàng CÔNG TY TNHH THƯƠNG MẠI DỊCH VỤ TRUNG MỸ TÂY theo hóa đơn 00017795</t>
  </si>
  <si>
    <t>00020464</t>
  </si>
  <si>
    <t>00022331</t>
  </si>
  <si>
    <t>00025194</t>
  </si>
  <si>
    <t>00009172</t>
  </si>
  <si>
    <t>CÔNG TY TRÁCH NHIỆM HỮU HẠN MỘT THÀNH VIÊN THƯƠNG MẠI SÀI GÒN - SÓC TRĂNG</t>
  </si>
  <si>
    <t>00000302</t>
  </si>
  <si>
    <t>Bán hàng CÔNG TY TRÁCH NHIỆM HỮU HẠN MỘT THÀNH VIÊN THƯƠNG MẠI SÀI GÒN - SÓC TRĂNG theo hóa đơn 00000302</t>
  </si>
  <si>
    <t>2200271882</t>
  </si>
  <si>
    <t>Bán hàng CÔNG TY TRÁCH NHIỆM HỮU HẠN MỘT THÀNH VIÊN THƯƠNG MẠI SÀI GÒN - SÓC TRĂNG theo hóa đơn 00000303</t>
  </si>
  <si>
    <t>00001694</t>
  </si>
  <si>
    <t>Bán hàng CÔNG TY TRÁCH NHIỆM HỮU HẠN MỘT THÀNH VIÊN THƯƠNG MẠI SÀI GÒN - SÓC TRĂNG theo hóa đơn 00001694</t>
  </si>
  <si>
    <t>00003152</t>
  </si>
  <si>
    <t>Bán hàng CÔNG TY TRÁCH NHIỆM HỮU HẠN MỘT THÀNH VIÊN THƯƠNG MẠI SÀI GÒN - SÓC TRĂNG theo hóa đơn 00003152</t>
  </si>
  <si>
    <t>00003153</t>
  </si>
  <si>
    <t>Bán hàng CÔNG TY TRÁCH NHIỆM HỮU HẠN MỘT THÀNH VIÊN THƯƠNG MẠI SÀI GÒN - SÓC TRĂNG theo hóa đơn 00003153</t>
  </si>
  <si>
    <t>00004192</t>
  </si>
  <si>
    <t>Bán hàng CÔNG TY TRÁCH NHIỆM HỮU HẠN MỘT THÀNH VIÊN THƯƠNG MẠI SÀI GÒN - SÓC TRĂNG theo hóa đơn 00004192</t>
  </si>
  <si>
    <t>Bán hàng CÔNG TY TRÁCH NHIỆM HỮU HẠN MỘT THÀNH VIÊN THƯƠNG MẠI SÀI GÒN - SÓC TRĂNG theo hóa đơn 00004200</t>
  </si>
  <si>
    <t>00006873</t>
  </si>
  <si>
    <t>Bán hàng CÔNG TY TRÁCH NHIỆM HỮU HẠN MỘT THÀNH VIÊN THƯƠNG MẠI SÀI GÒN - SÓC TRĂNG theo hóa đơn 00006873</t>
  </si>
  <si>
    <t>Bán hàng CÔNG TY TRÁCH NHIỆM HỮU HẠN MỘT THÀNH VIÊN THƯƠNG MẠI SÀI GÒN - SÓC TRĂNG theo hóa đơn 00009172</t>
  </si>
  <si>
    <t>00012337</t>
  </si>
  <si>
    <t>Bán hàng CÔNG TY TRÁCH NHIỆM HỮU HẠN MỘT THÀNH VIÊN THƯƠNG MẠI SÀI GÒN - SÓC TRĂNG theo hóa đơn 00012337</t>
  </si>
  <si>
    <t>00012354</t>
  </si>
  <si>
    <t>Bán hàng CÔNG TY TRÁCH NHIỆM HỮU HẠN MỘT THÀNH VIÊN THƯƠNG MẠI SÀI GÒN - SÓC TRĂNG theo hóa đơn 00012354</t>
  </si>
  <si>
    <t>00015928</t>
  </si>
  <si>
    <t>Bán hàng CÔNG TY TRÁCH NHIỆM HỮU HẠN MỘT THÀNH VIÊN THƯƠNG MẠI SÀI GÒN - SÓC TRĂNG theo hóa đơn 00015928</t>
  </si>
  <si>
    <t>00015933</t>
  </si>
  <si>
    <t>Bán hàng CÔNG TY TRÁCH NHIỆM HỮU HẠN MỘT THÀNH VIÊN THƯƠNG MẠI SÀI GÒN - SÓC TRĂNG theo hóa đơn 00015933</t>
  </si>
  <si>
    <t>00019328</t>
  </si>
  <si>
    <t>00019340</t>
  </si>
  <si>
    <t>00020719</t>
  </si>
  <si>
    <t>00022443</t>
  </si>
  <si>
    <t>00022453</t>
  </si>
  <si>
    <t>00024971</t>
  </si>
  <si>
    <t>Bán hàng CÔNG TY TNHH MỘT THÀNH VIÊN CO.OPMART NHA TRANG theo hóa đơn 00000312</t>
  </si>
  <si>
    <t>CÔNG TY TNHH MỘT THÀNH VIÊN CO.OPMART NHA TRANG</t>
  </si>
  <si>
    <t>Bán hàng CÔNG TY TNHH MỘT THÀNH VIÊN CO.OPMART NHA TRANG theo hóa đơn 00000865</t>
  </si>
  <si>
    <t>Bán hàng CÔNG TY TNHH MỘT THÀNH VIÊN CO.OPMART NHA TRANG theo hóa đơn 00001596</t>
  </si>
  <si>
    <t>Bán hàng CÔNG TY TNHH MỘT THÀNH VIÊN CO.OPMART NHA TRANG theo hóa đơn 00002912</t>
  </si>
  <si>
    <t>Bán hàng CÔNG TY TNHH MỘT THÀNH VIÊN CO.OPMART NHA TRANG theo hóa đơn 00003159</t>
  </si>
  <si>
    <t>Bán hàng CÔNG TY TNHH MỘT THÀNH VIÊN CO.OPMART NHA TRANG theo hóa đơn 00003958</t>
  </si>
  <si>
    <t>Bán hàng CÔNG TY TNHH MỘT THÀNH VIÊN CO.OPMART NHA TRANG theo hóa đơn 00004194</t>
  </si>
  <si>
    <t>15/03/2023</t>
  </si>
  <si>
    <t>Bán hàng CÔNG TY TNHH MỘT THÀNH VIÊN CO.OPMART NHA TRANG theo hóa đơn 00013706</t>
  </si>
  <si>
    <t>Bán hàng CÔNG TY TNHH MỘT THÀNH VIÊN CO.OPMART NHA TRANG theo hóa đơn 00017512</t>
  </si>
  <si>
    <t>00000312</t>
  </si>
  <si>
    <t>4201545466</t>
  </si>
  <si>
    <t>00000865</t>
  </si>
  <si>
    <t>00001596</t>
  </si>
  <si>
    <t>00002912</t>
  </si>
  <si>
    <t>00003159</t>
  </si>
  <si>
    <t>00003958</t>
  </si>
  <si>
    <t>00004194</t>
  </si>
  <si>
    <t>00013706</t>
  </si>
  <si>
    <t>00017512</t>
  </si>
  <si>
    <t>00020496</t>
  </si>
  <si>
    <t>00022448</t>
  </si>
  <si>
    <t>Bán hàng CÔNG TY TNHH MỘT THÀNH VIÊN TMDV SIÊU THỊ CO.OPMART ĐÀ NẴNG theo hóa đơn 00000153</t>
  </si>
  <si>
    <t>0401281414</t>
  </si>
  <si>
    <t>00000154</t>
  </si>
  <si>
    <t>Bán hàng CÔNG TY TNHH MỘT THÀNH VIÊN TMDV SIÊU THỊ CO.OPMART ĐÀ NẴNG theo hóa đơn 00000154</t>
  </si>
  <si>
    <t>00001029</t>
  </si>
  <si>
    <t>Bán hàng CÔNG TY TNHH MỘT THÀNH VIÊN TMDV SIÊU THỊ CO.OPMART ĐÀ NẴNG theo hóa đơn 00001029</t>
  </si>
  <si>
    <t>00001514</t>
  </si>
  <si>
    <t>Bán hàng CÔNG TY TNHH MỘT THÀNH VIÊN TMDV SIÊU THỊ CO.OPMART ĐÀ NẴNG theo hóa đơn 00001514</t>
  </si>
  <si>
    <t>00000177</t>
  </si>
  <si>
    <t>Hàng trả - Xuất tại 128</t>
  </si>
  <si>
    <t>00003085</t>
  </si>
  <si>
    <t>Bán hàng CÔNG TY TNHH MỘT THÀNH VIÊN TMDV SIÊU THỊ CO.OPMART ĐÀ NẴNG theo hóa đơn 00003085</t>
  </si>
  <si>
    <t>00004111</t>
  </si>
  <si>
    <t>Bán hàng CÔNG TY TNHH MỘT THÀNH VIÊN TMDV SIÊU THỊ CO.OPMART ĐÀ NẴNG theo hóa đơn 00004111</t>
  </si>
  <si>
    <t>00004116</t>
  </si>
  <si>
    <t>Bán hàng CÔNG TY TNHH MỘT THÀNH VIÊN TMDV SIÊU THỊ CO.OPMART ĐÀ NẴNG theo hóa đơn 00004116</t>
  </si>
  <si>
    <t>00006794</t>
  </si>
  <si>
    <t>Bán hàng CÔNG TY TNHH MỘT THÀNH VIÊN TMDV SIÊU THỊ CO.OPMART ĐÀ NẴNG theo hóa đơn 00006794</t>
  </si>
  <si>
    <t>00006801</t>
  </si>
  <si>
    <t>Bán hàng CÔNG TY TNHH MỘT THÀNH VIÊN TMDV SIÊU THỊ CO.OPMART ĐÀ NẴNG theo hóa đơn 00006801</t>
  </si>
  <si>
    <t>00011522</t>
  </si>
  <si>
    <t>Bán hàng CÔNG TY TNHH MỘT THÀNH VIÊN TMDV SIÊU THỊ CO.OPMART ĐÀ NẴNG theo hóa đơn 00011522</t>
  </si>
  <si>
    <t>00011523</t>
  </si>
  <si>
    <t>Bán hàng CÔNG TY TNHH MỘT THÀNH VIÊN TMDV SIÊU THỊ CO.OPMART ĐÀ NẴNG theo hóa đơn 00011523</t>
  </si>
  <si>
    <t>00013577</t>
  </si>
  <si>
    <t>Bán hàng CÔNG TY TNHH MỘT THÀNH VIÊN TMDV SIÊU THỊ CO.OPMART ĐÀ NẴNG theo hóa đơn 00013577</t>
  </si>
  <si>
    <t>00013583</t>
  </si>
  <si>
    <t>Bán hàng CÔNG TY TNHH MỘT THÀNH VIÊN TMDV SIÊU THỊ CO.OPMART ĐÀ NẴNG theo hóa đơn 00013583</t>
  </si>
  <si>
    <t>00015847</t>
  </si>
  <si>
    <t>Bán hàng CÔNG TY TNHH MỘT THÀNH VIÊN TMDV SIÊU THỊ CO.OPMART ĐÀ NẴNG theo hóa đơn 00015847</t>
  </si>
  <si>
    <t>00017692</t>
  </si>
  <si>
    <t>Bán hàng CÔNG TY TNHH MỘT THÀNH VIÊN TMDV SIÊU THỊ CO.OPMART ĐÀ NẴNG theo hóa đơn 00017692</t>
  </si>
  <si>
    <t>00017700</t>
  </si>
  <si>
    <t>Bán hàng CÔNG TY TNHH MỘT THÀNH VIÊN TMDV SIÊU THỊ CO.OPMART ĐÀ NẴNG theo hóa đơn 00017700</t>
  </si>
  <si>
    <t>Hàng trả - phiếu MH000502</t>
  </si>
  <si>
    <t>00020641</t>
  </si>
  <si>
    <t>00022376</t>
  </si>
  <si>
    <t>00022384</t>
  </si>
  <si>
    <t>Hàng trả - 128-Co.opMart Da Nang</t>
  </si>
  <si>
    <t>Hàng trả - phiếu MH000666</t>
  </si>
  <si>
    <t>00023769</t>
  </si>
  <si>
    <t>Cửa Hàng Co.opFood HT Nguyễn Biên</t>
  </si>
  <si>
    <t>CÔNG TY TNHH MỘT THÀNH VIÊN THƯƠNG MẠI VÀ DỊCH VỤ SÀI GÒN - HÀ TĨNH</t>
  </si>
  <si>
    <t>3000986099</t>
  </si>
  <si>
    <t>Bán hàng CÔNG TY TNHH MỘT THÀNH VIÊN THƯƠNG MẠI VÀ DỊCH VỤ SÀI GÒN - HÀ TĨNH theo hóa đơn 00000100</t>
  </si>
  <si>
    <t>00000762</t>
  </si>
  <si>
    <t>Bán hàng CÔNG TY TNHH MỘT THÀNH VIÊN THƯƠNG MẠI VÀ DỊCH VỤ SÀI GÒN - HÀ TĨNH theo hóa đơn 00000762</t>
  </si>
  <si>
    <t>00000763</t>
  </si>
  <si>
    <t>Bán hàng CÔNG TY TNHH MỘT THÀNH VIÊN THƯƠNG MẠI VÀ DỊCH VỤ SÀI GÒN - HÀ TĨNH theo hóa đơn 00000763</t>
  </si>
  <si>
    <t>00000868</t>
  </si>
  <si>
    <t>00001703</t>
  </si>
  <si>
    <t>Bán hàng CÔNG TY TNHH MỘT THÀNH VIÊN THƯƠNG MẠI VÀ DỊCH VỤ SÀI GÒN - HÀ TĨNH theo hóa đơn 00001703</t>
  </si>
  <si>
    <t>00002829</t>
  </si>
  <si>
    <t>Bán hàng CÔNG TY TNHH MỘT THÀNH VIÊN THƯƠNG MẠI VÀ DỊCH VỤ SÀI GÒN - HÀ TĨNH theo hóa đơn 00002829</t>
  </si>
  <si>
    <t>00002852</t>
  </si>
  <si>
    <t>Bán hàng CÔNG TY TNHH MỘT THÀNH VIÊN THƯƠNG MẠI VÀ DỊCH VỤ SÀI GÒN - HÀ TĨNH theo hóa đơn 00002852</t>
  </si>
  <si>
    <t>00005010</t>
  </si>
  <si>
    <t>Bán hàng CÔNG TY TNHH MỘT THÀNH VIÊN THƯƠNG MẠI VÀ DỊCH VỤ SÀI GÒN - HÀ TĨNH theo hóa đơn 00005010</t>
  </si>
  <si>
    <t>1K23TCH</t>
  </si>
  <si>
    <t>00011325</t>
  </si>
  <si>
    <t>Cửa Hàng Co.opFood Hà Huy Tập (15005)</t>
  </si>
  <si>
    <t>00011326</t>
  </si>
  <si>
    <t>00014836</t>
  </si>
  <si>
    <t>Bán hàng CÔNG TY TNHH MỘT THÀNH VIÊN THƯƠNG MẠI VÀ DỊCH VỤ SÀI GÒN - HÀ TĨNH theo hóa đơn 00014836</t>
  </si>
  <si>
    <t>00015738</t>
  </si>
  <si>
    <t>Cửa Hàng Co.opFood HT Hải Thượng Lãn Ông</t>
  </si>
  <si>
    <t>00015739</t>
  </si>
  <si>
    <t>00015751</t>
  </si>
  <si>
    <t>00017674</t>
  </si>
  <si>
    <t>Bán hàng CÔNG TY TNHH MỘT THÀNH VIÊN THƯƠNG MẠI VÀ DỊCH VỤ SÀI GÒN - HÀ TĨNH theo hóa đơn 00017674</t>
  </si>
  <si>
    <t>00017675</t>
  </si>
  <si>
    <t>Bán hàng CÔNG TY TNHH MỘT THÀNH VIÊN THƯƠNG MẠI VÀ DỊCH VỤ SÀI GÒN - HÀ TĨNH theo hóa đơn 00017675</t>
  </si>
  <si>
    <t>00022047</t>
  </si>
  <si>
    <t>Hàng trả - 15003-CH CFOOD HT Nguyen Bien</t>
  </si>
  <si>
    <t>00022261</t>
  </si>
  <si>
    <t>Bán hàng CÔNG TY TNHH MỘT THÀNH VIÊN THƯƠNG MẠI VÀ DỊCH VỤ SÀI GÒN - HÀ TĨNH theo hóa đơn 00022261</t>
  </si>
  <si>
    <t>Hàng trả - 150-Co.opMart Ha Tinh</t>
  </si>
  <si>
    <t>Bán hàng CÔNG TY TNHH MỘT THÀNH VIÊN SÀI GÒN CO.OP HÀ NỘI theo hóa đơn 00000048</t>
  </si>
  <si>
    <t>0104287702</t>
  </si>
  <si>
    <t>Bán hàng CÔNG TY TNHH MỘT THÀNH VIÊN SÀI GÒN CO.OP HÀ NỘI theo hóa đơn 00000224</t>
  </si>
  <si>
    <t>00000425</t>
  </si>
  <si>
    <t>CO.OPMART HÀ ĐÔNG</t>
  </si>
  <si>
    <t>00001042</t>
  </si>
  <si>
    <t>Bán hàng CÔNG TY TNHH MỘT THÀNH VIÊN SÀI GÒN CO.OP HÀ NỘI theo hóa đơn 00001042</t>
  </si>
  <si>
    <t>00001114</t>
  </si>
  <si>
    <t>Bán hàng CÔNG TY TNHH MỘT THÀNH VIÊN SÀI GÒN CO.OP HÀ NỘI theo hóa đơn 00001114</t>
  </si>
  <si>
    <t>Bán hàng CÔNG TY TNHH MỘT THÀNH VIÊN SÀI GÒN CO.OP HÀ NỘI theo hóa đơn 00001485</t>
  </si>
  <si>
    <t>00002832</t>
  </si>
  <si>
    <t>Bán hàng CÔNG TY TNHH MỘT THÀNH VIÊN SÀI GÒN CO.OP HÀ NỘI theo hóa đơn 00002832</t>
  </si>
  <si>
    <t>00003866</t>
  </si>
  <si>
    <t>Bán hàng CÔNG TY TNHH MỘT THÀNH VIÊN SÀI GÒN CO.OP HÀ NỘI theo hóa đơn 00003866</t>
  </si>
  <si>
    <t>00004141</t>
  </si>
  <si>
    <t>00010158</t>
  </si>
  <si>
    <t>Bán hàng CÔNG TY TNHH MỘT THÀNH VIÊN SÀI GÒN CO.OP HÀ NỘI theo hóa đơn 00010158</t>
  </si>
  <si>
    <t>00015934</t>
  </si>
  <si>
    <t>Bán hàng CÔNG TY TNHH MỘT THÀNH VIÊN SÀI GÒN CO.OP HÀ NỘI theo hóa đơn 00015934</t>
  </si>
  <si>
    <t>00016671</t>
  </si>
  <si>
    <t>00017566</t>
  </si>
  <si>
    <t>Bán hàng CÔNG TY TNHH MỘT THÀNH VIÊN SÀI GÒN CO.OP HÀ NỘI theo hóa đơn 00017566</t>
  </si>
  <si>
    <t>00020694</t>
  </si>
  <si>
    <t>Bán hàng CÔNG TY TNHH MỘT THÀNH VIÊN SÀI GÒN CO.OP HÀ NỘI theo hóa đơn 00020694</t>
  </si>
  <si>
    <t>Bán hàng CÔNG TY TNHH MỘT THÀNH VIÊN THƯƠNG MẠI VÀ DỊCH VỤ SÀI GÒN - CAM RANH theo hóa đơn 00000311</t>
  </si>
  <si>
    <t>4201197554</t>
  </si>
  <si>
    <t>00001096</t>
  </si>
  <si>
    <t>Bán hàng CÔNG TY TNHH MỘT THÀNH VIÊN THƯƠNG MẠI VÀ DỊCH VỤ SÀI GÒN - CAM RANH theo hóa đơn 00001096</t>
  </si>
  <si>
    <t>00001599</t>
  </si>
  <si>
    <t>Bán hàng CÔNG TY TNHH MỘT THÀNH VIÊN THƯƠNG MẠI VÀ DỊCH VỤ SÀI GÒN - CAM RANH theo hóa đơn 00001599</t>
  </si>
  <si>
    <t>00002906</t>
  </si>
  <si>
    <t>Bán hàng CÔNG TY TNHH MỘT THÀNH VIÊN THƯƠNG MẠI VÀ DỊCH VỤ SÀI GÒN - CAM RANH theo hóa đơn 00002906</t>
  </si>
  <si>
    <t>00002907</t>
  </si>
  <si>
    <t>Bán hàng CÔNG TY TNHH MỘT THÀNH VIÊN THƯƠNG MẠI VÀ DỊCH VỤ SÀI GÒN - CAM RANH theo hóa đơn 00002907</t>
  </si>
  <si>
    <t>00003154</t>
  </si>
  <si>
    <t>Bán hàng CÔNG TY TNHH MỘT THÀNH VIÊN THƯƠNG MẠI VÀ DỊCH VỤ SÀI GÒN - CAM RANH theo hóa đơn 00003154</t>
  </si>
  <si>
    <t>00003956</t>
  </si>
  <si>
    <t>Bán hàng CÔNG TY TNHH MỘT THÀNH VIÊN THƯƠNG MẠI VÀ DỊCH VỤ SÀI GÒN - CAM RANH theo hóa đơn 00003956</t>
  </si>
  <si>
    <t>Hàng trả - Xuất tại 174</t>
  </si>
  <si>
    <t>Hàng trả - Xuất tại kho 174</t>
  </si>
  <si>
    <t>00009171</t>
  </si>
  <si>
    <t>Bán hàng CÔNG TY TNHH MỘT THÀNH VIÊN THƯƠNG MẠI VÀ DỊCH VỤ SÀI GÒN - CAM RANH theo hóa đơn 00009171</t>
  </si>
  <si>
    <t>00012350</t>
  </si>
  <si>
    <t>Bán hàng CÔNG TY TNHH MỘT THÀNH VIÊN THƯƠNG MẠI VÀ DỊCH VỤ SÀI GÒN - CAM RANH theo hóa đơn 00012350</t>
  </si>
  <si>
    <t>00015725</t>
  </si>
  <si>
    <t>Bán hàng CÔNG TY TNHH MỘT THÀNH VIÊN THƯƠNG MẠI VÀ DỊCH VỤ SÀI GÒN - CAM RANH theo hóa đơn 00015725</t>
  </si>
  <si>
    <t>00015726</t>
  </si>
  <si>
    <t>Bán hàng CÔNG TY TNHH MỘT THÀNH VIÊN THƯƠNG MẠI VÀ DỊCH VỤ SÀI GÒN - CAM RANH theo hóa đơn 00015726</t>
  </si>
  <si>
    <t>00015932</t>
  </si>
  <si>
    <t>Bán hàng CÔNG TY TNHH MỘT THÀNH VIÊN THƯƠNG MẠI VÀ DỊCH VỤ SÀI GÒN - CAM RANH theo hóa đơn 00015932</t>
  </si>
  <si>
    <t>00017779</t>
  </si>
  <si>
    <t>Bán hàng CÔNG TY TNHH MỘT THÀNH VIÊN THƯƠNG MẠI VÀ DỊCH VỤ SÀI GÒN - CAM RANH theo hóa đơn 00017779</t>
  </si>
  <si>
    <t>00017791</t>
  </si>
  <si>
    <t>Bán hàng CÔNG TY TNHH MỘT THÀNH VIÊN THƯƠNG MẠI VÀ DỊCH VỤ SÀI GÒN - CAM RANH theo hóa đơn 00017791</t>
  </si>
  <si>
    <t>00019108</t>
  </si>
  <si>
    <t>Bán hàng CÔNG TY TNHH MỘT THÀNH VIÊN THƯƠNG MẠI VÀ DỊCH VỤ SÀI GÒN - CAM RANH theo hóa đơn 00019108</t>
  </si>
  <si>
    <t>00020493</t>
  </si>
  <si>
    <t>00020494</t>
  </si>
  <si>
    <t>00023569</t>
  </si>
  <si>
    <t>00023572</t>
  </si>
  <si>
    <t>00000406</t>
  </si>
  <si>
    <t>Bán hàng CÔNG TY TNHH MỘT THÀNH VIÊN SÀI GÒN CO.OP CỦ CHI theo hóa đơn 00000406</t>
  </si>
  <si>
    <t>CÔNG TY TNHH MỘT THÀNH VIÊN SÀI GÒN CO.OP CỦ CHI</t>
  </si>
  <si>
    <t>0310178586</t>
  </si>
  <si>
    <t>00001532</t>
  </si>
  <si>
    <t>Bán hàng CÔNG TY TNHH MỘT THÀNH VIÊN SÀI GÒN CO.OP CỦ CHI theo hóa đơn 00001532</t>
  </si>
  <si>
    <t>00001622</t>
  </si>
  <si>
    <t>Bán hàng cho CÔNG TY TNHH MỘT THÀNH VIÊN SÀI GÒN CO.OP CỦ CHI theo hóa đơn 00001622</t>
  </si>
  <si>
    <t>00001819</t>
  </si>
  <si>
    <t>Bán hàng CÔNG TY TNHH MỘT THÀNH VIÊN SÀI GÒN CO.OP CỦ CHI theo hóa đơn 00001819</t>
  </si>
  <si>
    <t>00001820</t>
  </si>
  <si>
    <t>Bán hàng CÔNG TY TNHH MỘT THÀNH VIÊN SÀI GÒN CO.OP CỦ CHI theo hóa đơn 00001820</t>
  </si>
  <si>
    <t>00003803</t>
  </si>
  <si>
    <t>Bán hàng CÔNG TY TNHH MỘT THÀNH VIÊN SÀI GÒN CO.OP CỦ CHI theo hóa đơn 00003803</t>
  </si>
  <si>
    <t>1K23TCU</t>
  </si>
  <si>
    <t>Hàng trả - phiếu MH000190</t>
  </si>
  <si>
    <t>00006839</t>
  </si>
  <si>
    <t>Bán hàng CÔNG TY TNHH MỘT THÀNH VIÊN SÀI GÒN CO.OP CỦ CHI theo hóa đơn 00006839</t>
  </si>
  <si>
    <t>00013208</t>
  </si>
  <si>
    <t>Bán hàng CÔNG TY TNHH MỘT THÀNH VIÊN SÀI GÒN CO.OP CỦ CHI theo hóa đơn 00013208</t>
  </si>
  <si>
    <t>00015816</t>
  </si>
  <si>
    <t>00017648</t>
  </si>
  <si>
    <t>Bán hàng CÔNG TY TNHH MỘT THÀNH VIÊN SÀI GÒN CO.OP CỦ CHI theo hóa đơn 00017648</t>
  </si>
  <si>
    <t>00020385</t>
  </si>
  <si>
    <t>00022332</t>
  </si>
  <si>
    <t>00025221</t>
  </si>
  <si>
    <t>00025222</t>
  </si>
  <si>
    <t>00000440</t>
  </si>
  <si>
    <t>Bán hàng CÔNG TY TRÁCH NHIỆM HỮU HẠN THƯƠNG MẠI DỊCH VỤ SÀI GÒN - TÂY NINH theo hóa đơn 00000440</t>
  </si>
  <si>
    <t>3900895373</t>
  </si>
  <si>
    <t>00000441</t>
  </si>
  <si>
    <t>Bán hàng CÔNG TY TRÁCH NHIỆM HỮU HẠN THƯƠNG MẠI DỊCH VỤ SÀI GÒN - TÂY NINH theo hóa đơn 00000441</t>
  </si>
  <si>
    <t>00000930</t>
  </si>
  <si>
    <t>Bán hàng CÔNG TY TRÁCH NHIỆM HỮU HẠN THƯƠNG MẠI DỊCH VỤ SÀI GÒN - TÂY NINH theo hóa đơn 00000930</t>
  </si>
  <si>
    <t>00000931</t>
  </si>
  <si>
    <t>Bán hàng CÔNG TY TRÁCH NHIỆM HỮU HẠN THƯƠNG MẠI DỊCH VỤ SÀI GÒN - TÂY NINH theo hóa đơn 00000931</t>
  </si>
  <si>
    <t>Bán hàng CÔNG TY TRÁCH NHIỆM HỮU HẠN THƯƠNG MẠI DỊCH VỤ SÀI GÒN - TÂY NINH theo hóa đơn 00001427</t>
  </si>
  <si>
    <t>Bán hàng CÔNG TY TRÁCH NHIỆM HỮU HẠN THƯƠNG MẠI DỊCH VỤ SÀI GÒN - TÂY NINH theo hóa đơn 00001428</t>
  </si>
  <si>
    <t>00003047</t>
  </si>
  <si>
    <t>Bán hàng CÔNG TY TRÁCH NHIỆM HỮU HẠN THƯƠNG MẠI DỊCH VỤ SÀI GÒN - TÂY NINH theo hóa đơn 00003047</t>
  </si>
  <si>
    <t>00003586</t>
  </si>
  <si>
    <t>Bán hàng CÔNG TY TRÁCH NHIỆM HỮU HẠN THƯƠNG MẠI DỊCH VỤ SÀI GÒN - TÂY NINH theo hóa đơn 00003586</t>
  </si>
  <si>
    <t>00004017</t>
  </si>
  <si>
    <t>Bán hàng CÔNG TY TRÁCH NHIỆM HỮU HẠN THƯƠNG MẠI DỊCH VỤ SÀI GÒN - TÂY NINH theo hóa đơn 00004017</t>
  </si>
  <si>
    <t>00004018</t>
  </si>
  <si>
    <t>Bán hàng CÔNG TY TRÁCH NHIỆM HỮU HẠN THƯƠNG MẠI DỊCH VỤ SÀI GÒN - TÂY NINH theo hóa đơn 00004018</t>
  </si>
  <si>
    <t>00004037</t>
  </si>
  <si>
    <t>Bán hàng CÔNG TY TRÁCH NHIỆM HỮU HẠN THƯƠNG MẠI DỊCH VỤ SÀI GÒN - TÂY NINH theo hóa đơn 00004037</t>
  </si>
  <si>
    <t>00006727</t>
  </si>
  <si>
    <t>Bán hàng CÔNG TY TRÁCH NHIỆM HỮU HẠN THƯƠNG MẠI DỊCH VỤ SÀI GÒN - TÂY NINH theo hóa đơn 00006727</t>
  </si>
  <si>
    <t>00008597</t>
  </si>
  <si>
    <t>Bán hàng CÔNG TY TRÁCH NHIỆM HỮU HẠN THƯƠNG MẠI DỊCH VỤ SÀI GÒN - TÂY NINH theo hóa đơn 00008597</t>
  </si>
  <si>
    <t>00009075</t>
  </si>
  <si>
    <t>GIAO DƯ 1 TÚI CHÂN 300G XUẤT THÊM HĐ VÀ ĐÃ GỬI QUA MAIL</t>
  </si>
  <si>
    <t>00010812</t>
  </si>
  <si>
    <t>Bán hàng CÔNG TY TRÁCH NHIỆM HỮU HẠN THƯƠNG MẠI DỊCH VỤ SÀI GÒN - TÂY NINH theo hóa đơn 00010812</t>
  </si>
  <si>
    <t>00011420</t>
  </si>
  <si>
    <t>Bán hàng CÔNG TY TRÁCH NHIỆM HỮU HẠN THƯƠNG MẠI DỊCH VỤ SÀI GÒN - TÂY NINH theo hóa đơn 00011420</t>
  </si>
  <si>
    <t>00008076</t>
  </si>
  <si>
    <t>Hàng trả - 267</t>
  </si>
  <si>
    <t>00013510</t>
  </si>
  <si>
    <t>Bán hàng CÔNG TY TRÁCH NHIỆM HỮU HẠN THƯƠNG MẠI DỊCH VỤ SÀI GÒN - TÂY NINH theo hóa đơn 00013510</t>
  </si>
  <si>
    <t>00014959</t>
  </si>
  <si>
    <t>00015788</t>
  </si>
  <si>
    <t>Bán hàng CÔNG TY TRÁCH NHIỆM HỮU HẠN THƯƠNG MẠI DỊCH VỤ SÀI GÒN - TÂY NINH theo hóa đơn 00015788</t>
  </si>
  <si>
    <t>00017387</t>
  </si>
  <si>
    <t>Bán hàng CÔNG TY TRÁCH NHIỆM HỮU HẠN THƯƠNG MẠI DỊCH VỤ SÀI GÒN - TÂY NINH theo hóa đơn 00017387</t>
  </si>
  <si>
    <t>00017601</t>
  </si>
  <si>
    <t>Bán hàng CÔNG TY TRÁCH NHIỆM HỮU HẠN THƯƠNG MẠI DỊCH VỤ SÀI GÒN - TÂY NINH theo hóa đơn 00017601</t>
  </si>
  <si>
    <t>00017604</t>
  </si>
  <si>
    <t>Bán hàng CÔNG TY TRÁCH NHIỆM HỮU HẠN THƯƠNG MẠI DỊCH VỤ SÀI GÒN - TÂY NINH theo hóa đơn 00017604</t>
  </si>
  <si>
    <t>00017608</t>
  </si>
  <si>
    <t>Bán hàng CÔNG TY TRÁCH NHIỆM HỮU HẠN THƯƠNG MẠI DỊCH VỤ SÀI GÒN - TÂY NINH theo hóa đơn 00017608</t>
  </si>
  <si>
    <t>00020223</t>
  </si>
  <si>
    <t>00020539</t>
  </si>
  <si>
    <t>00022058</t>
  </si>
  <si>
    <t>00022309</t>
  </si>
  <si>
    <t>Hàng trả - 176-Co.opMart Tay Ninh</t>
  </si>
  <si>
    <t>00000557</t>
  </si>
  <si>
    <t>00023433</t>
  </si>
  <si>
    <t>00023671</t>
  </si>
  <si>
    <t>00024975</t>
  </si>
  <si>
    <t>00000104</t>
  </si>
  <si>
    <t>Bán hàng CÔNG TY TNHH MỘT THÀNH VIÊN CO.OP MART HÒA BÌNH theo hóa đơn 00000104</t>
  </si>
  <si>
    <t>CÔNG TY TNHH MỘT THÀNH VIÊN CO.OP MART HÒA BÌNH</t>
  </si>
  <si>
    <t>0311261082</t>
  </si>
  <si>
    <t>00000854</t>
  </si>
  <si>
    <t>Bán hàng CÔNG TY TNHH MỘT THÀNH VIÊN CO.OP MART HÒA BÌNH theo hóa đơn 00000854</t>
  </si>
  <si>
    <t>1K23TCX</t>
  </si>
  <si>
    <t>00001564</t>
  </si>
  <si>
    <t>Bán hàng CÔNG TY TNHH MỘT THÀNH VIÊN CO.OP MART HÒA BÌNH theo hóa đơn 00001564</t>
  </si>
  <si>
    <t>00002927</t>
  </si>
  <si>
    <t>Bán hàng CÔNG TY TNHH MỘT THÀNH VIÊN CO.OP MART HÒA BÌNH theo hóa đơn 00002927</t>
  </si>
  <si>
    <t>00003874</t>
  </si>
  <si>
    <t>Bán hàng CÔNG TY TNHH MỘT THÀNH VIÊN CO.OP MART HÒA BÌNH theo hóa đơn 00003874</t>
  </si>
  <si>
    <t>00006776</t>
  </si>
  <si>
    <t>Bán hàng CÔNG TY TNHH MỘT THÀNH VIÊN CO.OP MART HÒA BÌNH theo hóa đơn 00006776</t>
  </si>
  <si>
    <t>00006777</t>
  </si>
  <si>
    <t>Bán hàng CÔNG TY TNHH MỘT THÀNH VIÊN CO.OP MART HÒA BÌNH theo hóa đơn 00006777</t>
  </si>
  <si>
    <t>00009085</t>
  </si>
  <si>
    <t>Bán hàng CÔNG TY TNHH MỘT THÀNH VIÊN CO.OP MART HÒA BÌNH theo hóa đơn 00009085</t>
  </si>
  <si>
    <t>00009086</t>
  </si>
  <si>
    <t>Bán hàng CÔNG TY TNHH MỘT THÀNH VIÊN CO.OP MART HÒA BÌNH theo hóa đơn 00009086</t>
  </si>
  <si>
    <t>00011828</t>
  </si>
  <si>
    <t>Bán hàng CÔNG TY TNHH MỘT THÀNH VIÊN CO.OP MART HÒA BÌNH theo hóa đơn 00011828</t>
  </si>
  <si>
    <t>00015766</t>
  </si>
  <si>
    <t>00017732</t>
  </si>
  <si>
    <t>Bán hàng CÔNG TY TNHH MỘT THÀNH VIÊN CO.OP MART HÒA BÌNH theo hóa đơn 00017732</t>
  </si>
  <si>
    <t>00019136</t>
  </si>
  <si>
    <t>Bán hàng CÔNG TY TNHH MỘT THÀNH VIÊN CO.OP MART HÒA BÌNH theo hóa đơn 00019136</t>
  </si>
  <si>
    <t>00020576</t>
  </si>
  <si>
    <t>00020577</t>
  </si>
  <si>
    <t>00022346</t>
  </si>
  <si>
    <t>00023729</t>
  </si>
  <si>
    <t>00023730</t>
  </si>
  <si>
    <t>Bán hàng CÔNG TY TNHH MỘT THÀNH VIÊN CO.OP MART VĨNH PHÚC theo hóa đơn 00000858</t>
  </si>
  <si>
    <t>CÔNG TY TNHH MỘT THÀNH VIÊN CO.OP MART VĨNH PHÚC</t>
  </si>
  <si>
    <t>2500454301</t>
  </si>
  <si>
    <t>00000859</t>
  </si>
  <si>
    <t>Bán hàng CÔNG TY TNHH MỘT THÀNH VIÊN CO.OP MART VĨNH PHÚC theo hóa đơn 00000859</t>
  </si>
  <si>
    <t>00002903</t>
  </si>
  <si>
    <t>Bán hàng CÔNG TY TNHH MỘT THÀNH VIÊN CO.OP MART VĨNH PHÚC theo hóa đơn 00002903</t>
  </si>
  <si>
    <t>00008598</t>
  </si>
  <si>
    <t>Bán hàng CÔNG TY TNHH MỘT THÀNH VIÊN CO.OP MART VĨNH PHÚC theo hóa đơn 00008598</t>
  </si>
  <si>
    <t>00008599</t>
  </si>
  <si>
    <t>Bán hàng CÔNG TY TNHH MỘT THÀNH VIÊN CO.OP MART VĨNH PHÚC theo hóa đơn 00008599</t>
  </si>
  <si>
    <t>00015727</t>
  </si>
  <si>
    <t>Bán hàng CÔNG TY TNHH MỘT THÀNH VIÊN CO.OP MART VĨNH PHÚC theo hóa đơn 00015727</t>
  </si>
  <si>
    <t>00015729</t>
  </si>
  <si>
    <t>Bán hàng CÔNG TY TNHH MỘT THÀNH VIÊN CO.OP MART VĨNH PHÚC theo hóa đơn 00015729</t>
  </si>
  <si>
    <t>00020491</t>
  </si>
  <si>
    <t>00020492</t>
  </si>
  <si>
    <t>Bán hàng CÔNG TY TNHH MỘT THÀNH VIÊN CO.OPMART HẢI PHÒNG theo hóa đơn 00000973</t>
  </si>
  <si>
    <t>CÔNG TY TNHH MỘT THÀNH VIÊN CO.OPMART HẢI PHÒNG</t>
  </si>
  <si>
    <t>0201264531</t>
  </si>
  <si>
    <t>00002853</t>
  </si>
  <si>
    <t>Bán hàng CÔNG TY TNHH MỘT THÀNH VIÊN CO.OPMART HẢI PHÒNG theo hóa đơn 00002853</t>
  </si>
  <si>
    <t>1K23TDB</t>
  </si>
  <si>
    <t>Hàng trả - phiếu MH000172</t>
  </si>
  <si>
    <t>00003876</t>
  </si>
  <si>
    <t>Bán hàng CÔNG TY TNHH MỘT THÀNH VIÊN CO.OPMART HẢI PHÒNG theo hóa đơn 00003876</t>
  </si>
  <si>
    <t>00011299</t>
  </si>
  <si>
    <t>Bán hàng CÔNG TY TNHH MỘT THÀNH VIÊN CO.OPMART HẢI PHÒNG theo hóa đơn 00011299</t>
  </si>
  <si>
    <t>00015863</t>
  </si>
  <si>
    <t>Bán hàng CÔNG TY TNHH MỘT THÀNH VIÊN CO.OPMART HẢI PHÒNG theo hóa đơn 00015863</t>
  </si>
  <si>
    <t>00017567</t>
  </si>
  <si>
    <t>Bán hàng CÔNG TY TNHH MỘT THÀNH VIÊN CO.OPMART HẢI PHÒNG theo hóa đơn 00017567</t>
  </si>
  <si>
    <t>00020370</t>
  </si>
  <si>
    <t>Bán hàng CÔNG TY TNHH MỘT THÀNH VIÊN CO.OPMART HẢI PHÒNG theo hóa đơn 00020370</t>
  </si>
  <si>
    <t>00000055</t>
  </si>
  <si>
    <t>Bán hàng CÔNG TY TNHH MỘT THÀNH VIÊN CO.OPMART THANH HÓA theo hóa đơn 00000055</t>
  </si>
  <si>
    <t>2801917948</t>
  </si>
  <si>
    <t>00000929</t>
  </si>
  <si>
    <t>Bán hàng CÔNG TY TNHH MỘT THÀNH VIÊN CO.OPMART THANH HÓA theo hóa đơn 00000929</t>
  </si>
  <si>
    <t>00001648</t>
  </si>
  <si>
    <t>Bán hàng CÔNG TY TNHH MỘT THÀNH VIÊN CO.OPMART THANH HÓA theo hóa đơn 00001648</t>
  </si>
  <si>
    <t>00002818</t>
  </si>
  <si>
    <t>Bán hàng CÔNG TY TNHH MỘT THÀNH VIÊN CO.OPMART THANH HÓA theo hóa đơn 00002818</t>
  </si>
  <si>
    <t>00004052</t>
  </si>
  <si>
    <t>Bán hàng CÔNG TY TNHH MỘT THÀNH VIÊN CO.OPMART THANH HÓA theo hóa đơn 00004052</t>
  </si>
  <si>
    <t>00006734</t>
  </si>
  <si>
    <t>Bán hàng CÔNG TY TNHH MỘT THÀNH VIÊN CO.OPMART THANH HÓA theo hóa đơn 00006734</t>
  </si>
  <si>
    <t>00009051</t>
  </si>
  <si>
    <t>Bán hàng CÔNG TY TNHH MỘT THÀNH VIÊN CO.OPMART THANH HÓA theo hóa đơn 00009051</t>
  </si>
  <si>
    <t>00000199</t>
  </si>
  <si>
    <t>Hàng trả - phiếu MH000166</t>
  </si>
  <si>
    <t>00013480</t>
  </si>
  <si>
    <t>00015769</t>
  </si>
  <si>
    <t>Bán hàng CÔNG TY TNHH MỘT THÀNH VIÊN CO.OPMART THANH HÓA theo hóa đơn 00015769</t>
  </si>
  <si>
    <t>00017597</t>
  </si>
  <si>
    <t>Bán hàng CÔNG TY TNHH MỘT THÀNH VIÊN CO.OPMART THANH HÓA theo hóa đơn 00017597</t>
  </si>
  <si>
    <t>00020525</t>
  </si>
  <si>
    <t>Bán hàng CÔNG TY TNHH MỘT THÀNH VIÊN CO.OPMART THANH HÓA theo hóa đơn 00020525</t>
  </si>
  <si>
    <t>00000201</t>
  </si>
  <si>
    <t>Bán hàng CÔNG TY TNHH MỘT THÀNH VIÊN CO.OPMART BÌNH TRIỆU theo hóa đơn 00000201</t>
  </si>
  <si>
    <t>CÔNG TY TNHH MỘT THÀNH VIÊN CO.OPMART BÌNH TRIỆU</t>
  </si>
  <si>
    <t>0312302969</t>
  </si>
  <si>
    <t>00000410</t>
  </si>
  <si>
    <t>Bán hàng CÔNG TY TNHH MỘT THÀNH VIÊN CO.OPMART BÌNH TRIỆU theo hóa đơn 00000410</t>
  </si>
  <si>
    <t>00001072</t>
  </si>
  <si>
    <t>Bán hàng CÔNG TY TNHH MỘT THÀNH VIÊN CO.OPMART BÌNH TRIỆU theo hóa đơn 00001072</t>
  </si>
  <si>
    <t>00001629</t>
  </si>
  <si>
    <t>Bán hàng CÔNG TY TNHH MỘT THÀNH VIÊN CO.OPMART BÌNH TRIỆU theo hóa đơn 00001629</t>
  </si>
  <si>
    <t>00001630</t>
  </si>
  <si>
    <t>Bán hàng CÔNG TY TNHH MỘT THÀNH VIÊN CO.OPMART BÌNH TRIỆU theo hóa đơn 00001630</t>
  </si>
  <si>
    <t>00001715</t>
  </si>
  <si>
    <t>Bán hàng CÔNG TY TNHH MỘT THÀNH VIÊN CO.OPMART BÌNH TRIỆU theo hóa đơn 00001715</t>
  </si>
  <si>
    <t>00003792</t>
  </si>
  <si>
    <t>Bán hàng CÔNG TY TNHH MỘT THÀNH VIÊN CO.OPMART BÌNH TRIỆU theo hóa đơn 00003792</t>
  </si>
  <si>
    <t>00004133</t>
  </si>
  <si>
    <t>Bán hàng CÔNG TY TNHH MỘT THÀNH VIÊN CO.OPMART BÌNH TRIỆU theo hóa đơn 00004133</t>
  </si>
  <si>
    <t>00004134</t>
  </si>
  <si>
    <t>Bán hàng CÔNG TY TNHH MỘT THÀNH VIÊN CO.OPMART BÌNH TRIỆU theo hóa đơn 00004134</t>
  </si>
  <si>
    <t>00005498</t>
  </si>
  <si>
    <t>Bán hàng CÔNG TY TNHH MỘT THÀNH VIÊN CO.OPMART BÌNH TRIỆU theo hóa đơn 00005498</t>
  </si>
  <si>
    <t>00006831</t>
  </si>
  <si>
    <t>Bán hàng CÔNG TY TNHH MỘT THÀNH VIÊN CO.OPMART BÌNH TRIỆU theo hóa đơn 00006831</t>
  </si>
  <si>
    <t>00009048</t>
  </si>
  <si>
    <t>Bán hàng CÔNG TY TNHH MỘT THÀNH VIÊN CO.OPMART BÌNH TRIỆU theo hóa đơn 00009048</t>
  </si>
  <si>
    <t>00009095</t>
  </si>
  <si>
    <t>Bán hàng CÔNG TY TNHH MỘT THÀNH VIÊN CO.OPMART BÌNH TRIỆU theo hóa đơn 00009095</t>
  </si>
  <si>
    <t>00013346</t>
  </si>
  <si>
    <t>Bán hàng CÔNG TY TNHH MỘT THÀNH VIÊN CO.OPMART BÌNH TRIỆU theo hóa đơn 00013346</t>
  </si>
  <si>
    <t>00013536</t>
  </si>
  <si>
    <t>Bán hàng CÔNG TY TNHH MỘT THÀNH VIÊN CO.OPMART BÌNH TRIỆU theo hóa đơn 00013536</t>
  </si>
  <si>
    <t>00015818</t>
  </si>
  <si>
    <t>00017724</t>
  </si>
  <si>
    <t>Bán hàng CÔNG TY TNHH MỘT THÀNH VIÊN CO.OPMART BÌNH TRIỆU theo hóa đơn 00017724</t>
  </si>
  <si>
    <t>00019119</t>
  </si>
  <si>
    <t>Bán hàng CÔNG TY TNHH MỘT THÀNH VIÊN CO.OPMART BÌNH TRIỆU theo hóa đơn 00019119</t>
  </si>
  <si>
    <t>00019345</t>
  </si>
  <si>
    <t>00022241</t>
  </si>
  <si>
    <t>00022242</t>
  </si>
  <si>
    <t>00023719</t>
  </si>
  <si>
    <t>00001702</t>
  </si>
  <si>
    <t>3901170316</t>
  </si>
  <si>
    <t>00001707</t>
  </si>
  <si>
    <t>HỦY HĐ 00001702 XUẤT LẠI HĐ 00001707</t>
  </si>
  <si>
    <t>00002994</t>
  </si>
  <si>
    <t>Bán hàng CÔNG TY TNHH MỘT THÀNH VIÊN CO.OPMART TRẢNG BÀNG theo hóa đơn 00002994</t>
  </si>
  <si>
    <t>00002995</t>
  </si>
  <si>
    <t>Bán hàng CÔNG TY TNHH MỘT THÀNH VIÊN CO.OPMART TRẢNG BÀNG theo hóa đơn 00002995</t>
  </si>
  <si>
    <t>00004019</t>
  </si>
  <si>
    <t>Bán hàng CÔNG TY TNHH MỘT THÀNH VIÊN CO.OPMART TRẢNG BÀNG theo hóa đơn 00004019</t>
  </si>
  <si>
    <t>00004036</t>
  </si>
  <si>
    <t>Bán hàng CÔNG TY TNHH MỘT THÀNH VIÊN CO.OPMART TRẢNG BÀNG theo hóa đơn 00004036</t>
  </si>
  <si>
    <t>00013511</t>
  </si>
  <si>
    <t>Bán hàng CÔNG TY TNHH MỘT THÀNH VIÊN CO.OPMART TRẢNG BÀNG theo hóa đơn 00013511</t>
  </si>
  <si>
    <t>00015799</t>
  </si>
  <si>
    <t>Bán hàng CÔNG TY TNHH MỘT THÀNH VIÊN CO.OPMART TRẢNG BÀNG theo hóa đơn 00015799</t>
  </si>
  <si>
    <t>00017599</t>
  </si>
  <si>
    <t>Bán hàng CÔNG TY TNHH MỘT THÀNH VIÊN CO.OPMART TRẢNG BÀNG theo hóa đơn 00017599</t>
  </si>
  <si>
    <t>00019173</t>
  </si>
  <si>
    <t>00020533</t>
  </si>
  <si>
    <t>00020538</t>
  </si>
  <si>
    <t>00022306</t>
  </si>
  <si>
    <t>00023670</t>
  </si>
  <si>
    <t>00000624</t>
  </si>
  <si>
    <t>Bán hàng CÔNG TY TNHH THƯƠNG MẠI DỊCH VỤ ĐỒNG THỊNH theo hóa đơn 00000624</t>
  </si>
  <si>
    <t>CÔNG TY TNHH THƯƠNG MẠI DỊCH VỤ ĐỒNG THỊNH</t>
  </si>
  <si>
    <t>0309881794</t>
  </si>
  <si>
    <t>00001717</t>
  </si>
  <si>
    <t>Bán hàng CÔNG TY TNHH THƯƠNG MẠI DỊCH VỤ ĐỒNG THỊNH theo hóa đơn 00001717</t>
  </si>
  <si>
    <t>00002980</t>
  </si>
  <si>
    <t>Bán hàng CÔNG TY TNHH THƯƠNG MẠI DỊCH VỤ ĐỒNG THỊNH theo hóa đơn 00002980</t>
  </si>
  <si>
    <t>00007354</t>
  </si>
  <si>
    <t>Bán hàng CÔNG TY TNHH THƯƠNG MẠI DỊCH VỤ ĐỒNG THỊNH theo hóa đơn 00007354</t>
  </si>
  <si>
    <t>00011780</t>
  </si>
  <si>
    <t>Bán hàng CÔNG TY TNHH THƯƠNG MẠI DỊCH VỤ ĐỒNG THỊNH theo hóa đơn 00011780</t>
  </si>
  <si>
    <t>00015680</t>
  </si>
  <si>
    <t>00016009</t>
  </si>
  <si>
    <t>Bán hàng CÔNG TY TNHH THƯƠNG MẠI DỊCH VỤ ĐỒNG THỊNH theo hóa đơn 00016009</t>
  </si>
  <si>
    <t>00021404</t>
  </si>
  <si>
    <t>00024068</t>
  </si>
  <si>
    <t>00000118</t>
  </si>
  <si>
    <t>Bán hàng CÔNG TY TNHH THƯƠNG MẠI DỊCH VỤ SAIGON CO.OP TOÀN TÂM theo hóa đơn 00000118</t>
  </si>
  <si>
    <t>CÔNG TY TNHH THƯƠNG MẠI DỊCH VỤ SAIGON CO.OP TOÀN TÂM</t>
  </si>
  <si>
    <t>0313294132</t>
  </si>
  <si>
    <t>00000119</t>
  </si>
  <si>
    <t>Bán hàng CÔNG TY TNHH THƯƠNG MẠI DỊCH VỤ SAIGON CO.OP TOÀN TÂM theo hóa đơn 00000119</t>
  </si>
  <si>
    <t>00000411</t>
  </si>
  <si>
    <t>Bán hàng CÔNG TY TNHH THƯƠNG MẠI DỊCH VỤ SAIGON CO.OP TOÀN TÂM theo hóa đơn 00000411</t>
  </si>
  <si>
    <t>00000993</t>
  </si>
  <si>
    <t>Bán hàng CÔNG TY TNHH THƯƠNG MẠI DỊCH VỤ SAIGON CO.OP TOÀN TÂM theo hóa đơn 00000993</t>
  </si>
  <si>
    <t>00000994</t>
  </si>
  <si>
    <t>Bán hàng CÔNG TY TNHH THƯƠNG MẠI DỊCH VỤ SAIGON CO.OP TOÀN TÂM theo hóa đơn 00000994</t>
  </si>
  <si>
    <t>00001393</t>
  </si>
  <si>
    <t>Bán hàng CÔNG TY TNHH THƯƠNG MẠI DỊCH VỤ SAIGON CO.OP TOÀN TÂM theo hóa đơn 00001393</t>
  </si>
  <si>
    <t>00001462</t>
  </si>
  <si>
    <t>Bán hàng CÔNG TY TNHH THƯƠNG MẠI DỊCH VỤ SAIGON CO.OP TOÀN TÂM theo hóa đơn 00001462</t>
  </si>
  <si>
    <t>00001726</t>
  </si>
  <si>
    <t>Bán hàng CÔNG TY TNHH THƯƠNG MẠI DỊCH VỤ SAIGON CO.OP TOÀN TÂM theo hóa đơn 00001726</t>
  </si>
  <si>
    <t>00001731</t>
  </si>
  <si>
    <t>Bán hàng CÔNG TY TNHH THƯƠNG MẠI DỊCH VỤ SAIGON CO.OP TOÀN TÂM theo hóa đơn 00001731</t>
  </si>
  <si>
    <t>00001776</t>
  </si>
  <si>
    <t>Bán hàng CÔNG TY TNHH THƯƠNG MẠI DỊCH VỤ SAIGON CO.OP TOÀN TÂM theo hóa đơn 00001776</t>
  </si>
  <si>
    <t>00002975</t>
  </si>
  <si>
    <t>Bán hàng CÔNG TY TNHH THƯƠNG MẠI DỊCH VỤ SAIGON CO.OP TOÀN TÂM theo hóa đơn 00002975</t>
  </si>
  <si>
    <t>00003769</t>
  </si>
  <si>
    <t>Bán hàng CÔNG TY TNHH THƯƠNG MẠI DỊCH VỤ SAIGON CO.OP TOÀN TÂM theo hóa đơn 00003769</t>
  </si>
  <si>
    <t>00003770</t>
  </si>
  <si>
    <t>Bán hàng CÔNG TY TNHH THƯƠNG MẠI DỊCH VỤ SAIGON CO.OP TOÀN TÂM theo hóa đơn 00003770</t>
  </si>
  <si>
    <t>00004074</t>
  </si>
  <si>
    <t>Bán hàng CÔNG TY TNHH THƯƠNG MẠI DỊCH VỤ SAIGON CO.OP TOÀN TÂM theo hóa đơn 00004074</t>
  </si>
  <si>
    <t>00004075</t>
  </si>
  <si>
    <t>Bán hàng CÔNG TY TNHH THƯƠNG MẠI DỊCH VỤ SAIGON CO.OP TOÀN TÂM theo hóa đơn 00004075</t>
  </si>
  <si>
    <t>00006675</t>
  </si>
  <si>
    <t>Bán hàng CÔNG TY TNHH THƯƠNG MẠI DỊCH VỤ SAIGON CO.OP TOÀN TÂM theo hóa đơn 00006675</t>
  </si>
  <si>
    <t>00008619</t>
  </si>
  <si>
    <t>Bán hàng CÔNG TY TNHH THƯƠNG MẠI DỊCH VỤ SAIGON CO.OP TOÀN TÂM theo hóa đơn 00008619</t>
  </si>
  <si>
    <t>00009151</t>
  </si>
  <si>
    <t>Bán hàng CÔNG TY TNHH THƯƠNG MẠI DỊCH VỤ SAIGON CO.OP TOÀN TÂM theo hóa đơn 00009151</t>
  </si>
  <si>
    <t>00009152</t>
  </si>
  <si>
    <t>Bán hàng CÔNG TY TNHH THƯƠNG MẠI DỊCH VỤ SAIGON CO.OP TOÀN TÂM theo hóa đơn 00009152</t>
  </si>
  <si>
    <t>00010570</t>
  </si>
  <si>
    <t>Bán hàng CÔNG TY TNHH THƯƠNG MẠI DỊCH VỤ SAIGON CO.OP TOÀN TÂM theo hóa đơn 00010570</t>
  </si>
  <si>
    <t>00011335</t>
  </si>
  <si>
    <t>Bán hàng CÔNG TY TNHH THƯƠNG MẠI DỊCH VỤ SAIGON CO.OP TOÀN TÂM theo hóa đơn 00011335</t>
  </si>
  <si>
    <t>00013544</t>
  </si>
  <si>
    <t>Bán hàng CÔNG TY TNHH THƯƠNG MẠI DỊCH VỤ SAIGON CO.OP TOÀN TÂM theo hóa đơn 00013544</t>
  </si>
  <si>
    <t>00013545</t>
  </si>
  <si>
    <t>Bán hàng CÔNG TY TNHH THƯƠNG MẠI DỊCH VỤ SAIGON CO.OP TOÀN TÂM theo hóa đơn 00013545</t>
  </si>
  <si>
    <t>00015628</t>
  </si>
  <si>
    <t>Bán hàng CÔNG TY TNHH THƯƠNG MẠI DỊCH VỤ SAIGON CO.OP TOÀN TÂM theo hóa đơn 00015628</t>
  </si>
  <si>
    <t>00015649</t>
  </si>
  <si>
    <t>Bán hàng CÔNG TY TNHH THƯƠNG MẠI DỊCH VỤ SAIGON CO.OP TOÀN TÂM theo hóa đơn 00015649</t>
  </si>
  <si>
    <t>00015704</t>
  </si>
  <si>
    <t>00015879</t>
  </si>
  <si>
    <t>Bán hàng CÔNG TY TNHH THƯƠNG MẠI DỊCH VỤ SAIGON CO.OP TOÀN TÂM theo hóa đơn 00015879</t>
  </si>
  <si>
    <t>00017671</t>
  </si>
  <si>
    <t>Bán hàng CÔNG TY TNHH THƯƠNG MẠI DỊCH VỤ SAIGON CO.OP TOÀN TÂM theo hóa đơn 00017671</t>
  </si>
  <si>
    <t>00017672</t>
  </si>
  <si>
    <t>Bán hàng CÔNG TY TNHH THƯƠNG MẠI DỊCH VỤ SAIGON CO.OP TOÀN TÂM theo hóa đơn 00017672</t>
  </si>
  <si>
    <t>00019515</t>
  </si>
  <si>
    <t>00020635</t>
  </si>
  <si>
    <t>00020636</t>
  </si>
  <si>
    <t>00022191</t>
  </si>
  <si>
    <t>00022192</t>
  </si>
  <si>
    <t>00022362</t>
  </si>
  <si>
    <t>00022363</t>
  </si>
  <si>
    <t>00023449</t>
  </si>
  <si>
    <t>00023450</t>
  </si>
  <si>
    <t>00024729</t>
  </si>
  <si>
    <t>00024730</t>
  </si>
  <si>
    <t>00000244</t>
  </si>
  <si>
    <t>Bán hàng CÔNG TY TNHH ĐẦU TƯ VÀ KINH DOANH SIÊU THỊ Á CHÂU theo hóa đơn 00000244</t>
  </si>
  <si>
    <t>CÔNG TY TNHH ĐẦU TƯ VÀ KINH DOANH SIÊU THỊ Á CHÂU</t>
  </si>
  <si>
    <t>0310939840</t>
  </si>
  <si>
    <t>00001080</t>
  </si>
  <si>
    <t>Bán hàng CÔNG TY TNHH ĐẦU TƯ VÀ KINH DOANH SIÊU THỊ Á CHÂU theo hóa đơn 00001080</t>
  </si>
  <si>
    <t>00001081</t>
  </si>
  <si>
    <t>Bán hàng CÔNG TY TNHH ĐẦU TƯ VÀ KINH DOANH SIÊU THỊ Á CHÂU theo hóa đơn 00001081</t>
  </si>
  <si>
    <t>00006766</t>
  </si>
  <si>
    <t>Bán hàng CÔNG TY TNHH ĐẦU TƯ VÀ KINH DOANH SIÊU THỊ Á CHÂU theo hóa đơn 00006766</t>
  </si>
  <si>
    <t>00006767</t>
  </si>
  <si>
    <t>Bán hàng CÔNG TY TNHH ĐẦU TƯ VÀ KINH DOANH SIÊU THỊ Á CHÂU theo hóa đơn 00006767</t>
  </si>
  <si>
    <t>00011254</t>
  </si>
  <si>
    <t>Bán hàng CÔNG TY TNHH ĐẦU TƯ VÀ KINH DOANH SIÊU THỊ Á CHÂU theo hóa đơn 00011254</t>
  </si>
  <si>
    <t>00015828</t>
  </si>
  <si>
    <t>Bán hàng CÔNG TY TNHH ĐẦU TƯ VÀ KINH DOANH SIÊU THỊ Á CHÂU theo hóa đơn 00015828</t>
  </si>
  <si>
    <t>00017678</t>
  </si>
  <si>
    <t>SIÊU THỊ Á CHÂU. Co.opXtra Premium</t>
  </si>
  <si>
    <t>00017679</t>
  </si>
  <si>
    <t>00019150</t>
  </si>
  <si>
    <t>00021989</t>
  </si>
  <si>
    <t>00021990</t>
  </si>
  <si>
    <t>00023782</t>
  </si>
  <si>
    <t>00000122</t>
  </si>
  <si>
    <t>Co.opMart SCA - Hoàng Văn Thụ</t>
  </si>
  <si>
    <t>0314247350</t>
  </si>
  <si>
    <t>00000283</t>
  </si>
  <si>
    <t>Bán hàng CÔNG TY TNHH MỘT THÀNH VIÊN MARSIX theo hóa đơn 00000283</t>
  </si>
  <si>
    <t>00001572</t>
  </si>
  <si>
    <t>CO.OPMART SCA – Cao Thắng</t>
  </si>
  <si>
    <t>00003075</t>
  </si>
  <si>
    <t>00003819</t>
  </si>
  <si>
    <t>Bán hàng CÔNG TY TNHH MỘT THÀNH VIÊN MARSIX theo hóa đơn 00003819</t>
  </si>
  <si>
    <t>00004924</t>
  </si>
  <si>
    <t>Bán hàng CÔNG TY TNHH MỘT THÀNH VIÊN MARSIX theo hóa đơn 00004924</t>
  </si>
  <si>
    <t>00004925</t>
  </si>
  <si>
    <t>Bán hàng CÔNG TY TNHH MỘT THÀNH VIÊN MARSIX theo hóa đơn 00004925</t>
  </si>
  <si>
    <t>Hàng trả - phiếu MH000216</t>
  </si>
  <si>
    <t>Hàng trả - Xuất tại 549</t>
  </si>
  <si>
    <t>00009148</t>
  </si>
  <si>
    <t>00009149</t>
  </si>
  <si>
    <t>Hàng trả - 561</t>
  </si>
  <si>
    <t>00013477</t>
  </si>
  <si>
    <t>00013478</t>
  </si>
  <si>
    <t>00019231</t>
  </si>
  <si>
    <t>CO.OPMART SCA HOÀNG VĂN THỤ</t>
  </si>
  <si>
    <t>00019232</t>
  </si>
  <si>
    <t>CÔNG TY TNHH MỘT THÀNH VIÊN MARSIX. Co.opMart SCA - Hoàng Văn Thụ</t>
  </si>
  <si>
    <t>00020574</t>
  </si>
  <si>
    <t>CÔNG TY TNHH MỘT THÀNH VIÊN MARSIX. Co.opMart SCA – Cao Thắng</t>
  </si>
  <si>
    <t>Hàng trả - phiếu MH000658</t>
  </si>
  <si>
    <t>00023722</t>
  </si>
  <si>
    <t>00025000</t>
  </si>
  <si>
    <t>Co.opMart SCA - Long Biên</t>
  </si>
  <si>
    <t>0107751489</t>
  </si>
  <si>
    <t>Bán hàng CÔNG TY TNHH MỘT THÀNH VIÊN MARFOUR theo hóa đơn 00000292</t>
  </si>
  <si>
    <t>00000470</t>
  </si>
  <si>
    <t>00000999</t>
  </si>
  <si>
    <t>Co.opMart SCA-VICTORIA</t>
  </si>
  <si>
    <t>1K23TDT</t>
  </si>
  <si>
    <t>00002833</t>
  </si>
  <si>
    <t>Bán hàng CÔNG TY TNHH MỘT THÀNH VIÊN MARFOUR theo hóa đơn 00002833</t>
  </si>
  <si>
    <t>00002896</t>
  </si>
  <si>
    <t>Bán hàng CÔNG TY TNHH MỘT THÀNH VIÊN MARFOUR theo hóa đơn 00002896</t>
  </si>
  <si>
    <t>00002898</t>
  </si>
  <si>
    <t>Bán hàng CÔNG TY TNHH MỘT THÀNH VIÊN MARFOUR theo hóa đơn 00002898</t>
  </si>
  <si>
    <t>Hàng trả - Xuất tại 555</t>
  </si>
  <si>
    <t>00003865</t>
  </si>
  <si>
    <t>Bán hàng CÔNG TY TNHH MỘT THÀNH VIÊN MARFOUR theo hóa đơn 00003865</t>
  </si>
  <si>
    <t>00000259</t>
  </si>
  <si>
    <t>Hàng trả - Xuất tại 553 - phiếu MH000526</t>
  </si>
  <si>
    <t>00006709</t>
  </si>
  <si>
    <t>00006810</t>
  </si>
  <si>
    <t>Hàng trả - Xuất tại 552</t>
  </si>
  <si>
    <t>00009017</t>
  </si>
  <si>
    <t>00013348</t>
  </si>
  <si>
    <t>MARFOUR. Co.opMart SCA - Long Biên</t>
  </si>
  <si>
    <t>00013735</t>
  </si>
  <si>
    <t>MARFOUR. Co.opMart SCA-VICTORIA</t>
  </si>
  <si>
    <t>Hàng trả - MARFOUR. Co.opMart SCA-VICTORIA - phiếu MH000493</t>
  </si>
  <si>
    <t>00017569</t>
  </si>
  <si>
    <t>00017570</t>
  </si>
  <si>
    <t>00017632</t>
  </si>
  <si>
    <t>MARFOUR. Co.opMart SCA-GOLDSILK</t>
  </si>
  <si>
    <t>00019153</t>
  </si>
  <si>
    <t>00020360</t>
  </si>
  <si>
    <t>00020649</t>
  </si>
  <si>
    <t>Bán hàng CÔNG TY TNHH MỘT THÀNH VIÊN MARFOUR theo hóa đơn 00020649</t>
  </si>
  <si>
    <t>Hàng trả - phiếu MH000448</t>
  </si>
  <si>
    <t>Hàng trả - phiếu MH000563</t>
  </si>
  <si>
    <t>00022138</t>
  </si>
  <si>
    <t>00000950</t>
  </si>
  <si>
    <t>Hàng trả - 552-Co.opMart SCA-VICTORIA</t>
  </si>
  <si>
    <t>00000203</t>
  </si>
  <si>
    <t>Bán hàng CÔNG TY TNHH MỘT THÀNH VIÊN CO.OP FINELIFE theo hóa đơn 00000203</t>
  </si>
  <si>
    <t>CÔNG TY TNHH MỘT THÀNH VIÊN CO.OP FINELIFE</t>
  </si>
  <si>
    <t>0315815574</t>
  </si>
  <si>
    <t>1K23TDV</t>
  </si>
  <si>
    <t>00000393</t>
  </si>
  <si>
    <t>Bán hàng CÔNG TY TNHH MỘT THÀNH VIÊN CO.OP FINELIFE theo hóa đơn 00000393</t>
  </si>
  <si>
    <t>00001088</t>
  </si>
  <si>
    <t>Bán hàng CÔNG TY TNHH MỘT THÀNH VIÊN CO.OP FINELIFE theo hóa đơn 00001088</t>
  </si>
  <si>
    <t>00001652</t>
  </si>
  <si>
    <t>Bán hàng CÔNG TY TNHH MỘT THÀNH VIÊN CO.OP FINELIFE theo hóa đơn 00001652</t>
  </si>
  <si>
    <t>00001654</t>
  </si>
  <si>
    <t>Bán hàng CÔNG TY TNHH MỘT THÀNH VIÊN CO.OP FINELIFE theo hóa đơn 00001654</t>
  </si>
  <si>
    <t>00001660</t>
  </si>
  <si>
    <t>Bán hàng CÔNG TY TNHH MỘT THÀNH VIÊN CO.OP FINELIFE theo hóa đơn 00001660</t>
  </si>
  <si>
    <t>00001762</t>
  </si>
  <si>
    <t>Bán hàng CÔNG TY TNHH MỘT THÀNH VIÊN CO.OP FINELIFE theo hóa đơn 00001762</t>
  </si>
  <si>
    <t>Hàng trả - Xuất tại 4203</t>
  </si>
  <si>
    <t>00002972</t>
  </si>
  <si>
    <t>FINELIFE FOODSTORE HÀ ĐÔ</t>
  </si>
  <si>
    <t>00003913</t>
  </si>
  <si>
    <t>Bán hàng CÔNG TY TNHH MỘT THÀNH VIÊN CO.OP FINELIFE theo hóa đơn 00003913</t>
  </si>
  <si>
    <t>00003978</t>
  </si>
  <si>
    <t>Bán hàng CÔNG TY TNHH MỘT THÀNH VIÊN CO.OP FINELIFE theo hóa đơn 00003978</t>
  </si>
  <si>
    <t>00003986</t>
  </si>
  <si>
    <t>Bán hàng CÔNG TY TNHH MỘT THÀNH VIÊN CO.OP FINELIFE theo hóa đơn 00003986</t>
  </si>
  <si>
    <t>00004005</t>
  </si>
  <si>
    <t>Bán hàng CÔNG TY TNHH MỘT THÀNH VIÊN CO.OP FINELIFE theo hóa đơn 00004005</t>
  </si>
  <si>
    <t>00007236</t>
  </si>
  <si>
    <t>Bán hàng CÔNG TY TNHH MỘT THÀNH VIÊN CO.OP FINELIFE theo hóa đơn 00007236</t>
  </si>
  <si>
    <t>00007642</t>
  </si>
  <si>
    <t>Bán hàng CÔNG TY TNHH MỘT THÀNH VIÊN CO.OP FINELIFE theo hóa đơn 00007642</t>
  </si>
  <si>
    <t>00009090</t>
  </si>
  <si>
    <t>FINELIFE SUPERMARKET SAIGON MIA</t>
  </si>
  <si>
    <t>00009147</t>
  </si>
  <si>
    <t>00011381</t>
  </si>
  <si>
    <t>00012698</t>
  </si>
  <si>
    <t>00018099</t>
  </si>
  <si>
    <t>00019223</t>
  </si>
  <si>
    <t>00019303</t>
  </si>
  <si>
    <t>FINELIFE SUPERMARKET URBANHILL</t>
  </si>
  <si>
    <t>00020571</t>
  </si>
  <si>
    <t>00001113</t>
  </si>
  <si>
    <t>Hàng trả - 4203-FLIFE SUPERMARKET SAIGON MIA</t>
  </si>
  <si>
    <t>00022315</t>
  </si>
  <si>
    <t>FINELIFE FOODSTORE RIVIERA POINT</t>
  </si>
  <si>
    <t>00022430</t>
  </si>
  <si>
    <t>00025038</t>
  </si>
  <si>
    <t>00000171</t>
  </si>
  <si>
    <t>Bán hàng CÔNG TY TNHH MỘT THÀNH VIÊN THƯƠNG MẠI DỊCH VỤ SÀI GÒN - PHÚ YÊN theo hóa đơn 00000171</t>
  </si>
  <si>
    <t>CÔNG TY TNHH MỘT THÀNH VIÊN THƯƠNG MẠI DỊCH VỤ SÀI GÒN - PHÚ YÊN</t>
  </si>
  <si>
    <t>4400396829</t>
  </si>
  <si>
    <t>00000718</t>
  </si>
  <si>
    <t>Bán hàng CÔNG TY TNHH MỘT THÀNH VIÊN THƯƠNG MẠI DỊCH VỤ SÀI GÒN - PHÚ YÊN theo hóa đơn 00000718</t>
  </si>
  <si>
    <t>00001035</t>
  </si>
  <si>
    <t>Bán hàng CÔNG TY TNHH MỘT THÀNH VIÊN THƯƠNG MẠI DỊCH VỤ SÀI GÒN - PHÚ YÊN theo hóa đơn 00001035</t>
  </si>
  <si>
    <t>00001518</t>
  </si>
  <si>
    <t>Bán hàng CÔNG TY TNHH MỘT THÀNH VIÊN THƯƠNG MẠI DỊCH VỤ SÀI GÒN - PHÚ YÊN theo hóa đơn 00001518</t>
  </si>
  <si>
    <t>00001750</t>
  </si>
  <si>
    <t>Bán hàng CÔNG TY TNHH MỘT THÀNH VIÊN THƯƠNG MẠI DỊCH VỤ SÀI GÒN - PHÚ YÊN theo hóa đơn 00001750</t>
  </si>
  <si>
    <t>00003091</t>
  </si>
  <si>
    <t>00003127</t>
  </si>
  <si>
    <t>HỦY HĐ 00003091 XUẤT LẠI HĐ 00003127</t>
  </si>
  <si>
    <t>00006654</t>
  </si>
  <si>
    <t>Bán hàng CÔNG TY TNHH MỘT THÀNH VIÊN THƯƠNG MẠI DỊCH VỤ SÀI GÒN - PHÚ YÊN theo hóa đơn 00006654</t>
  </si>
  <si>
    <t>00009116</t>
  </si>
  <si>
    <t>Bán hàng CÔNG TY TNHH MỘT THÀNH VIÊN THƯƠNG MẠI DỊCH VỤ SÀI GÒN - PHÚ YÊN theo hóa đơn 00009116</t>
  </si>
  <si>
    <t>00011521</t>
  </si>
  <si>
    <t>Bán hàng CÔNG TY TNHH MỘT THÀNH VIÊN THƯƠNG MẠI DỊCH VỤ SÀI GÒN - PHÚ YÊN theo hóa đơn 00011521</t>
  </si>
  <si>
    <t>00013578</t>
  </si>
  <si>
    <t>Bán hàng CÔNG TY TNHH MỘT THÀNH VIÊN THƯƠNG MẠI DỊCH VỤ SÀI GÒN - PHÚ YÊN theo hóa đơn 00013578</t>
  </si>
  <si>
    <t>00017691</t>
  </si>
  <si>
    <t>Bán hàng CÔNG TY TNHH MỘT THÀNH VIÊN THƯƠNG MẠI DỊCH VỤ SÀI GÒN - PHÚ YÊN theo hóa đơn 00017691</t>
  </si>
  <si>
    <t>00019056</t>
  </si>
  <si>
    <t>Bán hàng CÔNG TY TNHH MỘT THÀNH VIÊN THƯƠNG MẠI DỊCH VỤ SÀI GÒN - PHÚ YÊN theo hóa đơn 00019056</t>
  </si>
  <si>
    <t>00020638</t>
  </si>
  <si>
    <t>00022141</t>
  </si>
  <si>
    <t>00022378</t>
  </si>
  <si>
    <t>00022387</t>
  </si>
  <si>
    <t>00023481</t>
  </si>
  <si>
    <t>00023780</t>
  </si>
  <si>
    <t>Bán hàng CÔNG TY TNHH MỘT THÀNH VIÊN SÀI GÒN CO.OP TAM KỲ theo hóa đơn 00000166</t>
  </si>
  <si>
    <t>CÔNG TY TNHH MỘT THÀNH VIÊN SÀI GÒN CO.OP TAM KỲ</t>
  </si>
  <si>
    <t>4000451095</t>
  </si>
  <si>
    <t>Bán hàng CÔNG TY TNHH MỘT THÀNH VIÊN SÀI GÒN CO.OP TAM KỲ theo hóa đơn 00000167</t>
  </si>
  <si>
    <t>00000722</t>
  </si>
  <si>
    <t>Bán hàng CÔNG TY TNHH MỘT THÀNH VIÊN SÀI GÒN CO.OP TAM KỲ theo hóa đơn 00000722</t>
  </si>
  <si>
    <t>Bán hàng CÔNG TY TNHH MỘT THÀNH VIÊN SÀI GÒN CO.OP TAM KỲ theo hóa đơn 00001426</t>
  </si>
  <si>
    <t>00001459</t>
  </si>
  <si>
    <t>Bán hàng CÔNG TY TNHH MỘT THÀNH VIÊN SÀI GÒN CO.OP TAM KỲ theo hóa đơn 00001459</t>
  </si>
  <si>
    <t>00003093</t>
  </si>
  <si>
    <t>00003128</t>
  </si>
  <si>
    <t>HỦY HĐ 00003093 XUẤT LẠI HĐ 00003128</t>
  </si>
  <si>
    <t>1K23THP</t>
  </si>
  <si>
    <t>Hàng trả - Xuất tại 132</t>
  </si>
  <si>
    <t>00003863</t>
  </si>
  <si>
    <t>Bán hàng CÔNG TY TNHH MỘT THÀNH VIÊN SÀI GÒN CO.OP TAM KỲ theo hóa đơn 00003863</t>
  </si>
  <si>
    <t>00006795</t>
  </si>
  <si>
    <t>Bán hàng CÔNG TY TNHH MỘT THÀNH VIÊN SÀI GÒN CO.OP TAM KỲ theo hóa đơn 00006795</t>
  </si>
  <si>
    <t>00006799</t>
  </si>
  <si>
    <t>Bán hàng CÔNG TY TNHH MỘT THÀNH VIÊN SÀI GÒN CO.OP TAM KỲ theo hóa đơn 00006799</t>
  </si>
  <si>
    <t>00009120</t>
  </si>
  <si>
    <t>Bán hàng CÔNG TY TNHH MỘT THÀNH VIÊN SÀI GÒN CO.OP TAM KỲ theo hóa đơn 00009120</t>
  </si>
  <si>
    <t>00011520</t>
  </si>
  <si>
    <t>Bán hàng CÔNG TY TNHH MỘT THÀNH VIÊN SÀI GÒN CO.OP TAM KỲ theo hóa đơn 00011520</t>
  </si>
  <si>
    <t>00011524</t>
  </si>
  <si>
    <t>Bán hàng CÔNG TY TNHH MỘT THÀNH VIÊN SÀI GÒN CO.OP TAM KỲ theo hóa đơn 00011524</t>
  </si>
  <si>
    <t>00015655</t>
  </si>
  <si>
    <t>Bán hàng CÔNG TY TNHH MỘT THÀNH VIÊN SÀI GÒN CO.OP TAM KỲ theo hóa đơn 00015655</t>
  </si>
  <si>
    <t>00015656</t>
  </si>
  <si>
    <t>Bán hàng CÔNG TY TNHH MỘT THÀNH VIÊN SÀI GÒN CO.OP TAM KỲ theo hóa đơn 00015656</t>
  </si>
  <si>
    <t>00017693</t>
  </si>
  <si>
    <t>Bán hàng CÔNG TY TNHH MỘT THÀNH VIÊN SÀI GÒN CO.OP TAM KỲ theo hóa đơn 00017693</t>
  </si>
  <si>
    <t>00020647</t>
  </si>
  <si>
    <t>00022377</t>
  </si>
  <si>
    <t>00023479</t>
  </si>
  <si>
    <t>00000304</t>
  </si>
  <si>
    <t>Bán hàng CÔNG TY TNHH MỘT THÀNH VIÊN THƯƠNG MẠI DỊCH VỤ SÀI GÒN - PHAN THIẾT theo hóa đơn 00000304</t>
  </si>
  <si>
    <t>CÔNG TY TNHH MỘT THÀNH VIÊN THƯƠNG MẠI DỊCH VỤ SÀI GÒN - PHAN THIẾT</t>
  </si>
  <si>
    <t>3400452937</t>
  </si>
  <si>
    <t>00000305</t>
  </si>
  <si>
    <t>Bán hàng CÔNG TY TNHH MỘT THÀNH VIÊN THƯƠNG MẠI DỊCH VỤ SÀI GÒN - PHAN THIẾT theo hóa đơn 00000305</t>
  </si>
  <si>
    <t>00000860</t>
  </si>
  <si>
    <t>Bán hàng CÔNG TY TNHH MỘT THÀNH VIÊN THƯƠNG MẠI DỊCH VỤ SÀI GÒN - PHAN THIẾT theo hóa đơn 00000860</t>
  </si>
  <si>
    <t>00001100</t>
  </si>
  <si>
    <t>Bán hàng CÔNG TY TNHH MỘT THÀNH VIÊN THƯƠNG MẠI DỊCH VỤ SÀI GÒN - PHAN THIẾT theo hóa đơn 00001100</t>
  </si>
  <si>
    <t>00001600</t>
  </si>
  <si>
    <t>Bán hàng CÔNG TY TNHH MỘT THÀNH VIÊN THƯƠNG MẠI DỊCH VỤ SÀI GÒN - PHAN THIẾT theo hóa đơn 00001600</t>
  </si>
  <si>
    <t>00002905</t>
  </si>
  <si>
    <t>Bán hàng CÔNG TY TNHH MỘT THÀNH VIÊN THƯƠNG MẠI DỊCH VỤ SÀI GÒN - PHAN THIẾT theo hóa đơn 00002905</t>
  </si>
  <si>
    <t>Bán hàng CÔNG TY TNHH MỘT THÀNH VIÊN THƯƠNG MẠI DỊCH VỤ SÀI GÒN - PHAN THIẾT theo hóa đơn 00004199</t>
  </si>
  <si>
    <t>00006864</t>
  </si>
  <si>
    <t>Bán hàng CÔNG TY TNHH MỘT THÀNH VIÊN THƯƠNG MẠI DỊCH VỤ SÀI GÒN - PHAN THIẾT theo hóa đơn 00006864</t>
  </si>
  <si>
    <t>00011338</t>
  </si>
  <si>
    <t>Bán hàng CÔNG TY TNHH MỘT THÀNH VIÊN THƯƠNG MẠI DỊCH VỤ SÀI GÒN - PHAN THIẾT theo hóa đơn 00011338</t>
  </si>
  <si>
    <t>00013430</t>
  </si>
  <si>
    <t>Bán hàng CÔNG TY TNHH MỘT THÀNH VIÊN THƯƠNG MẠI DỊCH VỤ SÀI GÒN - PHAN THIẾT theo hóa đơn 00013430</t>
  </si>
  <si>
    <t>00015923</t>
  </si>
  <si>
    <t>Bán hàng CÔNG TY TNHH MỘT THÀNH VIÊN THƯƠNG MẠI DỊCH VỤ SÀI GÒN - PHAN THIẾT theo hóa đơn 00015923</t>
  </si>
  <si>
    <t>00017782</t>
  </si>
  <si>
    <t>Bán hàng CÔNG TY TNHH MỘT THÀNH VIÊN THƯƠNG MẠI DỊCH VỤ SÀI GÒN - PHAN THIẾT theo hóa đơn 00017782</t>
  </si>
  <si>
    <t>00019335</t>
  </si>
  <si>
    <t>00020721</t>
  </si>
  <si>
    <t>00024974</t>
  </si>
  <si>
    <t>00000932</t>
  </si>
  <si>
    <t>Bán hàng CÔNG TY TNHH MTV THƯƠNG MẠI SÀI GÒN - HẬU GIANG theo hóa đơn 00000932</t>
  </si>
  <si>
    <t>6300028342</t>
  </si>
  <si>
    <t>Bán hàng CÔNG TY TNHH MTV THƯƠNG MẠI SÀI GÒN - HẬU GIANG theo hóa đơn 00001430</t>
  </si>
  <si>
    <t>00001698</t>
  </si>
  <si>
    <t>Bán hàng CÔNG TY TNHH MTV THƯƠNG MẠI SÀI GÒN - HẬU GIANG theo hóa đơn 00001698</t>
  </si>
  <si>
    <t>00002996</t>
  </si>
  <si>
    <t>Bán hàng CÔNG TY TNHH MTV THƯƠNG MẠI SÀI GÒN - HẬU GIANG theo hóa đơn 00002996</t>
  </si>
  <si>
    <t>00003045</t>
  </si>
  <si>
    <t>Bán hàng CÔNG TY TNHH MTV THƯƠNG MẠI SÀI GÒN - HẬU GIANG theo hóa đơn 00003045</t>
  </si>
  <si>
    <t>Bán hàng CÔNG TY TNHH MTV THƯƠNG MẠI SÀI GÒN - HẬU GIANG theo hóa đơn 00011418</t>
  </si>
  <si>
    <t>00015787</t>
  </si>
  <si>
    <t>Bán hàng CÔNG TY TNHH MTV THƯƠNG MẠI SÀI GÒN - HẬU GIANG theo hóa đơn 00015787</t>
  </si>
  <si>
    <t>00000322</t>
  </si>
  <si>
    <t>1K23THR</t>
  </si>
  <si>
    <t>Hàng trả - phiếu MH000486</t>
  </si>
  <si>
    <t>00019174</t>
  </si>
  <si>
    <t>00022303</t>
  </si>
  <si>
    <t>00023669</t>
  </si>
  <si>
    <t>00000765</t>
  </si>
  <si>
    <t>Bán hàng CÔNG TY TNHH  MỘT THÀNH VIÊN THƯƠNG MẠI DỊCH VỤ BÌNH ĐÔNG theo hóa đơn 00000765</t>
  </si>
  <si>
    <t>CÔNG TY TNHH  MỘT THÀNH VIÊN THƯƠNG MẠI DỊCH VỤ BÌNH ĐÔNG</t>
  </si>
  <si>
    <t>0305547132</t>
  </si>
  <si>
    <t>00001395</t>
  </si>
  <si>
    <t>Bán hàng CÔNG TY TNHH  MỘT THÀNH VIÊN THƯƠNG MẠI DỊCH VỤ BÌNH ĐÔNG theo hóa đơn 00001395</t>
  </si>
  <si>
    <t>00001573</t>
  </si>
  <si>
    <t>Bán hàng CÔNG TY TNHH  MỘT THÀNH VIÊN THƯƠNG MẠI DỊCH VỤ BÌNH ĐÔNG theo hóa đơn 00001573</t>
  </si>
  <si>
    <t>00001728</t>
  </si>
  <si>
    <t>Bán hàng CÔNG TY TNHH  MỘT THÀNH VIÊN THƯƠNG MẠI DỊCH VỤ BÌNH ĐÔNG theo hóa đơn 00001728</t>
  </si>
  <si>
    <t>00001777</t>
  </si>
  <si>
    <t>Bán hàng CÔNG TY TNHH  MỘT THÀNH VIÊN THƯƠNG MẠI DỊCH VỤ BÌNH ĐÔNG theo hóa đơn 00001777</t>
  </si>
  <si>
    <t>00001778</t>
  </si>
  <si>
    <t>Bán hàng CÔNG TY TNHH  MỘT THÀNH VIÊN THƯƠNG MẠI DỊCH VỤ BÌNH ĐÔNG theo hóa đơn 00001778</t>
  </si>
  <si>
    <t>00011498</t>
  </si>
  <si>
    <t>Bán hàng CÔNG TY TNHH  MỘT THÀNH VIÊN THƯƠNG MẠI DỊCH VỤ BÌNH ĐÔNG theo hóa đơn 00011498</t>
  </si>
  <si>
    <t>00011499</t>
  </si>
  <si>
    <t>Bán hàng CÔNG TY TNHH  MỘT THÀNH VIÊN THƯƠNG MẠI DỊCH VỤ BÌNH ĐÔNG theo hóa đơn 00011499</t>
  </si>
  <si>
    <t>00022132</t>
  </si>
  <si>
    <t>00022248</t>
  </si>
  <si>
    <t>1K23THX</t>
  </si>
  <si>
    <t>Hàng trả - phiếu MH000672</t>
  </si>
  <si>
    <t>00000300</t>
  </si>
  <si>
    <t>Bán hàng CÔNG TY TNHH MỘT THÀNH VIÊN THƯƠNG MẠI DỊCH VỤ SÀI GÒN - BÌNH PHƯỚC theo hóa đơn 00000300</t>
  </si>
  <si>
    <t>3800357413</t>
  </si>
  <si>
    <t>00000301</t>
  </si>
  <si>
    <t>Bán hàng CÔNG TY TNHH MỘT THÀNH VIÊN THƯƠNG MẠI DỊCH VỤ SÀI GÒN - BÌNH PHƯỚC theo hóa đơn 00000301</t>
  </si>
  <si>
    <t>00001092</t>
  </si>
  <si>
    <t>Bán hàng CÔNG TY TNHH MỘT THÀNH VIÊN THƯƠNG MẠI DỊCH VỤ SÀI GÒN - BÌNH PHƯỚC theo hóa đơn 00001092</t>
  </si>
  <si>
    <t>00001602</t>
  </si>
  <si>
    <t>Bán hàng CÔNG TY TNHH MỘT THÀNH VIÊN THƯƠNG MẠI DỊCH VỤ SÀI GÒN - BÌNH PHƯỚC theo hóa đơn 00001602</t>
  </si>
  <si>
    <t>1K23TKA</t>
  </si>
  <si>
    <t>Hàng trả - phiếu MH000230</t>
  </si>
  <si>
    <t>00003149</t>
  </si>
  <si>
    <t>Bán hàng CÔNG TY TNHH MỘT THÀNH VIÊN THƯƠNG MẠI DỊCH VỤ SÀI GÒN - BÌNH PHƯỚC theo hóa đơn 00003149</t>
  </si>
  <si>
    <t>00004197</t>
  </si>
  <si>
    <t>Bán hàng CÔNG TY TNHH MỘT THÀNH VIÊN THƯƠNG MẠI DỊCH VỤ SÀI GÒN - BÌNH PHƯỚC theo hóa đơn 00004197</t>
  </si>
  <si>
    <t>Hàng trả - Xuất tại 127</t>
  </si>
  <si>
    <t>00009176</t>
  </si>
  <si>
    <t>Bán hàng CÔNG TY TNHH MỘT THÀNH VIÊN THƯƠNG MẠI DỊCH VỤ SÀI GÒN - BÌNH PHƯỚC theo hóa đơn 00009176</t>
  </si>
  <si>
    <t>00012349</t>
  </si>
  <si>
    <t>Bán hàng CÔNG TY TNHH MỘT THÀNH VIÊN THƯƠNG MẠI DỊCH VỤ SÀI GÒN - BÌNH PHƯỚC theo hóa đơn 00012349</t>
  </si>
  <si>
    <t>00000380</t>
  </si>
  <si>
    <t>00000392</t>
  </si>
  <si>
    <t>00015927</t>
  </si>
  <si>
    <t>Bán hàng CÔNG TY TNHH MỘT THÀNH VIÊN THƯƠNG MẠI DỊCH VỤ SÀI GÒN - BÌNH PHƯỚC theo hóa đơn 00015927</t>
  </si>
  <si>
    <t>00015930</t>
  </si>
  <si>
    <t>Bán hàng CÔNG TY TNHH MỘT THÀNH VIÊN THƯƠNG MẠI DỊCH VỤ SÀI GÒN - BÌNH PHƯỚC theo hóa đơn 00015930</t>
  </si>
  <si>
    <t>00017773</t>
  </si>
  <si>
    <t>Bán hàng CÔNG TY TNHH MỘT THÀNH VIÊN THƯƠNG MẠI DỊCH VỤ SÀI GÒN - BÌNH PHƯỚC theo hóa đơn 00017773</t>
  </si>
  <si>
    <t>00017786</t>
  </si>
  <si>
    <t>Bán hàng CÔNG TY TNHH MỘT THÀNH VIÊN THƯƠNG MẠI DỊCH VỤ SÀI GÒN - BÌNH PHƯỚC theo hóa đơn 00017786</t>
  </si>
  <si>
    <t>00019327</t>
  </si>
  <si>
    <t>00019341</t>
  </si>
  <si>
    <t>Hàng trả - 127-Co.opMart Dong Xoai</t>
  </si>
  <si>
    <t>00000574</t>
  </si>
  <si>
    <t>00022454</t>
  </si>
  <si>
    <t>00024966</t>
  </si>
  <si>
    <t>00024976</t>
  </si>
  <si>
    <t>Bán hàng CÔNG TY TNHH MỘT THÀNH VIÊN THƯƠNG MẠI SÀI GÒN - QUẢNG NGÃI theo hóa đơn 00000157</t>
  </si>
  <si>
    <t>CÔNG TY TNHH MỘT THÀNH VIÊN THƯƠNG MẠI SÀI GÒN - QUẢNG NGÃI</t>
  </si>
  <si>
    <t>4300357738</t>
  </si>
  <si>
    <t>00000158</t>
  </si>
  <si>
    <t>Bán hàng CÔNG TY TNHH MỘT THÀNH VIÊN THƯƠNG MẠI SÀI GÒN - QUẢNG NGÃI theo hóa đơn 00000158</t>
  </si>
  <si>
    <t>00001033</t>
  </si>
  <si>
    <t>Bán hàng CÔNG TY TNHH MỘT THÀNH VIÊN THƯƠNG MẠI SÀI GÒN - QUẢNG NGÃI theo hóa đơn 00001033</t>
  </si>
  <si>
    <t>00001423</t>
  </si>
  <si>
    <t>Bán hàng CÔNG TY TNHH MỘT THÀNH VIÊN THƯƠNG MẠI SÀI GÒN - QUẢNG NGÃI theo hóa đơn 00001423</t>
  </si>
  <si>
    <t>Bán hàng CÔNG TY TNHH MỘT THÀNH VIÊN THƯƠNG MẠI SÀI GÒN - QUẢNG NGÃI theo hóa đơn 00001424</t>
  </si>
  <si>
    <t>00001519</t>
  </si>
  <si>
    <t>Bán hàng CÔNG TY TNHH MỘT THÀNH VIÊN THƯƠNG MẠI SÀI GÒN - QUẢNG NGÃI theo hóa đơn 00001519</t>
  </si>
  <si>
    <t>00003092</t>
  </si>
  <si>
    <t>Bán hàng CÔNG TY TNHH MỘT THÀNH VIÊN THƯƠNG MẠI SÀI GÒN - QUẢNG NGÃI theo hóa đơn 00003092</t>
  </si>
  <si>
    <t>00003862</t>
  </si>
  <si>
    <t>Bán hàng CÔNG TY TNHH MỘT THÀNH VIÊN THƯƠNG MẠI SÀI GÒN - QUẢNG NGÃI theo hóa đơn 00003862</t>
  </si>
  <si>
    <t>00011261</t>
  </si>
  <si>
    <t>Bán hàng CÔNG TY TNHH MỘT THÀNH VIÊN THƯƠNG MẠI SÀI GÒN - QUẢNG NGÃI theo hóa đơn 00011261</t>
  </si>
  <si>
    <t>00023772</t>
  </si>
  <si>
    <t>00000864</t>
  </si>
  <si>
    <t>Bán hàng CÔNG TY TRÁCH NHIỆM HỮU HẠN MỘT THÀNH VIÊN THƯƠNG MẠI VÀ DỊCH VỤ SÀI GÒN - PHAN RANG theo hóa đơn 00000864</t>
  </si>
  <si>
    <t>CÔNG TY TRÁCH NHIỆM HỮU HẠN MỘT THÀNH VIÊN THƯƠNG MẠI VÀ DỊCH VỤ SÀI GÒN - PHAN RANG</t>
  </si>
  <si>
    <t>4500280151</t>
  </si>
  <si>
    <t>00001594</t>
  </si>
  <si>
    <t>Bán hàng CÔNG TY TRÁCH NHIỆM HỮU HẠN MỘT THÀNH VIÊN THƯƠNG MẠI VÀ DỊCH VỤ SÀI GÒN - PHAN RANG theo hóa đơn 00001594</t>
  </si>
  <si>
    <t>00000057</t>
  </si>
  <si>
    <t>1K23TKD</t>
  </si>
  <si>
    <t>Hàng trả - Xuất tại 148</t>
  </si>
  <si>
    <t>00000058</t>
  </si>
  <si>
    <t>00002904</t>
  </si>
  <si>
    <t>Bán hàng CÔNG TY TRÁCH NHIỆM HỮU HẠN MỘT THÀNH VIÊN THƯƠNG MẠI VÀ DỊCH VỤ SÀI GÒN - PHAN RANG theo hóa đơn 00002904</t>
  </si>
  <si>
    <t>00003957</t>
  </si>
  <si>
    <t>Bán hàng CÔNG TY TRÁCH NHIỆM HỮU HẠN MỘT THÀNH VIÊN THƯƠNG MẠI VÀ DỊCH VỤ SÀI GÒN - PHAN RANG theo hóa đơn 00003957</t>
  </si>
  <si>
    <t>00006712</t>
  </si>
  <si>
    <t>Bán hàng CÔNG TY TRÁCH NHIỆM HỮU HẠN MỘT THÀNH VIÊN THƯƠNG MẠI VÀ DỊCH VỤ SÀI GÒN - PHAN RANG theo hóa đơn 00006712</t>
  </si>
  <si>
    <t>00006867</t>
  </si>
  <si>
    <t>Bán hàng CÔNG TY TRÁCH NHIỆM HỮU HẠN MỘT THÀNH VIÊN THƯƠNG MẠI VÀ DỊCH VỤ SÀI GÒN - PHAN RANG theo hóa đơn 00006867</t>
  </si>
  <si>
    <t>00011340</t>
  </si>
  <si>
    <t>Bán hàng CÔNG TY TRÁCH NHIỆM HỮU HẠN MỘT THÀNH VIÊN THƯƠNG MẠI VÀ DỊCH VỤ SÀI GÒN - PHAN RANG theo hóa đơn 00011340</t>
  </si>
  <si>
    <t>00013431</t>
  </si>
  <si>
    <t>00013433</t>
  </si>
  <si>
    <t>hủy hđ 00013431 xuất lại hđ 00013433</t>
  </si>
  <si>
    <t>00017513</t>
  </si>
  <si>
    <t>Bán hàng CÔNG TY TRÁCH NHIỆM HỮU HẠN MỘT THÀNH VIÊN THƯƠNG MẠI VÀ DỊCH VỤ SÀI GÒN - PHAN RANG theo hóa đơn 00017513</t>
  </si>
  <si>
    <t>00019107</t>
  </si>
  <si>
    <t>Bán hàng CÔNG TY TRÁCH NHIỆM HỮU HẠN MỘT THÀNH VIÊN THƯƠNG MẠI VÀ DỊCH VỤ SÀI GÒN - PHAN RANG theo hóa đơn 00019107</t>
  </si>
  <si>
    <t>00022208</t>
  </si>
  <si>
    <t>00023568</t>
  </si>
  <si>
    <t>00013723</t>
  </si>
  <si>
    <t>Bán hàng cho CHI NHÁNH LIÊN HIỆP HỢP TÁC XÃ THƯƠNG MẠI TP. HỒ CHÍ MINH - CO.OPMART QUẢNG BÌNH theo hóa đơn 00013723</t>
  </si>
  <si>
    <t>00009472</t>
  </si>
  <si>
    <t>17/03/2023</t>
  </si>
  <si>
    <t>Hàng trả - 293</t>
  </si>
  <si>
    <t>00010754</t>
  </si>
  <si>
    <t>Hàng trả - 293 - điều chỉnh giảm cho hóa đơn 00009472, ký hiệu 1K23TVA, ngày 17/03/2023</t>
  </si>
  <si>
    <t>00032523</t>
  </si>
  <si>
    <t>00033697</t>
  </si>
  <si>
    <t>00044270</t>
  </si>
  <si>
    <t>00045713</t>
  </si>
  <si>
    <t>00046607</t>
  </si>
  <si>
    <t>00047645</t>
  </si>
  <si>
    <t>00047899</t>
  </si>
  <si>
    <t>00047918</t>
  </si>
  <si>
    <t>00047997</t>
  </si>
  <si>
    <t>00048059</t>
  </si>
  <si>
    <t>00048917</t>
  </si>
  <si>
    <t>00049725</t>
  </si>
  <si>
    <t>00051251</t>
  </si>
  <si>
    <t>00051301</t>
  </si>
  <si>
    <t>00051663</t>
  </si>
  <si>
    <t>00055290</t>
  </si>
  <si>
    <t>00057066</t>
  </si>
  <si>
    <t>1334</t>
  </si>
  <si>
    <t>858</t>
  </si>
  <si>
    <t>642</t>
  </si>
  <si>
    <t>1424</t>
  </si>
  <si>
    <t>4200</t>
  </si>
  <si>
    <t>2015</t>
  </si>
  <si>
    <t>6454</t>
  </si>
  <si>
    <t>4524</t>
  </si>
  <si>
    <t>2626</t>
  </si>
  <si>
    <t>5068</t>
  </si>
  <si>
    <t>3266</t>
  </si>
  <si>
    <t>3952</t>
  </si>
  <si>
    <t>2273</t>
  </si>
  <si>
    <t>1983</t>
  </si>
  <si>
    <t>9261</t>
  </si>
  <si>
    <t>125</t>
  </si>
  <si>
    <t>408</t>
  </si>
  <si>
    <t>126</t>
  </si>
  <si>
    <t>Đã TT  20/4/23</t>
  </si>
  <si>
    <t>Đã TT 20/4/23</t>
  </si>
  <si>
    <t>Đã TT 22/4/23</t>
  </si>
  <si>
    <t>Đã TT 22/04/23</t>
  </si>
  <si>
    <t>Đã TT  22/4/23</t>
  </si>
  <si>
    <t>00001649</t>
  </si>
  <si>
    <t>ĐƠN KHÁCH LẼ HCM, THANH TOÁN LUN, NHÂN VIÊN COOP ĐẶT HÀNG</t>
  </si>
  <si>
    <t>LIÊN HIỆP HỢP TÁC XÃ THƯƠNG MẠI TP. HỒ CHÍ MINH</t>
  </si>
  <si>
    <t>0301175691</t>
  </si>
  <si>
    <t>1K23TGT</t>
  </si>
  <si>
    <t>Hàng trả - Co.op Mart Bình Tân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</si>
</sst>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000080"/>
      <name val="Arial"/>
      <family val="2"/>
    </font>
    <font>
      <sz val="11"/>
      <color rgb="FF000000"/>
      <name val="Times New Roman"/>
      <family val="1"/>
    </font>
    <font>
      <sz val="10"/>
      <color indexed="8"/>
      <name val="Arial"/>
      <family val="2"/>
    </font>
    <font>
      <b/>
      <sz val="10"/>
      <color indexed="12"/>
      <name val="VNI-Times"/>
    </font>
    <font>
      <b/>
      <sz val="10"/>
      <color indexed="10"/>
      <name val="VNI-Times"/>
    </font>
    <font>
      <sz val="10"/>
      <name val="Arial"/>
      <family val="2"/>
    </font>
    <font>
      <b/>
      <sz val="10"/>
      <name val="VNI-Times"/>
    </font>
    <font>
      <sz val="10"/>
      <color indexed="8"/>
      <name val="Calibri Light"/>
      <family val="1"/>
      <charset val="163"/>
      <scheme val="maj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4">
    <xf numFmtId="0" fontId="0" fillId="0" borderId="0"/>
    <xf numFmtId="0" fontId="7" fillId="0" borderId="0">
      <alignment vertical="top"/>
    </xf>
    <xf numFmtId="164" fontId="10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159">
    <xf numFmtId="0" fontId="0" fillId="0" borderId="0" xfId="0"/>
    <xf numFmtId="0" fontId="0" fillId="3" borderId="2" xfId="0" applyFill="1" applyBorder="1" applyAlignment="1">
      <alignment vertical="top" wrapText="1"/>
    </xf>
    <xf numFmtId="3" fontId="1" fillId="2" borderId="5" xfId="0" applyNumberFormat="1" applyFont="1" applyFill="1" applyBorder="1" applyAlignment="1">
      <alignment horizontal="right" wrapText="1"/>
    </xf>
    <xf numFmtId="3" fontId="2" fillId="2" borderId="5" xfId="0" applyNumberFormat="1" applyFont="1" applyFill="1" applyBorder="1" applyAlignment="1">
      <alignment horizontal="right" wrapText="1"/>
    </xf>
    <xf numFmtId="0" fontId="1" fillId="3" borderId="5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 wrapText="1"/>
    </xf>
    <xf numFmtId="15" fontId="3" fillId="2" borderId="5" xfId="0" applyNumberFormat="1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3" fontId="3" fillId="2" borderId="5" xfId="0" applyNumberFormat="1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vertical="top" wrapText="1"/>
    </xf>
    <xf numFmtId="0" fontId="6" fillId="0" borderId="0" xfId="0" applyFont="1"/>
    <xf numFmtId="0" fontId="8" fillId="4" borderId="16" xfId="1" applyFont="1" applyFill="1" applyBorder="1" applyAlignment="1">
      <alignment horizontal="center" vertical="center" wrapText="1"/>
    </xf>
    <xf numFmtId="14" fontId="9" fillId="4" borderId="16" xfId="1" applyNumberFormat="1" applyFont="1" applyFill="1" applyBorder="1" applyAlignment="1">
      <alignment horizontal="center" vertical="center" wrapText="1"/>
    </xf>
    <xf numFmtId="165" fontId="11" fillId="4" borderId="16" xfId="2" applyNumberFormat="1" applyFont="1" applyFill="1" applyBorder="1" applyAlignment="1">
      <alignment horizontal="center" vertical="center" wrapText="1"/>
    </xf>
    <xf numFmtId="1" fontId="9" fillId="4" borderId="17" xfId="2" applyNumberFormat="1" applyFont="1" applyFill="1" applyBorder="1" applyAlignment="1">
      <alignment horizontal="center" vertical="center" wrapText="1"/>
    </xf>
    <xf numFmtId="0" fontId="8" fillId="4" borderId="18" xfId="1" applyFont="1" applyFill="1" applyBorder="1" applyAlignment="1">
      <alignment horizontal="center" vertical="center" wrapText="1"/>
    </xf>
    <xf numFmtId="0" fontId="8" fillId="4" borderId="19" xfId="1" applyFont="1" applyFill="1" applyBorder="1" applyAlignment="1">
      <alignment horizontal="center" vertical="center" wrapText="1"/>
    </xf>
    <xf numFmtId="0" fontId="9" fillId="4" borderId="16" xfId="1" applyFon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/>
    </xf>
    <xf numFmtId="14" fontId="0" fillId="5" borderId="16" xfId="0" applyNumberFormat="1" applyFill="1" applyBorder="1" applyAlignment="1">
      <alignment horizontal="center"/>
    </xf>
    <xf numFmtId="165" fontId="0" fillId="5" borderId="16" xfId="2" applyNumberFormat="1" applyFont="1" applyFill="1" applyBorder="1" applyAlignment="1">
      <alignment horizontal="center"/>
    </xf>
    <xf numFmtId="0" fontId="0" fillId="5" borderId="16" xfId="0" applyFill="1" applyBorder="1"/>
    <xf numFmtId="0" fontId="0" fillId="5" borderId="16" xfId="0" applyFill="1" applyBorder="1" applyAlignment="1">
      <alignment horizontal="left"/>
    </xf>
    <xf numFmtId="0" fontId="12" fillId="5" borderId="16" xfId="0" applyFont="1" applyFill="1" applyBorder="1" applyAlignment="1">
      <alignment horizontal="left" vertical="center"/>
    </xf>
    <xf numFmtId="14" fontId="15" fillId="6" borderId="20" xfId="0" applyNumberFormat="1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38" fontId="15" fillId="6" borderId="2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38" fontId="17" fillId="7" borderId="22" xfId="0" applyNumberFormat="1" applyFont="1" applyFill="1" applyBorder="1" applyAlignment="1">
      <alignment horizontal="right" vertical="center"/>
    </xf>
    <xf numFmtId="14" fontId="17" fillId="0" borderId="22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left" vertical="center"/>
    </xf>
    <xf numFmtId="38" fontId="17" fillId="0" borderId="22" xfId="0" applyNumberFormat="1" applyFont="1" applyBorder="1" applyAlignment="1">
      <alignment horizontal="right" vertical="center"/>
    </xf>
    <xf numFmtId="0" fontId="17" fillId="0" borderId="22" xfId="0" applyFont="1" applyBorder="1" applyAlignment="1">
      <alignment horizontal="right" vertical="center"/>
    </xf>
    <xf numFmtId="14" fontId="17" fillId="7" borderId="22" xfId="0" applyNumberFormat="1" applyFont="1" applyFill="1" applyBorder="1" applyAlignment="1">
      <alignment horizontal="left" vertical="center"/>
    </xf>
    <xf numFmtId="38" fontId="0" fillId="0" borderId="0" xfId="0" applyNumberFormat="1"/>
    <xf numFmtId="3" fontId="0" fillId="0" borderId="0" xfId="0" applyNumberFormat="1"/>
    <xf numFmtId="0" fontId="3" fillId="8" borderId="7" xfId="0" applyFont="1" applyFill="1" applyBorder="1" applyAlignment="1">
      <alignment horizontal="center" vertical="top" wrapText="1"/>
    </xf>
    <xf numFmtId="0" fontId="4" fillId="8" borderId="5" xfId="0" applyFont="1" applyFill="1" applyBorder="1" applyAlignment="1">
      <alignment vertical="top" wrapText="1"/>
    </xf>
    <xf numFmtId="15" fontId="3" fillId="8" borderId="5" xfId="0" applyNumberFormat="1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3" fontId="3" fillId="8" borderId="5" xfId="0" applyNumberFormat="1" applyFont="1" applyFill="1" applyBorder="1" applyAlignment="1">
      <alignment vertical="top" wrapText="1"/>
    </xf>
    <xf numFmtId="0" fontId="0" fillId="8" borderId="0" xfId="0" applyFill="1"/>
    <xf numFmtId="3" fontId="0" fillId="8" borderId="0" xfId="0" applyNumberFormat="1" applyFill="1"/>
    <xf numFmtId="0" fontId="17" fillId="0" borderId="22" xfId="0" quotePrefix="1" applyFont="1" applyBorder="1" applyAlignment="1">
      <alignment horizontal="left" vertical="center"/>
    </xf>
    <xf numFmtId="0" fontId="3" fillId="8" borderId="14" xfId="0" applyFont="1" applyFill="1" applyBorder="1" applyAlignment="1">
      <alignment horizontal="center" vertical="top" wrapText="1"/>
    </xf>
    <xf numFmtId="2" fontId="0" fillId="0" borderId="0" xfId="0" applyNumberFormat="1"/>
    <xf numFmtId="1" fontId="0" fillId="0" borderId="0" xfId="0" applyNumberFormat="1"/>
    <xf numFmtId="3" fontId="3" fillId="2" borderId="15" xfId="0" applyNumberFormat="1" applyFont="1" applyFill="1" applyBorder="1" applyAlignment="1">
      <alignment horizontal="right" vertical="top" wrapText="1"/>
    </xf>
    <xf numFmtId="3" fontId="3" fillId="2" borderId="0" xfId="0" applyNumberFormat="1" applyFont="1" applyFill="1" applyAlignment="1">
      <alignment horizontal="right" vertical="top" wrapText="1"/>
    </xf>
    <xf numFmtId="3" fontId="3" fillId="2" borderId="1" xfId="0" applyNumberFormat="1" applyFont="1" applyFill="1" applyBorder="1" applyAlignment="1">
      <alignment horizontal="right" vertical="top" wrapText="1"/>
    </xf>
    <xf numFmtId="0" fontId="3" fillId="2" borderId="15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8" borderId="10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vertical="top" wrapText="1"/>
    </xf>
    <xf numFmtId="15" fontId="3" fillId="5" borderId="5" xfId="0" applyNumberFormat="1" applyFont="1" applyFill="1" applyBorder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3" fontId="3" fillId="5" borderId="5" xfId="0" applyNumberFormat="1" applyFont="1" applyFill="1" applyBorder="1" applyAlignment="1">
      <alignment vertical="top" wrapText="1"/>
    </xf>
    <xf numFmtId="0" fontId="0" fillId="5" borderId="0" xfId="0" applyFill="1"/>
    <xf numFmtId="3" fontId="0" fillId="5" borderId="0" xfId="0" applyNumberFormat="1" applyFill="1"/>
    <xf numFmtId="0" fontId="3" fillId="8" borderId="5" xfId="0" applyFont="1" applyFill="1" applyBorder="1" applyAlignment="1">
      <alignment horizontal="center" vertical="top" wrapText="1"/>
    </xf>
    <xf numFmtId="0" fontId="19" fillId="0" borderId="0" xfId="0" applyFont="1"/>
    <xf numFmtId="1" fontId="19" fillId="0" borderId="0" xfId="0" applyNumberFormat="1" applyFont="1"/>
    <xf numFmtId="165" fontId="19" fillId="0" borderId="0" xfId="3" applyNumberFormat="1" applyFont="1"/>
    <xf numFmtId="0" fontId="17" fillId="9" borderId="22" xfId="0" applyFont="1" applyFill="1" applyBorder="1" applyAlignment="1">
      <alignment horizontal="left" vertical="center"/>
    </xf>
    <xf numFmtId="14" fontId="17" fillId="10" borderId="22" xfId="0" applyNumberFormat="1" applyFont="1" applyFill="1" applyBorder="1" applyAlignment="1">
      <alignment horizontal="center" vertical="center"/>
    </xf>
    <xf numFmtId="0" fontId="17" fillId="10" borderId="22" xfId="0" applyFont="1" applyFill="1" applyBorder="1" applyAlignment="1">
      <alignment horizontal="left" vertical="center"/>
    </xf>
    <xf numFmtId="38" fontId="17" fillId="10" borderId="22" xfId="0" applyNumberFormat="1" applyFont="1" applyFill="1" applyBorder="1" applyAlignment="1">
      <alignment horizontal="right" vertical="center"/>
    </xf>
    <xf numFmtId="0" fontId="17" fillId="10" borderId="22" xfId="0" applyFont="1" applyFill="1" applyBorder="1" applyAlignment="1">
      <alignment horizontal="right" vertical="center"/>
    </xf>
    <xf numFmtId="1" fontId="0" fillId="10" borderId="0" xfId="0" applyNumberFormat="1" applyFill="1"/>
    <xf numFmtId="38" fontId="0" fillId="10" borderId="0" xfId="0" applyNumberFormat="1" applyFill="1"/>
    <xf numFmtId="0" fontId="0" fillId="10" borderId="0" xfId="0" applyFill="1"/>
    <xf numFmtId="0" fontId="17" fillId="10" borderId="22" xfId="0" quotePrefix="1" applyFont="1" applyFill="1" applyBorder="1" applyAlignment="1">
      <alignment horizontal="left" vertical="center"/>
    </xf>
    <xf numFmtId="9" fontId="17" fillId="10" borderId="22" xfId="0" applyNumberFormat="1" applyFont="1" applyFill="1" applyBorder="1" applyAlignment="1">
      <alignment horizontal="right" vertical="center"/>
    </xf>
    <xf numFmtId="2" fontId="0" fillId="0" borderId="0" xfId="0" quotePrefix="1" applyNumberFormat="1"/>
    <xf numFmtId="2" fontId="0" fillId="0" borderId="0" xfId="3" quotePrefix="1" applyNumberFormat="1" applyFont="1"/>
    <xf numFmtId="0" fontId="16" fillId="7" borderId="0" xfId="0" applyFont="1" applyFill="1" applyAlignment="1">
      <alignment horizontal="left" vertical="center"/>
    </xf>
    <xf numFmtId="0" fontId="0" fillId="0" borderId="20" xfId="0" applyBorder="1"/>
    <xf numFmtId="14" fontId="0" fillId="0" borderId="22" xfId="0" applyNumberFormat="1" applyBorder="1"/>
    <xf numFmtId="14" fontId="17" fillId="0" borderId="0" xfId="0" applyNumberFormat="1" applyFont="1" applyAlignment="1">
      <alignment horizontal="center" vertical="center"/>
    </xf>
    <xf numFmtId="14" fontId="0" fillId="10" borderId="22" xfId="0" applyNumberFormat="1" applyFill="1" applyBorder="1"/>
    <xf numFmtId="0" fontId="0" fillId="0" borderId="23" xfId="0" applyBorder="1"/>
    <xf numFmtId="0" fontId="0" fillId="0" borderId="22" xfId="0" applyBorder="1"/>
    <xf numFmtId="0" fontId="17" fillId="10" borderId="0" xfId="0" applyFont="1" applyFill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10" borderId="22" xfId="0" applyFill="1" applyBorder="1"/>
    <xf numFmtId="38" fontId="0" fillId="10" borderId="22" xfId="0" applyNumberFormat="1" applyFill="1" applyBorder="1"/>
    <xf numFmtId="38" fontId="17" fillId="7" borderId="0" xfId="0" applyNumberFormat="1" applyFont="1" applyFill="1" applyAlignment="1">
      <alignment horizontal="right" vertical="center"/>
    </xf>
    <xf numFmtId="38" fontId="0" fillId="0" borderId="22" xfId="0" applyNumberFormat="1" applyBorder="1"/>
    <xf numFmtId="38" fontId="17" fillId="0" borderId="0" xfId="0" applyNumberFormat="1" applyFont="1" applyAlignment="1">
      <alignment horizontal="right" vertical="center"/>
    </xf>
    <xf numFmtId="0" fontId="17" fillId="10" borderId="0" xfId="0" applyFont="1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1" fillId="3" borderId="3" xfId="0" applyFont="1" applyFill="1" applyBorder="1" applyAlignment="1">
      <alignment horizontal="right" vertical="top" wrapText="1"/>
    </xf>
    <xf numFmtId="0" fontId="1" fillId="3" borderId="4" xfId="0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0" fillId="2" borderId="6" xfId="0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3" borderId="7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3" fontId="3" fillId="2" borderId="8" xfId="0" applyNumberFormat="1" applyFont="1" applyFill="1" applyBorder="1" applyAlignment="1">
      <alignment horizontal="right" vertical="top" wrapText="1"/>
    </xf>
    <xf numFmtId="3" fontId="3" fillId="2" borderId="13" xfId="0" applyNumberFormat="1" applyFont="1" applyFill="1" applyBorder="1" applyAlignment="1">
      <alignment horizontal="right" vertical="top" wrapText="1"/>
    </xf>
    <xf numFmtId="3" fontId="3" fillId="2" borderId="9" xfId="0" applyNumberFormat="1" applyFont="1" applyFill="1" applyBorder="1" applyAlignment="1">
      <alignment horizontal="righ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3" fontId="3" fillId="2" borderId="6" xfId="0" applyNumberFormat="1" applyFont="1" applyFill="1" applyBorder="1" applyAlignment="1">
      <alignment horizontal="right" vertical="top" wrapText="1"/>
    </xf>
    <xf numFmtId="3" fontId="3" fillId="2" borderId="12" xfId="0" applyNumberFormat="1" applyFont="1" applyFill="1" applyBorder="1" applyAlignment="1">
      <alignment horizontal="right"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3" fontId="3" fillId="2" borderId="15" xfId="0" applyNumberFormat="1" applyFont="1" applyFill="1" applyBorder="1" applyAlignment="1">
      <alignment horizontal="right" vertical="top" wrapText="1"/>
    </xf>
    <xf numFmtId="3" fontId="3" fillId="2" borderId="0" xfId="0" applyNumberFormat="1" applyFont="1" applyFill="1" applyAlignment="1">
      <alignment horizontal="right" vertical="top" wrapText="1"/>
    </xf>
    <xf numFmtId="3" fontId="3" fillId="2" borderId="1" xfId="0" applyNumberFormat="1" applyFont="1" applyFill="1" applyBorder="1" applyAlignment="1">
      <alignment horizontal="right" vertical="top" wrapText="1"/>
    </xf>
    <xf numFmtId="0" fontId="3" fillId="2" borderId="15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3" fontId="3" fillId="2" borderId="2" xfId="0" applyNumberFormat="1" applyFont="1" applyFill="1" applyBorder="1" applyAlignment="1">
      <alignment horizontal="right" vertical="top" wrapText="1"/>
    </xf>
    <xf numFmtId="3" fontId="3" fillId="2" borderId="3" xfId="0" applyNumberFormat="1" applyFont="1" applyFill="1" applyBorder="1" applyAlignment="1">
      <alignment horizontal="right" vertical="top" wrapText="1"/>
    </xf>
    <xf numFmtId="3" fontId="3" fillId="2" borderId="4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3" fontId="3" fillId="8" borderId="2" xfId="0" applyNumberFormat="1" applyFont="1" applyFill="1" applyBorder="1" applyAlignment="1">
      <alignment horizontal="right" vertical="top" wrapText="1"/>
    </xf>
    <xf numFmtId="3" fontId="3" fillId="8" borderId="3" xfId="0" applyNumberFormat="1" applyFont="1" applyFill="1" applyBorder="1" applyAlignment="1">
      <alignment horizontal="right" vertical="top" wrapText="1"/>
    </xf>
    <xf numFmtId="3" fontId="3" fillId="8" borderId="4" xfId="0" applyNumberFormat="1" applyFont="1" applyFill="1" applyBorder="1" applyAlignment="1">
      <alignment horizontal="right" vertical="top" wrapText="1"/>
    </xf>
    <xf numFmtId="0" fontId="3" fillId="8" borderId="2" xfId="0" applyFont="1" applyFill="1" applyBorder="1" applyAlignment="1">
      <alignment vertical="top" wrapText="1"/>
    </xf>
    <xf numFmtId="0" fontId="3" fillId="8" borderId="4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3" fontId="5" fillId="2" borderId="4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4">
    <cellStyle name="Comma" xfId="3" builtinId="3"/>
    <cellStyle name="Comma 2" xfId="2" xr:uid="{00000000-0005-0000-0000-000001000000}"/>
    <cellStyle name="Normal" xfId="0" builtinId="0"/>
    <cellStyle name="Normal_THANG.3-09" xfId="1" xr:uid="{00000000-0005-0000-0000-000003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V1065"/>
  <sheetViews>
    <sheetView topLeftCell="A1024" workbookViewId="0">
      <selection activeCell="A20" sqref="A20:XFD1053"/>
    </sheetView>
  </sheetViews>
  <sheetFormatPr defaultRowHeight="15"/>
  <cols>
    <col min="1" max="1" width="5" customWidth="1"/>
    <col min="2" max="2" width="26.85546875" bestFit="1" customWidth="1"/>
    <col min="3" max="3" width="12" bestFit="1" customWidth="1"/>
    <col min="4" max="4" width="9.7109375" bestFit="1" customWidth="1"/>
    <col min="5" max="5" width="11.28515625" customWidth="1"/>
    <col min="6" max="6" width="10.7109375" bestFit="1" customWidth="1"/>
    <col min="7" max="7" width="12.85546875" bestFit="1" customWidth="1"/>
    <col min="8" max="8" width="12" bestFit="1" customWidth="1"/>
    <col min="9" max="9" width="1.7109375" customWidth="1"/>
    <col min="10" max="10" width="2.5703125" customWidth="1"/>
    <col min="12" max="12" width="12.28515625" customWidth="1"/>
    <col min="13" max="13" width="29" customWidth="1"/>
    <col min="14" max="14" width="9.140625" style="49"/>
    <col min="18" max="18" width="10.7109375" customWidth="1"/>
  </cols>
  <sheetData>
    <row r="1" spans="1:13" ht="13.5" customHeight="1">
      <c r="A1" s="97" t="s">
        <v>0</v>
      </c>
      <c r="B1" s="97"/>
      <c r="C1" s="97"/>
      <c r="D1" s="97"/>
      <c r="E1" s="97"/>
      <c r="F1" s="97"/>
      <c r="G1" s="97"/>
      <c r="H1" s="97"/>
      <c r="I1" s="98"/>
      <c r="J1" s="98"/>
      <c r="K1" s="98"/>
      <c r="L1" s="98"/>
      <c r="M1" s="98"/>
    </row>
    <row r="2" spans="1:13" ht="13.5" customHeight="1">
      <c r="A2" s="97" t="s">
        <v>1</v>
      </c>
      <c r="B2" s="97"/>
      <c r="C2" s="97"/>
      <c r="D2" s="97"/>
      <c r="E2" s="97"/>
      <c r="F2" s="97"/>
      <c r="G2" s="97"/>
      <c r="H2" s="97"/>
      <c r="I2" s="98"/>
      <c r="J2" s="98"/>
      <c r="K2" s="98"/>
      <c r="L2" s="98"/>
      <c r="M2" s="98"/>
    </row>
    <row r="3" spans="1:13" ht="10.9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ht="13.5" customHeight="1">
      <c r="A4" s="98"/>
      <c r="B4" s="98"/>
      <c r="C4" s="98"/>
      <c r="D4" s="98"/>
      <c r="E4" s="98"/>
      <c r="F4" s="98"/>
      <c r="G4" s="98"/>
      <c r="H4" s="98"/>
      <c r="I4" s="97" t="s">
        <v>2</v>
      </c>
      <c r="J4" s="97"/>
      <c r="K4" s="97"/>
      <c r="L4" s="97"/>
      <c r="M4" s="97"/>
    </row>
    <row r="5" spans="1:13" ht="13.5" customHeight="1">
      <c r="A5" s="98"/>
      <c r="B5" s="98"/>
      <c r="C5" s="98"/>
      <c r="D5" s="98"/>
      <c r="E5" s="98"/>
      <c r="F5" s="98"/>
      <c r="G5" s="98"/>
      <c r="H5" s="98"/>
      <c r="I5" s="97" t="s">
        <v>3</v>
      </c>
      <c r="J5" s="97"/>
      <c r="K5" s="97"/>
      <c r="L5" s="97"/>
      <c r="M5" s="97"/>
    </row>
    <row r="6" spans="1:13" ht="13.5" customHeight="1">
      <c r="A6" s="98"/>
      <c r="B6" s="98"/>
      <c r="C6" s="98"/>
      <c r="D6" s="98"/>
      <c r="E6" s="98"/>
      <c r="F6" s="98"/>
      <c r="G6" s="98"/>
      <c r="H6" s="98"/>
      <c r="I6" s="97" t="s">
        <v>4</v>
      </c>
      <c r="J6" s="97"/>
      <c r="K6" s="97"/>
      <c r="L6" s="97"/>
      <c r="M6" s="97"/>
    </row>
    <row r="7" spans="1:13" ht="13.5" customHeight="1">
      <c r="A7" s="98"/>
      <c r="B7" s="98"/>
      <c r="C7" s="98"/>
      <c r="D7" s="98"/>
      <c r="E7" s="98"/>
      <c r="F7" s="98"/>
      <c r="G7" s="98"/>
      <c r="H7" s="98"/>
      <c r="I7" s="97" t="s">
        <v>5</v>
      </c>
      <c r="J7" s="97"/>
      <c r="K7" s="97"/>
      <c r="L7" s="97"/>
      <c r="M7" s="97"/>
    </row>
    <row r="8" spans="1:13" ht="10.15" customHeight="1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</row>
    <row r="9" spans="1:13" ht="20.45" customHeight="1">
      <c r="A9" s="103" t="s">
        <v>6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1:13" ht="13.5" customHeight="1">
      <c r="A10" s="104" t="s">
        <v>7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</row>
    <row r="11" spans="1:13" ht="13.5" customHeight="1">
      <c r="A11" s="104" t="s">
        <v>8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</row>
    <row r="12" spans="1:13" ht="10.9" customHeight="1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</row>
    <row r="13" spans="1:13" ht="15.4" customHeight="1">
      <c r="A13" s="99"/>
      <c r="B13" s="99"/>
      <c r="C13" s="99"/>
      <c r="D13" s="99"/>
      <c r="E13" s="99"/>
      <c r="F13" s="99"/>
      <c r="G13" s="99"/>
      <c r="H13" s="100"/>
      <c r="I13" s="1"/>
      <c r="J13" s="101" t="s">
        <v>9</v>
      </c>
      <c r="K13" s="101"/>
      <c r="L13" s="102"/>
      <c r="M13" s="2">
        <v>1145288858</v>
      </c>
    </row>
    <row r="14" spans="1:13" ht="15.4" customHeight="1">
      <c r="A14" s="99"/>
      <c r="B14" s="99"/>
      <c r="C14" s="99"/>
      <c r="D14" s="99"/>
      <c r="E14" s="99"/>
      <c r="F14" s="99"/>
      <c r="G14" s="99"/>
      <c r="H14" s="100"/>
      <c r="I14" s="1"/>
      <c r="J14" s="101" t="s">
        <v>10</v>
      </c>
      <c r="K14" s="101"/>
      <c r="L14" s="102"/>
      <c r="M14" s="2">
        <v>123546707</v>
      </c>
    </row>
    <row r="15" spans="1:13" ht="21" customHeight="1">
      <c r="A15" s="99"/>
      <c r="B15" s="99"/>
      <c r="C15" s="99"/>
      <c r="D15" s="99"/>
      <c r="E15" s="99"/>
      <c r="F15" s="99"/>
      <c r="G15" s="99"/>
      <c r="H15" s="100"/>
      <c r="I15" s="1"/>
      <c r="J15" s="101" t="s">
        <v>11</v>
      </c>
      <c r="K15" s="101"/>
      <c r="L15" s="102"/>
      <c r="M15" s="3">
        <v>1021742083</v>
      </c>
    </row>
    <row r="16" spans="1:13" ht="10.9" customHeight="1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</row>
    <row r="17" spans="1:18" ht="13.9" customHeight="1">
      <c r="A17" s="105"/>
      <c r="B17" s="105"/>
      <c r="C17" s="105"/>
      <c r="D17" s="106" t="s">
        <v>12</v>
      </c>
      <c r="E17" s="106"/>
      <c r="F17" s="106"/>
      <c r="G17" s="106"/>
      <c r="H17" s="106"/>
      <c r="I17" s="106"/>
      <c r="J17" s="106"/>
      <c r="K17" s="106"/>
      <c r="L17" s="106"/>
      <c r="M17" s="106"/>
    </row>
    <row r="18" spans="1:18" ht="14.1" customHeight="1">
      <c r="A18" s="107" t="s">
        <v>13</v>
      </c>
      <c r="B18" s="107" t="s">
        <v>14</v>
      </c>
      <c r="C18" s="109" t="s">
        <v>15</v>
      </c>
      <c r="D18" s="110"/>
      <c r="E18" s="110"/>
      <c r="F18" s="111"/>
      <c r="G18" s="109" t="s">
        <v>16</v>
      </c>
      <c r="H18" s="111"/>
      <c r="I18" s="112" t="s">
        <v>17</v>
      </c>
      <c r="J18" s="113"/>
      <c r="K18" s="114"/>
      <c r="L18" s="115" t="s">
        <v>18</v>
      </c>
      <c r="M18" s="116"/>
    </row>
    <row r="19" spans="1:18" ht="14.1" customHeight="1">
      <c r="A19" s="108"/>
      <c r="B19" s="108"/>
      <c r="C19" s="4" t="s">
        <v>19</v>
      </c>
      <c r="D19" s="4" t="s">
        <v>20</v>
      </c>
      <c r="E19" s="4" t="s">
        <v>21</v>
      </c>
      <c r="F19" s="4" t="s">
        <v>22</v>
      </c>
      <c r="G19" s="4" t="s">
        <v>23</v>
      </c>
      <c r="H19" s="4" t="s">
        <v>24</v>
      </c>
      <c r="I19" s="112" t="s">
        <v>25</v>
      </c>
      <c r="J19" s="113"/>
      <c r="K19" s="114"/>
      <c r="L19" s="117"/>
      <c r="M19" s="118"/>
    </row>
    <row r="20" spans="1:18" ht="14.45" customHeight="1">
      <c r="A20" s="5">
        <v>1</v>
      </c>
      <c r="B20" s="119" t="s">
        <v>26</v>
      </c>
      <c r="C20" s="6" t="s">
        <v>27</v>
      </c>
      <c r="D20" s="7">
        <v>45001</v>
      </c>
      <c r="E20" s="8" t="s">
        <v>28</v>
      </c>
      <c r="F20" s="9">
        <v>1221638</v>
      </c>
      <c r="G20" s="8" t="s">
        <v>29</v>
      </c>
      <c r="H20" s="9">
        <v>128272</v>
      </c>
      <c r="I20" s="121">
        <v>9433961</v>
      </c>
      <c r="J20" s="122"/>
      <c r="K20" s="123"/>
      <c r="L20" s="127" t="s">
        <v>30</v>
      </c>
      <c r="M20" s="128"/>
      <c r="N20" s="49" t="str">
        <f>+RIGHT(C20,5)</f>
        <v>14960</v>
      </c>
      <c r="O20" t="str">
        <f>+IF(F20&gt;0,"","HT")</f>
        <v/>
      </c>
      <c r="Q20">
        <f>+N20*1</f>
        <v>14960</v>
      </c>
      <c r="R20" s="39">
        <f>+F20</f>
        <v>1221638</v>
      </c>
    </row>
    <row r="21" spans="1:18" ht="14.45" customHeight="1">
      <c r="A21" s="10">
        <v>2</v>
      </c>
      <c r="B21" s="131"/>
      <c r="C21" s="6" t="s">
        <v>31</v>
      </c>
      <c r="D21" s="7">
        <v>45008</v>
      </c>
      <c r="E21" s="8" t="s">
        <v>28</v>
      </c>
      <c r="F21" s="9">
        <v>2226301</v>
      </c>
      <c r="G21" s="8" t="s">
        <v>29</v>
      </c>
      <c r="H21" s="9">
        <v>233762</v>
      </c>
      <c r="I21" s="132"/>
      <c r="J21" s="133"/>
      <c r="K21" s="134"/>
      <c r="L21" s="135"/>
      <c r="M21" s="136"/>
      <c r="N21" s="49" t="str">
        <f>+RIGHT(C21,5)</f>
        <v>17386</v>
      </c>
      <c r="O21" t="str">
        <f t="shared" ref="O21:O84" si="0">+IF(F21&gt;0,"","HT")</f>
        <v/>
      </c>
      <c r="Q21">
        <f>+N21*1</f>
        <v>17386</v>
      </c>
      <c r="R21" s="39">
        <f t="shared" ref="R21:R84" si="1">+F21</f>
        <v>2226301</v>
      </c>
    </row>
    <row r="22" spans="1:18" ht="14.45" customHeight="1">
      <c r="A22" s="10">
        <v>3</v>
      </c>
      <c r="B22" s="131"/>
      <c r="C22" s="6" t="s">
        <v>32</v>
      </c>
      <c r="D22" s="7">
        <v>44994</v>
      </c>
      <c r="E22" s="8" t="s">
        <v>28</v>
      </c>
      <c r="F22" s="9">
        <v>1418560</v>
      </c>
      <c r="G22" s="8" t="s">
        <v>29</v>
      </c>
      <c r="H22" s="9">
        <v>148949</v>
      </c>
      <c r="I22" s="132"/>
      <c r="J22" s="133"/>
      <c r="K22" s="134"/>
      <c r="L22" s="135"/>
      <c r="M22" s="136"/>
      <c r="N22" s="49" t="str">
        <f>+RIGHT(C22,5)</f>
        <v>13183</v>
      </c>
      <c r="O22" t="str">
        <f t="shared" si="0"/>
        <v/>
      </c>
      <c r="Q22">
        <f>+N22*1</f>
        <v>13183</v>
      </c>
      <c r="R22" s="39">
        <f t="shared" si="1"/>
        <v>1418560</v>
      </c>
    </row>
    <row r="23" spans="1:18" ht="14.45" customHeight="1">
      <c r="A23" s="10">
        <v>4</v>
      </c>
      <c r="B23" s="131"/>
      <c r="C23" s="6" t="s">
        <v>33</v>
      </c>
      <c r="D23" s="7">
        <v>45015</v>
      </c>
      <c r="E23" s="8" t="s">
        <v>28</v>
      </c>
      <c r="F23" s="9">
        <v>3644861</v>
      </c>
      <c r="G23" s="8" t="s">
        <v>29</v>
      </c>
      <c r="H23" s="9">
        <v>382711</v>
      </c>
      <c r="I23" s="132"/>
      <c r="J23" s="133"/>
      <c r="K23" s="134"/>
      <c r="L23" s="135"/>
      <c r="M23" s="136"/>
      <c r="N23" s="49" t="str">
        <f>+RIGHT(C23,5)</f>
        <v>18719</v>
      </c>
      <c r="O23" t="str">
        <f t="shared" si="0"/>
        <v/>
      </c>
      <c r="Q23">
        <f>+N23*1</f>
        <v>18719</v>
      </c>
      <c r="R23" s="39">
        <f t="shared" si="1"/>
        <v>3644861</v>
      </c>
    </row>
    <row r="24" spans="1:18" ht="14.45" customHeight="1">
      <c r="A24" s="11">
        <v>5</v>
      </c>
      <c r="B24" s="120"/>
      <c r="C24" s="6" t="s">
        <v>34</v>
      </c>
      <c r="D24" s="7">
        <v>44987</v>
      </c>
      <c r="E24" s="8" t="s">
        <v>28</v>
      </c>
      <c r="F24" s="9">
        <v>2029379</v>
      </c>
      <c r="G24" s="8" t="s">
        <v>29</v>
      </c>
      <c r="H24" s="9">
        <v>213085</v>
      </c>
      <c r="I24" s="124"/>
      <c r="J24" s="125"/>
      <c r="K24" s="126"/>
      <c r="L24" s="129"/>
      <c r="M24" s="130"/>
      <c r="N24" s="49" t="str">
        <f>+RIGHT(C24,5)</f>
        <v>10811</v>
      </c>
      <c r="O24" t="str">
        <f t="shared" si="0"/>
        <v/>
      </c>
      <c r="Q24">
        <f>+N24*1</f>
        <v>10811</v>
      </c>
      <c r="R24" s="39">
        <f t="shared" si="1"/>
        <v>2029379</v>
      </c>
    </row>
    <row r="25" spans="1:18" ht="16.149999999999999" customHeight="1">
      <c r="A25" s="12">
        <v>6</v>
      </c>
      <c r="B25" s="12" t="s">
        <v>35</v>
      </c>
      <c r="C25" s="6" t="s">
        <v>36</v>
      </c>
      <c r="D25" s="7">
        <v>44999</v>
      </c>
      <c r="E25" s="8" t="s">
        <v>37</v>
      </c>
      <c r="F25" s="9">
        <v>-55200</v>
      </c>
      <c r="G25" s="8" t="s">
        <v>29</v>
      </c>
      <c r="H25" s="9">
        <v>-5796</v>
      </c>
      <c r="I25" s="137">
        <v>-49404</v>
      </c>
      <c r="J25" s="138"/>
      <c r="K25" s="139"/>
      <c r="L25" s="140" t="s">
        <v>30</v>
      </c>
      <c r="M25" s="141"/>
      <c r="N25" t="str">
        <f>RIGHT(C25,5)</f>
        <v>'377</v>
      </c>
      <c r="O25" t="str">
        <f t="shared" si="0"/>
        <v>HT</v>
      </c>
      <c r="P25" t="str">
        <f>+RIGHT(N25,LEN(N25)-1)</f>
        <v>377</v>
      </c>
      <c r="Q25">
        <f>+P25*1</f>
        <v>377</v>
      </c>
      <c r="R25" s="39">
        <f t="shared" si="1"/>
        <v>-55200</v>
      </c>
    </row>
    <row r="26" spans="1:18" ht="14.45" customHeight="1">
      <c r="A26" s="5">
        <v>7</v>
      </c>
      <c r="B26" s="119" t="s">
        <v>38</v>
      </c>
      <c r="C26" s="6" t="s">
        <v>39</v>
      </c>
      <c r="D26" s="7">
        <v>44986</v>
      </c>
      <c r="E26" s="8" t="s">
        <v>28</v>
      </c>
      <c r="F26" s="9">
        <v>1625509</v>
      </c>
      <c r="G26" s="8" t="s">
        <v>29</v>
      </c>
      <c r="H26" s="9">
        <v>170678</v>
      </c>
      <c r="I26" s="121">
        <v>11043133</v>
      </c>
      <c r="J26" s="122"/>
      <c r="K26" s="123"/>
      <c r="L26" s="127" t="s">
        <v>40</v>
      </c>
      <c r="M26" s="128"/>
      <c r="N26" s="49" t="str">
        <f t="shared" ref="N26:N89" si="2">+RIGHT(C26,5)</f>
        <v>09175</v>
      </c>
      <c r="O26" t="str">
        <f t="shared" si="0"/>
        <v/>
      </c>
      <c r="P26" t="s">
        <v>7004</v>
      </c>
      <c r="Q26">
        <f>+N26*1</f>
        <v>9175</v>
      </c>
      <c r="R26" s="39">
        <f t="shared" si="1"/>
        <v>1625509</v>
      </c>
    </row>
    <row r="27" spans="1:18" ht="14.45" customHeight="1">
      <c r="A27" s="10">
        <v>8</v>
      </c>
      <c r="B27" s="131"/>
      <c r="C27" s="6" t="s">
        <v>41</v>
      </c>
      <c r="D27" s="7">
        <v>45014</v>
      </c>
      <c r="E27" s="8" t="s">
        <v>28</v>
      </c>
      <c r="F27" s="9">
        <v>2182015</v>
      </c>
      <c r="G27" s="8" t="s">
        <v>29</v>
      </c>
      <c r="H27" s="9">
        <v>229112</v>
      </c>
      <c r="I27" s="132"/>
      <c r="J27" s="133"/>
      <c r="K27" s="134"/>
      <c r="L27" s="135"/>
      <c r="M27" s="136"/>
      <c r="N27" s="49" t="str">
        <f t="shared" si="2"/>
        <v>17792</v>
      </c>
      <c r="O27" t="str">
        <f t="shared" si="0"/>
        <v/>
      </c>
      <c r="P27" t="s">
        <v>7005</v>
      </c>
      <c r="Q27">
        <f>+N27*1</f>
        <v>17792</v>
      </c>
      <c r="R27" s="39">
        <f t="shared" si="1"/>
        <v>2182015</v>
      </c>
    </row>
    <row r="28" spans="1:18" ht="14.45" customHeight="1">
      <c r="A28" s="10">
        <v>9</v>
      </c>
      <c r="B28" s="131"/>
      <c r="C28" s="6" t="s">
        <v>42</v>
      </c>
      <c r="D28" s="7">
        <v>44993</v>
      </c>
      <c r="E28" s="8" t="s">
        <v>28</v>
      </c>
      <c r="F28" s="9">
        <v>2177511</v>
      </c>
      <c r="G28" s="8" t="s">
        <v>29</v>
      </c>
      <c r="H28" s="9">
        <v>228639</v>
      </c>
      <c r="I28" s="132"/>
      <c r="J28" s="133"/>
      <c r="K28" s="134"/>
      <c r="L28" s="135"/>
      <c r="M28" s="136"/>
      <c r="N28" s="49" t="str">
        <f t="shared" si="2"/>
        <v>12353</v>
      </c>
      <c r="O28" t="str">
        <f t="shared" si="0"/>
        <v/>
      </c>
      <c r="P28" t="s">
        <v>7006</v>
      </c>
      <c r="Q28">
        <f>+N28*1</f>
        <v>12353</v>
      </c>
      <c r="R28" s="39">
        <f t="shared" si="1"/>
        <v>2177511</v>
      </c>
    </row>
    <row r="29" spans="1:18" ht="14.45" customHeight="1">
      <c r="A29" s="10">
        <v>10</v>
      </c>
      <c r="B29" s="131"/>
      <c r="C29" s="6" t="s">
        <v>43</v>
      </c>
      <c r="D29" s="7">
        <v>45000</v>
      </c>
      <c r="E29" s="8" t="s">
        <v>28</v>
      </c>
      <c r="F29" s="9">
        <v>2851651</v>
      </c>
      <c r="G29" s="8" t="s">
        <v>29</v>
      </c>
      <c r="H29" s="9">
        <v>299423</v>
      </c>
      <c r="I29" s="132"/>
      <c r="J29" s="133"/>
      <c r="K29" s="134"/>
      <c r="L29" s="135"/>
      <c r="M29" s="136"/>
      <c r="N29" s="49" t="str">
        <f t="shared" si="2"/>
        <v>13699</v>
      </c>
      <c r="O29" t="str">
        <f t="shared" si="0"/>
        <v/>
      </c>
      <c r="P29" t="s">
        <v>7007</v>
      </c>
      <c r="Q29">
        <f>+N29*1</f>
        <v>13699</v>
      </c>
      <c r="R29" s="39">
        <f t="shared" si="1"/>
        <v>2851651</v>
      </c>
    </row>
    <row r="30" spans="1:18" ht="14.45" customHeight="1">
      <c r="A30" s="11">
        <v>11</v>
      </c>
      <c r="B30" s="120"/>
      <c r="C30" s="6" t="s">
        <v>44</v>
      </c>
      <c r="D30" s="7">
        <v>45007</v>
      </c>
      <c r="E30" s="8" t="s">
        <v>28</v>
      </c>
      <c r="F30" s="9">
        <v>3502010</v>
      </c>
      <c r="G30" s="8" t="s">
        <v>29</v>
      </c>
      <c r="H30" s="9">
        <v>367711</v>
      </c>
      <c r="I30" s="124"/>
      <c r="J30" s="125"/>
      <c r="K30" s="126"/>
      <c r="L30" s="129"/>
      <c r="M30" s="130"/>
      <c r="N30" s="49" t="str">
        <f t="shared" si="2"/>
        <v>15925</v>
      </c>
      <c r="O30" t="str">
        <f t="shared" si="0"/>
        <v/>
      </c>
      <c r="P30" t="s">
        <v>7008</v>
      </c>
      <c r="Q30">
        <f>+N30*1</f>
        <v>15925</v>
      </c>
      <c r="R30" s="39">
        <f t="shared" si="1"/>
        <v>3502010</v>
      </c>
    </row>
    <row r="31" spans="1:18" ht="14.65" customHeight="1">
      <c r="A31" s="5">
        <v>12</v>
      </c>
      <c r="B31" s="119" t="s">
        <v>45</v>
      </c>
      <c r="C31" s="6" t="s">
        <v>46</v>
      </c>
      <c r="D31" s="7">
        <v>45005</v>
      </c>
      <c r="E31" s="8" t="s">
        <v>47</v>
      </c>
      <c r="F31" s="9">
        <v>-587948</v>
      </c>
      <c r="G31" s="8" t="s">
        <v>29</v>
      </c>
      <c r="H31" s="9">
        <v>-61735</v>
      </c>
      <c r="I31" s="121">
        <v>-570677</v>
      </c>
      <c r="J31" s="122"/>
      <c r="K31" s="123"/>
      <c r="L31" s="127" t="s">
        <v>40</v>
      </c>
      <c r="M31" s="128"/>
      <c r="N31" t="str">
        <f t="shared" si="2"/>
        <v>'198</v>
      </c>
      <c r="O31" t="str">
        <f t="shared" si="0"/>
        <v>HT</v>
      </c>
      <c r="P31" t="str">
        <f>+RIGHT(N31,LEN(N31)-1)</f>
        <v>198</v>
      </c>
      <c r="Q31">
        <f>+P31*1</f>
        <v>198</v>
      </c>
      <c r="R31" s="39">
        <f t="shared" si="1"/>
        <v>-587948</v>
      </c>
    </row>
    <row r="32" spans="1:18" ht="14.65" customHeight="1">
      <c r="A32" s="11">
        <v>13</v>
      </c>
      <c r="B32" s="120"/>
      <c r="C32" s="6" t="s">
        <v>48</v>
      </c>
      <c r="D32" s="7">
        <v>45005</v>
      </c>
      <c r="E32" s="8" t="s">
        <v>49</v>
      </c>
      <c r="F32" s="9">
        <v>-49680</v>
      </c>
      <c r="G32" s="8" t="s">
        <v>29</v>
      </c>
      <c r="H32" s="9">
        <v>-5216</v>
      </c>
      <c r="I32" s="124"/>
      <c r="J32" s="125"/>
      <c r="K32" s="126"/>
      <c r="L32" s="129"/>
      <c r="M32" s="130"/>
      <c r="N32" t="str">
        <f t="shared" si="2"/>
        <v>'197</v>
      </c>
      <c r="O32" t="str">
        <f t="shared" si="0"/>
        <v>HT</v>
      </c>
      <c r="P32" t="str">
        <f>+RIGHT(N32,LEN(N32)-1)</f>
        <v>197</v>
      </c>
      <c r="Q32">
        <f>+P32*1</f>
        <v>197</v>
      </c>
      <c r="R32" s="39">
        <f t="shared" si="1"/>
        <v>-49680</v>
      </c>
    </row>
    <row r="33" spans="1:18" ht="14.45" customHeight="1">
      <c r="A33" s="5">
        <v>14</v>
      </c>
      <c r="B33" s="119" t="s">
        <v>50</v>
      </c>
      <c r="C33" s="6" t="s">
        <v>51</v>
      </c>
      <c r="D33" s="7">
        <v>45013</v>
      </c>
      <c r="E33" s="8" t="s">
        <v>52</v>
      </c>
      <c r="F33" s="9">
        <v>5565406</v>
      </c>
      <c r="G33" s="8" t="s">
        <v>29</v>
      </c>
      <c r="H33" s="9">
        <v>584368</v>
      </c>
      <c r="I33" s="121">
        <v>35352815</v>
      </c>
      <c r="J33" s="122"/>
      <c r="K33" s="123"/>
      <c r="L33" s="127" t="s">
        <v>53</v>
      </c>
      <c r="M33" s="128"/>
      <c r="N33" s="49" t="str">
        <f t="shared" si="2"/>
        <v>17694</v>
      </c>
      <c r="O33" t="str">
        <f t="shared" si="0"/>
        <v/>
      </c>
      <c r="P33" t="e">
        <f>9891+(+RIGHT(E33,5))</f>
        <v>#VALUE!</v>
      </c>
      <c r="Q33">
        <f t="shared" ref="Q33:Q96" si="3">+N33*1</f>
        <v>17694</v>
      </c>
      <c r="R33" s="39">
        <f t="shared" si="1"/>
        <v>5565406</v>
      </c>
    </row>
    <row r="34" spans="1:18" ht="14.45" customHeight="1">
      <c r="A34" s="10">
        <v>15</v>
      </c>
      <c r="B34" s="131"/>
      <c r="C34" s="6" t="s">
        <v>54</v>
      </c>
      <c r="D34" s="7">
        <v>44992</v>
      </c>
      <c r="E34" s="8" t="s">
        <v>52</v>
      </c>
      <c r="F34" s="9">
        <v>10963161</v>
      </c>
      <c r="G34" s="8" t="s">
        <v>29</v>
      </c>
      <c r="H34" s="9">
        <v>1151132</v>
      </c>
      <c r="I34" s="132"/>
      <c r="J34" s="133"/>
      <c r="K34" s="134"/>
      <c r="L34" s="135"/>
      <c r="M34" s="136"/>
      <c r="N34" s="49" t="str">
        <f t="shared" si="2"/>
        <v>11519</v>
      </c>
      <c r="O34" t="str">
        <f t="shared" si="0"/>
        <v/>
      </c>
      <c r="P34" t="s">
        <v>7009</v>
      </c>
      <c r="Q34">
        <f t="shared" si="3"/>
        <v>11519</v>
      </c>
      <c r="R34" s="39">
        <f t="shared" si="1"/>
        <v>10963161</v>
      </c>
    </row>
    <row r="35" spans="1:18" ht="14.45" customHeight="1">
      <c r="A35" s="10">
        <v>16</v>
      </c>
      <c r="B35" s="131"/>
      <c r="C35" s="6" t="s">
        <v>55</v>
      </c>
      <c r="D35" s="7">
        <v>45006</v>
      </c>
      <c r="E35" s="8" t="s">
        <v>28</v>
      </c>
      <c r="F35" s="9">
        <v>7638829</v>
      </c>
      <c r="G35" s="8" t="s">
        <v>29</v>
      </c>
      <c r="H35" s="9">
        <v>802077</v>
      </c>
      <c r="I35" s="132"/>
      <c r="J35" s="133"/>
      <c r="K35" s="134"/>
      <c r="L35" s="135"/>
      <c r="M35" s="136"/>
      <c r="N35" s="49" t="str">
        <f t="shared" si="2"/>
        <v>15852</v>
      </c>
      <c r="O35" t="str">
        <f t="shared" si="0"/>
        <v/>
      </c>
      <c r="P35" t="s">
        <v>7010</v>
      </c>
      <c r="Q35">
        <f t="shared" si="3"/>
        <v>15852</v>
      </c>
      <c r="R35" s="39">
        <f t="shared" si="1"/>
        <v>7638829</v>
      </c>
    </row>
    <row r="36" spans="1:18" ht="14.45" customHeight="1">
      <c r="A36" s="10">
        <v>17</v>
      </c>
      <c r="B36" s="131"/>
      <c r="C36" s="6" t="s">
        <v>56</v>
      </c>
      <c r="D36" s="7">
        <v>44999</v>
      </c>
      <c r="E36" s="8" t="s">
        <v>28</v>
      </c>
      <c r="F36" s="9">
        <v>9653435</v>
      </c>
      <c r="G36" s="8" t="s">
        <v>29</v>
      </c>
      <c r="H36" s="9">
        <v>1013611</v>
      </c>
      <c r="I36" s="132"/>
      <c r="J36" s="133"/>
      <c r="K36" s="134"/>
      <c r="L36" s="135"/>
      <c r="M36" s="136"/>
      <c r="N36" s="49" t="str">
        <f t="shared" si="2"/>
        <v>13579</v>
      </c>
      <c r="O36" t="str">
        <f t="shared" si="0"/>
        <v/>
      </c>
      <c r="P36" t="s">
        <v>7011</v>
      </c>
      <c r="Q36">
        <f t="shared" si="3"/>
        <v>13579</v>
      </c>
      <c r="R36" s="39">
        <f t="shared" si="1"/>
        <v>9653435</v>
      </c>
    </row>
    <row r="37" spans="1:18" ht="14.45" customHeight="1">
      <c r="A37" s="10">
        <v>18</v>
      </c>
      <c r="B37" s="131"/>
      <c r="C37" s="6" t="s">
        <v>57</v>
      </c>
      <c r="D37" s="7">
        <v>44986</v>
      </c>
      <c r="E37" s="8" t="s">
        <v>52</v>
      </c>
      <c r="F37" s="9">
        <v>2995278</v>
      </c>
      <c r="G37" s="8" t="s">
        <v>29</v>
      </c>
      <c r="H37" s="9">
        <v>314504</v>
      </c>
      <c r="I37" s="132"/>
      <c r="J37" s="133"/>
      <c r="K37" s="134"/>
      <c r="L37" s="135"/>
      <c r="M37" s="136"/>
      <c r="N37" s="49" t="str">
        <f t="shared" si="2"/>
        <v>09118</v>
      </c>
      <c r="O37" t="str">
        <f t="shared" si="0"/>
        <v/>
      </c>
      <c r="P37" t="s">
        <v>7012</v>
      </c>
      <c r="Q37">
        <f t="shared" si="3"/>
        <v>9118</v>
      </c>
      <c r="R37" s="39">
        <f t="shared" si="1"/>
        <v>2995278</v>
      </c>
    </row>
    <row r="38" spans="1:18" ht="14.45" customHeight="1">
      <c r="A38" s="10">
        <v>19</v>
      </c>
      <c r="B38" s="131"/>
      <c r="C38" s="6" t="s">
        <v>58</v>
      </c>
      <c r="D38" s="7">
        <v>45013</v>
      </c>
      <c r="E38" s="8" t="s">
        <v>28</v>
      </c>
      <c r="F38" s="9">
        <v>1669553</v>
      </c>
      <c r="G38" s="8" t="s">
        <v>29</v>
      </c>
      <c r="H38" s="9">
        <v>175303</v>
      </c>
      <c r="I38" s="132"/>
      <c r="J38" s="133"/>
      <c r="K38" s="134"/>
      <c r="L38" s="135"/>
      <c r="M38" s="136"/>
      <c r="N38" s="49" t="str">
        <f t="shared" si="2"/>
        <v>17695</v>
      </c>
      <c r="O38" t="str">
        <f t="shared" si="0"/>
        <v/>
      </c>
      <c r="P38" t="e">
        <f>11968+(+RIGHT(E38,5))</f>
        <v>#VALUE!</v>
      </c>
      <c r="Q38">
        <f t="shared" si="3"/>
        <v>17695</v>
      </c>
      <c r="R38" s="39">
        <f t="shared" si="1"/>
        <v>1669553</v>
      </c>
    </row>
    <row r="39" spans="1:18" ht="14.45" customHeight="1">
      <c r="A39" s="11">
        <v>20</v>
      </c>
      <c r="B39" s="120"/>
      <c r="C39" s="6" t="s">
        <v>59</v>
      </c>
      <c r="D39" s="7">
        <v>44999</v>
      </c>
      <c r="E39" s="8" t="s">
        <v>28</v>
      </c>
      <c r="F39" s="9">
        <v>1014690</v>
      </c>
      <c r="G39" s="8" t="s">
        <v>29</v>
      </c>
      <c r="H39" s="9">
        <v>106542</v>
      </c>
      <c r="I39" s="124"/>
      <c r="J39" s="125"/>
      <c r="K39" s="126"/>
      <c r="L39" s="129"/>
      <c r="M39" s="130"/>
      <c r="N39" s="49" t="str">
        <f t="shared" si="2"/>
        <v>13580</v>
      </c>
      <c r="O39" t="str">
        <f t="shared" si="0"/>
        <v/>
      </c>
      <c r="P39" t="e">
        <f>10610+(+RIGHT(E39,5))</f>
        <v>#VALUE!</v>
      </c>
      <c r="Q39">
        <f t="shared" si="3"/>
        <v>13580</v>
      </c>
      <c r="R39" s="39">
        <f t="shared" si="1"/>
        <v>1014690</v>
      </c>
    </row>
    <row r="40" spans="1:18" ht="16.149999999999999" customHeight="1">
      <c r="A40" s="12">
        <v>21</v>
      </c>
      <c r="B40" s="12" t="s">
        <v>60</v>
      </c>
      <c r="C40" s="6" t="s">
        <v>61</v>
      </c>
      <c r="D40" s="7">
        <v>44933</v>
      </c>
      <c r="E40" s="8" t="s">
        <v>62</v>
      </c>
      <c r="F40" s="9">
        <v>791870</v>
      </c>
      <c r="G40" s="8" t="s">
        <v>29</v>
      </c>
      <c r="H40" s="9">
        <v>83146</v>
      </c>
      <c r="I40" s="137">
        <v>708724</v>
      </c>
      <c r="J40" s="138"/>
      <c r="K40" s="139"/>
      <c r="L40" s="140" t="s">
        <v>63</v>
      </c>
      <c r="M40" s="141"/>
      <c r="N40" s="49" t="str">
        <f t="shared" si="2"/>
        <v>00856</v>
      </c>
      <c r="O40" t="str">
        <f t="shared" si="0"/>
        <v/>
      </c>
      <c r="P40" t="e">
        <f>10185+(+RIGHT(E40,5))</f>
        <v>#VALUE!</v>
      </c>
      <c r="Q40">
        <f t="shared" si="3"/>
        <v>856</v>
      </c>
      <c r="R40" s="39">
        <f t="shared" si="1"/>
        <v>791870</v>
      </c>
    </row>
    <row r="41" spans="1:18" ht="14.45" customHeight="1">
      <c r="A41" s="5">
        <v>22</v>
      </c>
      <c r="B41" s="119" t="s">
        <v>64</v>
      </c>
      <c r="C41" s="6" t="s">
        <v>65</v>
      </c>
      <c r="D41" s="7">
        <v>44942</v>
      </c>
      <c r="E41" s="8" t="s">
        <v>66</v>
      </c>
      <c r="F41" s="9">
        <v>1001744</v>
      </c>
      <c r="G41" s="8" t="s">
        <v>29</v>
      </c>
      <c r="H41" s="9">
        <v>105183</v>
      </c>
      <c r="I41" s="121">
        <v>2342417</v>
      </c>
      <c r="J41" s="122"/>
      <c r="K41" s="123"/>
      <c r="L41" s="127" t="s">
        <v>63</v>
      </c>
      <c r="M41" s="128"/>
      <c r="N41" s="49" t="str">
        <f t="shared" si="2"/>
        <v>01624</v>
      </c>
      <c r="O41" t="str">
        <f t="shared" si="0"/>
        <v/>
      </c>
      <c r="P41" t="e">
        <f>10181+(+RIGHT(E41,5))</f>
        <v>#VALUE!</v>
      </c>
      <c r="Q41">
        <f t="shared" si="3"/>
        <v>1624</v>
      </c>
      <c r="R41" s="39">
        <f t="shared" si="1"/>
        <v>1001744</v>
      </c>
    </row>
    <row r="42" spans="1:18" ht="14.45" customHeight="1">
      <c r="A42" s="10">
        <v>23</v>
      </c>
      <c r="B42" s="131"/>
      <c r="C42" s="6" t="s">
        <v>67</v>
      </c>
      <c r="D42" s="7">
        <v>44931</v>
      </c>
      <c r="E42" s="8" t="s">
        <v>66</v>
      </c>
      <c r="F42" s="9">
        <v>807741</v>
      </c>
      <c r="G42" s="8" t="s">
        <v>29</v>
      </c>
      <c r="H42" s="9">
        <v>84813</v>
      </c>
      <c r="I42" s="132"/>
      <c r="J42" s="133"/>
      <c r="K42" s="134"/>
      <c r="L42" s="135"/>
      <c r="M42" s="136"/>
      <c r="N42" s="49" t="str">
        <f t="shared" si="2"/>
        <v>00509</v>
      </c>
      <c r="O42" t="str">
        <f t="shared" si="0"/>
        <v/>
      </c>
      <c r="P42" t="e">
        <f>10143+(+RIGHT(E42,5))</f>
        <v>#VALUE!</v>
      </c>
      <c r="Q42">
        <f t="shared" si="3"/>
        <v>509</v>
      </c>
      <c r="R42" s="39">
        <f t="shared" si="1"/>
        <v>807741</v>
      </c>
    </row>
    <row r="43" spans="1:18" ht="14.45" customHeight="1">
      <c r="A43" s="11">
        <v>24</v>
      </c>
      <c r="B43" s="120"/>
      <c r="C43" s="6" t="s">
        <v>68</v>
      </c>
      <c r="D43" s="7">
        <v>44932</v>
      </c>
      <c r="E43" s="8" t="s">
        <v>69</v>
      </c>
      <c r="F43" s="9">
        <v>807741</v>
      </c>
      <c r="G43" s="8" t="s">
        <v>29</v>
      </c>
      <c r="H43" s="9">
        <v>84813</v>
      </c>
      <c r="I43" s="124"/>
      <c r="J43" s="125"/>
      <c r="K43" s="126"/>
      <c r="L43" s="129"/>
      <c r="M43" s="130"/>
      <c r="N43" s="49" t="str">
        <f t="shared" si="2"/>
        <v>00635</v>
      </c>
      <c r="O43" t="str">
        <f t="shared" si="0"/>
        <v/>
      </c>
      <c r="P43" t="s">
        <v>7013</v>
      </c>
      <c r="Q43">
        <f t="shared" si="3"/>
        <v>635</v>
      </c>
      <c r="R43" s="39">
        <f t="shared" si="1"/>
        <v>807741</v>
      </c>
    </row>
    <row r="44" spans="1:18" ht="14.45" customHeight="1">
      <c r="A44" s="5">
        <v>25</v>
      </c>
      <c r="B44" s="119" t="s">
        <v>70</v>
      </c>
      <c r="C44" s="6" t="s">
        <v>71</v>
      </c>
      <c r="D44" s="7">
        <v>44982</v>
      </c>
      <c r="E44" s="8" t="s">
        <v>66</v>
      </c>
      <c r="F44" s="9">
        <v>886820</v>
      </c>
      <c r="G44" s="8" t="s">
        <v>29</v>
      </c>
      <c r="H44" s="9">
        <v>93116</v>
      </c>
      <c r="I44" s="121">
        <v>4292329</v>
      </c>
      <c r="J44" s="122"/>
      <c r="K44" s="123"/>
      <c r="L44" s="127" t="s">
        <v>63</v>
      </c>
      <c r="M44" s="128"/>
      <c r="N44" s="49" t="str">
        <f t="shared" si="2"/>
        <v>09010</v>
      </c>
      <c r="O44" t="str">
        <f t="shared" si="0"/>
        <v/>
      </c>
      <c r="P44" t="s">
        <v>7014</v>
      </c>
      <c r="Q44">
        <f t="shared" si="3"/>
        <v>9010</v>
      </c>
      <c r="R44" s="39">
        <f t="shared" si="1"/>
        <v>886820</v>
      </c>
    </row>
    <row r="45" spans="1:18" ht="14.45" customHeight="1">
      <c r="A45" s="10">
        <v>26</v>
      </c>
      <c r="B45" s="131"/>
      <c r="C45" s="6" t="s">
        <v>72</v>
      </c>
      <c r="D45" s="7">
        <v>44975</v>
      </c>
      <c r="E45" s="8" t="s">
        <v>73</v>
      </c>
      <c r="F45" s="9">
        <v>532092</v>
      </c>
      <c r="G45" s="8" t="s">
        <v>29</v>
      </c>
      <c r="H45" s="9">
        <v>55870</v>
      </c>
      <c r="I45" s="132"/>
      <c r="J45" s="133"/>
      <c r="K45" s="134"/>
      <c r="L45" s="135"/>
      <c r="M45" s="136"/>
      <c r="N45" s="49" t="str">
        <f t="shared" si="2"/>
        <v>06689</v>
      </c>
      <c r="O45" t="str">
        <f t="shared" si="0"/>
        <v/>
      </c>
      <c r="P45" t="s">
        <v>7015</v>
      </c>
      <c r="Q45">
        <f t="shared" si="3"/>
        <v>6689</v>
      </c>
      <c r="R45" s="39">
        <f t="shared" si="1"/>
        <v>532092</v>
      </c>
    </row>
    <row r="46" spans="1:18" ht="14.45" customHeight="1">
      <c r="A46" s="10">
        <v>27</v>
      </c>
      <c r="B46" s="131"/>
      <c r="C46" s="6" t="s">
        <v>74</v>
      </c>
      <c r="D46" s="7">
        <v>44981</v>
      </c>
      <c r="E46" s="8" t="s">
        <v>75</v>
      </c>
      <c r="F46" s="9">
        <v>1863113</v>
      </c>
      <c r="G46" s="8" t="s">
        <v>29</v>
      </c>
      <c r="H46" s="9">
        <v>195627</v>
      </c>
      <c r="I46" s="132"/>
      <c r="J46" s="133"/>
      <c r="K46" s="134"/>
      <c r="L46" s="135"/>
      <c r="M46" s="136"/>
      <c r="N46" s="49" t="str">
        <f t="shared" si="2"/>
        <v>08982</v>
      </c>
      <c r="O46" t="str">
        <f t="shared" si="0"/>
        <v/>
      </c>
      <c r="P46" t="s">
        <v>7016</v>
      </c>
      <c r="Q46">
        <f t="shared" si="3"/>
        <v>8982</v>
      </c>
      <c r="R46" s="39">
        <f t="shared" si="1"/>
        <v>1863113</v>
      </c>
    </row>
    <row r="47" spans="1:18" ht="14.45" customHeight="1">
      <c r="A47" s="11">
        <v>28</v>
      </c>
      <c r="B47" s="120"/>
      <c r="C47" s="6" t="s">
        <v>76</v>
      </c>
      <c r="D47" s="7">
        <v>44981</v>
      </c>
      <c r="E47" s="8" t="s">
        <v>69</v>
      </c>
      <c r="F47" s="9">
        <v>1513873</v>
      </c>
      <c r="G47" s="8" t="s">
        <v>29</v>
      </c>
      <c r="H47" s="9">
        <v>158957</v>
      </c>
      <c r="I47" s="124"/>
      <c r="J47" s="125"/>
      <c r="K47" s="126"/>
      <c r="L47" s="129"/>
      <c r="M47" s="130"/>
      <c r="N47" s="49" t="str">
        <f t="shared" si="2"/>
        <v>08980</v>
      </c>
      <c r="O47" t="str">
        <f t="shared" si="0"/>
        <v/>
      </c>
      <c r="P47" t="s">
        <v>7017</v>
      </c>
      <c r="Q47">
        <f t="shared" si="3"/>
        <v>8980</v>
      </c>
      <c r="R47" s="39">
        <f t="shared" si="1"/>
        <v>1513873</v>
      </c>
    </row>
    <row r="48" spans="1:18" ht="14.65" customHeight="1">
      <c r="A48" s="5">
        <v>29</v>
      </c>
      <c r="B48" s="119" t="s">
        <v>77</v>
      </c>
      <c r="C48" s="6" t="s">
        <v>78</v>
      </c>
      <c r="D48" s="7">
        <v>44967</v>
      </c>
      <c r="E48" s="8" t="s">
        <v>66</v>
      </c>
      <c r="F48" s="9">
        <v>1014690</v>
      </c>
      <c r="G48" s="8" t="s">
        <v>29</v>
      </c>
      <c r="H48" s="9">
        <v>106543</v>
      </c>
      <c r="I48" s="121">
        <v>2653943</v>
      </c>
      <c r="J48" s="122"/>
      <c r="K48" s="123"/>
      <c r="L48" s="127" t="s">
        <v>63</v>
      </c>
      <c r="M48" s="128"/>
      <c r="N48" s="49" t="str">
        <f t="shared" si="2"/>
        <v>03798</v>
      </c>
      <c r="O48" t="str">
        <f t="shared" si="0"/>
        <v/>
      </c>
      <c r="P48" t="s">
        <v>7018</v>
      </c>
      <c r="Q48">
        <f t="shared" si="3"/>
        <v>3798</v>
      </c>
      <c r="R48" s="39">
        <f t="shared" si="1"/>
        <v>1014690</v>
      </c>
    </row>
    <row r="49" spans="1:18" ht="14.65" customHeight="1">
      <c r="A49" s="11">
        <v>30</v>
      </c>
      <c r="B49" s="120"/>
      <c r="C49" s="6" t="s">
        <v>79</v>
      </c>
      <c r="D49" s="7">
        <v>44981</v>
      </c>
      <c r="E49" s="8" t="s">
        <v>75</v>
      </c>
      <c r="F49" s="9">
        <v>1950610</v>
      </c>
      <c r="G49" s="8" t="s">
        <v>29</v>
      </c>
      <c r="H49" s="9">
        <v>204814</v>
      </c>
      <c r="I49" s="124"/>
      <c r="J49" s="125"/>
      <c r="K49" s="126"/>
      <c r="L49" s="129"/>
      <c r="M49" s="130"/>
      <c r="N49" s="49" t="str">
        <f t="shared" si="2"/>
        <v>08849</v>
      </c>
      <c r="O49" t="str">
        <f t="shared" si="0"/>
        <v/>
      </c>
      <c r="P49" t="e">
        <f>11981+(+RIGHT(E49,5))</f>
        <v>#VALUE!</v>
      </c>
      <c r="Q49">
        <f t="shared" si="3"/>
        <v>8849</v>
      </c>
      <c r="R49" s="39">
        <f t="shared" si="1"/>
        <v>1950610</v>
      </c>
    </row>
    <row r="50" spans="1:18" ht="16.149999999999999" customHeight="1">
      <c r="A50" s="12">
        <v>31</v>
      </c>
      <c r="B50" s="12" t="s">
        <v>80</v>
      </c>
      <c r="C50" s="6" t="s">
        <v>81</v>
      </c>
      <c r="D50" s="7">
        <v>44978</v>
      </c>
      <c r="E50" s="8" t="s">
        <v>75</v>
      </c>
      <c r="F50" s="9">
        <v>1535716</v>
      </c>
      <c r="G50" s="8" t="s">
        <v>29</v>
      </c>
      <c r="H50" s="9">
        <v>161250</v>
      </c>
      <c r="I50" s="137">
        <v>1374466</v>
      </c>
      <c r="J50" s="138"/>
      <c r="K50" s="139"/>
      <c r="L50" s="140" t="s">
        <v>63</v>
      </c>
      <c r="M50" s="141"/>
      <c r="N50" s="49" t="str">
        <f t="shared" si="2"/>
        <v>06763</v>
      </c>
      <c r="O50" t="str">
        <f t="shared" si="0"/>
        <v/>
      </c>
      <c r="P50" t="e">
        <f>11088+(+RIGHT(E50,5))</f>
        <v>#VALUE!</v>
      </c>
      <c r="Q50">
        <f t="shared" si="3"/>
        <v>6763</v>
      </c>
      <c r="R50" s="39">
        <f t="shared" si="1"/>
        <v>1535716</v>
      </c>
    </row>
    <row r="51" spans="1:18" ht="14.65" customHeight="1">
      <c r="A51" s="5">
        <v>32</v>
      </c>
      <c r="B51" s="119" t="s">
        <v>82</v>
      </c>
      <c r="C51" s="6" t="s">
        <v>83</v>
      </c>
      <c r="D51" s="7">
        <v>44968</v>
      </c>
      <c r="E51" s="8" t="s">
        <v>73</v>
      </c>
      <c r="F51" s="9">
        <v>925010</v>
      </c>
      <c r="G51" s="8" t="s">
        <v>29</v>
      </c>
      <c r="H51" s="9">
        <v>97126</v>
      </c>
      <c r="I51" s="121">
        <v>1304106</v>
      </c>
      <c r="J51" s="122"/>
      <c r="K51" s="123"/>
      <c r="L51" s="127" t="s">
        <v>63</v>
      </c>
      <c r="M51" s="128"/>
      <c r="N51" s="49" t="str">
        <f t="shared" si="2"/>
        <v>03897</v>
      </c>
      <c r="O51" t="str">
        <f t="shared" si="0"/>
        <v/>
      </c>
      <c r="P51" t="e">
        <f>11079+(+RIGHT(E51,5))</f>
        <v>#VALUE!</v>
      </c>
      <c r="Q51">
        <f t="shared" si="3"/>
        <v>3897</v>
      </c>
      <c r="R51" s="39">
        <f t="shared" si="1"/>
        <v>925010</v>
      </c>
    </row>
    <row r="52" spans="1:18" ht="14.65" customHeight="1">
      <c r="A52" s="11">
        <v>33</v>
      </c>
      <c r="B52" s="120"/>
      <c r="C52" s="6" t="s">
        <v>84</v>
      </c>
      <c r="D52" s="7">
        <v>44973</v>
      </c>
      <c r="E52" s="8" t="s">
        <v>73</v>
      </c>
      <c r="F52" s="9">
        <v>532092</v>
      </c>
      <c r="G52" s="8" t="s">
        <v>29</v>
      </c>
      <c r="H52" s="9">
        <v>55870</v>
      </c>
      <c r="I52" s="124"/>
      <c r="J52" s="125"/>
      <c r="K52" s="126"/>
      <c r="L52" s="129"/>
      <c r="M52" s="130"/>
      <c r="N52" s="49" t="str">
        <f t="shared" si="2"/>
        <v>05500</v>
      </c>
      <c r="O52" t="str">
        <f t="shared" si="0"/>
        <v/>
      </c>
      <c r="P52" t="e">
        <f>11154+(+RIGHT(E52,5))</f>
        <v>#VALUE!</v>
      </c>
      <c r="Q52">
        <f t="shared" si="3"/>
        <v>5500</v>
      </c>
      <c r="R52" s="39">
        <f t="shared" si="1"/>
        <v>532092</v>
      </c>
    </row>
    <row r="53" spans="1:18" ht="14.45" customHeight="1">
      <c r="A53" s="5">
        <v>34</v>
      </c>
      <c r="B53" s="119" t="s">
        <v>85</v>
      </c>
      <c r="C53" s="6" t="s">
        <v>86</v>
      </c>
      <c r="D53" s="7">
        <v>44973</v>
      </c>
      <c r="E53" s="8" t="s">
        <v>66</v>
      </c>
      <c r="F53" s="9">
        <v>1694561</v>
      </c>
      <c r="G53" s="8" t="s">
        <v>29</v>
      </c>
      <c r="H53" s="9">
        <v>177929</v>
      </c>
      <c r="I53" s="121">
        <v>7562677</v>
      </c>
      <c r="J53" s="122"/>
      <c r="K53" s="123"/>
      <c r="L53" s="127" t="s">
        <v>63</v>
      </c>
      <c r="M53" s="128"/>
      <c r="N53" s="49" t="str">
        <f t="shared" si="2"/>
        <v>05496</v>
      </c>
      <c r="O53" t="str">
        <f t="shared" si="0"/>
        <v/>
      </c>
      <c r="P53" t="e">
        <f>11275+(+RIGHT(E53,5))</f>
        <v>#VALUE!</v>
      </c>
      <c r="Q53">
        <f t="shared" si="3"/>
        <v>5496</v>
      </c>
      <c r="R53" s="39">
        <f t="shared" si="1"/>
        <v>1694561</v>
      </c>
    </row>
    <row r="54" spans="1:18" ht="14.45" customHeight="1">
      <c r="A54" s="10">
        <v>35</v>
      </c>
      <c r="B54" s="131"/>
      <c r="C54" s="6" t="s">
        <v>87</v>
      </c>
      <c r="D54" s="7">
        <v>44963</v>
      </c>
      <c r="E54" s="8" t="s">
        <v>69</v>
      </c>
      <c r="F54" s="9">
        <v>925010</v>
      </c>
      <c r="G54" s="8" t="s">
        <v>29</v>
      </c>
      <c r="H54" s="9">
        <v>97126</v>
      </c>
      <c r="I54" s="132"/>
      <c r="J54" s="133"/>
      <c r="K54" s="134"/>
      <c r="L54" s="135"/>
      <c r="M54" s="136"/>
      <c r="N54" s="49" t="str">
        <f t="shared" si="2"/>
        <v>02988</v>
      </c>
      <c r="O54" t="str">
        <f t="shared" si="0"/>
        <v/>
      </c>
      <c r="P54" t="e">
        <f>10466+(+RIGHT(E54,5))</f>
        <v>#VALUE!</v>
      </c>
      <c r="Q54">
        <f t="shared" si="3"/>
        <v>2988</v>
      </c>
      <c r="R54" s="39">
        <f t="shared" si="1"/>
        <v>925010</v>
      </c>
    </row>
    <row r="55" spans="1:18" ht="14.45" customHeight="1">
      <c r="A55" s="10">
        <v>36</v>
      </c>
      <c r="B55" s="131"/>
      <c r="C55" s="6" t="s">
        <v>88</v>
      </c>
      <c r="D55" s="7">
        <v>44963</v>
      </c>
      <c r="E55" s="8" t="s">
        <v>66</v>
      </c>
      <c r="F55" s="9">
        <v>700257</v>
      </c>
      <c r="G55" s="8" t="s">
        <v>29</v>
      </c>
      <c r="H55" s="9">
        <v>73527</v>
      </c>
      <c r="I55" s="132"/>
      <c r="J55" s="133"/>
      <c r="K55" s="134"/>
      <c r="L55" s="135"/>
      <c r="M55" s="136"/>
      <c r="N55" s="49" t="str">
        <f t="shared" si="2"/>
        <v>03018</v>
      </c>
      <c r="O55" t="str">
        <f t="shared" si="0"/>
        <v/>
      </c>
      <c r="P55" t="e">
        <f>10487+(+RIGHT(E55,5))</f>
        <v>#VALUE!</v>
      </c>
      <c r="Q55">
        <f t="shared" si="3"/>
        <v>3018</v>
      </c>
      <c r="R55" s="39">
        <f t="shared" si="1"/>
        <v>700257</v>
      </c>
    </row>
    <row r="56" spans="1:18" ht="14.45" customHeight="1">
      <c r="A56" s="10">
        <v>37</v>
      </c>
      <c r="B56" s="131"/>
      <c r="C56" s="6" t="s">
        <v>89</v>
      </c>
      <c r="D56" s="7">
        <v>44973</v>
      </c>
      <c r="E56" s="8" t="s">
        <v>66</v>
      </c>
      <c r="F56" s="9">
        <v>1290691</v>
      </c>
      <c r="G56" s="8" t="s">
        <v>29</v>
      </c>
      <c r="H56" s="9">
        <v>135522</v>
      </c>
      <c r="I56" s="132"/>
      <c r="J56" s="133"/>
      <c r="K56" s="134"/>
      <c r="L56" s="135"/>
      <c r="M56" s="136"/>
      <c r="N56" s="49" t="str">
        <f t="shared" si="2"/>
        <v>05494</v>
      </c>
      <c r="O56" t="str">
        <f t="shared" si="0"/>
        <v/>
      </c>
      <c r="P56" t="e">
        <f>10383+(+RIGHT(E56,5))</f>
        <v>#VALUE!</v>
      </c>
      <c r="Q56">
        <f t="shared" si="3"/>
        <v>5494</v>
      </c>
      <c r="R56" s="39">
        <f t="shared" si="1"/>
        <v>1290691</v>
      </c>
    </row>
    <row r="57" spans="1:18" ht="14.45" customHeight="1">
      <c r="A57" s="10">
        <v>38</v>
      </c>
      <c r="B57" s="131"/>
      <c r="C57" s="6" t="s">
        <v>90</v>
      </c>
      <c r="D57" s="7">
        <v>44964</v>
      </c>
      <c r="E57" s="13"/>
      <c r="F57" s="9">
        <v>1669553</v>
      </c>
      <c r="G57" s="8" t="s">
        <v>29</v>
      </c>
      <c r="H57" s="9">
        <v>175303</v>
      </c>
      <c r="I57" s="132"/>
      <c r="J57" s="133"/>
      <c r="K57" s="134"/>
      <c r="L57" s="135"/>
      <c r="M57" s="136"/>
      <c r="N57" s="49" t="str">
        <f t="shared" si="2"/>
        <v>03077</v>
      </c>
      <c r="O57" t="str">
        <f t="shared" si="0"/>
        <v/>
      </c>
      <c r="P57" t="e">
        <f>10371+(+RIGHT(E57,5))</f>
        <v>#VALUE!</v>
      </c>
      <c r="Q57">
        <f t="shared" si="3"/>
        <v>3077</v>
      </c>
      <c r="R57" s="39">
        <f t="shared" si="1"/>
        <v>1669553</v>
      </c>
    </row>
    <row r="58" spans="1:18" ht="14.45" customHeight="1">
      <c r="A58" s="10">
        <v>39</v>
      </c>
      <c r="B58" s="131"/>
      <c r="C58" s="6" t="s">
        <v>91</v>
      </c>
      <c r="D58" s="7">
        <v>44974</v>
      </c>
      <c r="E58" s="8" t="s">
        <v>69</v>
      </c>
      <c r="F58" s="9">
        <v>730978</v>
      </c>
      <c r="G58" s="8" t="s">
        <v>29</v>
      </c>
      <c r="H58" s="9">
        <v>76753</v>
      </c>
      <c r="I58" s="132"/>
      <c r="J58" s="133"/>
      <c r="K58" s="134"/>
      <c r="L58" s="135"/>
      <c r="M58" s="136"/>
      <c r="N58" s="49" t="str">
        <f t="shared" si="2"/>
        <v>06387</v>
      </c>
      <c r="O58" t="str">
        <f t="shared" si="0"/>
        <v/>
      </c>
      <c r="P58" t="s">
        <v>7019</v>
      </c>
      <c r="Q58">
        <f t="shared" si="3"/>
        <v>6387</v>
      </c>
      <c r="R58" s="39">
        <f t="shared" si="1"/>
        <v>730978</v>
      </c>
    </row>
    <row r="59" spans="1:18" ht="14.45" customHeight="1">
      <c r="A59" s="10">
        <v>40</v>
      </c>
      <c r="B59" s="131"/>
      <c r="C59" s="6" t="s">
        <v>92</v>
      </c>
      <c r="D59" s="7">
        <v>44963</v>
      </c>
      <c r="E59" s="8" t="s">
        <v>73</v>
      </c>
      <c r="F59" s="9">
        <v>476892</v>
      </c>
      <c r="G59" s="8" t="s">
        <v>29</v>
      </c>
      <c r="H59" s="9">
        <v>50074</v>
      </c>
      <c r="I59" s="132"/>
      <c r="J59" s="133"/>
      <c r="K59" s="134"/>
      <c r="L59" s="135"/>
      <c r="M59" s="136"/>
      <c r="N59" s="49" t="str">
        <f>RIGHT(C59,5)</f>
        <v>b2939</v>
      </c>
      <c r="O59" t="str">
        <f t="shared" si="0"/>
        <v/>
      </c>
      <c r="P59" t="s">
        <v>7020</v>
      </c>
      <c r="Q59">
        <v>2939</v>
      </c>
      <c r="R59" s="39">
        <f t="shared" si="1"/>
        <v>476892</v>
      </c>
    </row>
    <row r="60" spans="1:18" ht="14.45" customHeight="1">
      <c r="A60" s="11">
        <v>41</v>
      </c>
      <c r="B60" s="120"/>
      <c r="C60" s="6" t="s">
        <v>93</v>
      </c>
      <c r="D60" s="7">
        <v>44984</v>
      </c>
      <c r="E60" s="8" t="s">
        <v>75</v>
      </c>
      <c r="F60" s="9">
        <v>961976</v>
      </c>
      <c r="G60" s="8" t="s">
        <v>29</v>
      </c>
      <c r="H60" s="9">
        <v>101007</v>
      </c>
      <c r="I60" s="124"/>
      <c r="J60" s="125"/>
      <c r="K60" s="126"/>
      <c r="L60" s="129"/>
      <c r="M60" s="130"/>
      <c r="N60" s="49" t="str">
        <f t="shared" si="2"/>
        <v>09036</v>
      </c>
      <c r="O60" t="str">
        <f t="shared" si="0"/>
        <v/>
      </c>
      <c r="P60" t="e">
        <f>11967+(+RIGHT(E60,5))</f>
        <v>#VALUE!</v>
      </c>
      <c r="Q60">
        <f t="shared" si="3"/>
        <v>9036</v>
      </c>
      <c r="R60" s="39">
        <f t="shared" si="1"/>
        <v>961976</v>
      </c>
    </row>
    <row r="61" spans="1:18" ht="16.149999999999999" customHeight="1">
      <c r="A61" s="12">
        <v>42</v>
      </c>
      <c r="B61" s="12" t="s">
        <v>94</v>
      </c>
      <c r="C61" s="6" t="s">
        <v>95</v>
      </c>
      <c r="D61" s="7">
        <v>44979</v>
      </c>
      <c r="E61" s="8" t="s">
        <v>69</v>
      </c>
      <c r="F61" s="9">
        <v>1866046</v>
      </c>
      <c r="G61" s="8" t="s">
        <v>29</v>
      </c>
      <c r="H61" s="9">
        <v>195935</v>
      </c>
      <c r="I61" s="137">
        <v>1670111</v>
      </c>
      <c r="J61" s="138"/>
      <c r="K61" s="139"/>
      <c r="L61" s="140" t="s">
        <v>63</v>
      </c>
      <c r="M61" s="141"/>
      <c r="N61" s="49" t="str">
        <f t="shared" si="2"/>
        <v>06853</v>
      </c>
      <c r="O61" t="str">
        <f t="shared" si="0"/>
        <v/>
      </c>
      <c r="P61" t="e">
        <f>11731+(+RIGHT(E61,5))</f>
        <v>#VALUE!</v>
      </c>
      <c r="Q61">
        <f t="shared" si="3"/>
        <v>6853</v>
      </c>
      <c r="R61" s="39">
        <f t="shared" si="1"/>
        <v>1866046</v>
      </c>
    </row>
    <row r="62" spans="1:18" ht="14.45" customHeight="1">
      <c r="A62" s="5">
        <v>43</v>
      </c>
      <c r="B62" s="119" t="s">
        <v>96</v>
      </c>
      <c r="C62" s="6" t="s">
        <v>97</v>
      </c>
      <c r="D62" s="7">
        <v>44998</v>
      </c>
      <c r="E62" s="8" t="s">
        <v>98</v>
      </c>
      <c r="F62" s="9">
        <v>2272254</v>
      </c>
      <c r="G62" s="8" t="s">
        <v>29</v>
      </c>
      <c r="H62" s="9">
        <v>238587</v>
      </c>
      <c r="I62" s="121">
        <v>287745313</v>
      </c>
      <c r="J62" s="122"/>
      <c r="K62" s="123"/>
      <c r="L62" s="127" t="s">
        <v>63</v>
      </c>
      <c r="M62" s="128"/>
      <c r="N62" s="49" t="str">
        <f t="shared" si="2"/>
        <v>13476</v>
      </c>
      <c r="O62" t="str">
        <f t="shared" si="0"/>
        <v/>
      </c>
      <c r="P62" t="e">
        <f>10885+(+RIGHT(E62,5))</f>
        <v>#VALUE!</v>
      </c>
      <c r="Q62">
        <f t="shared" si="3"/>
        <v>13476</v>
      </c>
      <c r="R62" s="39">
        <f t="shared" si="1"/>
        <v>2272254</v>
      </c>
    </row>
    <row r="63" spans="1:18" ht="14.45" customHeight="1">
      <c r="A63" s="10">
        <v>44</v>
      </c>
      <c r="B63" s="131"/>
      <c r="C63" s="6" t="s">
        <v>99</v>
      </c>
      <c r="D63" s="7">
        <v>45014</v>
      </c>
      <c r="E63" s="8" t="s">
        <v>98</v>
      </c>
      <c r="F63" s="9">
        <v>1669553</v>
      </c>
      <c r="G63" s="8" t="s">
        <v>29</v>
      </c>
      <c r="H63" s="9">
        <v>175303</v>
      </c>
      <c r="I63" s="132"/>
      <c r="J63" s="133"/>
      <c r="K63" s="134"/>
      <c r="L63" s="135"/>
      <c r="M63" s="136"/>
      <c r="N63" s="49" t="str">
        <f t="shared" si="2"/>
        <v>17735</v>
      </c>
      <c r="O63" t="str">
        <f t="shared" si="0"/>
        <v/>
      </c>
      <c r="P63" t="e">
        <f>11036+(+RIGHT(E63,5))</f>
        <v>#VALUE!</v>
      </c>
      <c r="Q63">
        <f t="shared" si="3"/>
        <v>17735</v>
      </c>
      <c r="R63" s="39">
        <f t="shared" si="1"/>
        <v>1669553</v>
      </c>
    </row>
    <row r="64" spans="1:18" ht="14.45" customHeight="1">
      <c r="A64" s="10">
        <v>45</v>
      </c>
      <c r="B64" s="131"/>
      <c r="C64" s="6" t="s">
        <v>100</v>
      </c>
      <c r="D64" s="7">
        <v>45012</v>
      </c>
      <c r="E64" s="8" t="s">
        <v>101</v>
      </c>
      <c r="F64" s="9">
        <v>479160</v>
      </c>
      <c r="G64" s="8" t="s">
        <v>29</v>
      </c>
      <c r="H64" s="9">
        <v>50312</v>
      </c>
      <c r="I64" s="132"/>
      <c r="J64" s="133"/>
      <c r="K64" s="134"/>
      <c r="L64" s="135"/>
      <c r="M64" s="136"/>
      <c r="N64" s="49" t="str">
        <f t="shared" si="2"/>
        <v>17525</v>
      </c>
      <c r="O64" t="str">
        <f t="shared" si="0"/>
        <v/>
      </c>
      <c r="P64" t="e">
        <f>10967+(+RIGHT(E64,5))</f>
        <v>#VALUE!</v>
      </c>
      <c r="Q64">
        <f t="shared" si="3"/>
        <v>17525</v>
      </c>
      <c r="R64" s="39">
        <f t="shared" si="1"/>
        <v>479160</v>
      </c>
    </row>
    <row r="65" spans="1:18" ht="14.45" customHeight="1">
      <c r="A65" s="10">
        <v>46</v>
      </c>
      <c r="B65" s="131"/>
      <c r="C65" s="6" t="s">
        <v>102</v>
      </c>
      <c r="D65" s="7">
        <v>45009</v>
      </c>
      <c r="E65" s="8" t="s">
        <v>75</v>
      </c>
      <c r="F65" s="9">
        <v>1060739</v>
      </c>
      <c r="G65" s="8" t="s">
        <v>29</v>
      </c>
      <c r="H65" s="9">
        <v>111378</v>
      </c>
      <c r="I65" s="132"/>
      <c r="J65" s="133"/>
      <c r="K65" s="134"/>
      <c r="L65" s="135"/>
      <c r="M65" s="136"/>
      <c r="N65" s="49" t="str">
        <f t="shared" si="2"/>
        <v>17464</v>
      </c>
      <c r="O65" t="str">
        <f t="shared" si="0"/>
        <v/>
      </c>
      <c r="P65" t="e">
        <f>10413+(+RIGHT(E65,5))</f>
        <v>#VALUE!</v>
      </c>
      <c r="Q65">
        <f t="shared" si="3"/>
        <v>17464</v>
      </c>
      <c r="R65" s="39">
        <f t="shared" si="1"/>
        <v>1060739</v>
      </c>
    </row>
    <row r="66" spans="1:18" ht="14.45" customHeight="1">
      <c r="A66" s="10">
        <v>47</v>
      </c>
      <c r="B66" s="131"/>
      <c r="C66" s="6" t="s">
        <v>103</v>
      </c>
      <c r="D66" s="7">
        <v>45013</v>
      </c>
      <c r="E66" s="8" t="s">
        <v>75</v>
      </c>
      <c r="F66" s="9">
        <v>610819</v>
      </c>
      <c r="G66" s="8" t="s">
        <v>29</v>
      </c>
      <c r="H66" s="9">
        <v>64136</v>
      </c>
      <c r="I66" s="132"/>
      <c r="J66" s="133"/>
      <c r="K66" s="134"/>
      <c r="L66" s="135"/>
      <c r="M66" s="136"/>
      <c r="N66" s="49" t="str">
        <f t="shared" si="2"/>
        <v>17654</v>
      </c>
      <c r="O66" t="str">
        <f t="shared" si="0"/>
        <v/>
      </c>
      <c r="P66" t="s">
        <v>7021</v>
      </c>
      <c r="Q66">
        <f t="shared" si="3"/>
        <v>17654</v>
      </c>
      <c r="R66" s="39">
        <f t="shared" si="1"/>
        <v>610819</v>
      </c>
    </row>
    <row r="67" spans="1:18" ht="14.45" customHeight="1">
      <c r="A67" s="10">
        <v>48</v>
      </c>
      <c r="B67" s="131"/>
      <c r="C67" s="6" t="s">
        <v>104</v>
      </c>
      <c r="D67" s="7">
        <v>45015</v>
      </c>
      <c r="E67" s="8" t="s">
        <v>75</v>
      </c>
      <c r="F67" s="9">
        <v>853839</v>
      </c>
      <c r="G67" s="8" t="s">
        <v>29</v>
      </c>
      <c r="H67" s="9">
        <v>89653</v>
      </c>
      <c r="I67" s="132"/>
      <c r="J67" s="133"/>
      <c r="K67" s="134"/>
      <c r="L67" s="135"/>
      <c r="M67" s="136"/>
      <c r="N67" s="49" t="str">
        <f t="shared" si="2"/>
        <v>17810</v>
      </c>
      <c r="O67" t="str">
        <f t="shared" si="0"/>
        <v/>
      </c>
      <c r="P67" t="s">
        <v>7022</v>
      </c>
      <c r="Q67">
        <f t="shared" si="3"/>
        <v>17810</v>
      </c>
      <c r="R67" s="39">
        <f t="shared" si="1"/>
        <v>853839</v>
      </c>
    </row>
    <row r="68" spans="1:18" ht="14.45" customHeight="1">
      <c r="A68" s="10">
        <v>49</v>
      </c>
      <c r="B68" s="131"/>
      <c r="C68" s="6" t="s">
        <v>105</v>
      </c>
      <c r="D68" s="7">
        <v>44998</v>
      </c>
      <c r="E68" s="8" t="s">
        <v>75</v>
      </c>
      <c r="F68" s="9">
        <v>721219</v>
      </c>
      <c r="G68" s="8" t="s">
        <v>29</v>
      </c>
      <c r="H68" s="9">
        <v>75728</v>
      </c>
      <c r="I68" s="132"/>
      <c r="J68" s="133"/>
      <c r="K68" s="134"/>
      <c r="L68" s="135"/>
      <c r="M68" s="136"/>
      <c r="N68" s="49" t="str">
        <f t="shared" si="2"/>
        <v>13449</v>
      </c>
      <c r="O68" t="str">
        <f t="shared" si="0"/>
        <v/>
      </c>
      <c r="P68" t="s">
        <v>7023</v>
      </c>
      <c r="Q68">
        <f t="shared" si="3"/>
        <v>13449</v>
      </c>
      <c r="R68" s="39">
        <f t="shared" si="1"/>
        <v>721219</v>
      </c>
    </row>
    <row r="69" spans="1:18" ht="14.45" customHeight="1">
      <c r="A69" s="10">
        <v>50</v>
      </c>
      <c r="B69" s="131"/>
      <c r="C69" s="6" t="s">
        <v>106</v>
      </c>
      <c r="D69" s="7">
        <v>45013</v>
      </c>
      <c r="E69" s="8" t="s">
        <v>75</v>
      </c>
      <c r="F69" s="9">
        <v>2468153</v>
      </c>
      <c r="G69" s="8" t="s">
        <v>29</v>
      </c>
      <c r="H69" s="9">
        <v>259156</v>
      </c>
      <c r="I69" s="132"/>
      <c r="J69" s="133"/>
      <c r="K69" s="134"/>
      <c r="L69" s="135"/>
      <c r="M69" s="136"/>
      <c r="N69" s="49" t="str">
        <f t="shared" si="2"/>
        <v>17657</v>
      </c>
      <c r="O69" t="str">
        <f t="shared" si="0"/>
        <v/>
      </c>
      <c r="P69" t="s">
        <v>7024</v>
      </c>
      <c r="Q69">
        <f t="shared" si="3"/>
        <v>17657</v>
      </c>
      <c r="R69" s="39">
        <f t="shared" si="1"/>
        <v>2468153</v>
      </c>
    </row>
    <row r="70" spans="1:18" ht="14.45" customHeight="1">
      <c r="A70" s="10">
        <v>51</v>
      </c>
      <c r="B70" s="131"/>
      <c r="C70" s="6" t="s">
        <v>107</v>
      </c>
      <c r="D70" s="7">
        <v>45015</v>
      </c>
      <c r="E70" s="8" t="s">
        <v>73</v>
      </c>
      <c r="F70" s="9">
        <v>1326868</v>
      </c>
      <c r="G70" s="8" t="s">
        <v>29</v>
      </c>
      <c r="H70" s="9">
        <v>139321</v>
      </c>
      <c r="I70" s="132"/>
      <c r="J70" s="133"/>
      <c r="K70" s="134"/>
      <c r="L70" s="135"/>
      <c r="M70" s="136"/>
      <c r="N70" s="49" t="str">
        <f t="shared" si="2"/>
        <v>18104</v>
      </c>
      <c r="O70" t="str">
        <f t="shared" si="0"/>
        <v/>
      </c>
      <c r="P70" t="s">
        <v>7025</v>
      </c>
      <c r="Q70">
        <f t="shared" si="3"/>
        <v>18104</v>
      </c>
      <c r="R70" s="39">
        <f t="shared" si="1"/>
        <v>1326868</v>
      </c>
    </row>
    <row r="71" spans="1:18" ht="14.45" customHeight="1">
      <c r="A71" s="10">
        <v>52</v>
      </c>
      <c r="B71" s="131"/>
      <c r="C71" s="6" t="s">
        <v>108</v>
      </c>
      <c r="D71" s="7">
        <v>45010</v>
      </c>
      <c r="E71" s="8" t="s">
        <v>101</v>
      </c>
      <c r="F71" s="9">
        <v>668919</v>
      </c>
      <c r="G71" s="8" t="s">
        <v>29</v>
      </c>
      <c r="H71" s="9">
        <v>70236</v>
      </c>
      <c r="I71" s="132"/>
      <c r="J71" s="133"/>
      <c r="K71" s="134"/>
      <c r="L71" s="135"/>
      <c r="M71" s="136"/>
      <c r="N71" s="49" t="str">
        <f t="shared" si="2"/>
        <v>17488</v>
      </c>
      <c r="O71" t="str">
        <f t="shared" si="0"/>
        <v/>
      </c>
      <c r="P71" t="s">
        <v>7026</v>
      </c>
      <c r="Q71">
        <f t="shared" si="3"/>
        <v>17488</v>
      </c>
      <c r="R71" s="39">
        <f t="shared" si="1"/>
        <v>668919</v>
      </c>
    </row>
    <row r="72" spans="1:18" ht="14.45" customHeight="1">
      <c r="A72" s="10">
        <v>53</v>
      </c>
      <c r="B72" s="131"/>
      <c r="C72" s="6" t="s">
        <v>109</v>
      </c>
      <c r="D72" s="7">
        <v>45006</v>
      </c>
      <c r="E72" s="8" t="s">
        <v>69</v>
      </c>
      <c r="F72" s="9">
        <v>1290691</v>
      </c>
      <c r="G72" s="8" t="s">
        <v>29</v>
      </c>
      <c r="H72" s="9">
        <v>135523</v>
      </c>
      <c r="I72" s="132"/>
      <c r="J72" s="133"/>
      <c r="K72" s="134"/>
      <c r="L72" s="135"/>
      <c r="M72" s="136"/>
      <c r="N72" s="49" t="str">
        <f t="shared" si="2"/>
        <v>15824</v>
      </c>
      <c r="O72" t="str">
        <f t="shared" si="0"/>
        <v/>
      </c>
      <c r="P72" t="e">
        <f>11715+(+RIGHT(E72,5))</f>
        <v>#VALUE!</v>
      </c>
      <c r="Q72">
        <f t="shared" si="3"/>
        <v>15824</v>
      </c>
      <c r="R72" s="39">
        <f t="shared" si="1"/>
        <v>1290691</v>
      </c>
    </row>
    <row r="73" spans="1:18" ht="14.45" customHeight="1">
      <c r="A73" s="10">
        <v>54</v>
      </c>
      <c r="B73" s="131"/>
      <c r="C73" s="6" t="s">
        <v>110</v>
      </c>
      <c r="D73" s="7">
        <v>45000</v>
      </c>
      <c r="E73" s="8" t="s">
        <v>101</v>
      </c>
      <c r="F73" s="9">
        <v>374347</v>
      </c>
      <c r="G73" s="8" t="s">
        <v>29</v>
      </c>
      <c r="H73" s="9">
        <v>39306</v>
      </c>
      <c r="I73" s="132"/>
      <c r="J73" s="133"/>
      <c r="K73" s="134"/>
      <c r="L73" s="135"/>
      <c r="M73" s="136"/>
      <c r="N73" s="49" t="str">
        <f t="shared" si="2"/>
        <v>13658</v>
      </c>
      <c r="O73" t="str">
        <f t="shared" si="0"/>
        <v/>
      </c>
      <c r="P73" t="e">
        <f>10240+(+RIGHT(E73,5))</f>
        <v>#VALUE!</v>
      </c>
      <c r="Q73">
        <f t="shared" si="3"/>
        <v>13658</v>
      </c>
      <c r="R73" s="39">
        <f t="shared" si="1"/>
        <v>374347</v>
      </c>
    </row>
    <row r="74" spans="1:18" ht="14.45" customHeight="1">
      <c r="A74" s="10">
        <v>55</v>
      </c>
      <c r="B74" s="131"/>
      <c r="C74" s="6" t="s">
        <v>111</v>
      </c>
      <c r="D74" s="7">
        <v>44998</v>
      </c>
      <c r="E74" s="8" t="s">
        <v>101</v>
      </c>
      <c r="F74" s="9">
        <v>374347</v>
      </c>
      <c r="G74" s="8" t="s">
        <v>29</v>
      </c>
      <c r="H74" s="9">
        <v>39306</v>
      </c>
      <c r="I74" s="132"/>
      <c r="J74" s="133"/>
      <c r="K74" s="134"/>
      <c r="L74" s="135"/>
      <c r="M74" s="136"/>
      <c r="N74" s="49" t="str">
        <f t="shared" si="2"/>
        <v>13436</v>
      </c>
      <c r="O74" t="str">
        <f t="shared" si="0"/>
        <v/>
      </c>
      <c r="P74" t="s">
        <v>7027</v>
      </c>
      <c r="Q74">
        <f t="shared" si="3"/>
        <v>13436</v>
      </c>
      <c r="R74" s="39">
        <f t="shared" si="1"/>
        <v>374347</v>
      </c>
    </row>
    <row r="75" spans="1:18" ht="14.45" customHeight="1">
      <c r="A75" s="10">
        <v>56</v>
      </c>
      <c r="B75" s="131"/>
      <c r="C75" s="6" t="s">
        <v>112</v>
      </c>
      <c r="D75" s="7">
        <v>45010</v>
      </c>
      <c r="E75" s="8" t="s">
        <v>101</v>
      </c>
      <c r="F75" s="9">
        <v>851668</v>
      </c>
      <c r="G75" s="8" t="s">
        <v>29</v>
      </c>
      <c r="H75" s="9">
        <v>89425</v>
      </c>
      <c r="I75" s="132"/>
      <c r="J75" s="133"/>
      <c r="K75" s="134"/>
      <c r="L75" s="135"/>
      <c r="M75" s="136"/>
      <c r="N75" s="49" t="str">
        <f t="shared" si="2"/>
        <v>17519</v>
      </c>
      <c r="O75" t="str">
        <f t="shared" si="0"/>
        <v/>
      </c>
      <c r="P75" t="e">
        <f>10721+(+RIGHT(E75,5))</f>
        <v>#VALUE!</v>
      </c>
      <c r="Q75">
        <f t="shared" si="3"/>
        <v>17519</v>
      </c>
      <c r="R75" s="39">
        <f t="shared" si="1"/>
        <v>851668</v>
      </c>
    </row>
    <row r="76" spans="1:18" ht="14.45" customHeight="1">
      <c r="A76" s="10">
        <v>57</v>
      </c>
      <c r="B76" s="131"/>
      <c r="C76" s="6" t="s">
        <v>113</v>
      </c>
      <c r="D76" s="7">
        <v>45008</v>
      </c>
      <c r="E76" s="8" t="s">
        <v>75</v>
      </c>
      <c r="F76" s="9">
        <v>642492</v>
      </c>
      <c r="G76" s="8" t="s">
        <v>29</v>
      </c>
      <c r="H76" s="9">
        <v>67462</v>
      </c>
      <c r="I76" s="132"/>
      <c r="J76" s="133"/>
      <c r="K76" s="134"/>
      <c r="L76" s="135"/>
      <c r="M76" s="136"/>
      <c r="N76" s="49" t="str">
        <f t="shared" si="2"/>
        <v>16377</v>
      </c>
      <c r="O76" t="str">
        <f t="shared" si="0"/>
        <v/>
      </c>
      <c r="P76" t="s">
        <v>7028</v>
      </c>
      <c r="Q76">
        <f t="shared" si="3"/>
        <v>16377</v>
      </c>
      <c r="R76" s="39">
        <f t="shared" si="1"/>
        <v>642492</v>
      </c>
    </row>
    <row r="77" spans="1:18" ht="14.45" customHeight="1">
      <c r="A77" s="10">
        <v>58</v>
      </c>
      <c r="B77" s="131"/>
      <c r="C77" s="6" t="s">
        <v>114</v>
      </c>
      <c r="D77" s="7">
        <v>45006</v>
      </c>
      <c r="E77" s="8" t="s">
        <v>69</v>
      </c>
      <c r="F77" s="9">
        <v>642492</v>
      </c>
      <c r="G77" s="8" t="s">
        <v>29</v>
      </c>
      <c r="H77" s="9">
        <v>67462</v>
      </c>
      <c r="I77" s="132"/>
      <c r="J77" s="133"/>
      <c r="K77" s="134"/>
      <c r="L77" s="135"/>
      <c r="M77" s="136"/>
      <c r="N77" s="49" t="str">
        <f t="shared" si="2"/>
        <v>15854</v>
      </c>
      <c r="O77" t="str">
        <f t="shared" si="0"/>
        <v/>
      </c>
      <c r="P77" t="s">
        <v>7029</v>
      </c>
      <c r="Q77">
        <f t="shared" si="3"/>
        <v>15854</v>
      </c>
      <c r="R77" s="39">
        <f t="shared" si="1"/>
        <v>642492</v>
      </c>
    </row>
    <row r="78" spans="1:18" ht="14.45" customHeight="1">
      <c r="A78" s="10">
        <v>59</v>
      </c>
      <c r="B78" s="131"/>
      <c r="C78" s="6" t="s">
        <v>115</v>
      </c>
      <c r="D78" s="7">
        <v>45006</v>
      </c>
      <c r="E78" s="8" t="s">
        <v>73</v>
      </c>
      <c r="F78" s="9">
        <v>569471</v>
      </c>
      <c r="G78" s="8" t="s">
        <v>29</v>
      </c>
      <c r="H78" s="9">
        <v>59794</v>
      </c>
      <c r="I78" s="132"/>
      <c r="J78" s="133"/>
      <c r="K78" s="134"/>
      <c r="L78" s="135"/>
      <c r="M78" s="136"/>
      <c r="N78" s="49" t="str">
        <f t="shared" si="2"/>
        <v>15837</v>
      </c>
      <c r="O78" t="str">
        <f t="shared" si="0"/>
        <v/>
      </c>
      <c r="P78" t="e">
        <f>-8724+(+RIGHT(E78,5))</f>
        <v>#VALUE!</v>
      </c>
      <c r="Q78">
        <f t="shared" si="3"/>
        <v>15837</v>
      </c>
      <c r="R78" s="39">
        <f t="shared" si="1"/>
        <v>569471</v>
      </c>
    </row>
    <row r="79" spans="1:18" ht="14.45" customHeight="1">
      <c r="A79" s="10">
        <v>60</v>
      </c>
      <c r="B79" s="131"/>
      <c r="C79" s="6" t="s">
        <v>116</v>
      </c>
      <c r="D79" s="7">
        <v>45003</v>
      </c>
      <c r="E79" s="8" t="s">
        <v>73</v>
      </c>
      <c r="F79" s="9">
        <v>1046363</v>
      </c>
      <c r="G79" s="8" t="s">
        <v>29</v>
      </c>
      <c r="H79" s="9">
        <v>109868</v>
      </c>
      <c r="I79" s="132"/>
      <c r="J79" s="133"/>
      <c r="K79" s="134"/>
      <c r="L79" s="135"/>
      <c r="M79" s="136"/>
      <c r="N79" s="49" t="str">
        <f t="shared" si="2"/>
        <v>15697</v>
      </c>
      <c r="O79" t="str">
        <f t="shared" si="0"/>
        <v/>
      </c>
      <c r="P79" t="e">
        <f>11939+(+RIGHT(E79,5))</f>
        <v>#VALUE!</v>
      </c>
      <c r="Q79">
        <f t="shared" si="3"/>
        <v>15697</v>
      </c>
      <c r="R79" s="39">
        <f t="shared" si="1"/>
        <v>1046363</v>
      </c>
    </row>
    <row r="80" spans="1:18" ht="14.45" customHeight="1">
      <c r="A80" s="10">
        <v>61</v>
      </c>
      <c r="B80" s="131"/>
      <c r="C80" s="6" t="s">
        <v>117</v>
      </c>
      <c r="D80" s="7">
        <v>45003</v>
      </c>
      <c r="E80" s="8" t="s">
        <v>75</v>
      </c>
      <c r="F80" s="9">
        <v>552367</v>
      </c>
      <c r="G80" s="8" t="s">
        <v>29</v>
      </c>
      <c r="H80" s="9">
        <v>57999</v>
      </c>
      <c r="I80" s="132"/>
      <c r="J80" s="133"/>
      <c r="K80" s="134"/>
      <c r="L80" s="135"/>
      <c r="M80" s="136"/>
      <c r="N80" s="49" t="str">
        <f t="shared" si="2"/>
        <v>15684</v>
      </c>
      <c r="O80" t="str">
        <f t="shared" si="0"/>
        <v/>
      </c>
      <c r="P80" t="e">
        <f>11757+(+RIGHT(E80,5))</f>
        <v>#VALUE!</v>
      </c>
      <c r="Q80">
        <f t="shared" si="3"/>
        <v>15684</v>
      </c>
      <c r="R80" s="39">
        <f t="shared" si="1"/>
        <v>552367</v>
      </c>
    </row>
    <row r="81" spans="1:18" ht="14.45" customHeight="1">
      <c r="A81" s="10">
        <v>62</v>
      </c>
      <c r="B81" s="131"/>
      <c r="C81" s="6" t="s">
        <v>118</v>
      </c>
      <c r="D81" s="7">
        <v>44987</v>
      </c>
      <c r="E81" s="8" t="s">
        <v>75</v>
      </c>
      <c r="F81" s="9">
        <v>756855</v>
      </c>
      <c r="G81" s="8" t="s">
        <v>29</v>
      </c>
      <c r="H81" s="9">
        <v>79470</v>
      </c>
      <c r="I81" s="132"/>
      <c r="J81" s="133"/>
      <c r="K81" s="134"/>
      <c r="L81" s="135"/>
      <c r="M81" s="136"/>
      <c r="N81" s="49" t="str">
        <f t="shared" si="2"/>
        <v>09788</v>
      </c>
      <c r="O81" t="str">
        <f t="shared" si="0"/>
        <v/>
      </c>
      <c r="P81" t="e">
        <f>10874+(+RIGHT(E81,5))</f>
        <v>#VALUE!</v>
      </c>
      <c r="Q81">
        <f t="shared" si="3"/>
        <v>9788</v>
      </c>
      <c r="R81" s="39">
        <f t="shared" si="1"/>
        <v>756855</v>
      </c>
    </row>
    <row r="82" spans="1:18" ht="14.45" customHeight="1">
      <c r="A82" s="10">
        <v>63</v>
      </c>
      <c r="B82" s="131"/>
      <c r="C82" s="6" t="s">
        <v>119</v>
      </c>
      <c r="D82" s="7">
        <v>45007</v>
      </c>
      <c r="E82" s="8" t="s">
        <v>73</v>
      </c>
      <c r="F82" s="9">
        <v>366491</v>
      </c>
      <c r="G82" s="8" t="s">
        <v>29</v>
      </c>
      <c r="H82" s="9">
        <v>38482</v>
      </c>
      <c r="I82" s="132"/>
      <c r="J82" s="133"/>
      <c r="K82" s="134"/>
      <c r="L82" s="135"/>
      <c r="M82" s="136"/>
      <c r="N82" s="49" t="str">
        <f t="shared" si="2"/>
        <v>15894</v>
      </c>
      <c r="O82" t="str">
        <f t="shared" si="0"/>
        <v/>
      </c>
      <c r="P82" t="e">
        <f>10895+(+RIGHT(E82,5))</f>
        <v>#VALUE!</v>
      </c>
      <c r="Q82">
        <f t="shared" si="3"/>
        <v>15894</v>
      </c>
      <c r="R82" s="39">
        <f t="shared" si="1"/>
        <v>366491</v>
      </c>
    </row>
    <row r="83" spans="1:18" ht="14.45" customHeight="1">
      <c r="A83" s="10">
        <v>64</v>
      </c>
      <c r="B83" s="131"/>
      <c r="C83" s="6" t="s">
        <v>120</v>
      </c>
      <c r="D83" s="7">
        <v>45003</v>
      </c>
      <c r="E83" s="8" t="s">
        <v>73</v>
      </c>
      <c r="F83" s="9">
        <v>886820</v>
      </c>
      <c r="G83" s="8" t="s">
        <v>29</v>
      </c>
      <c r="H83" s="9">
        <v>93116</v>
      </c>
      <c r="I83" s="132"/>
      <c r="J83" s="133"/>
      <c r="K83" s="134"/>
      <c r="L83" s="135"/>
      <c r="M83" s="136"/>
      <c r="N83" s="49" t="str">
        <f t="shared" si="2"/>
        <v>15695</v>
      </c>
      <c r="O83" t="str">
        <f t="shared" si="0"/>
        <v/>
      </c>
      <c r="P83" t="e">
        <f>10640+(+RIGHT(E83,5))</f>
        <v>#VALUE!</v>
      </c>
      <c r="Q83">
        <f t="shared" si="3"/>
        <v>15695</v>
      </c>
      <c r="R83" s="39">
        <f t="shared" si="1"/>
        <v>886820</v>
      </c>
    </row>
    <row r="84" spans="1:18" ht="14.45" customHeight="1">
      <c r="A84" s="10">
        <v>65</v>
      </c>
      <c r="B84" s="131"/>
      <c r="C84" s="6" t="s">
        <v>121</v>
      </c>
      <c r="D84" s="7">
        <v>45001</v>
      </c>
      <c r="E84" s="8" t="s">
        <v>73</v>
      </c>
      <c r="F84" s="9">
        <v>1295195</v>
      </c>
      <c r="G84" s="8" t="s">
        <v>29</v>
      </c>
      <c r="H84" s="9">
        <v>135995</v>
      </c>
      <c r="I84" s="132"/>
      <c r="J84" s="133"/>
      <c r="K84" s="134"/>
      <c r="L84" s="135"/>
      <c r="M84" s="136"/>
      <c r="N84" s="49" t="str">
        <f t="shared" si="2"/>
        <v>14196</v>
      </c>
      <c r="O84" t="str">
        <f t="shared" si="0"/>
        <v/>
      </c>
      <c r="P84" t="s">
        <v>7030</v>
      </c>
      <c r="Q84">
        <f t="shared" si="3"/>
        <v>14196</v>
      </c>
      <c r="R84" s="39">
        <f t="shared" si="1"/>
        <v>1295195</v>
      </c>
    </row>
    <row r="85" spans="1:18" ht="14.45" customHeight="1">
      <c r="A85" s="10">
        <v>66</v>
      </c>
      <c r="B85" s="131"/>
      <c r="C85" s="6" t="s">
        <v>122</v>
      </c>
      <c r="D85" s="7">
        <v>44998</v>
      </c>
      <c r="E85" s="8" t="s">
        <v>69</v>
      </c>
      <c r="F85" s="9">
        <v>374347</v>
      </c>
      <c r="G85" s="8" t="s">
        <v>29</v>
      </c>
      <c r="H85" s="9">
        <v>39306</v>
      </c>
      <c r="I85" s="132"/>
      <c r="J85" s="133"/>
      <c r="K85" s="134"/>
      <c r="L85" s="135"/>
      <c r="M85" s="136"/>
      <c r="N85" s="49" t="str">
        <f t="shared" si="2"/>
        <v>13472</v>
      </c>
      <c r="O85" t="str">
        <f t="shared" ref="O85:O148" si="4">+IF(F85&gt;0,"","HT")</f>
        <v/>
      </c>
      <c r="P85" t="s">
        <v>7031</v>
      </c>
      <c r="Q85">
        <f t="shared" si="3"/>
        <v>13472</v>
      </c>
      <c r="R85" s="39">
        <f t="shared" ref="R85:R148" si="5">+F85</f>
        <v>374347</v>
      </c>
    </row>
    <row r="86" spans="1:18" ht="14.45" customHeight="1">
      <c r="A86" s="10">
        <v>67</v>
      </c>
      <c r="B86" s="131"/>
      <c r="C86" s="6" t="s">
        <v>123</v>
      </c>
      <c r="D86" s="7">
        <v>44996</v>
      </c>
      <c r="E86" s="8" t="s">
        <v>75</v>
      </c>
      <c r="F86" s="9">
        <v>374347</v>
      </c>
      <c r="G86" s="8" t="s">
        <v>29</v>
      </c>
      <c r="H86" s="9">
        <v>39306</v>
      </c>
      <c r="I86" s="132"/>
      <c r="J86" s="133"/>
      <c r="K86" s="134"/>
      <c r="L86" s="135"/>
      <c r="M86" s="136"/>
      <c r="N86" s="49" t="str">
        <f t="shared" si="2"/>
        <v>13340</v>
      </c>
      <c r="O86" t="str">
        <f t="shared" si="4"/>
        <v/>
      </c>
      <c r="P86" t="s">
        <v>7032</v>
      </c>
      <c r="Q86">
        <f t="shared" si="3"/>
        <v>13340</v>
      </c>
      <c r="R86" s="39">
        <f t="shared" si="5"/>
        <v>374347</v>
      </c>
    </row>
    <row r="87" spans="1:18" ht="14.45" customHeight="1">
      <c r="A87" s="10">
        <v>68</v>
      </c>
      <c r="B87" s="131"/>
      <c r="C87" s="6" t="s">
        <v>124</v>
      </c>
      <c r="D87" s="7">
        <v>45001</v>
      </c>
      <c r="E87" s="8" t="s">
        <v>98</v>
      </c>
      <c r="F87" s="9">
        <v>374347</v>
      </c>
      <c r="G87" s="8" t="s">
        <v>29</v>
      </c>
      <c r="H87" s="9">
        <v>39306</v>
      </c>
      <c r="I87" s="132"/>
      <c r="J87" s="133"/>
      <c r="K87" s="134"/>
      <c r="L87" s="135"/>
      <c r="M87" s="136"/>
      <c r="N87" s="49" t="str">
        <f t="shared" si="2"/>
        <v>13791</v>
      </c>
      <c r="O87" t="str">
        <f t="shared" si="4"/>
        <v/>
      </c>
      <c r="P87" t="e">
        <f>11774+(+RIGHT(E87,5))</f>
        <v>#VALUE!</v>
      </c>
      <c r="Q87">
        <f t="shared" si="3"/>
        <v>13791</v>
      </c>
      <c r="R87" s="39">
        <f t="shared" si="5"/>
        <v>374347</v>
      </c>
    </row>
    <row r="88" spans="1:18" ht="14.45" customHeight="1">
      <c r="A88" s="10">
        <v>69</v>
      </c>
      <c r="B88" s="131"/>
      <c r="C88" s="6" t="s">
        <v>125</v>
      </c>
      <c r="D88" s="7">
        <v>44998</v>
      </c>
      <c r="E88" s="8" t="s">
        <v>101</v>
      </c>
      <c r="F88" s="9">
        <v>374347</v>
      </c>
      <c r="G88" s="8" t="s">
        <v>29</v>
      </c>
      <c r="H88" s="9">
        <v>39306</v>
      </c>
      <c r="I88" s="132"/>
      <c r="J88" s="133"/>
      <c r="K88" s="134"/>
      <c r="L88" s="135"/>
      <c r="M88" s="136"/>
      <c r="N88" s="49" t="str">
        <f t="shared" si="2"/>
        <v>13439</v>
      </c>
      <c r="O88" t="str">
        <f t="shared" si="4"/>
        <v/>
      </c>
      <c r="P88" t="e">
        <f>11295+(+RIGHT(E88,5))</f>
        <v>#VALUE!</v>
      </c>
      <c r="Q88">
        <f t="shared" si="3"/>
        <v>13439</v>
      </c>
      <c r="R88" s="39">
        <f t="shared" si="5"/>
        <v>374347</v>
      </c>
    </row>
    <row r="89" spans="1:18" ht="14.45" customHeight="1">
      <c r="A89" s="10">
        <v>70</v>
      </c>
      <c r="B89" s="131"/>
      <c r="C89" s="6" t="s">
        <v>126</v>
      </c>
      <c r="D89" s="7">
        <v>44999</v>
      </c>
      <c r="E89" s="8" t="s">
        <v>73</v>
      </c>
      <c r="F89" s="9">
        <v>922947</v>
      </c>
      <c r="G89" s="8" t="s">
        <v>29</v>
      </c>
      <c r="H89" s="9">
        <v>96909</v>
      </c>
      <c r="I89" s="132"/>
      <c r="J89" s="133"/>
      <c r="K89" s="134"/>
      <c r="L89" s="135"/>
      <c r="M89" s="136"/>
      <c r="N89" s="49" t="str">
        <f t="shared" si="2"/>
        <v>13572</v>
      </c>
      <c r="O89" t="str">
        <f t="shared" si="4"/>
        <v/>
      </c>
      <c r="P89" t="e">
        <f>11454+(+RIGHT(E89,5))</f>
        <v>#VALUE!</v>
      </c>
      <c r="Q89">
        <f t="shared" si="3"/>
        <v>13572</v>
      </c>
      <c r="R89" s="39">
        <f t="shared" si="5"/>
        <v>922947</v>
      </c>
    </row>
    <row r="90" spans="1:18" ht="14.45" customHeight="1">
      <c r="A90" s="10">
        <v>71</v>
      </c>
      <c r="B90" s="131"/>
      <c r="C90" s="6" t="s">
        <v>127</v>
      </c>
      <c r="D90" s="7">
        <v>44996</v>
      </c>
      <c r="E90" s="8" t="s">
        <v>75</v>
      </c>
      <c r="F90" s="9">
        <v>1017189</v>
      </c>
      <c r="G90" s="8" t="s">
        <v>29</v>
      </c>
      <c r="H90" s="9">
        <v>106805</v>
      </c>
      <c r="I90" s="132"/>
      <c r="J90" s="133"/>
      <c r="K90" s="134"/>
      <c r="L90" s="135"/>
      <c r="M90" s="136"/>
      <c r="N90" s="49" t="str">
        <f t="shared" ref="N90:N153" si="6">+RIGHT(C90,5)</f>
        <v>13401</v>
      </c>
      <c r="O90" t="str">
        <f t="shared" si="4"/>
        <v/>
      </c>
      <c r="P90" t="e">
        <f>10619+(+RIGHT(E90,5))</f>
        <v>#VALUE!</v>
      </c>
      <c r="Q90">
        <f t="shared" si="3"/>
        <v>13401</v>
      </c>
      <c r="R90" s="39">
        <f t="shared" si="5"/>
        <v>1017189</v>
      </c>
    </row>
    <row r="91" spans="1:18" ht="14.45" customHeight="1">
      <c r="A91" s="10">
        <v>72</v>
      </c>
      <c r="B91" s="131"/>
      <c r="C91" s="6" t="s">
        <v>128</v>
      </c>
      <c r="D91" s="7">
        <v>45000</v>
      </c>
      <c r="E91" s="8" t="s">
        <v>69</v>
      </c>
      <c r="F91" s="9">
        <v>403871</v>
      </c>
      <c r="G91" s="8" t="s">
        <v>29</v>
      </c>
      <c r="H91" s="9">
        <v>42406</v>
      </c>
      <c r="I91" s="132"/>
      <c r="J91" s="133"/>
      <c r="K91" s="134"/>
      <c r="L91" s="135"/>
      <c r="M91" s="136"/>
      <c r="N91" s="49" t="str">
        <f t="shared" si="6"/>
        <v>13645</v>
      </c>
      <c r="O91" t="str">
        <f t="shared" si="4"/>
        <v/>
      </c>
      <c r="P91" t="e">
        <f>10518+(+RIGHT(E91,5))</f>
        <v>#VALUE!</v>
      </c>
      <c r="Q91">
        <f t="shared" si="3"/>
        <v>13645</v>
      </c>
      <c r="R91" s="39">
        <f t="shared" si="5"/>
        <v>403871</v>
      </c>
    </row>
    <row r="92" spans="1:18" ht="14.45" customHeight="1">
      <c r="A92" s="10">
        <v>73</v>
      </c>
      <c r="B92" s="131"/>
      <c r="C92" s="6" t="s">
        <v>129</v>
      </c>
      <c r="D92" s="7">
        <v>44998</v>
      </c>
      <c r="E92" s="8" t="s">
        <v>69</v>
      </c>
      <c r="F92" s="9">
        <v>374347</v>
      </c>
      <c r="G92" s="8" t="s">
        <v>29</v>
      </c>
      <c r="H92" s="9">
        <v>39306</v>
      </c>
      <c r="I92" s="132"/>
      <c r="J92" s="133"/>
      <c r="K92" s="134"/>
      <c r="L92" s="135"/>
      <c r="M92" s="136"/>
      <c r="N92" s="49" t="str">
        <f t="shared" si="6"/>
        <v>13474</v>
      </c>
      <c r="O92" t="str">
        <f t="shared" si="4"/>
        <v/>
      </c>
      <c r="P92" t="e">
        <f>10148+(+RIGHT(E92,5))</f>
        <v>#VALUE!</v>
      </c>
      <c r="Q92">
        <f t="shared" si="3"/>
        <v>13474</v>
      </c>
      <c r="R92" s="39">
        <f t="shared" si="5"/>
        <v>374347</v>
      </c>
    </row>
    <row r="93" spans="1:18" ht="14.45" customHeight="1">
      <c r="A93" s="10">
        <v>74</v>
      </c>
      <c r="B93" s="131"/>
      <c r="C93" s="6" t="s">
        <v>130</v>
      </c>
      <c r="D93" s="7">
        <v>44998</v>
      </c>
      <c r="E93" s="8" t="s">
        <v>69</v>
      </c>
      <c r="F93" s="9">
        <v>374347</v>
      </c>
      <c r="G93" s="8" t="s">
        <v>29</v>
      </c>
      <c r="H93" s="9">
        <v>39306</v>
      </c>
      <c r="I93" s="132"/>
      <c r="J93" s="133"/>
      <c r="K93" s="134"/>
      <c r="L93" s="135"/>
      <c r="M93" s="136"/>
      <c r="N93" s="49" t="str">
        <f t="shared" si="6"/>
        <v>13467</v>
      </c>
      <c r="O93" t="str">
        <f t="shared" si="4"/>
        <v/>
      </c>
      <c r="P93" t="s">
        <v>7033</v>
      </c>
      <c r="Q93">
        <f t="shared" si="3"/>
        <v>13467</v>
      </c>
      <c r="R93" s="39">
        <f t="shared" si="5"/>
        <v>374347</v>
      </c>
    </row>
    <row r="94" spans="1:18" ht="14.45" customHeight="1">
      <c r="A94" s="10">
        <v>75</v>
      </c>
      <c r="B94" s="131"/>
      <c r="C94" s="6" t="s">
        <v>131</v>
      </c>
      <c r="D94" s="7">
        <v>45000</v>
      </c>
      <c r="E94" s="8" t="s">
        <v>73</v>
      </c>
      <c r="F94" s="9">
        <v>374347</v>
      </c>
      <c r="G94" s="8" t="s">
        <v>29</v>
      </c>
      <c r="H94" s="9">
        <v>39306</v>
      </c>
      <c r="I94" s="132"/>
      <c r="J94" s="133"/>
      <c r="K94" s="134"/>
      <c r="L94" s="135"/>
      <c r="M94" s="136"/>
      <c r="N94" s="49" t="str">
        <f t="shared" si="6"/>
        <v>13682</v>
      </c>
      <c r="O94" t="str">
        <f t="shared" si="4"/>
        <v/>
      </c>
      <c r="P94" t="s">
        <v>7034</v>
      </c>
      <c r="Q94">
        <f t="shared" si="3"/>
        <v>13682</v>
      </c>
      <c r="R94" s="39">
        <f t="shared" si="5"/>
        <v>374347</v>
      </c>
    </row>
    <row r="95" spans="1:18" ht="14.45" customHeight="1">
      <c r="A95" s="10">
        <v>76</v>
      </c>
      <c r="B95" s="131"/>
      <c r="C95" s="6" t="s">
        <v>132</v>
      </c>
      <c r="D95" s="7">
        <v>44996</v>
      </c>
      <c r="E95" s="8" t="s">
        <v>98</v>
      </c>
      <c r="F95" s="9">
        <v>374347</v>
      </c>
      <c r="G95" s="8" t="s">
        <v>29</v>
      </c>
      <c r="H95" s="9">
        <v>39306</v>
      </c>
      <c r="I95" s="132"/>
      <c r="J95" s="133"/>
      <c r="K95" s="134"/>
      <c r="L95" s="135"/>
      <c r="M95" s="136"/>
      <c r="N95" s="49" t="str">
        <f t="shared" si="6"/>
        <v>13418</v>
      </c>
      <c r="O95" t="str">
        <f t="shared" si="4"/>
        <v/>
      </c>
      <c r="P95" t="s">
        <v>7035</v>
      </c>
      <c r="Q95">
        <f t="shared" si="3"/>
        <v>13418</v>
      </c>
      <c r="R95" s="39">
        <f t="shared" si="5"/>
        <v>374347</v>
      </c>
    </row>
    <row r="96" spans="1:18" ht="14.45" customHeight="1">
      <c r="A96" s="10">
        <v>77</v>
      </c>
      <c r="B96" s="131"/>
      <c r="C96" s="6" t="s">
        <v>133</v>
      </c>
      <c r="D96" s="7">
        <v>44998</v>
      </c>
      <c r="E96" s="8" t="s">
        <v>69</v>
      </c>
      <c r="F96" s="9">
        <v>374347</v>
      </c>
      <c r="G96" s="8" t="s">
        <v>29</v>
      </c>
      <c r="H96" s="9">
        <v>39306</v>
      </c>
      <c r="I96" s="132"/>
      <c r="J96" s="133"/>
      <c r="K96" s="134"/>
      <c r="L96" s="135"/>
      <c r="M96" s="136"/>
      <c r="N96" s="49" t="str">
        <f t="shared" si="6"/>
        <v>13469</v>
      </c>
      <c r="O96" t="str">
        <f t="shared" si="4"/>
        <v/>
      </c>
      <c r="P96" t="s">
        <v>7036</v>
      </c>
      <c r="Q96">
        <f t="shared" si="3"/>
        <v>13469</v>
      </c>
      <c r="R96" s="39">
        <f t="shared" si="5"/>
        <v>374347</v>
      </c>
    </row>
    <row r="97" spans="1:18" ht="14.45" customHeight="1">
      <c r="A97" s="10">
        <v>78</v>
      </c>
      <c r="B97" s="131"/>
      <c r="C97" s="6" t="s">
        <v>134</v>
      </c>
      <c r="D97" s="7">
        <v>44994</v>
      </c>
      <c r="E97" s="8" t="s">
        <v>73</v>
      </c>
      <c r="F97" s="9">
        <v>1110978</v>
      </c>
      <c r="G97" s="8" t="s">
        <v>29</v>
      </c>
      <c r="H97" s="9">
        <v>116653</v>
      </c>
      <c r="I97" s="132"/>
      <c r="J97" s="133"/>
      <c r="K97" s="134"/>
      <c r="L97" s="135"/>
      <c r="M97" s="136"/>
      <c r="N97" s="49" t="str">
        <f t="shared" si="6"/>
        <v>13151</v>
      </c>
      <c r="O97" t="str">
        <f t="shared" si="4"/>
        <v/>
      </c>
      <c r="P97" t="s">
        <v>7037</v>
      </c>
      <c r="Q97">
        <f t="shared" ref="Q97:Q160" si="7">+N97*1</f>
        <v>13151</v>
      </c>
      <c r="R97" s="39">
        <f t="shared" si="5"/>
        <v>1110978</v>
      </c>
    </row>
    <row r="98" spans="1:18" ht="14.45" customHeight="1">
      <c r="A98" s="10">
        <v>79</v>
      </c>
      <c r="B98" s="131"/>
      <c r="C98" s="6" t="s">
        <v>135</v>
      </c>
      <c r="D98" s="7">
        <v>44994</v>
      </c>
      <c r="E98" s="8" t="s">
        <v>75</v>
      </c>
      <c r="F98" s="9">
        <v>1548338</v>
      </c>
      <c r="G98" s="8" t="s">
        <v>29</v>
      </c>
      <c r="H98" s="9">
        <v>162575</v>
      </c>
      <c r="I98" s="132"/>
      <c r="J98" s="133"/>
      <c r="K98" s="134"/>
      <c r="L98" s="135"/>
      <c r="M98" s="136"/>
      <c r="N98" s="49" t="str">
        <f t="shared" si="6"/>
        <v>13175</v>
      </c>
      <c r="O98" t="str">
        <f t="shared" si="4"/>
        <v/>
      </c>
      <c r="P98" t="e">
        <f>11374+(+RIGHT(E98,5))</f>
        <v>#VALUE!</v>
      </c>
      <c r="Q98">
        <f t="shared" si="7"/>
        <v>13175</v>
      </c>
      <c r="R98" s="39">
        <f t="shared" si="5"/>
        <v>1548338</v>
      </c>
    </row>
    <row r="99" spans="1:18" ht="14.45" customHeight="1">
      <c r="A99" s="10">
        <v>80</v>
      </c>
      <c r="B99" s="131"/>
      <c r="C99" s="6" t="s">
        <v>136</v>
      </c>
      <c r="D99" s="7">
        <v>44994</v>
      </c>
      <c r="E99" s="8" t="s">
        <v>75</v>
      </c>
      <c r="F99" s="9">
        <v>853141</v>
      </c>
      <c r="G99" s="8" t="s">
        <v>29</v>
      </c>
      <c r="H99" s="9">
        <v>89580</v>
      </c>
      <c r="I99" s="132"/>
      <c r="J99" s="133"/>
      <c r="K99" s="134"/>
      <c r="L99" s="135"/>
      <c r="M99" s="136"/>
      <c r="N99" s="49" t="str">
        <f t="shared" si="6"/>
        <v>13152</v>
      </c>
      <c r="O99" t="str">
        <f t="shared" si="4"/>
        <v/>
      </c>
      <c r="P99" t="e">
        <f>10851+(+RIGHT(E99,5))</f>
        <v>#VALUE!</v>
      </c>
      <c r="Q99">
        <f t="shared" si="7"/>
        <v>13152</v>
      </c>
      <c r="R99" s="39">
        <f t="shared" si="5"/>
        <v>853141</v>
      </c>
    </row>
    <row r="100" spans="1:18" ht="14.45" customHeight="1">
      <c r="A100" s="10">
        <v>81</v>
      </c>
      <c r="B100" s="131"/>
      <c r="C100" s="6" t="s">
        <v>137</v>
      </c>
      <c r="D100" s="7">
        <v>45000</v>
      </c>
      <c r="E100" s="8" t="s">
        <v>98</v>
      </c>
      <c r="F100" s="9">
        <v>374347</v>
      </c>
      <c r="G100" s="8" t="s">
        <v>29</v>
      </c>
      <c r="H100" s="9">
        <v>39306</v>
      </c>
      <c r="I100" s="132"/>
      <c r="J100" s="133"/>
      <c r="K100" s="134"/>
      <c r="L100" s="135"/>
      <c r="M100" s="136"/>
      <c r="N100" s="49" t="str">
        <f t="shared" si="6"/>
        <v>13665</v>
      </c>
      <c r="O100" t="str">
        <f t="shared" si="4"/>
        <v/>
      </c>
      <c r="P100" t="e">
        <f>11429+(+RIGHT(E100,5))</f>
        <v>#VALUE!</v>
      </c>
      <c r="Q100">
        <f t="shared" si="7"/>
        <v>13665</v>
      </c>
      <c r="R100" s="39">
        <f t="shared" si="5"/>
        <v>374347</v>
      </c>
    </row>
    <row r="101" spans="1:18" ht="14.45" customHeight="1">
      <c r="A101" s="10">
        <v>82</v>
      </c>
      <c r="B101" s="131"/>
      <c r="C101" s="6" t="s">
        <v>138</v>
      </c>
      <c r="D101" s="7">
        <v>44998</v>
      </c>
      <c r="E101" s="8" t="s">
        <v>73</v>
      </c>
      <c r="F101" s="9">
        <v>374347</v>
      </c>
      <c r="G101" s="8" t="s">
        <v>29</v>
      </c>
      <c r="H101" s="9">
        <v>39306</v>
      </c>
      <c r="I101" s="132"/>
      <c r="J101" s="133"/>
      <c r="K101" s="134"/>
      <c r="L101" s="135"/>
      <c r="M101" s="136"/>
      <c r="N101" s="49" t="str">
        <f t="shared" si="6"/>
        <v>13460</v>
      </c>
      <c r="O101" t="str">
        <f t="shared" si="4"/>
        <v/>
      </c>
      <c r="P101" t="e">
        <f>10946+(+RIGHT(E101,5))</f>
        <v>#VALUE!</v>
      </c>
      <c r="Q101">
        <f t="shared" si="7"/>
        <v>13460</v>
      </c>
      <c r="R101" s="39">
        <f t="shared" si="5"/>
        <v>374347</v>
      </c>
    </row>
    <row r="102" spans="1:18" ht="14.45" customHeight="1">
      <c r="A102" s="10">
        <v>83</v>
      </c>
      <c r="B102" s="131"/>
      <c r="C102" s="6" t="s">
        <v>139</v>
      </c>
      <c r="D102" s="7">
        <v>44998</v>
      </c>
      <c r="E102" s="8" t="s">
        <v>73</v>
      </c>
      <c r="F102" s="9">
        <v>374347</v>
      </c>
      <c r="G102" s="8" t="s">
        <v>29</v>
      </c>
      <c r="H102" s="9">
        <v>39306</v>
      </c>
      <c r="I102" s="132"/>
      <c r="J102" s="133"/>
      <c r="K102" s="134"/>
      <c r="L102" s="135"/>
      <c r="M102" s="136"/>
      <c r="N102" s="49" t="str">
        <f t="shared" si="6"/>
        <v>13461</v>
      </c>
      <c r="O102" t="str">
        <f t="shared" si="4"/>
        <v/>
      </c>
      <c r="P102" t="e">
        <f>10472+(+RIGHT(E102,5))</f>
        <v>#VALUE!</v>
      </c>
      <c r="Q102">
        <f t="shared" si="7"/>
        <v>13461</v>
      </c>
      <c r="R102" s="39">
        <f t="shared" si="5"/>
        <v>374347</v>
      </c>
    </row>
    <row r="103" spans="1:18" ht="14.45" customHeight="1">
      <c r="A103" s="10">
        <v>84</v>
      </c>
      <c r="B103" s="131"/>
      <c r="C103" s="6" t="s">
        <v>140</v>
      </c>
      <c r="D103" s="7">
        <v>44989</v>
      </c>
      <c r="E103" s="8" t="s">
        <v>66</v>
      </c>
      <c r="F103" s="9">
        <v>774414</v>
      </c>
      <c r="G103" s="8" t="s">
        <v>29</v>
      </c>
      <c r="H103" s="9">
        <v>81313</v>
      </c>
      <c r="I103" s="132"/>
      <c r="J103" s="133"/>
      <c r="K103" s="134"/>
      <c r="L103" s="135"/>
      <c r="M103" s="136"/>
      <c r="N103" s="49" t="str">
        <f t="shared" si="6"/>
        <v>11336</v>
      </c>
      <c r="O103" t="str">
        <f t="shared" si="4"/>
        <v/>
      </c>
      <c r="P103" t="e">
        <f>10008+(+RIGHT(E103,5))</f>
        <v>#VALUE!</v>
      </c>
      <c r="Q103">
        <f t="shared" si="7"/>
        <v>11336</v>
      </c>
      <c r="R103" s="39">
        <f t="shared" si="5"/>
        <v>774414</v>
      </c>
    </row>
    <row r="104" spans="1:18" ht="14.45" customHeight="1">
      <c r="A104" s="10">
        <v>85</v>
      </c>
      <c r="B104" s="131"/>
      <c r="C104" s="6" t="s">
        <v>141</v>
      </c>
      <c r="D104" s="7">
        <v>44986</v>
      </c>
      <c r="E104" s="8" t="s">
        <v>69</v>
      </c>
      <c r="F104" s="9">
        <v>444675</v>
      </c>
      <c r="G104" s="8" t="s">
        <v>29</v>
      </c>
      <c r="H104" s="9">
        <v>46691</v>
      </c>
      <c r="I104" s="132"/>
      <c r="J104" s="133"/>
      <c r="K104" s="134"/>
      <c r="L104" s="135"/>
      <c r="M104" s="136"/>
      <c r="N104" s="49" t="str">
        <f t="shared" si="6"/>
        <v>09106</v>
      </c>
      <c r="O104" t="str">
        <f t="shared" si="4"/>
        <v/>
      </c>
      <c r="P104" t="s">
        <v>7038</v>
      </c>
      <c r="Q104">
        <f t="shared" si="7"/>
        <v>9106</v>
      </c>
      <c r="R104" s="39">
        <f t="shared" si="5"/>
        <v>444675</v>
      </c>
    </row>
    <row r="105" spans="1:18" ht="14.45" customHeight="1">
      <c r="A105" s="10">
        <v>86</v>
      </c>
      <c r="B105" s="131"/>
      <c r="C105" s="6" t="s">
        <v>142</v>
      </c>
      <c r="D105" s="7">
        <v>44993</v>
      </c>
      <c r="E105" s="8" t="s">
        <v>101</v>
      </c>
      <c r="F105" s="9">
        <v>1421371</v>
      </c>
      <c r="G105" s="8" t="s">
        <v>29</v>
      </c>
      <c r="H105" s="9">
        <v>149244</v>
      </c>
      <c r="I105" s="132"/>
      <c r="J105" s="133"/>
      <c r="K105" s="134"/>
      <c r="L105" s="135"/>
      <c r="M105" s="136"/>
      <c r="N105" s="49" t="str">
        <f t="shared" si="6"/>
        <v>11551</v>
      </c>
      <c r="O105" t="str">
        <f t="shared" si="4"/>
        <v/>
      </c>
      <c r="P105" t="s">
        <v>7039</v>
      </c>
      <c r="Q105">
        <f t="shared" si="7"/>
        <v>11551</v>
      </c>
      <c r="R105" s="39">
        <f t="shared" si="5"/>
        <v>1421371</v>
      </c>
    </row>
    <row r="106" spans="1:18" ht="14.45" customHeight="1">
      <c r="A106" s="10">
        <v>87</v>
      </c>
      <c r="B106" s="131"/>
      <c r="C106" s="6" t="s">
        <v>143</v>
      </c>
      <c r="D106" s="7">
        <v>44991</v>
      </c>
      <c r="E106" s="8" t="s">
        <v>144</v>
      </c>
      <c r="F106" s="9">
        <v>755161</v>
      </c>
      <c r="G106" s="8" t="s">
        <v>29</v>
      </c>
      <c r="H106" s="9">
        <v>79292</v>
      </c>
      <c r="I106" s="132"/>
      <c r="J106" s="133"/>
      <c r="K106" s="134"/>
      <c r="L106" s="135"/>
      <c r="M106" s="136"/>
      <c r="N106" s="49" t="str">
        <f t="shared" si="6"/>
        <v>11348</v>
      </c>
      <c r="O106" t="str">
        <f t="shared" si="4"/>
        <v/>
      </c>
      <c r="P106" t="e">
        <f>10723+(+RIGHT(E106,5))</f>
        <v>#VALUE!</v>
      </c>
      <c r="Q106">
        <f t="shared" si="7"/>
        <v>11348</v>
      </c>
      <c r="R106" s="39">
        <f t="shared" si="5"/>
        <v>755161</v>
      </c>
    </row>
    <row r="107" spans="1:18" ht="14.45" customHeight="1">
      <c r="A107" s="10">
        <v>88</v>
      </c>
      <c r="B107" s="131"/>
      <c r="C107" s="6" t="s">
        <v>145</v>
      </c>
      <c r="D107" s="7">
        <v>44993</v>
      </c>
      <c r="E107" s="8" t="s">
        <v>69</v>
      </c>
      <c r="F107" s="9">
        <v>642492</v>
      </c>
      <c r="G107" s="8" t="s">
        <v>29</v>
      </c>
      <c r="H107" s="9">
        <v>67462</v>
      </c>
      <c r="I107" s="132"/>
      <c r="J107" s="133"/>
      <c r="K107" s="134"/>
      <c r="L107" s="135"/>
      <c r="M107" s="136"/>
      <c r="N107" s="49" t="str">
        <f t="shared" si="6"/>
        <v>11542</v>
      </c>
      <c r="O107" t="str">
        <f t="shared" si="4"/>
        <v/>
      </c>
      <c r="P107" t="e">
        <f>10077+(+RIGHT(E107,5))</f>
        <v>#VALUE!</v>
      </c>
      <c r="Q107">
        <f t="shared" si="7"/>
        <v>11542</v>
      </c>
      <c r="R107" s="39">
        <f t="shared" si="5"/>
        <v>642492</v>
      </c>
    </row>
    <row r="108" spans="1:18" ht="14.45" customHeight="1">
      <c r="A108" s="10">
        <v>89</v>
      </c>
      <c r="B108" s="131"/>
      <c r="C108" s="6" t="s">
        <v>146</v>
      </c>
      <c r="D108" s="7">
        <v>44987</v>
      </c>
      <c r="E108" s="8" t="s">
        <v>147</v>
      </c>
      <c r="F108" s="9">
        <v>608814</v>
      </c>
      <c r="G108" s="8" t="s">
        <v>29</v>
      </c>
      <c r="H108" s="9">
        <v>63925</v>
      </c>
      <c r="I108" s="132"/>
      <c r="J108" s="133"/>
      <c r="K108" s="134"/>
      <c r="L108" s="135"/>
      <c r="M108" s="136"/>
      <c r="N108" s="49" t="str">
        <f t="shared" si="6"/>
        <v>09772</v>
      </c>
      <c r="O108" t="str">
        <f t="shared" si="4"/>
        <v/>
      </c>
      <c r="P108" t="s">
        <v>7040</v>
      </c>
      <c r="Q108">
        <f t="shared" si="7"/>
        <v>9772</v>
      </c>
      <c r="R108" s="39">
        <f t="shared" si="5"/>
        <v>608814</v>
      </c>
    </row>
    <row r="109" spans="1:18" ht="14.45" customHeight="1">
      <c r="A109" s="10">
        <v>90</v>
      </c>
      <c r="B109" s="131"/>
      <c r="C109" s="6" t="s">
        <v>148</v>
      </c>
      <c r="D109" s="7">
        <v>44989</v>
      </c>
      <c r="E109" s="8" t="s">
        <v>73</v>
      </c>
      <c r="F109" s="9">
        <v>855188</v>
      </c>
      <c r="G109" s="8" t="s">
        <v>29</v>
      </c>
      <c r="H109" s="9">
        <v>89795</v>
      </c>
      <c r="I109" s="132"/>
      <c r="J109" s="133"/>
      <c r="K109" s="134"/>
      <c r="L109" s="135"/>
      <c r="M109" s="136"/>
      <c r="N109" s="49" t="str">
        <f t="shared" si="6"/>
        <v>11307</v>
      </c>
      <c r="O109" t="str">
        <f t="shared" si="4"/>
        <v/>
      </c>
      <c r="P109" t="s">
        <v>7041</v>
      </c>
      <c r="Q109">
        <f t="shared" si="7"/>
        <v>11307</v>
      </c>
      <c r="R109" s="39">
        <f t="shared" si="5"/>
        <v>855188</v>
      </c>
    </row>
    <row r="110" spans="1:18" ht="14.45" customHeight="1">
      <c r="A110" s="10">
        <v>91</v>
      </c>
      <c r="B110" s="131"/>
      <c r="C110" s="6" t="s">
        <v>149</v>
      </c>
      <c r="D110" s="7">
        <v>44986</v>
      </c>
      <c r="E110" s="8" t="s">
        <v>66</v>
      </c>
      <c r="F110" s="9">
        <v>878702</v>
      </c>
      <c r="G110" s="8" t="s">
        <v>29</v>
      </c>
      <c r="H110" s="9">
        <v>92264</v>
      </c>
      <c r="I110" s="132"/>
      <c r="J110" s="133"/>
      <c r="K110" s="134"/>
      <c r="L110" s="135"/>
      <c r="M110" s="136"/>
      <c r="N110" s="49" t="str">
        <f t="shared" si="6"/>
        <v>09104</v>
      </c>
      <c r="O110" t="str">
        <f t="shared" si="4"/>
        <v/>
      </c>
      <c r="P110" t="s">
        <v>7042</v>
      </c>
      <c r="Q110">
        <f t="shared" si="7"/>
        <v>9104</v>
      </c>
      <c r="R110" s="39">
        <f t="shared" si="5"/>
        <v>878702</v>
      </c>
    </row>
    <row r="111" spans="1:18" ht="14.45" customHeight="1">
      <c r="A111" s="10">
        <v>92</v>
      </c>
      <c r="B111" s="131"/>
      <c r="C111" s="6" t="s">
        <v>150</v>
      </c>
      <c r="D111" s="7">
        <v>45000</v>
      </c>
      <c r="E111" s="8" t="s">
        <v>69</v>
      </c>
      <c r="F111" s="9">
        <v>374347</v>
      </c>
      <c r="G111" s="8" t="s">
        <v>29</v>
      </c>
      <c r="H111" s="9">
        <v>39306</v>
      </c>
      <c r="I111" s="132"/>
      <c r="J111" s="133"/>
      <c r="K111" s="134"/>
      <c r="L111" s="135"/>
      <c r="M111" s="136"/>
      <c r="N111" s="49" t="str">
        <f t="shared" si="6"/>
        <v>13649</v>
      </c>
      <c r="O111" t="str">
        <f t="shared" si="4"/>
        <v/>
      </c>
      <c r="P111" t="s">
        <v>7043</v>
      </c>
      <c r="Q111">
        <f t="shared" si="7"/>
        <v>13649</v>
      </c>
      <c r="R111" s="39">
        <f t="shared" si="5"/>
        <v>374347</v>
      </c>
    </row>
    <row r="112" spans="1:18" ht="14.45" customHeight="1">
      <c r="A112" s="10">
        <v>93</v>
      </c>
      <c r="B112" s="131"/>
      <c r="C112" s="6" t="s">
        <v>151</v>
      </c>
      <c r="D112" s="7">
        <v>45014</v>
      </c>
      <c r="E112" s="8" t="s">
        <v>69</v>
      </c>
      <c r="F112" s="9">
        <v>1014690</v>
      </c>
      <c r="G112" s="8" t="s">
        <v>29</v>
      </c>
      <c r="H112" s="9">
        <v>106542</v>
      </c>
      <c r="I112" s="132"/>
      <c r="J112" s="133"/>
      <c r="K112" s="134"/>
      <c r="L112" s="135"/>
      <c r="M112" s="136"/>
      <c r="N112" s="49" t="str">
        <f t="shared" si="6"/>
        <v>17743</v>
      </c>
      <c r="O112" t="str">
        <f t="shared" si="4"/>
        <v/>
      </c>
      <c r="P112" t="s">
        <v>7044</v>
      </c>
      <c r="Q112">
        <f t="shared" si="7"/>
        <v>17743</v>
      </c>
      <c r="R112" s="39">
        <f t="shared" si="5"/>
        <v>1014690</v>
      </c>
    </row>
    <row r="113" spans="1:18" ht="14.45" customHeight="1">
      <c r="A113" s="10">
        <v>94</v>
      </c>
      <c r="B113" s="131"/>
      <c r="C113" s="6" t="s">
        <v>152</v>
      </c>
      <c r="D113" s="7">
        <v>44999</v>
      </c>
      <c r="E113" s="8" t="s">
        <v>75</v>
      </c>
      <c r="F113" s="9">
        <v>244328</v>
      </c>
      <c r="G113" s="8" t="s">
        <v>29</v>
      </c>
      <c r="H113" s="9">
        <v>25654</v>
      </c>
      <c r="I113" s="132"/>
      <c r="J113" s="133"/>
      <c r="K113" s="134"/>
      <c r="L113" s="135"/>
      <c r="M113" s="136"/>
      <c r="N113" s="49" t="str">
        <f t="shared" si="6"/>
        <v>13537</v>
      </c>
      <c r="O113" t="str">
        <f t="shared" si="4"/>
        <v/>
      </c>
      <c r="P113" t="e">
        <f>11106+(+RIGHT(E113,5))</f>
        <v>#VALUE!</v>
      </c>
      <c r="Q113">
        <f t="shared" si="7"/>
        <v>13537</v>
      </c>
      <c r="R113" s="39">
        <f t="shared" si="5"/>
        <v>244328</v>
      </c>
    </row>
    <row r="114" spans="1:18" ht="14.45" customHeight="1">
      <c r="A114" s="10">
        <v>95</v>
      </c>
      <c r="B114" s="131"/>
      <c r="C114" s="6" t="s">
        <v>153</v>
      </c>
      <c r="D114" s="7">
        <v>45014</v>
      </c>
      <c r="E114" s="8" t="s">
        <v>75</v>
      </c>
      <c r="F114" s="9">
        <v>374347</v>
      </c>
      <c r="G114" s="8" t="s">
        <v>29</v>
      </c>
      <c r="H114" s="9">
        <v>39306</v>
      </c>
      <c r="I114" s="132"/>
      <c r="J114" s="133"/>
      <c r="K114" s="134"/>
      <c r="L114" s="135"/>
      <c r="M114" s="136"/>
      <c r="N114" s="49" t="str">
        <f t="shared" si="6"/>
        <v>17726</v>
      </c>
      <c r="O114" t="str">
        <f t="shared" si="4"/>
        <v/>
      </c>
      <c r="P114" t="e">
        <f>11253+(+RIGHT(E114,5))</f>
        <v>#VALUE!</v>
      </c>
      <c r="Q114">
        <f t="shared" si="7"/>
        <v>17726</v>
      </c>
      <c r="R114" s="39">
        <f t="shared" si="5"/>
        <v>374347</v>
      </c>
    </row>
    <row r="115" spans="1:18" ht="14.45" customHeight="1">
      <c r="A115" s="10">
        <v>96</v>
      </c>
      <c r="B115" s="131"/>
      <c r="C115" s="6" t="s">
        <v>154</v>
      </c>
      <c r="D115" s="7">
        <v>45001</v>
      </c>
      <c r="E115" s="8" t="s">
        <v>73</v>
      </c>
      <c r="F115" s="9">
        <v>831567</v>
      </c>
      <c r="G115" s="8" t="s">
        <v>29</v>
      </c>
      <c r="H115" s="9">
        <v>87315</v>
      </c>
      <c r="I115" s="132"/>
      <c r="J115" s="133"/>
      <c r="K115" s="134"/>
      <c r="L115" s="135"/>
      <c r="M115" s="136"/>
      <c r="N115" s="49" t="str">
        <f t="shared" si="6"/>
        <v>14202</v>
      </c>
      <c r="O115" t="str">
        <f t="shared" si="4"/>
        <v/>
      </c>
      <c r="P115" t="s">
        <v>7045</v>
      </c>
      <c r="Q115">
        <f t="shared" si="7"/>
        <v>14202</v>
      </c>
      <c r="R115" s="39">
        <f t="shared" si="5"/>
        <v>831567</v>
      </c>
    </row>
    <row r="116" spans="1:18" ht="14.45" customHeight="1">
      <c r="A116" s="10">
        <v>97</v>
      </c>
      <c r="B116" s="131"/>
      <c r="C116" s="6" t="s">
        <v>155</v>
      </c>
      <c r="D116" s="7">
        <v>45015</v>
      </c>
      <c r="E116" s="8" t="s">
        <v>75</v>
      </c>
      <c r="F116" s="9">
        <v>732983</v>
      </c>
      <c r="G116" s="8" t="s">
        <v>29</v>
      </c>
      <c r="H116" s="9">
        <v>76963</v>
      </c>
      <c r="I116" s="132"/>
      <c r="J116" s="133"/>
      <c r="K116" s="134"/>
      <c r="L116" s="135"/>
      <c r="M116" s="136"/>
      <c r="N116" s="49" t="str">
        <f t="shared" si="6"/>
        <v>17827</v>
      </c>
      <c r="O116" t="str">
        <f t="shared" si="4"/>
        <v/>
      </c>
      <c r="P116" t="e">
        <f>12779+(+RIGHT(E116,5))</f>
        <v>#VALUE!</v>
      </c>
      <c r="Q116">
        <f t="shared" si="7"/>
        <v>17827</v>
      </c>
      <c r="R116" s="39">
        <f t="shared" si="5"/>
        <v>732983</v>
      </c>
    </row>
    <row r="117" spans="1:18" ht="14.45" customHeight="1">
      <c r="A117" s="10">
        <v>98</v>
      </c>
      <c r="B117" s="131"/>
      <c r="C117" s="6" t="s">
        <v>156</v>
      </c>
      <c r="D117" s="7">
        <v>45000</v>
      </c>
      <c r="E117" s="8" t="s">
        <v>98</v>
      </c>
      <c r="F117" s="9">
        <v>374347</v>
      </c>
      <c r="G117" s="8" t="s">
        <v>29</v>
      </c>
      <c r="H117" s="9">
        <v>39306</v>
      </c>
      <c r="I117" s="132"/>
      <c r="J117" s="133"/>
      <c r="K117" s="134"/>
      <c r="L117" s="135"/>
      <c r="M117" s="136"/>
      <c r="N117" s="49" t="str">
        <f t="shared" si="6"/>
        <v>13657</v>
      </c>
      <c r="O117" t="str">
        <f t="shared" si="4"/>
        <v/>
      </c>
      <c r="P117" t="e">
        <f>12765+(+RIGHT(E117,5))</f>
        <v>#VALUE!</v>
      </c>
      <c r="Q117">
        <f t="shared" si="7"/>
        <v>13657</v>
      </c>
      <c r="R117" s="39">
        <f t="shared" si="5"/>
        <v>374347</v>
      </c>
    </row>
    <row r="118" spans="1:18" ht="14.45" customHeight="1">
      <c r="A118" s="10">
        <v>99</v>
      </c>
      <c r="B118" s="131"/>
      <c r="C118" s="6" t="s">
        <v>157</v>
      </c>
      <c r="D118" s="7">
        <v>45014</v>
      </c>
      <c r="E118" s="8" t="s">
        <v>66</v>
      </c>
      <c r="F118" s="9">
        <v>770362</v>
      </c>
      <c r="G118" s="8" t="s">
        <v>29</v>
      </c>
      <c r="H118" s="9">
        <v>80888</v>
      </c>
      <c r="I118" s="132"/>
      <c r="J118" s="133"/>
      <c r="K118" s="134"/>
      <c r="L118" s="135"/>
      <c r="M118" s="136"/>
      <c r="N118" s="49" t="str">
        <f t="shared" si="6"/>
        <v>17736</v>
      </c>
      <c r="O118" t="str">
        <f t="shared" si="4"/>
        <v/>
      </c>
      <c r="P118" t="e">
        <f>12828+(+RIGHT(E118,5))</f>
        <v>#VALUE!</v>
      </c>
      <c r="Q118">
        <f t="shared" si="7"/>
        <v>17736</v>
      </c>
      <c r="R118" s="39">
        <f t="shared" si="5"/>
        <v>770362</v>
      </c>
    </row>
    <row r="119" spans="1:18" ht="14.45" customHeight="1">
      <c r="A119" s="10">
        <v>100</v>
      </c>
      <c r="B119" s="131"/>
      <c r="C119" s="6" t="s">
        <v>158</v>
      </c>
      <c r="D119" s="7">
        <v>45013</v>
      </c>
      <c r="E119" s="8" t="s">
        <v>98</v>
      </c>
      <c r="F119" s="9">
        <v>665816</v>
      </c>
      <c r="G119" s="8" t="s">
        <v>29</v>
      </c>
      <c r="H119" s="9">
        <v>69911</v>
      </c>
      <c r="I119" s="132"/>
      <c r="J119" s="133"/>
      <c r="K119" s="134"/>
      <c r="L119" s="135"/>
      <c r="M119" s="136"/>
      <c r="N119" s="49" t="str">
        <f t="shared" si="6"/>
        <v>17645</v>
      </c>
      <c r="O119" t="str">
        <f t="shared" si="4"/>
        <v/>
      </c>
      <c r="P119" t="e">
        <f>12862+(+RIGHT(E119,5))</f>
        <v>#VALUE!</v>
      </c>
      <c r="Q119">
        <f t="shared" si="7"/>
        <v>17645</v>
      </c>
      <c r="R119" s="39">
        <f t="shared" si="5"/>
        <v>665816</v>
      </c>
    </row>
    <row r="120" spans="1:18" ht="14.45" customHeight="1">
      <c r="A120" s="10">
        <v>101</v>
      </c>
      <c r="B120" s="131"/>
      <c r="C120" s="6" t="s">
        <v>159</v>
      </c>
      <c r="D120" s="7">
        <v>45010</v>
      </c>
      <c r="E120" s="8" t="s">
        <v>101</v>
      </c>
      <c r="F120" s="9">
        <v>886826</v>
      </c>
      <c r="G120" s="8" t="s">
        <v>29</v>
      </c>
      <c r="H120" s="9">
        <v>93117</v>
      </c>
      <c r="I120" s="132"/>
      <c r="J120" s="133"/>
      <c r="K120" s="134"/>
      <c r="L120" s="135"/>
      <c r="M120" s="136"/>
      <c r="N120" s="49" t="str">
        <f t="shared" si="6"/>
        <v>17491</v>
      </c>
      <c r="O120" t="str">
        <f t="shared" si="4"/>
        <v/>
      </c>
      <c r="P120" t="e">
        <f>12741+(+RIGHT(E120,5))</f>
        <v>#VALUE!</v>
      </c>
      <c r="Q120">
        <f t="shared" si="7"/>
        <v>17491</v>
      </c>
      <c r="R120" s="39">
        <f t="shared" si="5"/>
        <v>886826</v>
      </c>
    </row>
    <row r="121" spans="1:18" ht="14.45" customHeight="1">
      <c r="A121" s="10">
        <v>102</v>
      </c>
      <c r="B121" s="131"/>
      <c r="C121" s="6" t="s">
        <v>160</v>
      </c>
      <c r="D121" s="7">
        <v>45005</v>
      </c>
      <c r="E121" s="8" t="s">
        <v>69</v>
      </c>
      <c r="F121" s="9">
        <v>611516</v>
      </c>
      <c r="G121" s="8" t="s">
        <v>29</v>
      </c>
      <c r="H121" s="9">
        <v>64209</v>
      </c>
      <c r="I121" s="132"/>
      <c r="J121" s="133"/>
      <c r="K121" s="134"/>
      <c r="L121" s="135"/>
      <c r="M121" s="136"/>
      <c r="N121" s="49" t="str">
        <f t="shared" si="6"/>
        <v>15745</v>
      </c>
      <c r="O121" t="str">
        <f t="shared" si="4"/>
        <v/>
      </c>
      <c r="P121" t="e">
        <f>12427+(+RIGHT(E121,5))</f>
        <v>#VALUE!</v>
      </c>
      <c r="Q121">
        <f t="shared" si="7"/>
        <v>15745</v>
      </c>
      <c r="R121" s="39">
        <f t="shared" si="5"/>
        <v>611516</v>
      </c>
    </row>
    <row r="122" spans="1:18" ht="14.45" customHeight="1">
      <c r="A122" s="10">
        <v>103</v>
      </c>
      <c r="B122" s="131"/>
      <c r="C122" s="6" t="s">
        <v>161</v>
      </c>
      <c r="D122" s="7">
        <v>45003</v>
      </c>
      <c r="E122" s="8" t="s">
        <v>75</v>
      </c>
      <c r="F122" s="9">
        <v>610819</v>
      </c>
      <c r="G122" s="8" t="s">
        <v>29</v>
      </c>
      <c r="H122" s="9">
        <v>64136</v>
      </c>
      <c r="I122" s="132"/>
      <c r="J122" s="133"/>
      <c r="K122" s="134"/>
      <c r="L122" s="135"/>
      <c r="M122" s="136"/>
      <c r="N122" s="49" t="str">
        <f t="shared" si="6"/>
        <v>15671</v>
      </c>
      <c r="O122" t="str">
        <f t="shared" si="4"/>
        <v/>
      </c>
      <c r="P122" t="e">
        <f>13033+(+RIGHT(E122,5))</f>
        <v>#VALUE!</v>
      </c>
      <c r="Q122">
        <f t="shared" si="7"/>
        <v>15671</v>
      </c>
      <c r="R122" s="39">
        <f t="shared" si="5"/>
        <v>610819</v>
      </c>
    </row>
    <row r="123" spans="1:18" ht="14.45" customHeight="1">
      <c r="A123" s="10">
        <v>104</v>
      </c>
      <c r="B123" s="131"/>
      <c r="C123" s="6" t="s">
        <v>162</v>
      </c>
      <c r="D123" s="7">
        <v>45006</v>
      </c>
      <c r="E123" s="8" t="s">
        <v>73</v>
      </c>
      <c r="F123" s="9">
        <v>1221638</v>
      </c>
      <c r="G123" s="8" t="s">
        <v>29</v>
      </c>
      <c r="H123" s="9">
        <v>128272</v>
      </c>
      <c r="I123" s="132"/>
      <c r="J123" s="133"/>
      <c r="K123" s="134"/>
      <c r="L123" s="135"/>
      <c r="M123" s="136"/>
      <c r="N123" s="49" t="str">
        <f t="shared" si="6"/>
        <v>15838</v>
      </c>
      <c r="O123" t="str">
        <f t="shared" si="4"/>
        <v/>
      </c>
      <c r="P123" t="e">
        <f>13023+(+RIGHT(E123,5))</f>
        <v>#VALUE!</v>
      </c>
      <c r="Q123">
        <f t="shared" si="7"/>
        <v>15838</v>
      </c>
      <c r="R123" s="39">
        <f t="shared" si="5"/>
        <v>1221638</v>
      </c>
    </row>
    <row r="124" spans="1:18" ht="14.45" customHeight="1">
      <c r="A124" s="10">
        <v>105</v>
      </c>
      <c r="B124" s="131"/>
      <c r="C124" s="6" t="s">
        <v>163</v>
      </c>
      <c r="D124" s="7">
        <v>45005</v>
      </c>
      <c r="E124" s="8" t="s">
        <v>66</v>
      </c>
      <c r="F124" s="9">
        <v>608814</v>
      </c>
      <c r="G124" s="8" t="s">
        <v>29</v>
      </c>
      <c r="H124" s="9">
        <v>63925</v>
      </c>
      <c r="I124" s="132"/>
      <c r="J124" s="133"/>
      <c r="K124" s="134"/>
      <c r="L124" s="135"/>
      <c r="M124" s="136"/>
      <c r="N124" s="49" t="str">
        <f t="shared" si="6"/>
        <v>15741</v>
      </c>
      <c r="O124" t="str">
        <f t="shared" si="4"/>
        <v/>
      </c>
      <c r="P124" t="s">
        <v>7046</v>
      </c>
      <c r="Q124">
        <f t="shared" si="7"/>
        <v>15741</v>
      </c>
      <c r="R124" s="39">
        <f t="shared" si="5"/>
        <v>608814</v>
      </c>
    </row>
    <row r="125" spans="1:18" ht="14.45" customHeight="1">
      <c r="A125" s="10">
        <v>106</v>
      </c>
      <c r="B125" s="131"/>
      <c r="C125" s="6" t="s">
        <v>164</v>
      </c>
      <c r="D125" s="7">
        <v>45006</v>
      </c>
      <c r="E125" s="8" t="s">
        <v>75</v>
      </c>
      <c r="F125" s="9">
        <v>482790</v>
      </c>
      <c r="G125" s="8" t="s">
        <v>29</v>
      </c>
      <c r="H125" s="9">
        <v>50693</v>
      </c>
      <c r="I125" s="132"/>
      <c r="J125" s="133"/>
      <c r="K125" s="134"/>
      <c r="L125" s="135"/>
      <c r="M125" s="136"/>
      <c r="N125" s="49" t="str">
        <f t="shared" si="6"/>
        <v>15820</v>
      </c>
      <c r="O125" t="str">
        <f t="shared" si="4"/>
        <v/>
      </c>
      <c r="P125" t="s">
        <v>7047</v>
      </c>
      <c r="Q125">
        <f t="shared" si="7"/>
        <v>15820</v>
      </c>
      <c r="R125" s="39">
        <f t="shared" si="5"/>
        <v>482790</v>
      </c>
    </row>
    <row r="126" spans="1:18" ht="14.45" customHeight="1">
      <c r="A126" s="10">
        <v>107</v>
      </c>
      <c r="B126" s="131"/>
      <c r="C126" s="6" t="s">
        <v>165</v>
      </c>
      <c r="D126" s="7">
        <v>45005</v>
      </c>
      <c r="E126" s="8" t="s">
        <v>69</v>
      </c>
      <c r="F126" s="9">
        <v>479160</v>
      </c>
      <c r="G126" s="8" t="s">
        <v>29</v>
      </c>
      <c r="H126" s="9">
        <v>50312</v>
      </c>
      <c r="I126" s="132"/>
      <c r="J126" s="133"/>
      <c r="K126" s="134"/>
      <c r="L126" s="135"/>
      <c r="M126" s="136"/>
      <c r="N126" s="49" t="str">
        <f t="shared" si="6"/>
        <v>15744</v>
      </c>
      <c r="O126" t="str">
        <f t="shared" si="4"/>
        <v/>
      </c>
      <c r="P126" t="s">
        <v>7048</v>
      </c>
      <c r="Q126">
        <f t="shared" si="7"/>
        <v>15744</v>
      </c>
      <c r="R126" s="39">
        <f t="shared" si="5"/>
        <v>479160</v>
      </c>
    </row>
    <row r="127" spans="1:18" ht="14.45" customHeight="1">
      <c r="A127" s="10">
        <v>108</v>
      </c>
      <c r="B127" s="131"/>
      <c r="C127" s="6" t="s">
        <v>166</v>
      </c>
      <c r="D127" s="7">
        <v>45010</v>
      </c>
      <c r="E127" s="8" t="s">
        <v>101</v>
      </c>
      <c r="F127" s="9">
        <v>1014690</v>
      </c>
      <c r="G127" s="8" t="s">
        <v>29</v>
      </c>
      <c r="H127" s="9">
        <v>106542</v>
      </c>
      <c r="I127" s="132"/>
      <c r="J127" s="133"/>
      <c r="K127" s="134"/>
      <c r="L127" s="135"/>
      <c r="M127" s="136"/>
      <c r="N127" s="49" t="str">
        <f t="shared" si="6"/>
        <v>17490</v>
      </c>
      <c r="O127" t="str">
        <f t="shared" si="4"/>
        <v/>
      </c>
      <c r="P127" t="s">
        <v>7049</v>
      </c>
      <c r="Q127">
        <f t="shared" si="7"/>
        <v>17490</v>
      </c>
      <c r="R127" s="39">
        <f t="shared" si="5"/>
        <v>1014690</v>
      </c>
    </row>
    <row r="128" spans="1:18" ht="14.45" customHeight="1">
      <c r="A128" s="10">
        <v>109</v>
      </c>
      <c r="B128" s="131"/>
      <c r="C128" s="6" t="s">
        <v>167</v>
      </c>
      <c r="D128" s="7">
        <v>45006</v>
      </c>
      <c r="E128" s="8" t="s">
        <v>75</v>
      </c>
      <c r="F128" s="9">
        <v>648198</v>
      </c>
      <c r="G128" s="8" t="s">
        <v>29</v>
      </c>
      <c r="H128" s="9">
        <v>68061</v>
      </c>
      <c r="I128" s="132"/>
      <c r="J128" s="133"/>
      <c r="K128" s="134"/>
      <c r="L128" s="135"/>
      <c r="M128" s="136"/>
      <c r="N128" s="49" t="str">
        <f t="shared" si="6"/>
        <v>15835</v>
      </c>
      <c r="O128" t="str">
        <f t="shared" si="4"/>
        <v/>
      </c>
      <c r="P128" t="e">
        <f>526+(+RIGHT(E128,5))</f>
        <v>#VALUE!</v>
      </c>
      <c r="Q128">
        <f t="shared" si="7"/>
        <v>15835</v>
      </c>
      <c r="R128" s="39">
        <f t="shared" si="5"/>
        <v>648198</v>
      </c>
    </row>
    <row r="129" spans="1:18" ht="14.45" customHeight="1">
      <c r="A129" s="10">
        <v>110</v>
      </c>
      <c r="B129" s="131"/>
      <c r="C129" s="6" t="s">
        <v>168</v>
      </c>
      <c r="D129" s="7">
        <v>44996</v>
      </c>
      <c r="E129" s="8" t="s">
        <v>75</v>
      </c>
      <c r="F129" s="9">
        <v>326700</v>
      </c>
      <c r="G129" s="8" t="s">
        <v>29</v>
      </c>
      <c r="H129" s="9">
        <v>34303</v>
      </c>
      <c r="I129" s="132"/>
      <c r="J129" s="133"/>
      <c r="K129" s="134"/>
      <c r="L129" s="135"/>
      <c r="M129" s="136"/>
      <c r="N129" s="49" t="str">
        <f t="shared" si="6"/>
        <v>13351</v>
      </c>
      <c r="O129" t="str">
        <f t="shared" si="4"/>
        <v/>
      </c>
      <c r="P129" t="s">
        <v>7050</v>
      </c>
      <c r="Q129">
        <f t="shared" si="7"/>
        <v>13351</v>
      </c>
      <c r="R129" s="39">
        <f t="shared" si="5"/>
        <v>326700</v>
      </c>
    </row>
    <row r="130" spans="1:18" ht="14.45" customHeight="1">
      <c r="A130" s="10">
        <v>111</v>
      </c>
      <c r="B130" s="131"/>
      <c r="C130" s="6" t="s">
        <v>169</v>
      </c>
      <c r="D130" s="7">
        <v>45005</v>
      </c>
      <c r="E130" s="8" t="s">
        <v>73</v>
      </c>
      <c r="F130" s="9">
        <v>1216116</v>
      </c>
      <c r="G130" s="8" t="s">
        <v>29</v>
      </c>
      <c r="H130" s="9">
        <v>127692</v>
      </c>
      <c r="I130" s="132"/>
      <c r="J130" s="133"/>
      <c r="K130" s="134"/>
      <c r="L130" s="135"/>
      <c r="M130" s="136"/>
      <c r="N130" s="49" t="str">
        <f t="shared" si="6"/>
        <v>15758</v>
      </c>
      <c r="O130" t="str">
        <f t="shared" si="4"/>
        <v/>
      </c>
      <c r="P130" t="s">
        <v>7051</v>
      </c>
      <c r="Q130">
        <f t="shared" si="7"/>
        <v>15758</v>
      </c>
      <c r="R130" s="39">
        <f t="shared" si="5"/>
        <v>1216116</v>
      </c>
    </row>
    <row r="131" spans="1:18" ht="14.45" customHeight="1">
      <c r="A131" s="10">
        <v>112</v>
      </c>
      <c r="B131" s="131"/>
      <c r="C131" s="6" t="s">
        <v>170</v>
      </c>
      <c r="D131" s="7">
        <v>45002</v>
      </c>
      <c r="E131" s="8" t="s">
        <v>101</v>
      </c>
      <c r="F131" s="9">
        <v>403871</v>
      </c>
      <c r="G131" s="8" t="s">
        <v>29</v>
      </c>
      <c r="H131" s="9">
        <v>42406</v>
      </c>
      <c r="I131" s="132"/>
      <c r="J131" s="133"/>
      <c r="K131" s="134"/>
      <c r="L131" s="135"/>
      <c r="M131" s="136"/>
      <c r="N131" s="49" t="str">
        <f t="shared" si="6"/>
        <v>15636</v>
      </c>
      <c r="O131" t="str">
        <f t="shared" si="4"/>
        <v/>
      </c>
      <c r="P131" t="s">
        <v>7052</v>
      </c>
      <c r="Q131">
        <f t="shared" si="7"/>
        <v>15636</v>
      </c>
      <c r="R131" s="39">
        <f t="shared" si="5"/>
        <v>403871</v>
      </c>
    </row>
    <row r="132" spans="1:18" ht="14.45" customHeight="1">
      <c r="A132" s="10">
        <v>113</v>
      </c>
      <c r="B132" s="131"/>
      <c r="C132" s="6" t="s">
        <v>171</v>
      </c>
      <c r="D132" s="7">
        <v>44993</v>
      </c>
      <c r="E132" s="8" t="s">
        <v>101</v>
      </c>
      <c r="F132" s="9">
        <v>1290691</v>
      </c>
      <c r="G132" s="8" t="s">
        <v>29</v>
      </c>
      <c r="H132" s="9">
        <v>135523</v>
      </c>
      <c r="I132" s="132"/>
      <c r="J132" s="133"/>
      <c r="K132" s="134"/>
      <c r="L132" s="135"/>
      <c r="M132" s="136"/>
      <c r="N132" s="49" t="str">
        <f t="shared" si="6"/>
        <v>11553</v>
      </c>
      <c r="O132" t="str">
        <f t="shared" si="4"/>
        <v/>
      </c>
      <c r="P132" t="s">
        <v>7053</v>
      </c>
      <c r="Q132">
        <f t="shared" si="7"/>
        <v>11553</v>
      </c>
      <c r="R132" s="39">
        <f t="shared" si="5"/>
        <v>1290691</v>
      </c>
    </row>
    <row r="133" spans="1:18" ht="14.45" customHeight="1">
      <c r="A133" s="10">
        <v>114</v>
      </c>
      <c r="B133" s="131"/>
      <c r="C133" s="6" t="s">
        <v>172</v>
      </c>
      <c r="D133" s="7">
        <v>45003</v>
      </c>
      <c r="E133" s="8" t="s">
        <v>66</v>
      </c>
      <c r="F133" s="9">
        <v>774414</v>
      </c>
      <c r="G133" s="8" t="s">
        <v>29</v>
      </c>
      <c r="H133" s="9">
        <v>81313</v>
      </c>
      <c r="I133" s="132"/>
      <c r="J133" s="133"/>
      <c r="K133" s="134"/>
      <c r="L133" s="135"/>
      <c r="M133" s="136"/>
      <c r="N133" s="49" t="str">
        <f t="shared" si="6"/>
        <v>15703</v>
      </c>
      <c r="O133" t="str">
        <f t="shared" si="4"/>
        <v/>
      </c>
      <c r="P133" t="s">
        <v>7054</v>
      </c>
      <c r="Q133">
        <f t="shared" si="7"/>
        <v>15703</v>
      </c>
      <c r="R133" s="39">
        <f t="shared" si="5"/>
        <v>774414</v>
      </c>
    </row>
    <row r="134" spans="1:18" ht="14.45" customHeight="1">
      <c r="A134" s="10">
        <v>115</v>
      </c>
      <c r="B134" s="131"/>
      <c r="C134" s="6" t="s">
        <v>173</v>
      </c>
      <c r="D134" s="7">
        <v>45002</v>
      </c>
      <c r="E134" s="8" t="s">
        <v>75</v>
      </c>
      <c r="F134" s="9">
        <v>374347</v>
      </c>
      <c r="G134" s="8" t="s">
        <v>29</v>
      </c>
      <c r="H134" s="9">
        <v>39306</v>
      </c>
      <c r="I134" s="132"/>
      <c r="J134" s="133"/>
      <c r="K134" s="134"/>
      <c r="L134" s="135"/>
      <c r="M134" s="136"/>
      <c r="N134" s="49" t="str">
        <f t="shared" si="6"/>
        <v>15622</v>
      </c>
      <c r="O134" t="str">
        <f t="shared" si="4"/>
        <v/>
      </c>
      <c r="P134" t="s">
        <v>7055</v>
      </c>
      <c r="Q134">
        <f t="shared" si="7"/>
        <v>15622</v>
      </c>
      <c r="R134" s="39">
        <f t="shared" si="5"/>
        <v>374347</v>
      </c>
    </row>
    <row r="135" spans="1:18" ht="14.45" customHeight="1">
      <c r="A135" s="10">
        <v>116</v>
      </c>
      <c r="B135" s="131"/>
      <c r="C135" s="6" t="s">
        <v>174</v>
      </c>
      <c r="D135" s="7">
        <v>44988</v>
      </c>
      <c r="E135" s="8" t="s">
        <v>75</v>
      </c>
      <c r="F135" s="9">
        <v>642492</v>
      </c>
      <c r="G135" s="8" t="s">
        <v>29</v>
      </c>
      <c r="H135" s="9">
        <v>67462</v>
      </c>
      <c r="I135" s="132"/>
      <c r="J135" s="133"/>
      <c r="K135" s="134"/>
      <c r="L135" s="135"/>
      <c r="M135" s="136"/>
      <c r="N135" s="49" t="str">
        <f t="shared" si="6"/>
        <v>11238</v>
      </c>
      <c r="O135" t="str">
        <f t="shared" si="4"/>
        <v/>
      </c>
      <c r="P135" t="s">
        <v>7056</v>
      </c>
      <c r="Q135">
        <f t="shared" si="7"/>
        <v>11238</v>
      </c>
      <c r="R135" s="39">
        <f t="shared" si="5"/>
        <v>642492</v>
      </c>
    </row>
    <row r="136" spans="1:18" ht="14.45" customHeight="1">
      <c r="A136" s="10">
        <v>117</v>
      </c>
      <c r="B136" s="131"/>
      <c r="C136" s="6" t="s">
        <v>175</v>
      </c>
      <c r="D136" s="7">
        <v>45005</v>
      </c>
      <c r="E136" s="8" t="s">
        <v>73</v>
      </c>
      <c r="F136" s="9">
        <v>854413</v>
      </c>
      <c r="G136" s="8" t="s">
        <v>29</v>
      </c>
      <c r="H136" s="9">
        <v>89713</v>
      </c>
      <c r="I136" s="132"/>
      <c r="J136" s="133"/>
      <c r="K136" s="134"/>
      <c r="L136" s="135"/>
      <c r="M136" s="136"/>
      <c r="N136" s="49" t="str">
        <f t="shared" si="6"/>
        <v>15759</v>
      </c>
      <c r="O136" t="str">
        <f t="shared" si="4"/>
        <v/>
      </c>
      <c r="P136" t="s">
        <v>7057</v>
      </c>
      <c r="Q136">
        <f t="shared" si="7"/>
        <v>15759</v>
      </c>
      <c r="R136" s="39">
        <f t="shared" si="5"/>
        <v>854413</v>
      </c>
    </row>
    <row r="137" spans="1:18" ht="14.45" customHeight="1">
      <c r="A137" s="10">
        <v>118</v>
      </c>
      <c r="B137" s="131"/>
      <c r="C137" s="6" t="s">
        <v>176</v>
      </c>
      <c r="D137" s="7">
        <v>45000</v>
      </c>
      <c r="E137" s="8" t="s">
        <v>69</v>
      </c>
      <c r="F137" s="9">
        <v>374347</v>
      </c>
      <c r="G137" s="8" t="s">
        <v>29</v>
      </c>
      <c r="H137" s="9">
        <v>39306</v>
      </c>
      <c r="I137" s="132"/>
      <c r="J137" s="133"/>
      <c r="K137" s="134"/>
      <c r="L137" s="135"/>
      <c r="M137" s="136"/>
      <c r="N137" s="49" t="str">
        <f t="shared" si="6"/>
        <v>13675</v>
      </c>
      <c r="O137" t="str">
        <f t="shared" si="4"/>
        <v/>
      </c>
      <c r="P137" t="s">
        <v>7058</v>
      </c>
      <c r="Q137">
        <f t="shared" si="7"/>
        <v>13675</v>
      </c>
      <c r="R137" s="39">
        <f t="shared" si="5"/>
        <v>374347</v>
      </c>
    </row>
    <row r="138" spans="1:18" ht="14.45" customHeight="1">
      <c r="A138" s="10">
        <v>119</v>
      </c>
      <c r="B138" s="131"/>
      <c r="C138" s="6" t="s">
        <v>177</v>
      </c>
      <c r="D138" s="7">
        <v>45000</v>
      </c>
      <c r="E138" s="8" t="s">
        <v>69</v>
      </c>
      <c r="F138" s="9">
        <v>374347</v>
      </c>
      <c r="G138" s="8" t="s">
        <v>29</v>
      </c>
      <c r="H138" s="9">
        <v>39306</v>
      </c>
      <c r="I138" s="132"/>
      <c r="J138" s="133"/>
      <c r="K138" s="134"/>
      <c r="L138" s="135"/>
      <c r="M138" s="136"/>
      <c r="N138" s="49" t="str">
        <f t="shared" si="6"/>
        <v>13672</v>
      </c>
      <c r="O138" t="str">
        <f t="shared" si="4"/>
        <v/>
      </c>
      <c r="P138" t="e">
        <f>260+(+RIGHT(E138,5))</f>
        <v>#VALUE!</v>
      </c>
      <c r="Q138">
        <f t="shared" si="7"/>
        <v>13672</v>
      </c>
      <c r="R138" s="39">
        <f t="shared" si="5"/>
        <v>374347</v>
      </c>
    </row>
    <row r="139" spans="1:18" ht="14.45" customHeight="1">
      <c r="A139" s="10">
        <v>120</v>
      </c>
      <c r="B139" s="131"/>
      <c r="C139" s="6" t="s">
        <v>178</v>
      </c>
      <c r="D139" s="7">
        <v>45002</v>
      </c>
      <c r="E139" s="8" t="s">
        <v>75</v>
      </c>
      <c r="F139" s="9">
        <v>374347</v>
      </c>
      <c r="G139" s="8" t="s">
        <v>29</v>
      </c>
      <c r="H139" s="9">
        <v>39306</v>
      </c>
      <c r="I139" s="132"/>
      <c r="J139" s="133"/>
      <c r="K139" s="134"/>
      <c r="L139" s="135"/>
      <c r="M139" s="136"/>
      <c r="N139" s="49" t="str">
        <f t="shared" si="6"/>
        <v>15588</v>
      </c>
      <c r="O139" t="str">
        <f t="shared" si="4"/>
        <v/>
      </c>
      <c r="P139" t="s">
        <v>7059</v>
      </c>
      <c r="Q139">
        <f t="shared" si="7"/>
        <v>15588</v>
      </c>
      <c r="R139" s="39">
        <f t="shared" si="5"/>
        <v>374347</v>
      </c>
    </row>
    <row r="140" spans="1:18" ht="14.45" customHeight="1">
      <c r="A140" s="10">
        <v>121</v>
      </c>
      <c r="B140" s="131"/>
      <c r="C140" s="6" t="s">
        <v>179</v>
      </c>
      <c r="D140" s="7">
        <v>44995</v>
      </c>
      <c r="E140" s="8" t="s">
        <v>73</v>
      </c>
      <c r="F140" s="9">
        <v>1014690</v>
      </c>
      <c r="G140" s="8" t="s">
        <v>29</v>
      </c>
      <c r="H140" s="9">
        <v>106542</v>
      </c>
      <c r="I140" s="132"/>
      <c r="J140" s="133"/>
      <c r="K140" s="134"/>
      <c r="L140" s="135"/>
      <c r="M140" s="136"/>
      <c r="N140" s="49" t="str">
        <f t="shared" si="6"/>
        <v>13273</v>
      </c>
      <c r="O140" t="str">
        <f t="shared" si="4"/>
        <v/>
      </c>
      <c r="P140" t="s">
        <v>7060</v>
      </c>
      <c r="Q140">
        <f t="shared" si="7"/>
        <v>13273</v>
      </c>
      <c r="R140" s="39">
        <f t="shared" si="5"/>
        <v>1014690</v>
      </c>
    </row>
    <row r="141" spans="1:18" ht="14.45" customHeight="1">
      <c r="A141" s="10">
        <v>122</v>
      </c>
      <c r="B141" s="131"/>
      <c r="C141" s="6" t="s">
        <v>180</v>
      </c>
      <c r="D141" s="7">
        <v>45002</v>
      </c>
      <c r="E141" s="8" t="s">
        <v>101</v>
      </c>
      <c r="F141" s="9">
        <v>354728</v>
      </c>
      <c r="G141" s="8" t="s">
        <v>29</v>
      </c>
      <c r="H141" s="9">
        <v>37246</v>
      </c>
      <c r="I141" s="132"/>
      <c r="J141" s="133"/>
      <c r="K141" s="134"/>
      <c r="L141" s="135"/>
      <c r="M141" s="136"/>
      <c r="N141" s="49" t="str">
        <f t="shared" si="6"/>
        <v>15638</v>
      </c>
      <c r="O141" t="str">
        <f t="shared" si="4"/>
        <v/>
      </c>
      <c r="P141" t="s">
        <v>7061</v>
      </c>
      <c r="Q141">
        <f t="shared" si="7"/>
        <v>15638</v>
      </c>
      <c r="R141" s="39">
        <f t="shared" si="5"/>
        <v>354728</v>
      </c>
    </row>
    <row r="142" spans="1:18" ht="14.45" customHeight="1">
      <c r="A142" s="10">
        <v>123</v>
      </c>
      <c r="B142" s="131"/>
      <c r="C142" s="6" t="s">
        <v>181</v>
      </c>
      <c r="D142" s="7">
        <v>45000</v>
      </c>
      <c r="E142" s="8" t="s">
        <v>73</v>
      </c>
      <c r="F142" s="9">
        <v>405876</v>
      </c>
      <c r="G142" s="8" t="s">
        <v>29</v>
      </c>
      <c r="H142" s="9">
        <v>42617</v>
      </c>
      <c r="I142" s="132"/>
      <c r="J142" s="133"/>
      <c r="K142" s="134"/>
      <c r="L142" s="135"/>
      <c r="M142" s="136"/>
      <c r="N142" s="49" t="str">
        <f t="shared" si="6"/>
        <v>13618</v>
      </c>
      <c r="O142" t="str">
        <f t="shared" si="4"/>
        <v/>
      </c>
      <c r="P142" t="s">
        <v>7062</v>
      </c>
      <c r="Q142">
        <f t="shared" si="7"/>
        <v>13618</v>
      </c>
      <c r="R142" s="39">
        <f t="shared" si="5"/>
        <v>405876</v>
      </c>
    </row>
    <row r="143" spans="1:18" ht="14.45" customHeight="1">
      <c r="A143" s="10">
        <v>124</v>
      </c>
      <c r="B143" s="131"/>
      <c r="C143" s="6" t="s">
        <v>182</v>
      </c>
      <c r="D143" s="7">
        <v>45001</v>
      </c>
      <c r="E143" s="8" t="s">
        <v>75</v>
      </c>
      <c r="F143" s="9">
        <v>319440</v>
      </c>
      <c r="G143" s="8" t="s">
        <v>29</v>
      </c>
      <c r="H143" s="9">
        <v>33541</v>
      </c>
      <c r="I143" s="132"/>
      <c r="J143" s="133"/>
      <c r="K143" s="134"/>
      <c r="L143" s="135"/>
      <c r="M143" s="136"/>
      <c r="N143" s="49" t="str">
        <f t="shared" si="6"/>
        <v>14200</v>
      </c>
      <c r="O143" t="str">
        <f t="shared" si="4"/>
        <v/>
      </c>
      <c r="P143" t="s">
        <v>7063</v>
      </c>
      <c r="Q143">
        <f t="shared" si="7"/>
        <v>14200</v>
      </c>
      <c r="R143" s="39">
        <f t="shared" si="5"/>
        <v>319440</v>
      </c>
    </row>
    <row r="144" spans="1:18" ht="14.45" customHeight="1">
      <c r="A144" s="10">
        <v>125</v>
      </c>
      <c r="B144" s="131"/>
      <c r="C144" s="6" t="s">
        <v>183</v>
      </c>
      <c r="D144" s="7">
        <v>44989</v>
      </c>
      <c r="E144" s="8" t="s">
        <v>75</v>
      </c>
      <c r="F144" s="9">
        <v>732983</v>
      </c>
      <c r="G144" s="8" t="s">
        <v>29</v>
      </c>
      <c r="H144" s="9">
        <v>76963</v>
      </c>
      <c r="I144" s="132"/>
      <c r="J144" s="133"/>
      <c r="K144" s="134"/>
      <c r="L144" s="135"/>
      <c r="M144" s="136"/>
      <c r="N144" s="49" t="str">
        <f t="shared" si="6"/>
        <v>11300</v>
      </c>
      <c r="O144" t="str">
        <f t="shared" si="4"/>
        <v/>
      </c>
      <c r="P144" t="s">
        <v>7064</v>
      </c>
      <c r="Q144">
        <f t="shared" si="7"/>
        <v>11300</v>
      </c>
      <c r="R144" s="39">
        <f t="shared" si="5"/>
        <v>732983</v>
      </c>
    </row>
    <row r="145" spans="1:18" ht="14.45" customHeight="1">
      <c r="A145" s="10">
        <v>126</v>
      </c>
      <c r="B145" s="131"/>
      <c r="C145" s="6" t="s">
        <v>184</v>
      </c>
      <c r="D145" s="7">
        <v>44994</v>
      </c>
      <c r="E145" s="8" t="s">
        <v>75</v>
      </c>
      <c r="F145" s="9">
        <v>770362</v>
      </c>
      <c r="G145" s="8" t="s">
        <v>29</v>
      </c>
      <c r="H145" s="9">
        <v>80888</v>
      </c>
      <c r="I145" s="132"/>
      <c r="J145" s="133"/>
      <c r="K145" s="134"/>
      <c r="L145" s="135"/>
      <c r="M145" s="136"/>
      <c r="N145" s="49" t="str">
        <f t="shared" si="6"/>
        <v>13150</v>
      </c>
      <c r="O145" t="str">
        <f t="shared" si="4"/>
        <v/>
      </c>
      <c r="P145" t="s">
        <v>7065</v>
      </c>
      <c r="Q145">
        <f t="shared" si="7"/>
        <v>13150</v>
      </c>
      <c r="R145" s="39">
        <f t="shared" si="5"/>
        <v>770362</v>
      </c>
    </row>
    <row r="146" spans="1:18" ht="14.45" customHeight="1">
      <c r="A146" s="10">
        <v>127</v>
      </c>
      <c r="B146" s="131"/>
      <c r="C146" s="6" t="s">
        <v>185</v>
      </c>
      <c r="D146" s="7">
        <v>44996</v>
      </c>
      <c r="E146" s="8" t="s">
        <v>66</v>
      </c>
      <c r="F146" s="9">
        <v>374347</v>
      </c>
      <c r="G146" s="8" t="s">
        <v>29</v>
      </c>
      <c r="H146" s="9">
        <v>39306</v>
      </c>
      <c r="I146" s="132"/>
      <c r="J146" s="133"/>
      <c r="K146" s="134"/>
      <c r="L146" s="135"/>
      <c r="M146" s="136"/>
      <c r="N146" s="49" t="str">
        <f t="shared" si="6"/>
        <v>13427</v>
      </c>
      <c r="O146" t="str">
        <f t="shared" si="4"/>
        <v/>
      </c>
      <c r="P146" t="s">
        <v>7066</v>
      </c>
      <c r="Q146">
        <f t="shared" si="7"/>
        <v>13427</v>
      </c>
      <c r="R146" s="39">
        <f t="shared" si="5"/>
        <v>374347</v>
      </c>
    </row>
    <row r="147" spans="1:18" ht="14.45" customHeight="1">
      <c r="A147" s="10">
        <v>128</v>
      </c>
      <c r="B147" s="131"/>
      <c r="C147" s="6" t="s">
        <v>186</v>
      </c>
      <c r="D147" s="7">
        <v>44996</v>
      </c>
      <c r="E147" s="8" t="s">
        <v>66</v>
      </c>
      <c r="F147" s="9">
        <v>374347</v>
      </c>
      <c r="G147" s="8" t="s">
        <v>29</v>
      </c>
      <c r="H147" s="9">
        <v>39306</v>
      </c>
      <c r="I147" s="132"/>
      <c r="J147" s="133"/>
      <c r="K147" s="134"/>
      <c r="L147" s="135"/>
      <c r="M147" s="136"/>
      <c r="N147" s="49" t="str">
        <f t="shared" si="6"/>
        <v>13414</v>
      </c>
      <c r="O147" t="str">
        <f t="shared" si="4"/>
        <v/>
      </c>
      <c r="P147" t="s">
        <v>7067</v>
      </c>
      <c r="Q147">
        <f t="shared" si="7"/>
        <v>13414</v>
      </c>
      <c r="R147" s="39">
        <f t="shared" si="5"/>
        <v>374347</v>
      </c>
    </row>
    <row r="148" spans="1:18" ht="14.45" customHeight="1">
      <c r="A148" s="10">
        <v>129</v>
      </c>
      <c r="B148" s="131"/>
      <c r="C148" s="6" t="s">
        <v>187</v>
      </c>
      <c r="D148" s="7">
        <v>44994</v>
      </c>
      <c r="E148" s="8" t="s">
        <v>98</v>
      </c>
      <c r="F148" s="9">
        <v>1418560</v>
      </c>
      <c r="G148" s="8" t="s">
        <v>29</v>
      </c>
      <c r="H148" s="9">
        <v>148949</v>
      </c>
      <c r="I148" s="132"/>
      <c r="J148" s="133"/>
      <c r="K148" s="134"/>
      <c r="L148" s="135"/>
      <c r="M148" s="136"/>
      <c r="N148" s="49" t="str">
        <f t="shared" si="6"/>
        <v>12696</v>
      </c>
      <c r="O148" t="str">
        <f t="shared" si="4"/>
        <v/>
      </c>
      <c r="P148" t="s">
        <v>7068</v>
      </c>
      <c r="Q148">
        <f t="shared" si="7"/>
        <v>12696</v>
      </c>
      <c r="R148" s="39">
        <f t="shared" si="5"/>
        <v>1418560</v>
      </c>
    </row>
    <row r="149" spans="1:18" ht="14.45" customHeight="1">
      <c r="A149" s="10">
        <v>130</v>
      </c>
      <c r="B149" s="131"/>
      <c r="C149" s="6" t="s">
        <v>188</v>
      </c>
      <c r="D149" s="7">
        <v>44991</v>
      </c>
      <c r="E149" s="8" t="s">
        <v>66</v>
      </c>
      <c r="F149" s="9">
        <v>1881671</v>
      </c>
      <c r="G149" s="8" t="s">
        <v>29</v>
      </c>
      <c r="H149" s="9">
        <v>197575</v>
      </c>
      <c r="I149" s="132"/>
      <c r="J149" s="133"/>
      <c r="K149" s="134"/>
      <c r="L149" s="135"/>
      <c r="M149" s="136"/>
      <c r="N149" s="49" t="str">
        <f t="shared" si="6"/>
        <v>11351</v>
      </c>
      <c r="O149" t="str">
        <f t="shared" ref="O149:O212" si="8">+IF(F149&gt;0,"","HT")</f>
        <v/>
      </c>
      <c r="P149" t="s">
        <v>7069</v>
      </c>
      <c r="Q149">
        <f t="shared" si="7"/>
        <v>11351</v>
      </c>
      <c r="R149" s="39">
        <f t="shared" ref="R149:R212" si="9">+F149</f>
        <v>1881671</v>
      </c>
    </row>
    <row r="150" spans="1:18" ht="14.45" customHeight="1">
      <c r="A150" s="10">
        <v>131</v>
      </c>
      <c r="B150" s="131"/>
      <c r="C150" s="6" t="s">
        <v>189</v>
      </c>
      <c r="D150" s="7">
        <v>44996</v>
      </c>
      <c r="E150" s="8" t="s">
        <v>75</v>
      </c>
      <c r="F150" s="9">
        <v>374347</v>
      </c>
      <c r="G150" s="8" t="s">
        <v>29</v>
      </c>
      <c r="H150" s="9">
        <v>39306</v>
      </c>
      <c r="I150" s="132"/>
      <c r="J150" s="133"/>
      <c r="K150" s="134"/>
      <c r="L150" s="135"/>
      <c r="M150" s="136"/>
      <c r="N150" s="49" t="str">
        <f t="shared" si="6"/>
        <v>13344</v>
      </c>
      <c r="O150" t="str">
        <f t="shared" si="8"/>
        <v/>
      </c>
      <c r="P150" t="s">
        <v>7055</v>
      </c>
      <c r="Q150">
        <f t="shared" si="7"/>
        <v>13344</v>
      </c>
      <c r="R150" s="39">
        <f t="shared" si="9"/>
        <v>374347</v>
      </c>
    </row>
    <row r="151" spans="1:18" ht="14.45" customHeight="1">
      <c r="A151" s="10">
        <v>132</v>
      </c>
      <c r="B151" s="131"/>
      <c r="C151" s="6" t="s">
        <v>190</v>
      </c>
      <c r="D151" s="7">
        <v>44988</v>
      </c>
      <c r="E151" s="8" t="s">
        <v>98</v>
      </c>
      <c r="F151" s="9">
        <v>1367535</v>
      </c>
      <c r="G151" s="8" t="s">
        <v>29</v>
      </c>
      <c r="H151" s="9">
        <v>143591</v>
      </c>
      <c r="I151" s="132"/>
      <c r="J151" s="133"/>
      <c r="K151" s="134"/>
      <c r="L151" s="135"/>
      <c r="M151" s="136"/>
      <c r="N151" s="49" t="str">
        <f t="shared" si="6"/>
        <v>11234</v>
      </c>
      <c r="O151" t="str">
        <f t="shared" si="8"/>
        <v/>
      </c>
      <c r="P151" t="s">
        <v>7070</v>
      </c>
      <c r="Q151">
        <f t="shared" si="7"/>
        <v>11234</v>
      </c>
      <c r="R151" s="39">
        <f t="shared" si="9"/>
        <v>1367535</v>
      </c>
    </row>
    <row r="152" spans="1:18" ht="14.45" customHeight="1">
      <c r="A152" s="10">
        <v>133</v>
      </c>
      <c r="B152" s="131"/>
      <c r="C152" s="6" t="s">
        <v>191</v>
      </c>
      <c r="D152" s="7">
        <v>44991</v>
      </c>
      <c r="E152" s="8" t="s">
        <v>69</v>
      </c>
      <c r="F152" s="9">
        <v>1094603</v>
      </c>
      <c r="G152" s="8" t="s">
        <v>29</v>
      </c>
      <c r="H152" s="9">
        <v>114933</v>
      </c>
      <c r="I152" s="132"/>
      <c r="J152" s="133"/>
      <c r="K152" s="134"/>
      <c r="L152" s="135"/>
      <c r="M152" s="136"/>
      <c r="N152" s="49" t="str">
        <f t="shared" si="6"/>
        <v>11357</v>
      </c>
      <c r="O152" t="str">
        <f t="shared" si="8"/>
        <v/>
      </c>
      <c r="P152" t="s">
        <v>7071</v>
      </c>
      <c r="Q152">
        <f t="shared" si="7"/>
        <v>11357</v>
      </c>
      <c r="R152" s="39">
        <f t="shared" si="9"/>
        <v>1094603</v>
      </c>
    </row>
    <row r="153" spans="1:18" ht="14.45" customHeight="1">
      <c r="A153" s="10">
        <v>134</v>
      </c>
      <c r="B153" s="131"/>
      <c r="C153" s="6" t="s">
        <v>192</v>
      </c>
      <c r="D153" s="7">
        <v>44991</v>
      </c>
      <c r="E153" s="8" t="s">
        <v>69</v>
      </c>
      <c r="F153" s="9">
        <v>1290691</v>
      </c>
      <c r="G153" s="8" t="s">
        <v>29</v>
      </c>
      <c r="H153" s="9">
        <v>135523</v>
      </c>
      <c r="I153" s="132"/>
      <c r="J153" s="133"/>
      <c r="K153" s="134"/>
      <c r="L153" s="135"/>
      <c r="M153" s="136"/>
      <c r="N153" s="49" t="str">
        <f t="shared" si="6"/>
        <v>11392</v>
      </c>
      <c r="O153" t="str">
        <f t="shared" si="8"/>
        <v/>
      </c>
      <c r="P153" t="s">
        <v>7072</v>
      </c>
      <c r="Q153">
        <f t="shared" si="7"/>
        <v>11392</v>
      </c>
      <c r="R153" s="39">
        <f t="shared" si="9"/>
        <v>1290691</v>
      </c>
    </row>
    <row r="154" spans="1:18" ht="14.45" customHeight="1">
      <c r="A154" s="10">
        <v>135</v>
      </c>
      <c r="B154" s="131"/>
      <c r="C154" s="6" t="s">
        <v>193</v>
      </c>
      <c r="D154" s="7">
        <v>44994</v>
      </c>
      <c r="E154" s="8" t="s">
        <v>194</v>
      </c>
      <c r="F154" s="9">
        <v>1046363</v>
      </c>
      <c r="G154" s="8" t="s">
        <v>29</v>
      </c>
      <c r="H154" s="9">
        <v>109868</v>
      </c>
      <c r="I154" s="132"/>
      <c r="J154" s="133"/>
      <c r="K154" s="134"/>
      <c r="L154" s="135"/>
      <c r="M154" s="136"/>
      <c r="N154" s="49" t="str">
        <f t="shared" ref="N154:N217" si="10">+RIGHT(C154,5)</f>
        <v>13177</v>
      </c>
      <c r="O154" t="str">
        <f t="shared" si="8"/>
        <v/>
      </c>
      <c r="P154" t="s">
        <v>7073</v>
      </c>
      <c r="Q154">
        <f t="shared" si="7"/>
        <v>13177</v>
      </c>
      <c r="R154" s="39">
        <f t="shared" si="9"/>
        <v>1046363</v>
      </c>
    </row>
    <row r="155" spans="1:18" ht="14.45" customHeight="1">
      <c r="A155" s="10">
        <v>136</v>
      </c>
      <c r="B155" s="131"/>
      <c r="C155" s="6" t="s">
        <v>195</v>
      </c>
      <c r="D155" s="7">
        <v>44992</v>
      </c>
      <c r="E155" s="8" t="s">
        <v>73</v>
      </c>
      <c r="F155" s="9">
        <v>693640</v>
      </c>
      <c r="G155" s="8" t="s">
        <v>29</v>
      </c>
      <c r="H155" s="9">
        <v>72832</v>
      </c>
      <c r="I155" s="132"/>
      <c r="J155" s="133"/>
      <c r="K155" s="134"/>
      <c r="L155" s="135"/>
      <c r="M155" s="136"/>
      <c r="N155" s="49" t="str">
        <f t="shared" si="10"/>
        <v>11514</v>
      </c>
      <c r="O155" t="str">
        <f t="shared" si="8"/>
        <v/>
      </c>
      <c r="P155" t="s">
        <v>7074</v>
      </c>
      <c r="Q155">
        <f t="shared" si="7"/>
        <v>11514</v>
      </c>
      <c r="R155" s="39">
        <f t="shared" si="9"/>
        <v>693640</v>
      </c>
    </row>
    <row r="156" spans="1:18" ht="14.45" customHeight="1">
      <c r="A156" s="10">
        <v>137</v>
      </c>
      <c r="B156" s="131"/>
      <c r="C156" s="6" t="s">
        <v>196</v>
      </c>
      <c r="D156" s="7">
        <v>45013</v>
      </c>
      <c r="E156" s="8" t="s">
        <v>75</v>
      </c>
      <c r="F156" s="9">
        <v>812246</v>
      </c>
      <c r="G156" s="8" t="s">
        <v>29</v>
      </c>
      <c r="H156" s="9">
        <v>85286</v>
      </c>
      <c r="I156" s="132"/>
      <c r="J156" s="133"/>
      <c r="K156" s="134"/>
      <c r="L156" s="135"/>
      <c r="M156" s="136"/>
      <c r="N156" s="49" t="str">
        <f t="shared" si="10"/>
        <v>17655</v>
      </c>
      <c r="O156" t="str">
        <f t="shared" si="8"/>
        <v/>
      </c>
      <c r="P156" t="s">
        <v>7075</v>
      </c>
      <c r="Q156">
        <f t="shared" si="7"/>
        <v>17655</v>
      </c>
      <c r="R156" s="39">
        <f t="shared" si="9"/>
        <v>812246</v>
      </c>
    </row>
    <row r="157" spans="1:18" ht="14.45" customHeight="1">
      <c r="A157" s="10">
        <v>138</v>
      </c>
      <c r="B157" s="131"/>
      <c r="C157" s="6" t="s">
        <v>197</v>
      </c>
      <c r="D157" s="7">
        <v>45000</v>
      </c>
      <c r="E157" s="8" t="s">
        <v>66</v>
      </c>
      <c r="F157" s="9">
        <v>592053</v>
      </c>
      <c r="G157" s="8" t="s">
        <v>29</v>
      </c>
      <c r="H157" s="9">
        <v>62166</v>
      </c>
      <c r="I157" s="132"/>
      <c r="J157" s="133"/>
      <c r="K157" s="134"/>
      <c r="L157" s="135"/>
      <c r="M157" s="136"/>
      <c r="N157" s="49" t="str">
        <f t="shared" si="10"/>
        <v>13711</v>
      </c>
      <c r="O157" t="str">
        <f t="shared" si="8"/>
        <v/>
      </c>
      <c r="P157" t="s">
        <v>7076</v>
      </c>
      <c r="Q157">
        <f t="shared" si="7"/>
        <v>13711</v>
      </c>
      <c r="R157" s="39">
        <f t="shared" si="9"/>
        <v>592053</v>
      </c>
    </row>
    <row r="158" spans="1:18" ht="14.45" customHeight="1">
      <c r="A158" s="10">
        <v>139</v>
      </c>
      <c r="B158" s="131"/>
      <c r="C158" s="6" t="s">
        <v>198</v>
      </c>
      <c r="D158" s="7">
        <v>45014</v>
      </c>
      <c r="E158" s="8" t="s">
        <v>73</v>
      </c>
      <c r="F158" s="9">
        <v>810279</v>
      </c>
      <c r="G158" s="8" t="s">
        <v>29</v>
      </c>
      <c r="H158" s="9">
        <v>85079</v>
      </c>
      <c r="I158" s="132"/>
      <c r="J158" s="133"/>
      <c r="K158" s="134"/>
      <c r="L158" s="135"/>
      <c r="M158" s="136"/>
      <c r="N158" s="49" t="str">
        <f t="shared" si="10"/>
        <v>17758</v>
      </c>
      <c r="O158" t="str">
        <f t="shared" si="8"/>
        <v/>
      </c>
      <c r="P158" t="s">
        <v>7077</v>
      </c>
      <c r="Q158">
        <f t="shared" si="7"/>
        <v>17758</v>
      </c>
      <c r="R158" s="39">
        <f t="shared" si="9"/>
        <v>810279</v>
      </c>
    </row>
    <row r="159" spans="1:18" ht="14.45" customHeight="1">
      <c r="A159" s="10">
        <v>140</v>
      </c>
      <c r="B159" s="131"/>
      <c r="C159" s="6" t="s">
        <v>199</v>
      </c>
      <c r="D159" s="7">
        <v>44993</v>
      </c>
      <c r="E159" s="8" t="s">
        <v>98</v>
      </c>
      <c r="F159" s="9">
        <v>1531738</v>
      </c>
      <c r="G159" s="8" t="s">
        <v>29</v>
      </c>
      <c r="H159" s="9">
        <v>160832</v>
      </c>
      <c r="I159" s="132"/>
      <c r="J159" s="133"/>
      <c r="K159" s="134"/>
      <c r="L159" s="135"/>
      <c r="M159" s="136"/>
      <c r="N159" s="49" t="str">
        <f t="shared" si="10"/>
        <v>11829</v>
      </c>
      <c r="O159" t="str">
        <f t="shared" si="8"/>
        <v/>
      </c>
      <c r="P159" t="s">
        <v>7078</v>
      </c>
      <c r="Q159">
        <f t="shared" si="7"/>
        <v>11829</v>
      </c>
      <c r="R159" s="39">
        <f t="shared" si="9"/>
        <v>1531738</v>
      </c>
    </row>
    <row r="160" spans="1:18" ht="14.45" customHeight="1">
      <c r="A160" s="10">
        <v>141</v>
      </c>
      <c r="B160" s="131"/>
      <c r="C160" s="6" t="s">
        <v>200</v>
      </c>
      <c r="D160" s="7">
        <v>45014</v>
      </c>
      <c r="E160" s="8" t="s">
        <v>75</v>
      </c>
      <c r="F160" s="9">
        <v>812246</v>
      </c>
      <c r="G160" s="8" t="s">
        <v>29</v>
      </c>
      <c r="H160" s="9">
        <v>85286</v>
      </c>
      <c r="I160" s="132"/>
      <c r="J160" s="133"/>
      <c r="K160" s="134"/>
      <c r="L160" s="135"/>
      <c r="M160" s="136"/>
      <c r="N160" s="49" t="str">
        <f t="shared" si="10"/>
        <v>17759</v>
      </c>
      <c r="O160" t="str">
        <f t="shared" si="8"/>
        <v/>
      </c>
      <c r="P160" t="s">
        <v>7079</v>
      </c>
      <c r="Q160">
        <f t="shared" si="7"/>
        <v>17759</v>
      </c>
      <c r="R160" s="39">
        <f t="shared" si="9"/>
        <v>812246</v>
      </c>
    </row>
    <row r="161" spans="1:18" ht="14.45" customHeight="1">
      <c r="A161" s="10">
        <v>142</v>
      </c>
      <c r="B161" s="131"/>
      <c r="C161" s="6" t="s">
        <v>201</v>
      </c>
      <c r="D161" s="7">
        <v>45006</v>
      </c>
      <c r="E161" s="8" t="s">
        <v>75</v>
      </c>
      <c r="F161" s="9">
        <v>1797864</v>
      </c>
      <c r="G161" s="8" t="s">
        <v>29</v>
      </c>
      <c r="H161" s="9">
        <v>188776</v>
      </c>
      <c r="I161" s="132"/>
      <c r="J161" s="133"/>
      <c r="K161" s="134"/>
      <c r="L161" s="135"/>
      <c r="M161" s="136"/>
      <c r="N161" s="49" t="str">
        <f t="shared" si="10"/>
        <v>15822</v>
      </c>
      <c r="O161" t="str">
        <f t="shared" si="8"/>
        <v/>
      </c>
      <c r="P161" t="s">
        <v>7080</v>
      </c>
      <c r="Q161">
        <f t="shared" ref="Q161:Q224" si="11">+N161*1</f>
        <v>15822</v>
      </c>
      <c r="R161" s="39">
        <f t="shared" si="9"/>
        <v>1797864</v>
      </c>
    </row>
    <row r="162" spans="1:18" ht="14.45" customHeight="1">
      <c r="A162" s="10">
        <v>143</v>
      </c>
      <c r="B162" s="131"/>
      <c r="C162" s="6" t="s">
        <v>202</v>
      </c>
      <c r="D162" s="7">
        <v>45012</v>
      </c>
      <c r="E162" s="8" t="s">
        <v>66</v>
      </c>
      <c r="F162" s="9">
        <v>1774166</v>
      </c>
      <c r="G162" s="8" t="s">
        <v>29</v>
      </c>
      <c r="H162" s="9">
        <v>186287</v>
      </c>
      <c r="I162" s="132"/>
      <c r="J162" s="133"/>
      <c r="K162" s="134"/>
      <c r="L162" s="135"/>
      <c r="M162" s="136"/>
      <c r="N162" s="49" t="str">
        <f t="shared" si="10"/>
        <v>17528</v>
      </c>
      <c r="O162" t="str">
        <f t="shared" si="8"/>
        <v/>
      </c>
      <c r="P162" t="s">
        <v>7081</v>
      </c>
      <c r="Q162">
        <f t="shared" si="11"/>
        <v>17528</v>
      </c>
      <c r="R162" s="39">
        <f t="shared" si="9"/>
        <v>1774166</v>
      </c>
    </row>
    <row r="163" spans="1:18" ht="14.45" customHeight="1">
      <c r="A163" s="10">
        <v>144</v>
      </c>
      <c r="B163" s="131"/>
      <c r="C163" s="6" t="s">
        <v>203</v>
      </c>
      <c r="D163" s="7">
        <v>45000</v>
      </c>
      <c r="E163" s="8" t="s">
        <v>73</v>
      </c>
      <c r="F163" s="9">
        <v>374347</v>
      </c>
      <c r="G163" s="8" t="s">
        <v>29</v>
      </c>
      <c r="H163" s="9">
        <v>39306</v>
      </c>
      <c r="I163" s="132"/>
      <c r="J163" s="133"/>
      <c r="K163" s="134"/>
      <c r="L163" s="135"/>
      <c r="M163" s="136"/>
      <c r="N163" s="49" t="str">
        <f t="shared" si="10"/>
        <v>13636</v>
      </c>
      <c r="O163" t="str">
        <f t="shared" si="8"/>
        <v/>
      </c>
      <c r="P163" t="s">
        <v>7082</v>
      </c>
      <c r="Q163">
        <f t="shared" si="11"/>
        <v>13636</v>
      </c>
      <c r="R163" s="39">
        <f t="shared" si="9"/>
        <v>374347</v>
      </c>
    </row>
    <row r="164" spans="1:18" ht="14.45" customHeight="1">
      <c r="A164" s="10">
        <v>145</v>
      </c>
      <c r="B164" s="131"/>
      <c r="C164" s="6" t="s">
        <v>204</v>
      </c>
      <c r="D164" s="7">
        <v>45001</v>
      </c>
      <c r="E164" s="8" t="s">
        <v>73</v>
      </c>
      <c r="F164" s="9">
        <v>794096</v>
      </c>
      <c r="G164" s="8" t="s">
        <v>29</v>
      </c>
      <c r="H164" s="9">
        <v>83380</v>
      </c>
      <c r="I164" s="132"/>
      <c r="J164" s="133"/>
      <c r="K164" s="134"/>
      <c r="L164" s="135"/>
      <c r="M164" s="136"/>
      <c r="N164" s="49" t="str">
        <f t="shared" si="10"/>
        <v>14837</v>
      </c>
      <c r="O164" t="str">
        <f t="shared" si="8"/>
        <v/>
      </c>
      <c r="P164" t="s">
        <v>7083</v>
      </c>
      <c r="Q164">
        <f t="shared" si="11"/>
        <v>14837</v>
      </c>
      <c r="R164" s="39">
        <f t="shared" si="9"/>
        <v>794096</v>
      </c>
    </row>
    <row r="165" spans="1:18" ht="14.45" customHeight="1">
      <c r="A165" s="10">
        <v>146</v>
      </c>
      <c r="B165" s="131"/>
      <c r="C165" s="6" t="s">
        <v>205</v>
      </c>
      <c r="D165" s="7">
        <v>45016</v>
      </c>
      <c r="E165" s="8" t="s">
        <v>75</v>
      </c>
      <c r="F165" s="9">
        <v>774414</v>
      </c>
      <c r="G165" s="8" t="s">
        <v>29</v>
      </c>
      <c r="H165" s="9">
        <v>81313</v>
      </c>
      <c r="I165" s="132"/>
      <c r="J165" s="133"/>
      <c r="K165" s="134"/>
      <c r="L165" s="135"/>
      <c r="M165" s="136"/>
      <c r="N165" s="49" t="str">
        <f t="shared" si="10"/>
        <v>18785</v>
      </c>
      <c r="O165" t="str">
        <f t="shared" si="8"/>
        <v/>
      </c>
      <c r="P165" t="s">
        <v>7084</v>
      </c>
      <c r="Q165">
        <f t="shared" si="11"/>
        <v>18785</v>
      </c>
      <c r="R165" s="39">
        <f t="shared" si="9"/>
        <v>774414</v>
      </c>
    </row>
    <row r="166" spans="1:18" ht="14.45" customHeight="1">
      <c r="A166" s="10">
        <v>147</v>
      </c>
      <c r="B166" s="131"/>
      <c r="C166" s="6" t="s">
        <v>206</v>
      </c>
      <c r="D166" s="7">
        <v>45008</v>
      </c>
      <c r="E166" s="8" t="s">
        <v>73</v>
      </c>
      <c r="F166" s="9">
        <v>405876</v>
      </c>
      <c r="G166" s="8" t="s">
        <v>29</v>
      </c>
      <c r="H166" s="9">
        <v>42617</v>
      </c>
      <c r="I166" s="132"/>
      <c r="J166" s="133"/>
      <c r="K166" s="134"/>
      <c r="L166" s="135"/>
      <c r="M166" s="136"/>
      <c r="N166" s="49" t="str">
        <f t="shared" si="10"/>
        <v>16361</v>
      </c>
      <c r="O166" t="str">
        <f t="shared" si="8"/>
        <v/>
      </c>
      <c r="P166" t="s">
        <v>7085</v>
      </c>
      <c r="Q166">
        <f t="shared" si="11"/>
        <v>16361</v>
      </c>
      <c r="R166" s="39">
        <f t="shared" si="9"/>
        <v>405876</v>
      </c>
    </row>
    <row r="167" spans="1:18" ht="14.45" customHeight="1">
      <c r="A167" s="10">
        <v>148</v>
      </c>
      <c r="B167" s="131"/>
      <c r="C167" s="6" t="s">
        <v>207</v>
      </c>
      <c r="D167" s="7">
        <v>45015</v>
      </c>
      <c r="E167" s="8" t="s">
        <v>73</v>
      </c>
      <c r="F167" s="9">
        <v>777117</v>
      </c>
      <c r="G167" s="8" t="s">
        <v>29</v>
      </c>
      <c r="H167" s="9">
        <v>81597</v>
      </c>
      <c r="I167" s="132"/>
      <c r="J167" s="133"/>
      <c r="K167" s="134"/>
      <c r="L167" s="135"/>
      <c r="M167" s="136"/>
      <c r="N167" s="49" t="str">
        <f t="shared" si="10"/>
        <v>18102</v>
      </c>
      <c r="O167" t="str">
        <f t="shared" si="8"/>
        <v/>
      </c>
      <c r="P167" t="s">
        <v>7086</v>
      </c>
      <c r="Q167">
        <f t="shared" si="11"/>
        <v>18102</v>
      </c>
      <c r="R167" s="39">
        <f t="shared" si="9"/>
        <v>777117</v>
      </c>
    </row>
    <row r="168" spans="1:18" ht="14.45" customHeight="1">
      <c r="A168" s="10">
        <v>149</v>
      </c>
      <c r="B168" s="131"/>
      <c r="C168" s="6" t="s">
        <v>208</v>
      </c>
      <c r="D168" s="7">
        <v>45015</v>
      </c>
      <c r="E168" s="8" t="s">
        <v>75</v>
      </c>
      <c r="F168" s="9">
        <v>479160</v>
      </c>
      <c r="G168" s="8" t="s">
        <v>29</v>
      </c>
      <c r="H168" s="9">
        <v>50312</v>
      </c>
      <c r="I168" s="132"/>
      <c r="J168" s="133"/>
      <c r="K168" s="134"/>
      <c r="L168" s="135"/>
      <c r="M168" s="136"/>
      <c r="N168" s="49" t="str">
        <f t="shared" si="10"/>
        <v>17809</v>
      </c>
      <c r="O168" t="str">
        <f t="shared" si="8"/>
        <v/>
      </c>
      <c r="P168" t="s">
        <v>7087</v>
      </c>
      <c r="Q168">
        <f t="shared" si="11"/>
        <v>17809</v>
      </c>
      <c r="R168" s="39">
        <f t="shared" si="9"/>
        <v>479160</v>
      </c>
    </row>
    <row r="169" spans="1:18" ht="14.45" customHeight="1">
      <c r="A169" s="10">
        <v>150</v>
      </c>
      <c r="B169" s="131"/>
      <c r="C169" s="6" t="s">
        <v>209</v>
      </c>
      <c r="D169" s="7">
        <v>45003</v>
      </c>
      <c r="E169" s="8" t="s">
        <v>75</v>
      </c>
      <c r="F169" s="9">
        <v>928704</v>
      </c>
      <c r="G169" s="8" t="s">
        <v>29</v>
      </c>
      <c r="H169" s="9">
        <v>97514</v>
      </c>
      <c r="I169" s="132"/>
      <c r="J169" s="133"/>
      <c r="K169" s="134"/>
      <c r="L169" s="135"/>
      <c r="M169" s="136"/>
      <c r="N169" s="49" t="str">
        <f t="shared" si="10"/>
        <v>15670</v>
      </c>
      <c r="O169" t="str">
        <f t="shared" si="8"/>
        <v/>
      </c>
      <c r="P169" t="s">
        <v>7088</v>
      </c>
      <c r="Q169">
        <f t="shared" si="11"/>
        <v>15670</v>
      </c>
      <c r="R169" s="39">
        <f t="shared" si="9"/>
        <v>928704</v>
      </c>
    </row>
    <row r="170" spans="1:18" ht="14.45" customHeight="1">
      <c r="A170" s="10">
        <v>151</v>
      </c>
      <c r="B170" s="131"/>
      <c r="C170" s="6" t="s">
        <v>210</v>
      </c>
      <c r="D170" s="7">
        <v>44996</v>
      </c>
      <c r="E170" s="8" t="s">
        <v>98</v>
      </c>
      <c r="F170" s="9">
        <v>374347</v>
      </c>
      <c r="G170" s="8" t="s">
        <v>29</v>
      </c>
      <c r="H170" s="9">
        <v>39306</v>
      </c>
      <c r="I170" s="132"/>
      <c r="J170" s="133"/>
      <c r="K170" s="134"/>
      <c r="L170" s="135"/>
      <c r="M170" s="136"/>
      <c r="N170" s="49" t="str">
        <f t="shared" si="10"/>
        <v>13415</v>
      </c>
      <c r="O170" t="str">
        <f t="shared" si="8"/>
        <v/>
      </c>
      <c r="P170" t="s">
        <v>7089</v>
      </c>
      <c r="Q170">
        <f t="shared" si="11"/>
        <v>13415</v>
      </c>
      <c r="R170" s="39">
        <f t="shared" si="9"/>
        <v>374347</v>
      </c>
    </row>
    <row r="171" spans="1:18" ht="14.45" customHeight="1">
      <c r="A171" s="10">
        <v>152</v>
      </c>
      <c r="B171" s="131"/>
      <c r="C171" s="6" t="s">
        <v>211</v>
      </c>
      <c r="D171" s="7">
        <v>45014</v>
      </c>
      <c r="E171" s="8" t="s">
        <v>101</v>
      </c>
      <c r="F171" s="9">
        <v>1041126</v>
      </c>
      <c r="G171" s="8" t="s">
        <v>29</v>
      </c>
      <c r="H171" s="9">
        <v>109318</v>
      </c>
      <c r="I171" s="132"/>
      <c r="J171" s="133"/>
      <c r="K171" s="134"/>
      <c r="L171" s="135"/>
      <c r="M171" s="136"/>
      <c r="N171" s="49" t="str">
        <f t="shared" si="10"/>
        <v>17737</v>
      </c>
      <c r="O171" t="str">
        <f t="shared" si="8"/>
        <v/>
      </c>
      <c r="P171" t="s">
        <v>7090</v>
      </c>
      <c r="Q171">
        <f t="shared" si="11"/>
        <v>17737</v>
      </c>
      <c r="R171" s="39">
        <f t="shared" si="9"/>
        <v>1041126</v>
      </c>
    </row>
    <row r="172" spans="1:18" ht="14.45" customHeight="1">
      <c r="A172" s="10">
        <v>153</v>
      </c>
      <c r="B172" s="131"/>
      <c r="C172" s="6" t="s">
        <v>212</v>
      </c>
      <c r="D172" s="7">
        <v>45010</v>
      </c>
      <c r="E172" s="8" t="s">
        <v>101</v>
      </c>
      <c r="F172" s="9">
        <v>1294063</v>
      </c>
      <c r="G172" s="8" t="s">
        <v>29</v>
      </c>
      <c r="H172" s="9">
        <v>135877</v>
      </c>
      <c r="I172" s="132"/>
      <c r="J172" s="133"/>
      <c r="K172" s="134"/>
      <c r="L172" s="135"/>
      <c r="M172" s="136"/>
      <c r="N172" s="49" t="str">
        <f t="shared" si="10"/>
        <v>17486</v>
      </c>
      <c r="O172" t="str">
        <f t="shared" si="8"/>
        <v/>
      </c>
      <c r="P172" t="s">
        <v>7091</v>
      </c>
      <c r="Q172">
        <f t="shared" si="11"/>
        <v>17486</v>
      </c>
      <c r="R172" s="39">
        <f t="shared" si="9"/>
        <v>1294063</v>
      </c>
    </row>
    <row r="173" spans="1:18" ht="14.45" customHeight="1">
      <c r="A173" s="10">
        <v>154</v>
      </c>
      <c r="B173" s="131"/>
      <c r="C173" s="6" t="s">
        <v>213</v>
      </c>
      <c r="D173" s="7">
        <v>45000</v>
      </c>
      <c r="E173" s="8" t="s">
        <v>98</v>
      </c>
      <c r="F173" s="9">
        <v>374347</v>
      </c>
      <c r="G173" s="8" t="s">
        <v>29</v>
      </c>
      <c r="H173" s="9">
        <v>39306</v>
      </c>
      <c r="I173" s="132"/>
      <c r="J173" s="133"/>
      <c r="K173" s="134"/>
      <c r="L173" s="135"/>
      <c r="M173" s="136"/>
      <c r="N173" s="49" t="str">
        <f t="shared" si="10"/>
        <v>13666</v>
      </c>
      <c r="O173" t="str">
        <f t="shared" si="8"/>
        <v/>
      </c>
      <c r="P173" t="s">
        <v>7092</v>
      </c>
      <c r="Q173">
        <f t="shared" si="11"/>
        <v>13666</v>
      </c>
      <c r="R173" s="39">
        <f t="shared" si="9"/>
        <v>374347</v>
      </c>
    </row>
    <row r="174" spans="1:18" ht="14.45" customHeight="1">
      <c r="A174" s="10">
        <v>155</v>
      </c>
      <c r="B174" s="131"/>
      <c r="C174" s="6" t="s">
        <v>214</v>
      </c>
      <c r="D174" s="7">
        <v>45002</v>
      </c>
      <c r="E174" s="8" t="s">
        <v>75</v>
      </c>
      <c r="F174" s="9">
        <v>374347</v>
      </c>
      <c r="G174" s="8" t="s">
        <v>29</v>
      </c>
      <c r="H174" s="9">
        <v>39306</v>
      </c>
      <c r="I174" s="132"/>
      <c r="J174" s="133"/>
      <c r="K174" s="134"/>
      <c r="L174" s="135"/>
      <c r="M174" s="136"/>
      <c r="N174" s="49" t="str">
        <f t="shared" si="10"/>
        <v>15619</v>
      </c>
      <c r="O174" t="str">
        <f t="shared" si="8"/>
        <v/>
      </c>
      <c r="P174" t="s">
        <v>7093</v>
      </c>
      <c r="Q174">
        <f t="shared" si="11"/>
        <v>15619</v>
      </c>
      <c r="R174" s="39">
        <f t="shared" si="9"/>
        <v>374347</v>
      </c>
    </row>
    <row r="175" spans="1:18" ht="14.45" customHeight="1">
      <c r="A175" s="10">
        <v>156</v>
      </c>
      <c r="B175" s="131"/>
      <c r="C175" s="6" t="s">
        <v>215</v>
      </c>
      <c r="D175" s="7">
        <v>45000</v>
      </c>
      <c r="E175" s="8" t="s">
        <v>75</v>
      </c>
      <c r="F175" s="9">
        <v>374347</v>
      </c>
      <c r="G175" s="8" t="s">
        <v>29</v>
      </c>
      <c r="H175" s="9">
        <v>39306</v>
      </c>
      <c r="I175" s="132"/>
      <c r="J175" s="133"/>
      <c r="K175" s="134"/>
      <c r="L175" s="135"/>
      <c r="M175" s="136"/>
      <c r="N175" s="49" t="str">
        <f t="shared" si="10"/>
        <v>13621</v>
      </c>
      <c r="O175" t="str">
        <f t="shared" si="8"/>
        <v/>
      </c>
      <c r="P175" t="s">
        <v>7094</v>
      </c>
      <c r="Q175">
        <f t="shared" si="11"/>
        <v>13621</v>
      </c>
      <c r="R175" s="39">
        <f t="shared" si="9"/>
        <v>374347</v>
      </c>
    </row>
    <row r="176" spans="1:18" ht="14.45" customHeight="1">
      <c r="A176" s="10">
        <v>157</v>
      </c>
      <c r="B176" s="131"/>
      <c r="C176" s="6" t="s">
        <v>216</v>
      </c>
      <c r="D176" s="7">
        <v>45006</v>
      </c>
      <c r="E176" s="8" t="s">
        <v>75</v>
      </c>
      <c r="F176" s="9">
        <v>244328</v>
      </c>
      <c r="G176" s="8" t="s">
        <v>29</v>
      </c>
      <c r="H176" s="9">
        <v>25654</v>
      </c>
      <c r="I176" s="132"/>
      <c r="J176" s="133"/>
      <c r="K176" s="134"/>
      <c r="L176" s="135"/>
      <c r="M176" s="136"/>
      <c r="N176" s="49" t="str">
        <f t="shared" si="10"/>
        <v>15811</v>
      </c>
      <c r="O176" t="str">
        <f t="shared" si="8"/>
        <v/>
      </c>
      <c r="P176" t="s">
        <v>7095</v>
      </c>
      <c r="Q176">
        <f t="shared" si="11"/>
        <v>15811</v>
      </c>
      <c r="R176" s="39">
        <f t="shared" si="9"/>
        <v>244328</v>
      </c>
    </row>
    <row r="177" spans="1:18" ht="14.45" customHeight="1">
      <c r="A177" s="10">
        <v>158</v>
      </c>
      <c r="B177" s="131"/>
      <c r="C177" s="6" t="s">
        <v>217</v>
      </c>
      <c r="D177" s="7">
        <v>45003</v>
      </c>
      <c r="E177" s="8" t="s">
        <v>75</v>
      </c>
      <c r="F177" s="9">
        <v>774414</v>
      </c>
      <c r="G177" s="8" t="s">
        <v>29</v>
      </c>
      <c r="H177" s="9">
        <v>81313</v>
      </c>
      <c r="I177" s="132"/>
      <c r="J177" s="133"/>
      <c r="K177" s="134"/>
      <c r="L177" s="135"/>
      <c r="M177" s="136"/>
      <c r="N177" s="49" t="str">
        <f t="shared" si="10"/>
        <v>15686</v>
      </c>
      <c r="O177" t="str">
        <f t="shared" si="8"/>
        <v/>
      </c>
      <c r="P177" t="s">
        <v>7096</v>
      </c>
      <c r="Q177">
        <f t="shared" si="11"/>
        <v>15686</v>
      </c>
      <c r="R177" s="39">
        <f t="shared" si="9"/>
        <v>774414</v>
      </c>
    </row>
    <row r="178" spans="1:18" ht="14.45" customHeight="1">
      <c r="A178" s="10">
        <v>159</v>
      </c>
      <c r="B178" s="131"/>
      <c r="C178" s="6" t="s">
        <v>218</v>
      </c>
      <c r="D178" s="7">
        <v>45002</v>
      </c>
      <c r="E178" s="8" t="s">
        <v>98</v>
      </c>
      <c r="F178" s="9">
        <v>679872</v>
      </c>
      <c r="G178" s="8" t="s">
        <v>29</v>
      </c>
      <c r="H178" s="9">
        <v>71387</v>
      </c>
      <c r="I178" s="132"/>
      <c r="J178" s="133"/>
      <c r="K178" s="134"/>
      <c r="L178" s="135"/>
      <c r="M178" s="136"/>
      <c r="N178" s="49" t="str">
        <f t="shared" si="10"/>
        <v>15641</v>
      </c>
      <c r="O178" t="str">
        <f t="shared" si="8"/>
        <v/>
      </c>
      <c r="P178" t="s">
        <v>7097</v>
      </c>
      <c r="Q178">
        <f t="shared" si="11"/>
        <v>15641</v>
      </c>
      <c r="R178" s="39">
        <f t="shared" si="9"/>
        <v>679872</v>
      </c>
    </row>
    <row r="179" spans="1:18" ht="14.45" customHeight="1">
      <c r="A179" s="10">
        <v>160</v>
      </c>
      <c r="B179" s="131"/>
      <c r="C179" s="6" t="s">
        <v>219</v>
      </c>
      <c r="D179" s="7">
        <v>45007</v>
      </c>
      <c r="E179" s="8" t="s">
        <v>98</v>
      </c>
      <c r="F179" s="9">
        <v>366491</v>
      </c>
      <c r="G179" s="8" t="s">
        <v>29</v>
      </c>
      <c r="H179" s="9">
        <v>38482</v>
      </c>
      <c r="I179" s="132"/>
      <c r="J179" s="133"/>
      <c r="K179" s="134"/>
      <c r="L179" s="135"/>
      <c r="M179" s="136"/>
      <c r="N179" s="49" t="str">
        <f t="shared" si="10"/>
        <v>15908</v>
      </c>
      <c r="O179" t="str">
        <f t="shared" si="8"/>
        <v/>
      </c>
      <c r="P179" t="s">
        <v>7098</v>
      </c>
      <c r="Q179">
        <f t="shared" si="11"/>
        <v>15908</v>
      </c>
      <c r="R179" s="39">
        <f t="shared" si="9"/>
        <v>366491</v>
      </c>
    </row>
    <row r="180" spans="1:18" ht="14.45" customHeight="1">
      <c r="A180" s="10">
        <v>161</v>
      </c>
      <c r="B180" s="131"/>
      <c r="C180" s="6" t="s">
        <v>220</v>
      </c>
      <c r="D180" s="7">
        <v>45007</v>
      </c>
      <c r="E180" s="8" t="s">
        <v>75</v>
      </c>
      <c r="F180" s="9">
        <v>649796</v>
      </c>
      <c r="G180" s="8" t="s">
        <v>29</v>
      </c>
      <c r="H180" s="9">
        <v>68229</v>
      </c>
      <c r="I180" s="132"/>
      <c r="J180" s="133"/>
      <c r="K180" s="134"/>
      <c r="L180" s="135"/>
      <c r="M180" s="136"/>
      <c r="N180" s="49" t="str">
        <f t="shared" si="10"/>
        <v>15910</v>
      </c>
      <c r="O180" t="str">
        <f t="shared" si="8"/>
        <v/>
      </c>
      <c r="P180" t="s">
        <v>7099</v>
      </c>
      <c r="Q180">
        <f t="shared" si="11"/>
        <v>15910</v>
      </c>
      <c r="R180" s="39">
        <f t="shared" si="9"/>
        <v>649796</v>
      </c>
    </row>
    <row r="181" spans="1:18" ht="14.45" customHeight="1">
      <c r="A181" s="10">
        <v>162</v>
      </c>
      <c r="B181" s="131"/>
      <c r="C181" s="6" t="s">
        <v>221</v>
      </c>
      <c r="D181" s="7">
        <v>45007</v>
      </c>
      <c r="E181" s="8" t="s">
        <v>98</v>
      </c>
      <c r="F181" s="9">
        <v>331201</v>
      </c>
      <c r="G181" s="8" t="s">
        <v>29</v>
      </c>
      <c r="H181" s="9">
        <v>34776</v>
      </c>
      <c r="I181" s="132"/>
      <c r="J181" s="133"/>
      <c r="K181" s="134"/>
      <c r="L181" s="135"/>
      <c r="M181" s="136"/>
      <c r="N181" s="49" t="str">
        <f t="shared" si="10"/>
        <v>15873</v>
      </c>
      <c r="O181" t="str">
        <f t="shared" si="8"/>
        <v/>
      </c>
      <c r="P181" t="s">
        <v>7100</v>
      </c>
      <c r="Q181">
        <f t="shared" si="11"/>
        <v>15873</v>
      </c>
      <c r="R181" s="39">
        <f t="shared" si="9"/>
        <v>331201</v>
      </c>
    </row>
    <row r="182" spans="1:18" ht="14.45" customHeight="1">
      <c r="A182" s="10">
        <v>163</v>
      </c>
      <c r="B182" s="131"/>
      <c r="C182" s="6" t="s">
        <v>222</v>
      </c>
      <c r="D182" s="7">
        <v>45006</v>
      </c>
      <c r="E182" s="8" t="s">
        <v>73</v>
      </c>
      <c r="F182" s="9">
        <v>855844</v>
      </c>
      <c r="G182" s="8" t="s">
        <v>29</v>
      </c>
      <c r="H182" s="9">
        <v>89864</v>
      </c>
      <c r="I182" s="132"/>
      <c r="J182" s="133"/>
      <c r="K182" s="134"/>
      <c r="L182" s="135"/>
      <c r="M182" s="136"/>
      <c r="N182" s="49" t="str">
        <f t="shared" si="10"/>
        <v>15840</v>
      </c>
      <c r="O182" t="str">
        <f t="shared" si="8"/>
        <v/>
      </c>
      <c r="P182" t="s">
        <v>7101</v>
      </c>
      <c r="Q182">
        <f t="shared" si="11"/>
        <v>15840</v>
      </c>
      <c r="R182" s="39">
        <f t="shared" si="9"/>
        <v>855844</v>
      </c>
    </row>
    <row r="183" spans="1:18" ht="14.45" customHeight="1">
      <c r="A183" s="10">
        <v>164</v>
      </c>
      <c r="B183" s="131"/>
      <c r="C183" s="6" t="s">
        <v>223</v>
      </c>
      <c r="D183" s="7">
        <v>45006</v>
      </c>
      <c r="E183" s="8" t="s">
        <v>73</v>
      </c>
      <c r="F183" s="9">
        <v>610819</v>
      </c>
      <c r="G183" s="8" t="s">
        <v>29</v>
      </c>
      <c r="H183" s="9">
        <v>64136</v>
      </c>
      <c r="I183" s="132"/>
      <c r="J183" s="133"/>
      <c r="K183" s="134"/>
      <c r="L183" s="135"/>
      <c r="M183" s="136"/>
      <c r="N183" s="49" t="str">
        <f t="shared" si="10"/>
        <v>15845</v>
      </c>
      <c r="O183" t="str">
        <f t="shared" si="8"/>
        <v/>
      </c>
      <c r="P183" t="s">
        <v>7102</v>
      </c>
      <c r="Q183">
        <f t="shared" si="11"/>
        <v>15845</v>
      </c>
      <c r="R183" s="39">
        <f t="shared" si="9"/>
        <v>610819</v>
      </c>
    </row>
    <row r="184" spans="1:18" ht="14.45" customHeight="1">
      <c r="A184" s="10">
        <v>165</v>
      </c>
      <c r="B184" s="131"/>
      <c r="C184" s="6" t="s">
        <v>224</v>
      </c>
      <c r="D184" s="7">
        <v>44998</v>
      </c>
      <c r="E184" s="8" t="s">
        <v>69</v>
      </c>
      <c r="F184" s="9">
        <v>992808</v>
      </c>
      <c r="G184" s="8" t="s">
        <v>29</v>
      </c>
      <c r="H184" s="9">
        <v>104245</v>
      </c>
      <c r="I184" s="132"/>
      <c r="J184" s="133"/>
      <c r="K184" s="134"/>
      <c r="L184" s="135"/>
      <c r="M184" s="136"/>
      <c r="N184" s="49" t="str">
        <f t="shared" si="10"/>
        <v>13471</v>
      </c>
      <c r="O184" t="str">
        <f t="shared" si="8"/>
        <v/>
      </c>
      <c r="P184" t="s">
        <v>7103</v>
      </c>
      <c r="Q184">
        <f t="shared" si="11"/>
        <v>13471</v>
      </c>
      <c r="R184" s="39">
        <f t="shared" si="9"/>
        <v>992808</v>
      </c>
    </row>
    <row r="185" spans="1:18" ht="14.45" customHeight="1">
      <c r="A185" s="10">
        <v>166</v>
      </c>
      <c r="B185" s="131"/>
      <c r="C185" s="6" t="s">
        <v>225</v>
      </c>
      <c r="D185" s="7">
        <v>44998</v>
      </c>
      <c r="E185" s="8" t="s">
        <v>69</v>
      </c>
      <c r="F185" s="9">
        <v>374347</v>
      </c>
      <c r="G185" s="8" t="s">
        <v>29</v>
      </c>
      <c r="H185" s="9">
        <v>39306</v>
      </c>
      <c r="I185" s="132"/>
      <c r="J185" s="133"/>
      <c r="K185" s="134"/>
      <c r="L185" s="135"/>
      <c r="M185" s="136"/>
      <c r="N185" s="49" t="str">
        <f t="shared" si="10"/>
        <v>13464</v>
      </c>
      <c r="O185" t="str">
        <f t="shared" si="8"/>
        <v/>
      </c>
      <c r="P185" t="s">
        <v>7104</v>
      </c>
      <c r="Q185">
        <f t="shared" si="11"/>
        <v>13464</v>
      </c>
      <c r="R185" s="39">
        <f t="shared" si="9"/>
        <v>374347</v>
      </c>
    </row>
    <row r="186" spans="1:18" ht="14.45" customHeight="1">
      <c r="A186" s="10">
        <v>167</v>
      </c>
      <c r="B186" s="131"/>
      <c r="C186" s="6" t="s">
        <v>226</v>
      </c>
      <c r="D186" s="7">
        <v>44996</v>
      </c>
      <c r="E186" s="8" t="s">
        <v>66</v>
      </c>
      <c r="F186" s="9">
        <v>1539760</v>
      </c>
      <c r="G186" s="8" t="s">
        <v>29</v>
      </c>
      <c r="H186" s="9">
        <v>161675</v>
      </c>
      <c r="I186" s="132"/>
      <c r="J186" s="133"/>
      <c r="K186" s="134"/>
      <c r="L186" s="135"/>
      <c r="M186" s="136"/>
      <c r="N186" s="49" t="str">
        <f t="shared" si="10"/>
        <v>13421</v>
      </c>
      <c r="O186" t="str">
        <f t="shared" si="8"/>
        <v/>
      </c>
      <c r="P186" t="e">
        <f>11313+(+RIGHT(E186,5))</f>
        <v>#VALUE!</v>
      </c>
      <c r="Q186">
        <f t="shared" si="11"/>
        <v>13421</v>
      </c>
      <c r="R186" s="39">
        <f t="shared" si="9"/>
        <v>1539760</v>
      </c>
    </row>
    <row r="187" spans="1:18" ht="14.45" customHeight="1">
      <c r="A187" s="10">
        <v>168</v>
      </c>
      <c r="B187" s="131"/>
      <c r="C187" s="6" t="s">
        <v>227</v>
      </c>
      <c r="D187" s="7">
        <v>45007</v>
      </c>
      <c r="E187" s="8" t="s">
        <v>101</v>
      </c>
      <c r="F187" s="9">
        <v>486650</v>
      </c>
      <c r="G187" s="8" t="s">
        <v>29</v>
      </c>
      <c r="H187" s="9">
        <v>51098</v>
      </c>
      <c r="I187" s="132"/>
      <c r="J187" s="133"/>
      <c r="K187" s="134"/>
      <c r="L187" s="135"/>
      <c r="M187" s="136"/>
      <c r="N187" s="49" t="str">
        <f t="shared" si="10"/>
        <v>15901</v>
      </c>
      <c r="O187" t="str">
        <f t="shared" si="8"/>
        <v/>
      </c>
      <c r="P187" t="e">
        <f>540+(+RIGHT(E187,5))</f>
        <v>#VALUE!</v>
      </c>
      <c r="Q187">
        <f t="shared" si="11"/>
        <v>15901</v>
      </c>
      <c r="R187" s="39">
        <f t="shared" si="9"/>
        <v>486650</v>
      </c>
    </row>
    <row r="188" spans="1:18" ht="14.45" customHeight="1">
      <c r="A188" s="10">
        <v>169</v>
      </c>
      <c r="B188" s="131"/>
      <c r="C188" s="6" t="s">
        <v>228</v>
      </c>
      <c r="D188" s="7">
        <v>45002</v>
      </c>
      <c r="E188" s="8" t="s">
        <v>98</v>
      </c>
      <c r="F188" s="9">
        <v>608814</v>
      </c>
      <c r="G188" s="8" t="s">
        <v>29</v>
      </c>
      <c r="H188" s="9">
        <v>63925</v>
      </c>
      <c r="I188" s="132"/>
      <c r="J188" s="133"/>
      <c r="K188" s="134"/>
      <c r="L188" s="135"/>
      <c r="M188" s="136"/>
      <c r="N188" s="49" t="str">
        <f t="shared" si="10"/>
        <v>15637</v>
      </c>
      <c r="O188" t="str">
        <f t="shared" si="8"/>
        <v/>
      </c>
      <c r="P188" t="e">
        <f>495+(+RIGHT(E188,5))</f>
        <v>#VALUE!</v>
      </c>
      <c r="Q188">
        <f t="shared" si="11"/>
        <v>15637</v>
      </c>
      <c r="R188" s="39">
        <f t="shared" si="9"/>
        <v>608814</v>
      </c>
    </row>
    <row r="189" spans="1:18" ht="14.45" customHeight="1">
      <c r="A189" s="10">
        <v>170</v>
      </c>
      <c r="B189" s="131"/>
      <c r="C189" s="6" t="s">
        <v>229</v>
      </c>
      <c r="D189" s="7">
        <v>45000</v>
      </c>
      <c r="E189" s="8" t="s">
        <v>101</v>
      </c>
      <c r="F189" s="9">
        <v>798600</v>
      </c>
      <c r="G189" s="8" t="s">
        <v>29</v>
      </c>
      <c r="H189" s="9">
        <v>83853</v>
      </c>
      <c r="I189" s="132"/>
      <c r="J189" s="133"/>
      <c r="K189" s="134"/>
      <c r="L189" s="135"/>
      <c r="M189" s="136"/>
      <c r="N189" s="49" t="str">
        <f t="shared" si="10"/>
        <v>13659</v>
      </c>
      <c r="O189" t="str">
        <f t="shared" si="8"/>
        <v/>
      </c>
      <c r="P189" t="e">
        <f>575+(+RIGHT(E189,5))</f>
        <v>#VALUE!</v>
      </c>
      <c r="Q189">
        <f t="shared" si="11"/>
        <v>13659</v>
      </c>
      <c r="R189" s="39">
        <f t="shared" si="9"/>
        <v>798600</v>
      </c>
    </row>
    <row r="190" spans="1:18" ht="14.45" customHeight="1">
      <c r="A190" s="10">
        <v>171</v>
      </c>
      <c r="B190" s="131"/>
      <c r="C190" s="6" t="s">
        <v>230</v>
      </c>
      <c r="D190" s="7">
        <v>44994</v>
      </c>
      <c r="E190" s="8" t="s">
        <v>98</v>
      </c>
      <c r="F190" s="9">
        <v>642058</v>
      </c>
      <c r="G190" s="8" t="s">
        <v>29</v>
      </c>
      <c r="H190" s="9">
        <v>67416</v>
      </c>
      <c r="I190" s="132"/>
      <c r="J190" s="133"/>
      <c r="K190" s="134"/>
      <c r="L190" s="135"/>
      <c r="M190" s="136"/>
      <c r="N190" s="49" t="str">
        <f t="shared" si="10"/>
        <v>12621</v>
      </c>
      <c r="O190" t="str">
        <f t="shared" si="8"/>
        <v/>
      </c>
      <c r="P190" t="e">
        <f>512+(+RIGHT(E190,5))</f>
        <v>#VALUE!</v>
      </c>
      <c r="Q190">
        <f t="shared" si="11"/>
        <v>12621</v>
      </c>
      <c r="R190" s="39">
        <f t="shared" si="9"/>
        <v>642058</v>
      </c>
    </row>
    <row r="191" spans="1:18" ht="14.45" customHeight="1">
      <c r="A191" s="10">
        <v>172</v>
      </c>
      <c r="B191" s="131"/>
      <c r="C191" s="6" t="s">
        <v>231</v>
      </c>
      <c r="D191" s="7">
        <v>44988</v>
      </c>
      <c r="E191" s="8" t="s">
        <v>75</v>
      </c>
      <c r="F191" s="9">
        <v>1660555</v>
      </c>
      <c r="G191" s="8" t="s">
        <v>29</v>
      </c>
      <c r="H191" s="9">
        <v>174358</v>
      </c>
      <c r="I191" s="132"/>
      <c r="J191" s="133"/>
      <c r="K191" s="134"/>
      <c r="L191" s="135"/>
      <c r="M191" s="136"/>
      <c r="N191" s="49" t="str">
        <f t="shared" si="10"/>
        <v>11246</v>
      </c>
      <c r="O191" t="str">
        <f t="shared" si="8"/>
        <v/>
      </c>
      <c r="P191" t="e">
        <f>627+(+RIGHT(E191,5))</f>
        <v>#VALUE!</v>
      </c>
      <c r="Q191">
        <f t="shared" si="11"/>
        <v>11246</v>
      </c>
      <c r="R191" s="39">
        <f t="shared" si="9"/>
        <v>1660555</v>
      </c>
    </row>
    <row r="192" spans="1:18" ht="14.45" customHeight="1">
      <c r="A192" s="10">
        <v>173</v>
      </c>
      <c r="B192" s="131"/>
      <c r="C192" s="6" t="s">
        <v>232</v>
      </c>
      <c r="D192" s="7">
        <v>45000</v>
      </c>
      <c r="E192" s="8" t="s">
        <v>69</v>
      </c>
      <c r="F192" s="9">
        <v>374347</v>
      </c>
      <c r="G192" s="8" t="s">
        <v>29</v>
      </c>
      <c r="H192" s="9">
        <v>39306</v>
      </c>
      <c r="I192" s="132"/>
      <c r="J192" s="133"/>
      <c r="K192" s="134"/>
      <c r="L192" s="135"/>
      <c r="M192" s="136"/>
      <c r="N192" s="49" t="str">
        <f t="shared" si="10"/>
        <v>13677</v>
      </c>
      <c r="O192" t="str">
        <f t="shared" si="8"/>
        <v/>
      </c>
      <c r="P192" t="e">
        <f>629+(+RIGHT(E192,5))</f>
        <v>#VALUE!</v>
      </c>
      <c r="Q192">
        <f t="shared" si="11"/>
        <v>13677</v>
      </c>
      <c r="R192" s="39">
        <f t="shared" si="9"/>
        <v>374347</v>
      </c>
    </row>
    <row r="193" spans="1:18" ht="14.45" customHeight="1">
      <c r="A193" s="10">
        <v>174</v>
      </c>
      <c r="B193" s="131"/>
      <c r="C193" s="6" t="s">
        <v>233</v>
      </c>
      <c r="D193" s="7">
        <v>45000</v>
      </c>
      <c r="E193" s="8" t="s">
        <v>69</v>
      </c>
      <c r="F193" s="9">
        <v>374347</v>
      </c>
      <c r="G193" s="8" t="s">
        <v>29</v>
      </c>
      <c r="H193" s="9">
        <v>39306</v>
      </c>
      <c r="I193" s="132"/>
      <c r="J193" s="133"/>
      <c r="K193" s="134"/>
      <c r="L193" s="135"/>
      <c r="M193" s="136"/>
      <c r="N193" s="49" t="str">
        <f t="shared" si="10"/>
        <v>13673</v>
      </c>
      <c r="O193" t="str">
        <f t="shared" si="8"/>
        <v/>
      </c>
      <c r="P193" t="e">
        <f>660+(+RIGHT(E193,5))</f>
        <v>#VALUE!</v>
      </c>
      <c r="Q193">
        <f t="shared" si="11"/>
        <v>13673</v>
      </c>
      <c r="R193" s="39">
        <f t="shared" si="9"/>
        <v>374347</v>
      </c>
    </row>
    <row r="194" spans="1:18" ht="14.45" customHeight="1">
      <c r="A194" s="10">
        <v>175</v>
      </c>
      <c r="B194" s="131"/>
      <c r="C194" s="6" t="s">
        <v>234</v>
      </c>
      <c r="D194" s="7">
        <v>45000</v>
      </c>
      <c r="E194" s="8" t="s">
        <v>73</v>
      </c>
      <c r="F194" s="9">
        <v>608814</v>
      </c>
      <c r="G194" s="8" t="s">
        <v>29</v>
      </c>
      <c r="H194" s="9">
        <v>63925</v>
      </c>
      <c r="I194" s="132"/>
      <c r="J194" s="133"/>
      <c r="K194" s="134"/>
      <c r="L194" s="135"/>
      <c r="M194" s="136"/>
      <c r="N194" s="49" t="str">
        <f t="shared" si="10"/>
        <v>13652</v>
      </c>
      <c r="O194" t="str">
        <f t="shared" si="8"/>
        <v/>
      </c>
      <c r="P194" t="e">
        <f>623+(+RIGHT(E194,5))</f>
        <v>#VALUE!</v>
      </c>
      <c r="Q194">
        <f t="shared" si="11"/>
        <v>13652</v>
      </c>
      <c r="R194" s="39">
        <f t="shared" si="9"/>
        <v>608814</v>
      </c>
    </row>
    <row r="195" spans="1:18" ht="14.45" customHeight="1">
      <c r="A195" s="10">
        <v>176</v>
      </c>
      <c r="B195" s="131"/>
      <c r="C195" s="6" t="s">
        <v>235</v>
      </c>
      <c r="D195" s="7">
        <v>45001</v>
      </c>
      <c r="E195" s="8" t="s">
        <v>101</v>
      </c>
      <c r="F195" s="9">
        <v>2131872</v>
      </c>
      <c r="G195" s="8" t="s">
        <v>29</v>
      </c>
      <c r="H195" s="9">
        <v>223847</v>
      </c>
      <c r="I195" s="132"/>
      <c r="J195" s="133"/>
      <c r="K195" s="134"/>
      <c r="L195" s="135"/>
      <c r="M195" s="136"/>
      <c r="N195" s="49" t="str">
        <f t="shared" si="10"/>
        <v>14110</v>
      </c>
      <c r="O195" t="str">
        <f t="shared" si="8"/>
        <v/>
      </c>
      <c r="P195" t="e">
        <f>616+(+RIGHT(E195,5))</f>
        <v>#VALUE!</v>
      </c>
      <c r="Q195">
        <f t="shared" si="11"/>
        <v>14110</v>
      </c>
      <c r="R195" s="39">
        <f t="shared" si="9"/>
        <v>2131872</v>
      </c>
    </row>
    <row r="196" spans="1:18" ht="14.45" customHeight="1">
      <c r="A196" s="10">
        <v>177</v>
      </c>
      <c r="B196" s="131"/>
      <c r="C196" s="6" t="s">
        <v>236</v>
      </c>
      <c r="D196" s="7">
        <v>44999</v>
      </c>
      <c r="E196" s="8" t="s">
        <v>66</v>
      </c>
      <c r="F196" s="9">
        <v>1221583</v>
      </c>
      <c r="G196" s="8" t="s">
        <v>29</v>
      </c>
      <c r="H196" s="9">
        <v>128266</v>
      </c>
      <c r="I196" s="132"/>
      <c r="J196" s="133"/>
      <c r="K196" s="134"/>
      <c r="L196" s="135"/>
      <c r="M196" s="136"/>
      <c r="N196" s="49" t="str">
        <f t="shared" si="10"/>
        <v>13549</v>
      </c>
      <c r="O196" t="str">
        <f t="shared" si="8"/>
        <v/>
      </c>
      <c r="P196" t="e">
        <f>653+(+RIGHT(E196,5))</f>
        <v>#VALUE!</v>
      </c>
      <c r="Q196">
        <f t="shared" si="11"/>
        <v>13549</v>
      </c>
      <c r="R196" s="39">
        <f t="shared" si="9"/>
        <v>1221583</v>
      </c>
    </row>
    <row r="197" spans="1:18" ht="14.45" customHeight="1">
      <c r="A197" s="10">
        <v>178</v>
      </c>
      <c r="B197" s="131"/>
      <c r="C197" s="6" t="s">
        <v>237</v>
      </c>
      <c r="D197" s="7">
        <v>44996</v>
      </c>
      <c r="E197" s="8" t="s">
        <v>66</v>
      </c>
      <c r="F197" s="9">
        <v>374347</v>
      </c>
      <c r="G197" s="8" t="s">
        <v>29</v>
      </c>
      <c r="H197" s="9">
        <v>39306</v>
      </c>
      <c r="I197" s="132"/>
      <c r="J197" s="133"/>
      <c r="K197" s="134"/>
      <c r="L197" s="135"/>
      <c r="M197" s="136"/>
      <c r="N197" s="49" t="str">
        <f t="shared" si="10"/>
        <v>13322</v>
      </c>
      <c r="O197" t="str">
        <f t="shared" si="8"/>
        <v/>
      </c>
      <c r="P197" t="e">
        <f>645+(+RIGHT(E197,5))</f>
        <v>#VALUE!</v>
      </c>
      <c r="Q197">
        <f t="shared" si="11"/>
        <v>13322</v>
      </c>
      <c r="R197" s="39">
        <f t="shared" si="9"/>
        <v>374347</v>
      </c>
    </row>
    <row r="198" spans="1:18" ht="14.45" customHeight="1">
      <c r="A198" s="10">
        <v>179</v>
      </c>
      <c r="B198" s="131"/>
      <c r="C198" s="6" t="s">
        <v>238</v>
      </c>
      <c r="D198" s="7">
        <v>45002</v>
      </c>
      <c r="E198" s="8" t="s">
        <v>73</v>
      </c>
      <c r="F198" s="9">
        <v>610819</v>
      </c>
      <c r="G198" s="8" t="s">
        <v>29</v>
      </c>
      <c r="H198" s="9">
        <v>64136</v>
      </c>
      <c r="I198" s="132"/>
      <c r="J198" s="133"/>
      <c r="K198" s="134"/>
      <c r="L198" s="135"/>
      <c r="M198" s="136"/>
      <c r="N198" s="49" t="str">
        <f t="shared" si="10"/>
        <v>15615</v>
      </c>
      <c r="O198" t="str">
        <f t="shared" si="8"/>
        <v/>
      </c>
      <c r="Q198">
        <f t="shared" si="11"/>
        <v>15615</v>
      </c>
      <c r="R198" s="39">
        <f t="shared" si="9"/>
        <v>610819</v>
      </c>
    </row>
    <row r="199" spans="1:18" ht="14.45" customHeight="1">
      <c r="A199" s="10">
        <v>180</v>
      </c>
      <c r="B199" s="131"/>
      <c r="C199" s="6" t="s">
        <v>239</v>
      </c>
      <c r="D199" s="7">
        <v>44996</v>
      </c>
      <c r="E199" s="8" t="s">
        <v>66</v>
      </c>
      <c r="F199" s="9">
        <v>374347</v>
      </c>
      <c r="G199" s="8" t="s">
        <v>29</v>
      </c>
      <c r="H199" s="9">
        <v>39306</v>
      </c>
      <c r="I199" s="132"/>
      <c r="J199" s="133"/>
      <c r="K199" s="134"/>
      <c r="L199" s="135"/>
      <c r="M199" s="136"/>
      <c r="N199" s="49" t="str">
        <f t="shared" si="10"/>
        <v>13327</v>
      </c>
      <c r="O199" t="str">
        <f t="shared" si="8"/>
        <v/>
      </c>
      <c r="Q199">
        <f t="shared" si="11"/>
        <v>13327</v>
      </c>
      <c r="R199" s="39">
        <f t="shared" si="9"/>
        <v>374347</v>
      </c>
    </row>
    <row r="200" spans="1:18" ht="14.45" customHeight="1">
      <c r="A200" s="10">
        <v>181</v>
      </c>
      <c r="B200" s="131"/>
      <c r="C200" s="6" t="s">
        <v>240</v>
      </c>
      <c r="D200" s="7">
        <v>45001</v>
      </c>
      <c r="E200" s="8" t="s">
        <v>101</v>
      </c>
      <c r="F200" s="9">
        <v>924199</v>
      </c>
      <c r="G200" s="8" t="s">
        <v>29</v>
      </c>
      <c r="H200" s="9">
        <v>97041</v>
      </c>
      <c r="I200" s="132"/>
      <c r="J200" s="133"/>
      <c r="K200" s="134"/>
      <c r="L200" s="135"/>
      <c r="M200" s="136"/>
      <c r="N200" s="49" t="str">
        <f t="shared" si="10"/>
        <v>14835</v>
      </c>
      <c r="O200" t="str">
        <f t="shared" si="8"/>
        <v/>
      </c>
      <c r="Q200">
        <f t="shared" si="11"/>
        <v>14835</v>
      </c>
      <c r="R200" s="39">
        <f t="shared" si="9"/>
        <v>924199</v>
      </c>
    </row>
    <row r="201" spans="1:18" ht="14.45" customHeight="1">
      <c r="A201" s="10">
        <v>182</v>
      </c>
      <c r="B201" s="131"/>
      <c r="C201" s="6" t="s">
        <v>241</v>
      </c>
      <c r="D201" s="7">
        <v>44987</v>
      </c>
      <c r="E201" s="8" t="s">
        <v>73</v>
      </c>
      <c r="F201" s="9">
        <v>503318</v>
      </c>
      <c r="G201" s="8" t="s">
        <v>29</v>
      </c>
      <c r="H201" s="9">
        <v>52848</v>
      </c>
      <c r="I201" s="132"/>
      <c r="J201" s="133"/>
      <c r="K201" s="134"/>
      <c r="L201" s="135"/>
      <c r="M201" s="136"/>
      <c r="N201" s="49" t="str">
        <f t="shared" si="10"/>
        <v>10632</v>
      </c>
      <c r="O201" t="str">
        <f t="shared" si="8"/>
        <v/>
      </c>
      <c r="Q201">
        <f t="shared" si="11"/>
        <v>10632</v>
      </c>
      <c r="R201" s="39">
        <f t="shared" si="9"/>
        <v>503318</v>
      </c>
    </row>
    <row r="202" spans="1:18" ht="14.45" customHeight="1">
      <c r="A202" s="10">
        <v>183</v>
      </c>
      <c r="B202" s="131"/>
      <c r="C202" s="6" t="s">
        <v>242</v>
      </c>
      <c r="D202" s="7">
        <v>44988</v>
      </c>
      <c r="E202" s="8" t="s">
        <v>69</v>
      </c>
      <c r="F202" s="9">
        <v>403871</v>
      </c>
      <c r="G202" s="8" t="s">
        <v>29</v>
      </c>
      <c r="H202" s="9">
        <v>42406</v>
      </c>
      <c r="I202" s="132"/>
      <c r="J202" s="133"/>
      <c r="K202" s="134"/>
      <c r="L202" s="135"/>
      <c r="M202" s="136"/>
      <c r="N202" s="49" t="str">
        <f t="shared" si="10"/>
        <v>11253</v>
      </c>
      <c r="O202" t="str">
        <f t="shared" si="8"/>
        <v/>
      </c>
      <c r="Q202">
        <f t="shared" si="11"/>
        <v>11253</v>
      </c>
      <c r="R202" s="39">
        <f t="shared" si="9"/>
        <v>403871</v>
      </c>
    </row>
    <row r="203" spans="1:18" ht="14.45" customHeight="1">
      <c r="A203" s="10">
        <v>184</v>
      </c>
      <c r="B203" s="131"/>
      <c r="C203" s="6" t="s">
        <v>243</v>
      </c>
      <c r="D203" s="7">
        <v>45000</v>
      </c>
      <c r="E203" s="8" t="s">
        <v>98</v>
      </c>
      <c r="F203" s="9">
        <v>407923</v>
      </c>
      <c r="G203" s="8" t="s">
        <v>29</v>
      </c>
      <c r="H203" s="9">
        <v>42832</v>
      </c>
      <c r="I203" s="132"/>
      <c r="J203" s="133"/>
      <c r="K203" s="134"/>
      <c r="L203" s="135"/>
      <c r="M203" s="136"/>
      <c r="N203" s="49" t="str">
        <f t="shared" si="10"/>
        <v>13664</v>
      </c>
      <c r="O203" t="str">
        <f t="shared" si="8"/>
        <v/>
      </c>
      <c r="Q203">
        <f t="shared" si="11"/>
        <v>13664</v>
      </c>
      <c r="R203" s="39">
        <f t="shared" si="9"/>
        <v>407923</v>
      </c>
    </row>
    <row r="204" spans="1:18" ht="14.45" customHeight="1">
      <c r="A204" s="10">
        <v>185</v>
      </c>
      <c r="B204" s="131"/>
      <c r="C204" s="6" t="s">
        <v>244</v>
      </c>
      <c r="D204" s="7">
        <v>44999</v>
      </c>
      <c r="E204" s="8" t="s">
        <v>75</v>
      </c>
      <c r="F204" s="9">
        <v>1221638</v>
      </c>
      <c r="G204" s="8" t="s">
        <v>29</v>
      </c>
      <c r="H204" s="9">
        <v>128272</v>
      </c>
      <c r="I204" s="132"/>
      <c r="J204" s="133"/>
      <c r="K204" s="134"/>
      <c r="L204" s="135"/>
      <c r="M204" s="136"/>
      <c r="N204" s="49" t="str">
        <f t="shared" si="10"/>
        <v>13559</v>
      </c>
      <c r="O204" t="str">
        <f t="shared" si="8"/>
        <v/>
      </c>
      <c r="Q204">
        <f t="shared" si="11"/>
        <v>13559</v>
      </c>
      <c r="R204" s="39">
        <f t="shared" si="9"/>
        <v>1221638</v>
      </c>
    </row>
    <row r="205" spans="1:18" ht="14.45" customHeight="1">
      <c r="A205" s="10">
        <v>186</v>
      </c>
      <c r="B205" s="131"/>
      <c r="C205" s="6" t="s">
        <v>245</v>
      </c>
      <c r="D205" s="7">
        <v>44988</v>
      </c>
      <c r="E205" s="8" t="s">
        <v>75</v>
      </c>
      <c r="F205" s="9">
        <v>689588</v>
      </c>
      <c r="G205" s="8" t="s">
        <v>29</v>
      </c>
      <c r="H205" s="9">
        <v>72407</v>
      </c>
      <c r="I205" s="132"/>
      <c r="J205" s="133"/>
      <c r="K205" s="134"/>
      <c r="L205" s="135"/>
      <c r="M205" s="136"/>
      <c r="N205" s="49" t="str">
        <f t="shared" si="10"/>
        <v>11236</v>
      </c>
      <c r="O205" t="str">
        <f t="shared" si="8"/>
        <v/>
      </c>
      <c r="Q205">
        <f t="shared" si="11"/>
        <v>11236</v>
      </c>
      <c r="R205" s="39">
        <f t="shared" si="9"/>
        <v>689588</v>
      </c>
    </row>
    <row r="206" spans="1:18" ht="14.45" customHeight="1">
      <c r="A206" s="10">
        <v>187</v>
      </c>
      <c r="B206" s="131"/>
      <c r="C206" s="6" t="s">
        <v>246</v>
      </c>
      <c r="D206" s="7">
        <v>44998</v>
      </c>
      <c r="E206" s="8" t="s">
        <v>101</v>
      </c>
      <c r="F206" s="9">
        <v>374347</v>
      </c>
      <c r="G206" s="8" t="s">
        <v>29</v>
      </c>
      <c r="H206" s="9">
        <v>39306</v>
      </c>
      <c r="I206" s="132"/>
      <c r="J206" s="133"/>
      <c r="K206" s="134"/>
      <c r="L206" s="135"/>
      <c r="M206" s="136"/>
      <c r="N206" s="49" t="str">
        <f t="shared" si="10"/>
        <v>13442</v>
      </c>
      <c r="O206" t="str">
        <f t="shared" si="8"/>
        <v/>
      </c>
      <c r="Q206">
        <f t="shared" si="11"/>
        <v>13442</v>
      </c>
      <c r="R206" s="39">
        <f t="shared" si="9"/>
        <v>374347</v>
      </c>
    </row>
    <row r="207" spans="1:18" ht="14.45" customHeight="1">
      <c r="A207" s="10">
        <v>188</v>
      </c>
      <c r="B207" s="131"/>
      <c r="C207" s="6" t="s">
        <v>247</v>
      </c>
      <c r="D207" s="7">
        <v>44994</v>
      </c>
      <c r="E207" s="8" t="s">
        <v>101</v>
      </c>
      <c r="F207" s="9">
        <v>1828768</v>
      </c>
      <c r="G207" s="8" t="s">
        <v>29</v>
      </c>
      <c r="H207" s="9">
        <v>192021</v>
      </c>
      <c r="I207" s="132"/>
      <c r="J207" s="133"/>
      <c r="K207" s="134"/>
      <c r="L207" s="135"/>
      <c r="M207" s="136"/>
      <c r="N207" s="49" t="str">
        <f t="shared" si="10"/>
        <v>13170</v>
      </c>
      <c r="O207" t="str">
        <f t="shared" si="8"/>
        <v/>
      </c>
      <c r="Q207">
        <f t="shared" si="11"/>
        <v>13170</v>
      </c>
      <c r="R207" s="39">
        <f t="shared" si="9"/>
        <v>1828768</v>
      </c>
    </row>
    <row r="208" spans="1:18" ht="14.45" customHeight="1">
      <c r="A208" s="10">
        <v>189</v>
      </c>
      <c r="B208" s="131"/>
      <c r="C208" s="6" t="s">
        <v>248</v>
      </c>
      <c r="D208" s="7">
        <v>44996</v>
      </c>
      <c r="E208" s="8" t="s">
        <v>98</v>
      </c>
      <c r="F208" s="9">
        <v>748693</v>
      </c>
      <c r="G208" s="8" t="s">
        <v>29</v>
      </c>
      <c r="H208" s="9">
        <v>78613</v>
      </c>
      <c r="I208" s="132"/>
      <c r="J208" s="133"/>
      <c r="K208" s="134"/>
      <c r="L208" s="135"/>
      <c r="M208" s="136"/>
      <c r="N208" s="49" t="str">
        <f t="shared" si="10"/>
        <v>13420</v>
      </c>
      <c r="O208" t="str">
        <f t="shared" si="8"/>
        <v/>
      </c>
      <c r="Q208">
        <f t="shared" si="11"/>
        <v>13420</v>
      </c>
      <c r="R208" s="39">
        <f t="shared" si="9"/>
        <v>748693</v>
      </c>
    </row>
    <row r="209" spans="1:18" ht="14.45" customHeight="1">
      <c r="A209" s="10">
        <v>190</v>
      </c>
      <c r="B209" s="131"/>
      <c r="C209" s="6" t="s">
        <v>249</v>
      </c>
      <c r="D209" s="7">
        <v>44996</v>
      </c>
      <c r="E209" s="8" t="s">
        <v>101</v>
      </c>
      <c r="F209" s="9">
        <v>374347</v>
      </c>
      <c r="G209" s="8" t="s">
        <v>29</v>
      </c>
      <c r="H209" s="9">
        <v>39306</v>
      </c>
      <c r="I209" s="132"/>
      <c r="J209" s="133"/>
      <c r="K209" s="134"/>
      <c r="L209" s="135"/>
      <c r="M209" s="136"/>
      <c r="N209" s="49" t="str">
        <f t="shared" si="10"/>
        <v>13413</v>
      </c>
      <c r="O209" t="str">
        <f t="shared" si="8"/>
        <v/>
      </c>
      <c r="Q209">
        <f t="shared" si="11"/>
        <v>13413</v>
      </c>
      <c r="R209" s="39">
        <f t="shared" si="9"/>
        <v>374347</v>
      </c>
    </row>
    <row r="210" spans="1:18" ht="14.45" customHeight="1">
      <c r="A210" s="10">
        <v>191</v>
      </c>
      <c r="B210" s="131"/>
      <c r="C210" s="6" t="s">
        <v>250</v>
      </c>
      <c r="D210" s="7">
        <v>44996</v>
      </c>
      <c r="E210" s="8" t="s">
        <v>73</v>
      </c>
      <c r="F210" s="9">
        <v>354728</v>
      </c>
      <c r="G210" s="8" t="s">
        <v>29</v>
      </c>
      <c r="H210" s="9">
        <v>37246</v>
      </c>
      <c r="I210" s="132"/>
      <c r="J210" s="133"/>
      <c r="K210" s="134"/>
      <c r="L210" s="135"/>
      <c r="M210" s="136"/>
      <c r="N210" s="49" t="str">
        <f t="shared" si="10"/>
        <v>13347</v>
      </c>
      <c r="O210" t="str">
        <f t="shared" si="8"/>
        <v/>
      </c>
      <c r="Q210">
        <f t="shared" si="11"/>
        <v>13347</v>
      </c>
      <c r="R210" s="39">
        <f t="shared" si="9"/>
        <v>354728</v>
      </c>
    </row>
    <row r="211" spans="1:18" ht="14.45" customHeight="1">
      <c r="A211" s="10">
        <v>192</v>
      </c>
      <c r="B211" s="131"/>
      <c r="C211" s="6" t="s">
        <v>251</v>
      </c>
      <c r="D211" s="7">
        <v>44993</v>
      </c>
      <c r="E211" s="8" t="s">
        <v>75</v>
      </c>
      <c r="F211" s="9">
        <v>884832</v>
      </c>
      <c r="G211" s="8" t="s">
        <v>29</v>
      </c>
      <c r="H211" s="9">
        <v>92907</v>
      </c>
      <c r="I211" s="132"/>
      <c r="J211" s="133"/>
      <c r="K211" s="134"/>
      <c r="L211" s="135"/>
      <c r="M211" s="136"/>
      <c r="N211" s="49" t="str">
        <f t="shared" si="10"/>
        <v>11546</v>
      </c>
      <c r="O211" t="str">
        <f t="shared" si="8"/>
        <v/>
      </c>
      <c r="Q211">
        <f t="shared" si="11"/>
        <v>11546</v>
      </c>
      <c r="R211" s="39">
        <f t="shared" si="9"/>
        <v>884832</v>
      </c>
    </row>
    <row r="212" spans="1:18" ht="14.45" customHeight="1">
      <c r="A212" s="10">
        <v>193</v>
      </c>
      <c r="B212" s="131"/>
      <c r="C212" s="6" t="s">
        <v>252</v>
      </c>
      <c r="D212" s="7">
        <v>44992</v>
      </c>
      <c r="E212" s="8" t="s">
        <v>73</v>
      </c>
      <c r="F212" s="9">
        <v>488655</v>
      </c>
      <c r="G212" s="8" t="s">
        <v>29</v>
      </c>
      <c r="H212" s="9">
        <v>51309</v>
      </c>
      <c r="I212" s="132"/>
      <c r="J212" s="133"/>
      <c r="K212" s="134"/>
      <c r="L212" s="135"/>
      <c r="M212" s="136"/>
      <c r="N212" s="49" t="str">
        <f t="shared" si="10"/>
        <v>11512</v>
      </c>
      <c r="O212" t="str">
        <f t="shared" si="8"/>
        <v/>
      </c>
      <c r="Q212">
        <f t="shared" si="11"/>
        <v>11512</v>
      </c>
      <c r="R212" s="39">
        <f t="shared" si="9"/>
        <v>488655</v>
      </c>
    </row>
    <row r="213" spans="1:18" ht="14.45" customHeight="1">
      <c r="A213" s="10">
        <v>194</v>
      </c>
      <c r="B213" s="131"/>
      <c r="C213" s="6" t="s">
        <v>253</v>
      </c>
      <c r="D213" s="7">
        <v>44986</v>
      </c>
      <c r="E213" s="8" t="s">
        <v>73</v>
      </c>
      <c r="F213" s="9">
        <v>1086088</v>
      </c>
      <c r="G213" s="8" t="s">
        <v>29</v>
      </c>
      <c r="H213" s="9">
        <v>114039</v>
      </c>
      <c r="I213" s="132"/>
      <c r="J213" s="133"/>
      <c r="K213" s="134"/>
      <c r="L213" s="135"/>
      <c r="M213" s="136"/>
      <c r="N213" s="49" t="str">
        <f t="shared" si="10"/>
        <v>09130</v>
      </c>
      <c r="O213" t="str">
        <f t="shared" ref="O213:O276" si="12">+IF(F213&gt;0,"","HT")</f>
        <v/>
      </c>
      <c r="Q213">
        <f t="shared" si="11"/>
        <v>9130</v>
      </c>
      <c r="R213" s="39">
        <f t="shared" ref="R213:R276" si="13">+F213</f>
        <v>1086088</v>
      </c>
    </row>
    <row r="214" spans="1:18" ht="14.45" customHeight="1">
      <c r="A214" s="10">
        <v>195</v>
      </c>
      <c r="B214" s="131"/>
      <c r="C214" s="6" t="s">
        <v>254</v>
      </c>
      <c r="D214" s="7">
        <v>44992</v>
      </c>
      <c r="E214" s="8" t="s">
        <v>69</v>
      </c>
      <c r="F214" s="9">
        <v>1455773</v>
      </c>
      <c r="G214" s="8" t="s">
        <v>29</v>
      </c>
      <c r="H214" s="9">
        <v>152856</v>
      </c>
      <c r="I214" s="132"/>
      <c r="J214" s="133"/>
      <c r="K214" s="134"/>
      <c r="L214" s="135"/>
      <c r="M214" s="136"/>
      <c r="N214" s="49" t="str">
        <f t="shared" si="10"/>
        <v>11539</v>
      </c>
      <c r="O214" t="str">
        <f t="shared" si="12"/>
        <v/>
      </c>
      <c r="Q214">
        <f t="shared" si="11"/>
        <v>11539</v>
      </c>
      <c r="R214" s="39">
        <f t="shared" si="13"/>
        <v>1455773</v>
      </c>
    </row>
    <row r="215" spans="1:18" ht="14.45" customHeight="1">
      <c r="A215" s="10">
        <v>196</v>
      </c>
      <c r="B215" s="131"/>
      <c r="C215" s="6" t="s">
        <v>255</v>
      </c>
      <c r="D215" s="7">
        <v>44987</v>
      </c>
      <c r="E215" s="8" t="s">
        <v>73</v>
      </c>
      <c r="F215" s="9">
        <v>610819</v>
      </c>
      <c r="G215" s="8" t="s">
        <v>29</v>
      </c>
      <c r="H215" s="9">
        <v>64136</v>
      </c>
      <c r="I215" s="132"/>
      <c r="J215" s="133"/>
      <c r="K215" s="134"/>
      <c r="L215" s="135"/>
      <c r="M215" s="136"/>
      <c r="N215" s="49" t="str">
        <f t="shared" si="10"/>
        <v>09790</v>
      </c>
      <c r="O215" t="str">
        <f t="shared" si="12"/>
        <v/>
      </c>
      <c r="Q215">
        <f t="shared" si="11"/>
        <v>9790</v>
      </c>
      <c r="R215" s="39">
        <f t="shared" si="13"/>
        <v>610819</v>
      </c>
    </row>
    <row r="216" spans="1:18" ht="14.45" customHeight="1">
      <c r="A216" s="10">
        <v>197</v>
      </c>
      <c r="B216" s="131"/>
      <c r="C216" s="6" t="s">
        <v>256</v>
      </c>
      <c r="D216" s="7">
        <v>44989</v>
      </c>
      <c r="E216" s="8" t="s">
        <v>75</v>
      </c>
      <c r="F216" s="9">
        <v>642492</v>
      </c>
      <c r="G216" s="8" t="s">
        <v>29</v>
      </c>
      <c r="H216" s="9">
        <v>67462</v>
      </c>
      <c r="I216" s="132"/>
      <c r="J216" s="133"/>
      <c r="K216" s="134"/>
      <c r="L216" s="135"/>
      <c r="M216" s="136"/>
      <c r="N216" s="49" t="str">
        <f t="shared" si="10"/>
        <v>11306</v>
      </c>
      <c r="O216" t="str">
        <f t="shared" si="12"/>
        <v/>
      </c>
      <c r="Q216">
        <f t="shared" si="11"/>
        <v>11306</v>
      </c>
      <c r="R216" s="39">
        <f t="shared" si="13"/>
        <v>642492</v>
      </c>
    </row>
    <row r="217" spans="1:18" ht="14.45" customHeight="1">
      <c r="A217" s="10">
        <v>198</v>
      </c>
      <c r="B217" s="131"/>
      <c r="C217" s="6" t="s">
        <v>257</v>
      </c>
      <c r="D217" s="7">
        <v>44988</v>
      </c>
      <c r="E217" s="8" t="s">
        <v>73</v>
      </c>
      <c r="F217" s="9">
        <v>1206268</v>
      </c>
      <c r="G217" s="8" t="s">
        <v>29</v>
      </c>
      <c r="H217" s="9">
        <v>126658</v>
      </c>
      <c r="I217" s="132"/>
      <c r="J217" s="133"/>
      <c r="K217" s="134"/>
      <c r="L217" s="135"/>
      <c r="M217" s="136"/>
      <c r="N217" s="49" t="str">
        <f t="shared" si="10"/>
        <v>11255</v>
      </c>
      <c r="O217" t="str">
        <f t="shared" si="12"/>
        <v/>
      </c>
      <c r="Q217">
        <f t="shared" si="11"/>
        <v>11255</v>
      </c>
      <c r="R217" s="39">
        <f t="shared" si="13"/>
        <v>1206268</v>
      </c>
    </row>
    <row r="218" spans="1:18" ht="14.45" customHeight="1">
      <c r="A218" s="10">
        <v>199</v>
      </c>
      <c r="B218" s="131"/>
      <c r="C218" s="6" t="s">
        <v>258</v>
      </c>
      <c r="D218" s="7">
        <v>45007</v>
      </c>
      <c r="E218" s="8" t="s">
        <v>101</v>
      </c>
      <c r="F218" s="9">
        <v>571476</v>
      </c>
      <c r="G218" s="8" t="s">
        <v>29</v>
      </c>
      <c r="H218" s="9">
        <v>60005</v>
      </c>
      <c r="I218" s="132"/>
      <c r="J218" s="133"/>
      <c r="K218" s="134"/>
      <c r="L218" s="135"/>
      <c r="M218" s="136"/>
      <c r="N218" s="49" t="str">
        <f t="shared" ref="N218:N281" si="14">+RIGHT(C218,5)</f>
        <v>15874</v>
      </c>
      <c r="O218" t="str">
        <f t="shared" si="12"/>
        <v/>
      </c>
      <c r="Q218">
        <f t="shared" si="11"/>
        <v>15874</v>
      </c>
      <c r="R218" s="39">
        <f t="shared" si="13"/>
        <v>571476</v>
      </c>
    </row>
    <row r="219" spans="1:18" ht="14.45" customHeight="1">
      <c r="A219" s="10">
        <v>200</v>
      </c>
      <c r="B219" s="131"/>
      <c r="C219" s="6" t="s">
        <v>259</v>
      </c>
      <c r="D219" s="7">
        <v>45014</v>
      </c>
      <c r="E219" s="8" t="s">
        <v>73</v>
      </c>
      <c r="F219" s="9">
        <v>776420</v>
      </c>
      <c r="G219" s="8" t="s">
        <v>29</v>
      </c>
      <c r="H219" s="9">
        <v>81524</v>
      </c>
      <c r="I219" s="132"/>
      <c r="J219" s="133"/>
      <c r="K219" s="134"/>
      <c r="L219" s="135"/>
      <c r="M219" s="136"/>
      <c r="N219" s="49" t="str">
        <f t="shared" si="14"/>
        <v>17762</v>
      </c>
      <c r="O219" t="str">
        <f t="shared" si="12"/>
        <v/>
      </c>
      <c r="Q219">
        <f t="shared" si="11"/>
        <v>17762</v>
      </c>
      <c r="R219" s="39">
        <f t="shared" si="13"/>
        <v>776420</v>
      </c>
    </row>
    <row r="220" spans="1:18" ht="14.45" customHeight="1">
      <c r="A220" s="10">
        <v>201</v>
      </c>
      <c r="B220" s="131"/>
      <c r="C220" s="6" t="s">
        <v>260</v>
      </c>
      <c r="D220" s="7">
        <v>45007</v>
      </c>
      <c r="E220" s="8" t="s">
        <v>75</v>
      </c>
      <c r="F220" s="9">
        <v>1561445</v>
      </c>
      <c r="G220" s="8" t="s">
        <v>29</v>
      </c>
      <c r="H220" s="9">
        <v>163952</v>
      </c>
      <c r="I220" s="132"/>
      <c r="J220" s="133"/>
      <c r="K220" s="134"/>
      <c r="L220" s="135"/>
      <c r="M220" s="136"/>
      <c r="N220" s="49" t="str">
        <f t="shared" si="14"/>
        <v>15898</v>
      </c>
      <c r="O220" t="str">
        <f t="shared" si="12"/>
        <v/>
      </c>
      <c r="Q220">
        <f t="shared" si="11"/>
        <v>15898</v>
      </c>
      <c r="R220" s="39">
        <f t="shared" si="13"/>
        <v>1561445</v>
      </c>
    </row>
    <row r="221" spans="1:18" ht="14.45" customHeight="1">
      <c r="A221" s="10">
        <v>202</v>
      </c>
      <c r="B221" s="131"/>
      <c r="C221" s="6" t="s">
        <v>261</v>
      </c>
      <c r="D221" s="7">
        <v>45007</v>
      </c>
      <c r="E221" s="8" t="s">
        <v>98</v>
      </c>
      <c r="F221" s="9">
        <v>1406376</v>
      </c>
      <c r="G221" s="8" t="s">
        <v>29</v>
      </c>
      <c r="H221" s="9">
        <v>147669</v>
      </c>
      <c r="I221" s="132"/>
      <c r="J221" s="133"/>
      <c r="K221" s="134"/>
      <c r="L221" s="135"/>
      <c r="M221" s="136"/>
      <c r="N221" s="49" t="str">
        <f t="shared" si="14"/>
        <v>15888</v>
      </c>
      <c r="O221" t="str">
        <f t="shared" si="12"/>
        <v/>
      </c>
      <c r="Q221">
        <f t="shared" si="11"/>
        <v>15888</v>
      </c>
      <c r="R221" s="39">
        <f t="shared" si="13"/>
        <v>1406376</v>
      </c>
    </row>
    <row r="222" spans="1:18" ht="14.45" customHeight="1">
      <c r="A222" s="10">
        <v>203</v>
      </c>
      <c r="B222" s="131"/>
      <c r="C222" s="6" t="s">
        <v>262</v>
      </c>
      <c r="D222" s="7">
        <v>45007</v>
      </c>
      <c r="E222" s="8" t="s">
        <v>98</v>
      </c>
      <c r="F222" s="9">
        <v>374347</v>
      </c>
      <c r="G222" s="8" t="s">
        <v>29</v>
      </c>
      <c r="H222" s="9">
        <v>39306</v>
      </c>
      <c r="I222" s="132"/>
      <c r="J222" s="133"/>
      <c r="K222" s="134"/>
      <c r="L222" s="135"/>
      <c r="M222" s="136"/>
      <c r="N222" s="49" t="str">
        <f t="shared" si="14"/>
        <v>15887</v>
      </c>
      <c r="O222" t="str">
        <f t="shared" si="12"/>
        <v/>
      </c>
      <c r="Q222">
        <f t="shared" si="11"/>
        <v>15887</v>
      </c>
      <c r="R222" s="39">
        <f t="shared" si="13"/>
        <v>374347</v>
      </c>
    </row>
    <row r="223" spans="1:18" ht="14.45" customHeight="1">
      <c r="A223" s="10">
        <v>204</v>
      </c>
      <c r="B223" s="131"/>
      <c r="C223" s="6" t="s">
        <v>263</v>
      </c>
      <c r="D223" s="7">
        <v>45015</v>
      </c>
      <c r="E223" s="8" t="s">
        <v>75</v>
      </c>
      <c r="F223" s="9">
        <v>1003737</v>
      </c>
      <c r="G223" s="8" t="s">
        <v>29</v>
      </c>
      <c r="H223" s="9">
        <v>105392</v>
      </c>
      <c r="I223" s="132"/>
      <c r="J223" s="133"/>
      <c r="K223" s="134"/>
      <c r="L223" s="135"/>
      <c r="M223" s="136"/>
      <c r="N223" s="49" t="str">
        <f t="shared" si="14"/>
        <v>17808</v>
      </c>
      <c r="O223" t="str">
        <f t="shared" si="12"/>
        <v/>
      </c>
      <c r="Q223">
        <f t="shared" si="11"/>
        <v>17808</v>
      </c>
      <c r="R223" s="39">
        <f t="shared" si="13"/>
        <v>1003737</v>
      </c>
    </row>
    <row r="224" spans="1:18" ht="14.45" customHeight="1">
      <c r="A224" s="10">
        <v>205</v>
      </c>
      <c r="B224" s="131"/>
      <c r="C224" s="6" t="s">
        <v>264</v>
      </c>
      <c r="D224" s="7">
        <v>45016</v>
      </c>
      <c r="E224" s="8" t="s">
        <v>101</v>
      </c>
      <c r="F224" s="9">
        <v>745978</v>
      </c>
      <c r="G224" s="8" t="s">
        <v>29</v>
      </c>
      <c r="H224" s="9">
        <v>78328</v>
      </c>
      <c r="I224" s="132"/>
      <c r="J224" s="133"/>
      <c r="K224" s="134"/>
      <c r="L224" s="135"/>
      <c r="M224" s="136"/>
      <c r="N224" s="49" t="str">
        <f t="shared" si="14"/>
        <v>18754</v>
      </c>
      <c r="O224" t="str">
        <f t="shared" si="12"/>
        <v/>
      </c>
      <c r="Q224">
        <f t="shared" si="11"/>
        <v>18754</v>
      </c>
      <c r="R224" s="39">
        <f t="shared" si="13"/>
        <v>745978</v>
      </c>
    </row>
    <row r="225" spans="1:18" ht="14.45" customHeight="1">
      <c r="A225" s="10">
        <v>206</v>
      </c>
      <c r="B225" s="131"/>
      <c r="C225" s="6" t="s">
        <v>265</v>
      </c>
      <c r="D225" s="7">
        <v>45008</v>
      </c>
      <c r="E225" s="8" t="s">
        <v>98</v>
      </c>
      <c r="F225" s="9">
        <v>886820</v>
      </c>
      <c r="G225" s="8" t="s">
        <v>29</v>
      </c>
      <c r="H225" s="9">
        <v>93116</v>
      </c>
      <c r="I225" s="132"/>
      <c r="J225" s="133"/>
      <c r="K225" s="134"/>
      <c r="L225" s="135"/>
      <c r="M225" s="136"/>
      <c r="N225" s="49" t="str">
        <f t="shared" si="14"/>
        <v>16919</v>
      </c>
      <c r="O225" t="str">
        <f t="shared" si="12"/>
        <v/>
      </c>
      <c r="Q225">
        <f t="shared" ref="Q225:Q288" si="15">+N225*1</f>
        <v>16919</v>
      </c>
      <c r="R225" s="39">
        <f t="shared" si="13"/>
        <v>886820</v>
      </c>
    </row>
    <row r="226" spans="1:18" ht="14.45" customHeight="1">
      <c r="A226" s="10">
        <v>207</v>
      </c>
      <c r="B226" s="131"/>
      <c r="C226" s="6" t="s">
        <v>266</v>
      </c>
      <c r="D226" s="7">
        <v>45014</v>
      </c>
      <c r="E226" s="8" t="s">
        <v>101</v>
      </c>
      <c r="F226" s="9">
        <v>810444</v>
      </c>
      <c r="G226" s="8" t="s">
        <v>29</v>
      </c>
      <c r="H226" s="9">
        <v>85097</v>
      </c>
      <c r="I226" s="132"/>
      <c r="J226" s="133"/>
      <c r="K226" s="134"/>
      <c r="L226" s="135"/>
      <c r="M226" s="136"/>
      <c r="N226" s="49" t="str">
        <f t="shared" si="14"/>
        <v>17716</v>
      </c>
      <c r="O226" t="str">
        <f t="shared" si="12"/>
        <v/>
      </c>
      <c r="Q226">
        <f t="shared" si="15"/>
        <v>17716</v>
      </c>
      <c r="R226" s="39">
        <f t="shared" si="13"/>
        <v>810444</v>
      </c>
    </row>
    <row r="227" spans="1:18" ht="14.45" customHeight="1">
      <c r="A227" s="10">
        <v>208</v>
      </c>
      <c r="B227" s="131"/>
      <c r="C227" s="6" t="s">
        <v>267</v>
      </c>
      <c r="D227" s="7">
        <v>45010</v>
      </c>
      <c r="E227" s="8" t="s">
        <v>101</v>
      </c>
      <c r="F227" s="9">
        <v>811752</v>
      </c>
      <c r="G227" s="8" t="s">
        <v>29</v>
      </c>
      <c r="H227" s="9">
        <v>85234</v>
      </c>
      <c r="I227" s="132"/>
      <c r="J227" s="133"/>
      <c r="K227" s="134"/>
      <c r="L227" s="135"/>
      <c r="M227" s="136"/>
      <c r="N227" s="49" t="str">
        <f t="shared" si="14"/>
        <v>17484</v>
      </c>
      <c r="O227" t="str">
        <f t="shared" si="12"/>
        <v/>
      </c>
      <c r="Q227">
        <f t="shared" si="15"/>
        <v>17484</v>
      </c>
      <c r="R227" s="39">
        <f t="shared" si="13"/>
        <v>811752</v>
      </c>
    </row>
    <row r="228" spans="1:18" ht="14.45" customHeight="1">
      <c r="A228" s="10">
        <v>209</v>
      </c>
      <c r="B228" s="131"/>
      <c r="C228" s="6" t="s">
        <v>268</v>
      </c>
      <c r="D228" s="7">
        <v>44998</v>
      </c>
      <c r="E228" s="8" t="s">
        <v>69</v>
      </c>
      <c r="F228" s="9">
        <v>770362</v>
      </c>
      <c r="G228" s="8" t="s">
        <v>29</v>
      </c>
      <c r="H228" s="9">
        <v>80888</v>
      </c>
      <c r="I228" s="132"/>
      <c r="J228" s="133"/>
      <c r="K228" s="134"/>
      <c r="L228" s="135"/>
      <c r="M228" s="136"/>
      <c r="N228" s="49" t="str">
        <f t="shared" si="14"/>
        <v>13450</v>
      </c>
      <c r="O228" t="str">
        <f t="shared" si="12"/>
        <v/>
      </c>
      <c r="Q228">
        <f t="shared" si="15"/>
        <v>13450</v>
      </c>
      <c r="R228" s="39">
        <f t="shared" si="13"/>
        <v>770362</v>
      </c>
    </row>
    <row r="229" spans="1:18" ht="14.45" customHeight="1">
      <c r="A229" s="10">
        <v>210</v>
      </c>
      <c r="B229" s="131"/>
      <c r="C229" s="6" t="s">
        <v>269</v>
      </c>
      <c r="D229" s="7">
        <v>45002</v>
      </c>
      <c r="E229" s="8" t="s">
        <v>73</v>
      </c>
      <c r="F229" s="9">
        <v>374347</v>
      </c>
      <c r="G229" s="8" t="s">
        <v>29</v>
      </c>
      <c r="H229" s="9">
        <v>39306</v>
      </c>
      <c r="I229" s="132"/>
      <c r="J229" s="133"/>
      <c r="K229" s="134"/>
      <c r="L229" s="135"/>
      <c r="M229" s="136"/>
      <c r="N229" s="49" t="str">
        <f t="shared" si="14"/>
        <v>15595</v>
      </c>
      <c r="O229" t="str">
        <f t="shared" si="12"/>
        <v/>
      </c>
      <c r="Q229">
        <f t="shared" si="15"/>
        <v>15595</v>
      </c>
      <c r="R229" s="39">
        <f t="shared" si="13"/>
        <v>374347</v>
      </c>
    </row>
    <row r="230" spans="1:18" ht="14.45" customHeight="1">
      <c r="A230" s="10">
        <v>211</v>
      </c>
      <c r="B230" s="131"/>
      <c r="C230" s="6" t="s">
        <v>270</v>
      </c>
      <c r="D230" s="7">
        <v>45000</v>
      </c>
      <c r="E230" s="8" t="s">
        <v>69</v>
      </c>
      <c r="F230" s="9">
        <v>374347</v>
      </c>
      <c r="G230" s="8" t="s">
        <v>29</v>
      </c>
      <c r="H230" s="9">
        <v>39306</v>
      </c>
      <c r="I230" s="132"/>
      <c r="J230" s="133"/>
      <c r="K230" s="134"/>
      <c r="L230" s="135"/>
      <c r="M230" s="136"/>
      <c r="N230" s="49" t="str">
        <f t="shared" si="14"/>
        <v>13680</v>
      </c>
      <c r="O230" t="str">
        <f t="shared" si="12"/>
        <v/>
      </c>
      <c r="Q230">
        <f t="shared" si="15"/>
        <v>13680</v>
      </c>
      <c r="R230" s="39">
        <f t="shared" si="13"/>
        <v>374347</v>
      </c>
    </row>
    <row r="231" spans="1:18" ht="14.45" customHeight="1">
      <c r="A231" s="10">
        <v>212</v>
      </c>
      <c r="B231" s="131"/>
      <c r="C231" s="6" t="s">
        <v>271</v>
      </c>
      <c r="D231" s="7">
        <v>45009</v>
      </c>
      <c r="E231" s="8" t="s">
        <v>75</v>
      </c>
      <c r="F231" s="9">
        <v>774414</v>
      </c>
      <c r="G231" s="8" t="s">
        <v>29</v>
      </c>
      <c r="H231" s="9">
        <v>81313</v>
      </c>
      <c r="I231" s="132"/>
      <c r="J231" s="133"/>
      <c r="K231" s="134"/>
      <c r="L231" s="135"/>
      <c r="M231" s="136"/>
      <c r="N231" s="49" t="str">
        <f t="shared" si="14"/>
        <v>17463</v>
      </c>
      <c r="O231" t="str">
        <f t="shared" si="12"/>
        <v/>
      </c>
      <c r="Q231">
        <f t="shared" si="15"/>
        <v>17463</v>
      </c>
      <c r="R231" s="39">
        <f t="shared" si="13"/>
        <v>774414</v>
      </c>
    </row>
    <row r="232" spans="1:18" ht="14.45" customHeight="1">
      <c r="A232" s="10">
        <v>213</v>
      </c>
      <c r="B232" s="131"/>
      <c r="C232" s="6" t="s">
        <v>272</v>
      </c>
      <c r="D232" s="7">
        <v>45007</v>
      </c>
      <c r="E232" s="8" t="s">
        <v>101</v>
      </c>
      <c r="F232" s="9">
        <v>856541</v>
      </c>
      <c r="G232" s="8" t="s">
        <v>29</v>
      </c>
      <c r="H232" s="9">
        <v>89937</v>
      </c>
      <c r="I232" s="132"/>
      <c r="J232" s="133"/>
      <c r="K232" s="134"/>
      <c r="L232" s="135"/>
      <c r="M232" s="136"/>
      <c r="N232" s="49" t="str">
        <f t="shared" si="14"/>
        <v>15886</v>
      </c>
      <c r="O232" t="str">
        <f t="shared" si="12"/>
        <v/>
      </c>
      <c r="Q232">
        <f t="shared" si="15"/>
        <v>15886</v>
      </c>
      <c r="R232" s="39">
        <f t="shared" si="13"/>
        <v>856541</v>
      </c>
    </row>
    <row r="233" spans="1:18" ht="14.45" customHeight="1">
      <c r="A233" s="10">
        <v>214</v>
      </c>
      <c r="B233" s="131"/>
      <c r="C233" s="6" t="s">
        <v>273</v>
      </c>
      <c r="D233" s="7">
        <v>45009</v>
      </c>
      <c r="E233" s="8" t="s">
        <v>98</v>
      </c>
      <c r="F233" s="9">
        <v>608814</v>
      </c>
      <c r="G233" s="8" t="s">
        <v>29</v>
      </c>
      <c r="H233" s="9">
        <v>63925</v>
      </c>
      <c r="I233" s="132"/>
      <c r="J233" s="133"/>
      <c r="K233" s="134"/>
      <c r="L233" s="135"/>
      <c r="M233" s="136"/>
      <c r="N233" s="49" t="str">
        <f t="shared" si="14"/>
        <v>17439</v>
      </c>
      <c r="O233" t="str">
        <f t="shared" si="12"/>
        <v/>
      </c>
      <c r="Q233">
        <f t="shared" si="15"/>
        <v>17439</v>
      </c>
      <c r="R233" s="39">
        <f t="shared" si="13"/>
        <v>608814</v>
      </c>
    </row>
    <row r="234" spans="1:18" ht="14.45" customHeight="1">
      <c r="A234" s="10">
        <v>215</v>
      </c>
      <c r="B234" s="131"/>
      <c r="C234" s="6" t="s">
        <v>274</v>
      </c>
      <c r="D234" s="7">
        <v>45003</v>
      </c>
      <c r="E234" s="8" t="s">
        <v>75</v>
      </c>
      <c r="F234" s="9">
        <v>610819</v>
      </c>
      <c r="G234" s="8" t="s">
        <v>29</v>
      </c>
      <c r="H234" s="9">
        <v>64136</v>
      </c>
      <c r="I234" s="132"/>
      <c r="J234" s="133"/>
      <c r="K234" s="134"/>
      <c r="L234" s="135"/>
      <c r="M234" s="136"/>
      <c r="N234" s="49" t="str">
        <f t="shared" si="14"/>
        <v>15675</v>
      </c>
      <c r="O234" t="str">
        <f t="shared" si="12"/>
        <v/>
      </c>
      <c r="Q234">
        <f t="shared" si="15"/>
        <v>15675</v>
      </c>
      <c r="R234" s="39">
        <f t="shared" si="13"/>
        <v>610819</v>
      </c>
    </row>
    <row r="235" spans="1:18" ht="14.45" customHeight="1">
      <c r="A235" s="10">
        <v>216</v>
      </c>
      <c r="B235" s="131"/>
      <c r="C235" s="6" t="s">
        <v>275</v>
      </c>
      <c r="D235" s="7">
        <v>45007</v>
      </c>
      <c r="E235" s="8" t="s">
        <v>101</v>
      </c>
      <c r="F235" s="9">
        <v>1046363</v>
      </c>
      <c r="G235" s="8" t="s">
        <v>29</v>
      </c>
      <c r="H235" s="9">
        <v>109868</v>
      </c>
      <c r="I235" s="132"/>
      <c r="J235" s="133"/>
      <c r="K235" s="134"/>
      <c r="L235" s="135"/>
      <c r="M235" s="136"/>
      <c r="N235" s="49" t="str">
        <f t="shared" si="14"/>
        <v>15877</v>
      </c>
      <c r="O235" t="str">
        <f t="shared" si="12"/>
        <v/>
      </c>
      <c r="Q235">
        <f t="shared" si="15"/>
        <v>15877</v>
      </c>
      <c r="R235" s="39">
        <f t="shared" si="13"/>
        <v>1046363</v>
      </c>
    </row>
    <row r="236" spans="1:18" ht="14.45" customHeight="1">
      <c r="A236" s="10">
        <v>217</v>
      </c>
      <c r="B236" s="131"/>
      <c r="C236" s="6" t="s">
        <v>276</v>
      </c>
      <c r="D236" s="7">
        <v>45007</v>
      </c>
      <c r="E236" s="8" t="s">
        <v>73</v>
      </c>
      <c r="F236" s="9">
        <v>1303061</v>
      </c>
      <c r="G236" s="8" t="s">
        <v>29</v>
      </c>
      <c r="H236" s="9">
        <v>136821</v>
      </c>
      <c r="I236" s="132"/>
      <c r="J236" s="133"/>
      <c r="K236" s="134"/>
      <c r="L236" s="135"/>
      <c r="M236" s="136"/>
      <c r="N236" s="49" t="str">
        <f t="shared" si="14"/>
        <v>15896</v>
      </c>
      <c r="O236" t="str">
        <f t="shared" si="12"/>
        <v/>
      </c>
      <c r="Q236">
        <f t="shared" si="15"/>
        <v>15896</v>
      </c>
      <c r="R236" s="39">
        <f t="shared" si="13"/>
        <v>1303061</v>
      </c>
    </row>
    <row r="237" spans="1:18" ht="14.45" customHeight="1">
      <c r="A237" s="10">
        <v>218</v>
      </c>
      <c r="B237" s="131"/>
      <c r="C237" s="6" t="s">
        <v>277</v>
      </c>
      <c r="D237" s="7">
        <v>44995</v>
      </c>
      <c r="E237" s="8" t="s">
        <v>98</v>
      </c>
      <c r="F237" s="9">
        <v>478463</v>
      </c>
      <c r="G237" s="8" t="s">
        <v>29</v>
      </c>
      <c r="H237" s="9">
        <v>50239</v>
      </c>
      <c r="I237" s="132"/>
      <c r="J237" s="133"/>
      <c r="K237" s="134"/>
      <c r="L237" s="135"/>
      <c r="M237" s="136"/>
      <c r="N237" s="49" t="str">
        <f t="shared" si="14"/>
        <v>13279</v>
      </c>
      <c r="O237" t="str">
        <f t="shared" si="12"/>
        <v/>
      </c>
      <c r="Q237">
        <f t="shared" si="15"/>
        <v>13279</v>
      </c>
      <c r="R237" s="39">
        <f t="shared" si="13"/>
        <v>478463</v>
      </c>
    </row>
    <row r="238" spans="1:18" ht="14.45" customHeight="1">
      <c r="A238" s="10">
        <v>219</v>
      </c>
      <c r="B238" s="131"/>
      <c r="C238" s="6" t="s">
        <v>278</v>
      </c>
      <c r="D238" s="7">
        <v>45006</v>
      </c>
      <c r="E238" s="8" t="s">
        <v>73</v>
      </c>
      <c r="F238" s="9">
        <v>366491</v>
      </c>
      <c r="G238" s="8" t="s">
        <v>29</v>
      </c>
      <c r="H238" s="9">
        <v>38482</v>
      </c>
      <c r="I238" s="132"/>
      <c r="J238" s="133"/>
      <c r="K238" s="134"/>
      <c r="L238" s="135"/>
      <c r="M238" s="136"/>
      <c r="N238" s="49" t="str">
        <f t="shared" si="14"/>
        <v>15836</v>
      </c>
      <c r="O238" t="str">
        <f t="shared" si="12"/>
        <v/>
      </c>
      <c r="Q238">
        <f t="shared" si="15"/>
        <v>15836</v>
      </c>
      <c r="R238" s="39">
        <f t="shared" si="13"/>
        <v>366491</v>
      </c>
    </row>
    <row r="239" spans="1:18" ht="14.45" customHeight="1">
      <c r="A239" s="10">
        <v>220</v>
      </c>
      <c r="B239" s="131"/>
      <c r="C239" s="6" t="s">
        <v>279</v>
      </c>
      <c r="D239" s="7">
        <v>45007</v>
      </c>
      <c r="E239" s="8" t="s">
        <v>101</v>
      </c>
      <c r="F239" s="9">
        <v>518323</v>
      </c>
      <c r="G239" s="8" t="s">
        <v>29</v>
      </c>
      <c r="H239" s="9">
        <v>54424</v>
      </c>
      <c r="I239" s="132"/>
      <c r="J239" s="133"/>
      <c r="K239" s="134"/>
      <c r="L239" s="135"/>
      <c r="M239" s="136"/>
      <c r="N239" s="49" t="str">
        <f t="shared" si="14"/>
        <v>15903</v>
      </c>
      <c r="O239" t="str">
        <f t="shared" si="12"/>
        <v/>
      </c>
      <c r="Q239">
        <f t="shared" si="15"/>
        <v>15903</v>
      </c>
      <c r="R239" s="39">
        <f t="shared" si="13"/>
        <v>518323</v>
      </c>
    </row>
    <row r="240" spans="1:18" ht="14.45" customHeight="1">
      <c r="A240" s="10">
        <v>221</v>
      </c>
      <c r="B240" s="131"/>
      <c r="C240" s="6" t="s">
        <v>280</v>
      </c>
      <c r="D240" s="7">
        <v>45003</v>
      </c>
      <c r="E240" s="8" t="s">
        <v>73</v>
      </c>
      <c r="F240" s="9">
        <v>774414</v>
      </c>
      <c r="G240" s="8" t="s">
        <v>29</v>
      </c>
      <c r="H240" s="9">
        <v>81313</v>
      </c>
      <c r="I240" s="132"/>
      <c r="J240" s="133"/>
      <c r="K240" s="134"/>
      <c r="L240" s="135"/>
      <c r="M240" s="136"/>
      <c r="N240" s="49" t="str">
        <f t="shared" si="14"/>
        <v>15698</v>
      </c>
      <c r="O240" t="str">
        <f t="shared" si="12"/>
        <v/>
      </c>
      <c r="Q240">
        <f t="shared" si="15"/>
        <v>15698</v>
      </c>
      <c r="R240" s="39">
        <f t="shared" si="13"/>
        <v>774414</v>
      </c>
    </row>
    <row r="241" spans="1:18" ht="14.45" customHeight="1">
      <c r="A241" s="10">
        <v>222</v>
      </c>
      <c r="B241" s="131"/>
      <c r="C241" s="6" t="s">
        <v>281</v>
      </c>
      <c r="D241" s="7">
        <v>45000</v>
      </c>
      <c r="E241" s="8" t="s">
        <v>73</v>
      </c>
      <c r="F241" s="9">
        <v>374347</v>
      </c>
      <c r="G241" s="8" t="s">
        <v>29</v>
      </c>
      <c r="H241" s="9">
        <v>39306</v>
      </c>
      <c r="I241" s="132"/>
      <c r="J241" s="133"/>
      <c r="K241" s="134"/>
      <c r="L241" s="135"/>
      <c r="M241" s="136"/>
      <c r="N241" s="49" t="str">
        <f t="shared" si="14"/>
        <v>13632</v>
      </c>
      <c r="O241" t="str">
        <f t="shared" si="12"/>
        <v/>
      </c>
      <c r="Q241">
        <f t="shared" si="15"/>
        <v>13632</v>
      </c>
      <c r="R241" s="39">
        <f t="shared" si="13"/>
        <v>374347</v>
      </c>
    </row>
    <row r="242" spans="1:18" ht="14.45" customHeight="1">
      <c r="A242" s="10">
        <v>223</v>
      </c>
      <c r="B242" s="131"/>
      <c r="C242" s="6" t="s">
        <v>282</v>
      </c>
      <c r="D242" s="7">
        <v>45006</v>
      </c>
      <c r="E242" s="8" t="s">
        <v>98</v>
      </c>
      <c r="F242" s="9">
        <v>1014690</v>
      </c>
      <c r="G242" s="8" t="s">
        <v>29</v>
      </c>
      <c r="H242" s="9">
        <v>106542</v>
      </c>
      <c r="I242" s="132"/>
      <c r="J242" s="133"/>
      <c r="K242" s="134"/>
      <c r="L242" s="135"/>
      <c r="M242" s="136"/>
      <c r="N242" s="49" t="str">
        <f t="shared" si="14"/>
        <v>15814</v>
      </c>
      <c r="O242" t="str">
        <f t="shared" si="12"/>
        <v/>
      </c>
      <c r="Q242">
        <f t="shared" si="15"/>
        <v>15814</v>
      </c>
      <c r="R242" s="39">
        <f t="shared" si="13"/>
        <v>1014690</v>
      </c>
    </row>
    <row r="243" spans="1:18" ht="14.45" customHeight="1">
      <c r="A243" s="10">
        <v>224</v>
      </c>
      <c r="B243" s="131"/>
      <c r="C243" s="6" t="s">
        <v>283</v>
      </c>
      <c r="D243" s="7">
        <v>44999</v>
      </c>
      <c r="E243" s="8" t="s">
        <v>75</v>
      </c>
      <c r="F243" s="9">
        <v>807741</v>
      </c>
      <c r="G243" s="8" t="s">
        <v>29</v>
      </c>
      <c r="H243" s="9">
        <v>84813</v>
      </c>
      <c r="I243" s="132"/>
      <c r="J243" s="133"/>
      <c r="K243" s="134"/>
      <c r="L243" s="135"/>
      <c r="M243" s="136"/>
      <c r="N243" s="49" t="str">
        <f t="shared" si="14"/>
        <v>13567</v>
      </c>
      <c r="O243" t="str">
        <f t="shared" si="12"/>
        <v/>
      </c>
      <c r="Q243">
        <f t="shared" si="15"/>
        <v>13567</v>
      </c>
      <c r="R243" s="39">
        <f t="shared" si="13"/>
        <v>807741</v>
      </c>
    </row>
    <row r="244" spans="1:18" ht="14.45" customHeight="1">
      <c r="A244" s="10">
        <v>225</v>
      </c>
      <c r="B244" s="131"/>
      <c r="C244" s="6" t="s">
        <v>284</v>
      </c>
      <c r="D244" s="7">
        <v>44998</v>
      </c>
      <c r="E244" s="8" t="s">
        <v>101</v>
      </c>
      <c r="F244" s="9">
        <v>374347</v>
      </c>
      <c r="G244" s="8" t="s">
        <v>29</v>
      </c>
      <c r="H244" s="9">
        <v>39306</v>
      </c>
      <c r="I244" s="132"/>
      <c r="J244" s="133"/>
      <c r="K244" s="134"/>
      <c r="L244" s="135"/>
      <c r="M244" s="136"/>
      <c r="N244" s="49" t="str">
        <f t="shared" si="14"/>
        <v>13437</v>
      </c>
      <c r="O244" t="str">
        <f t="shared" si="12"/>
        <v/>
      </c>
      <c r="Q244">
        <f t="shared" si="15"/>
        <v>13437</v>
      </c>
      <c r="R244" s="39">
        <f t="shared" si="13"/>
        <v>374347</v>
      </c>
    </row>
    <row r="245" spans="1:18" ht="14.45" customHeight="1">
      <c r="A245" s="10">
        <v>226</v>
      </c>
      <c r="B245" s="131"/>
      <c r="C245" s="6" t="s">
        <v>285</v>
      </c>
      <c r="D245" s="7">
        <v>44996</v>
      </c>
      <c r="E245" s="8" t="s">
        <v>66</v>
      </c>
      <c r="F245" s="9">
        <v>374347</v>
      </c>
      <c r="G245" s="8" t="s">
        <v>29</v>
      </c>
      <c r="H245" s="9">
        <v>39306</v>
      </c>
      <c r="I245" s="132"/>
      <c r="J245" s="133"/>
      <c r="K245" s="134"/>
      <c r="L245" s="135"/>
      <c r="M245" s="136"/>
      <c r="N245" s="49" t="str">
        <f t="shared" si="14"/>
        <v>13423</v>
      </c>
      <c r="O245" t="str">
        <f t="shared" si="12"/>
        <v/>
      </c>
      <c r="Q245">
        <f t="shared" si="15"/>
        <v>13423</v>
      </c>
      <c r="R245" s="39">
        <f t="shared" si="13"/>
        <v>374347</v>
      </c>
    </row>
    <row r="246" spans="1:18" ht="14.45" customHeight="1">
      <c r="A246" s="10">
        <v>227</v>
      </c>
      <c r="B246" s="131"/>
      <c r="C246" s="6" t="s">
        <v>286</v>
      </c>
      <c r="D246" s="7">
        <v>45001</v>
      </c>
      <c r="E246" s="8" t="s">
        <v>98</v>
      </c>
      <c r="F246" s="9">
        <v>374347</v>
      </c>
      <c r="G246" s="8" t="s">
        <v>29</v>
      </c>
      <c r="H246" s="9">
        <v>39306</v>
      </c>
      <c r="I246" s="132"/>
      <c r="J246" s="133"/>
      <c r="K246" s="134"/>
      <c r="L246" s="135"/>
      <c r="M246" s="136"/>
      <c r="N246" s="49" t="str">
        <f t="shared" si="14"/>
        <v>13759</v>
      </c>
      <c r="O246" t="str">
        <f t="shared" si="12"/>
        <v/>
      </c>
      <c r="Q246">
        <f t="shared" si="15"/>
        <v>13759</v>
      </c>
      <c r="R246" s="39">
        <f t="shared" si="13"/>
        <v>374347</v>
      </c>
    </row>
    <row r="247" spans="1:18" ht="14.45" customHeight="1">
      <c r="A247" s="10">
        <v>228</v>
      </c>
      <c r="B247" s="131"/>
      <c r="C247" s="6" t="s">
        <v>287</v>
      </c>
      <c r="D247" s="7">
        <v>45002</v>
      </c>
      <c r="E247" s="8" t="s">
        <v>73</v>
      </c>
      <c r="F247" s="9">
        <v>374347</v>
      </c>
      <c r="G247" s="8" t="s">
        <v>29</v>
      </c>
      <c r="H247" s="9">
        <v>39306</v>
      </c>
      <c r="I247" s="132"/>
      <c r="J247" s="133"/>
      <c r="K247" s="134"/>
      <c r="L247" s="135"/>
      <c r="M247" s="136"/>
      <c r="N247" s="49" t="str">
        <f t="shared" si="14"/>
        <v>15597</v>
      </c>
      <c r="O247" t="str">
        <f t="shared" si="12"/>
        <v/>
      </c>
      <c r="Q247">
        <f t="shared" si="15"/>
        <v>15597</v>
      </c>
      <c r="R247" s="39">
        <f t="shared" si="13"/>
        <v>374347</v>
      </c>
    </row>
    <row r="248" spans="1:18" ht="14.45" customHeight="1">
      <c r="A248" s="10">
        <v>229</v>
      </c>
      <c r="B248" s="131"/>
      <c r="C248" s="6" t="s">
        <v>288</v>
      </c>
      <c r="D248" s="7">
        <v>45001</v>
      </c>
      <c r="E248" s="8" t="s">
        <v>73</v>
      </c>
      <c r="F248" s="9">
        <v>1294186</v>
      </c>
      <c r="G248" s="8" t="s">
        <v>29</v>
      </c>
      <c r="H248" s="9">
        <v>135890</v>
      </c>
      <c r="I248" s="132"/>
      <c r="J248" s="133"/>
      <c r="K248" s="134"/>
      <c r="L248" s="135"/>
      <c r="M248" s="136"/>
      <c r="N248" s="49" t="str">
        <f t="shared" si="14"/>
        <v>14201</v>
      </c>
      <c r="O248" t="str">
        <f t="shared" si="12"/>
        <v/>
      </c>
      <c r="Q248">
        <f t="shared" si="15"/>
        <v>14201</v>
      </c>
      <c r="R248" s="39">
        <f t="shared" si="13"/>
        <v>1294186</v>
      </c>
    </row>
    <row r="249" spans="1:18" ht="14.45" customHeight="1">
      <c r="A249" s="10">
        <v>230</v>
      </c>
      <c r="B249" s="131"/>
      <c r="C249" s="6" t="s">
        <v>289</v>
      </c>
      <c r="D249" s="7">
        <v>45000</v>
      </c>
      <c r="E249" s="8" t="s">
        <v>73</v>
      </c>
      <c r="F249" s="9">
        <v>374347</v>
      </c>
      <c r="G249" s="8" t="s">
        <v>29</v>
      </c>
      <c r="H249" s="9">
        <v>39306</v>
      </c>
      <c r="I249" s="132"/>
      <c r="J249" s="133"/>
      <c r="K249" s="134"/>
      <c r="L249" s="135"/>
      <c r="M249" s="136"/>
      <c r="N249" s="49" t="str">
        <f t="shared" si="14"/>
        <v>13634</v>
      </c>
      <c r="O249" t="str">
        <f t="shared" si="12"/>
        <v/>
      </c>
      <c r="Q249">
        <f t="shared" si="15"/>
        <v>13634</v>
      </c>
      <c r="R249" s="39">
        <f t="shared" si="13"/>
        <v>374347</v>
      </c>
    </row>
    <row r="250" spans="1:18" ht="14.45" customHeight="1">
      <c r="A250" s="10">
        <v>231</v>
      </c>
      <c r="B250" s="131"/>
      <c r="C250" s="6" t="s">
        <v>290</v>
      </c>
      <c r="D250" s="7">
        <v>45002</v>
      </c>
      <c r="E250" s="8" t="s">
        <v>98</v>
      </c>
      <c r="F250" s="9">
        <v>374347</v>
      </c>
      <c r="G250" s="8" t="s">
        <v>29</v>
      </c>
      <c r="H250" s="9">
        <v>39306</v>
      </c>
      <c r="I250" s="132"/>
      <c r="J250" s="133"/>
      <c r="K250" s="134"/>
      <c r="L250" s="135"/>
      <c r="M250" s="136"/>
      <c r="N250" s="49" t="str">
        <f t="shared" si="14"/>
        <v>15620</v>
      </c>
      <c r="O250" t="str">
        <f t="shared" si="12"/>
        <v/>
      </c>
      <c r="Q250">
        <f t="shared" si="15"/>
        <v>15620</v>
      </c>
      <c r="R250" s="39">
        <f t="shared" si="13"/>
        <v>374347</v>
      </c>
    </row>
    <row r="251" spans="1:18" ht="14.45" customHeight="1">
      <c r="A251" s="10">
        <v>232</v>
      </c>
      <c r="B251" s="131"/>
      <c r="C251" s="6" t="s">
        <v>291</v>
      </c>
      <c r="D251" s="7">
        <v>45001</v>
      </c>
      <c r="E251" s="8" t="s">
        <v>98</v>
      </c>
      <c r="F251" s="9">
        <v>374347</v>
      </c>
      <c r="G251" s="8" t="s">
        <v>29</v>
      </c>
      <c r="H251" s="9">
        <v>39306</v>
      </c>
      <c r="I251" s="132"/>
      <c r="J251" s="133"/>
      <c r="K251" s="134"/>
      <c r="L251" s="135"/>
      <c r="M251" s="136"/>
      <c r="N251" s="49" t="str">
        <f t="shared" si="14"/>
        <v>13776</v>
      </c>
      <c r="O251" t="str">
        <f t="shared" si="12"/>
        <v/>
      </c>
      <c r="Q251">
        <f t="shared" si="15"/>
        <v>13776</v>
      </c>
      <c r="R251" s="39">
        <f t="shared" si="13"/>
        <v>374347</v>
      </c>
    </row>
    <row r="252" spans="1:18" ht="14.45" customHeight="1">
      <c r="A252" s="10">
        <v>233</v>
      </c>
      <c r="B252" s="131"/>
      <c r="C252" s="6" t="s">
        <v>292</v>
      </c>
      <c r="D252" s="7">
        <v>45001</v>
      </c>
      <c r="E252" s="8" t="s">
        <v>98</v>
      </c>
      <c r="F252" s="9">
        <v>366491</v>
      </c>
      <c r="G252" s="8" t="s">
        <v>29</v>
      </c>
      <c r="H252" s="9">
        <v>38482</v>
      </c>
      <c r="I252" s="132"/>
      <c r="J252" s="133"/>
      <c r="K252" s="134"/>
      <c r="L252" s="135"/>
      <c r="M252" s="136"/>
      <c r="N252" s="49" t="str">
        <f t="shared" si="14"/>
        <v>13790</v>
      </c>
      <c r="O252" t="str">
        <f t="shared" si="12"/>
        <v/>
      </c>
      <c r="Q252">
        <f t="shared" si="15"/>
        <v>13790</v>
      </c>
      <c r="R252" s="39">
        <f t="shared" si="13"/>
        <v>366491</v>
      </c>
    </row>
    <row r="253" spans="1:18" ht="14.45" customHeight="1">
      <c r="A253" s="10">
        <v>234</v>
      </c>
      <c r="B253" s="131"/>
      <c r="C253" s="6" t="s">
        <v>293</v>
      </c>
      <c r="D253" s="7">
        <v>44996</v>
      </c>
      <c r="E253" s="8" t="s">
        <v>101</v>
      </c>
      <c r="F253" s="9">
        <v>374347</v>
      </c>
      <c r="G253" s="8" t="s">
        <v>29</v>
      </c>
      <c r="H253" s="9">
        <v>39306</v>
      </c>
      <c r="I253" s="132"/>
      <c r="J253" s="133"/>
      <c r="K253" s="134"/>
      <c r="L253" s="135"/>
      <c r="M253" s="136"/>
      <c r="N253" s="49" t="str">
        <f t="shared" si="14"/>
        <v>13410</v>
      </c>
      <c r="O253" t="str">
        <f t="shared" si="12"/>
        <v/>
      </c>
      <c r="Q253">
        <f t="shared" si="15"/>
        <v>13410</v>
      </c>
      <c r="R253" s="39">
        <f t="shared" si="13"/>
        <v>374347</v>
      </c>
    </row>
    <row r="254" spans="1:18" ht="14.45" customHeight="1">
      <c r="A254" s="10">
        <v>235</v>
      </c>
      <c r="B254" s="131"/>
      <c r="C254" s="6" t="s">
        <v>294</v>
      </c>
      <c r="D254" s="7">
        <v>45000</v>
      </c>
      <c r="E254" s="8" t="s">
        <v>69</v>
      </c>
      <c r="F254" s="9">
        <v>374347</v>
      </c>
      <c r="G254" s="8" t="s">
        <v>29</v>
      </c>
      <c r="H254" s="9">
        <v>39306</v>
      </c>
      <c r="I254" s="132"/>
      <c r="J254" s="133"/>
      <c r="K254" s="134"/>
      <c r="L254" s="135"/>
      <c r="M254" s="136"/>
      <c r="N254" s="49" t="str">
        <f t="shared" si="14"/>
        <v>13679</v>
      </c>
      <c r="O254" t="str">
        <f t="shared" si="12"/>
        <v/>
      </c>
      <c r="Q254">
        <f t="shared" si="15"/>
        <v>13679</v>
      </c>
      <c r="R254" s="39">
        <f t="shared" si="13"/>
        <v>374347</v>
      </c>
    </row>
    <row r="255" spans="1:18" ht="14.45" customHeight="1">
      <c r="A255" s="10">
        <v>236</v>
      </c>
      <c r="B255" s="131"/>
      <c r="C255" s="6" t="s">
        <v>295</v>
      </c>
      <c r="D255" s="7">
        <v>44999</v>
      </c>
      <c r="E255" s="8" t="s">
        <v>73</v>
      </c>
      <c r="F255" s="9">
        <v>567424</v>
      </c>
      <c r="G255" s="8" t="s">
        <v>29</v>
      </c>
      <c r="H255" s="9">
        <v>59580</v>
      </c>
      <c r="I255" s="132"/>
      <c r="J255" s="133"/>
      <c r="K255" s="134"/>
      <c r="L255" s="135"/>
      <c r="M255" s="136"/>
      <c r="N255" s="49" t="str">
        <f t="shared" si="14"/>
        <v>13555</v>
      </c>
      <c r="O255" t="str">
        <f t="shared" si="12"/>
        <v/>
      </c>
      <c r="Q255">
        <f t="shared" si="15"/>
        <v>13555</v>
      </c>
      <c r="R255" s="39">
        <f t="shared" si="13"/>
        <v>567424</v>
      </c>
    </row>
    <row r="256" spans="1:18" ht="14.45" customHeight="1">
      <c r="A256" s="10">
        <v>237</v>
      </c>
      <c r="B256" s="131"/>
      <c r="C256" s="6" t="s">
        <v>296</v>
      </c>
      <c r="D256" s="7">
        <v>45000</v>
      </c>
      <c r="E256" s="8" t="s">
        <v>101</v>
      </c>
      <c r="F256" s="9">
        <v>679872</v>
      </c>
      <c r="G256" s="8" t="s">
        <v>29</v>
      </c>
      <c r="H256" s="9">
        <v>71387</v>
      </c>
      <c r="I256" s="132"/>
      <c r="J256" s="133"/>
      <c r="K256" s="134"/>
      <c r="L256" s="135"/>
      <c r="M256" s="136"/>
      <c r="N256" s="49" t="str">
        <f t="shared" si="14"/>
        <v>13640</v>
      </c>
      <c r="O256" t="str">
        <f t="shared" si="12"/>
        <v/>
      </c>
      <c r="Q256">
        <f t="shared" si="15"/>
        <v>13640</v>
      </c>
      <c r="R256" s="39">
        <f t="shared" si="13"/>
        <v>679872</v>
      </c>
    </row>
    <row r="257" spans="1:18" ht="14.45" customHeight="1">
      <c r="A257" s="10">
        <v>238</v>
      </c>
      <c r="B257" s="131"/>
      <c r="C257" s="6" t="s">
        <v>297</v>
      </c>
      <c r="D257" s="7">
        <v>44998</v>
      </c>
      <c r="E257" s="8" t="s">
        <v>101</v>
      </c>
      <c r="F257" s="9">
        <v>374347</v>
      </c>
      <c r="G257" s="8" t="s">
        <v>29</v>
      </c>
      <c r="H257" s="9">
        <v>39306</v>
      </c>
      <c r="I257" s="132"/>
      <c r="J257" s="133"/>
      <c r="K257" s="134"/>
      <c r="L257" s="135"/>
      <c r="M257" s="136"/>
      <c r="N257" s="49" t="str">
        <f t="shared" si="14"/>
        <v>13444</v>
      </c>
      <c r="O257" t="str">
        <f t="shared" si="12"/>
        <v/>
      </c>
      <c r="Q257">
        <f t="shared" si="15"/>
        <v>13444</v>
      </c>
      <c r="R257" s="39">
        <f t="shared" si="13"/>
        <v>374347</v>
      </c>
    </row>
    <row r="258" spans="1:18" ht="14.45" customHeight="1">
      <c r="A258" s="10">
        <v>239</v>
      </c>
      <c r="B258" s="131"/>
      <c r="C258" s="6" t="s">
        <v>298</v>
      </c>
      <c r="D258" s="7">
        <v>44989</v>
      </c>
      <c r="E258" s="8" t="s">
        <v>75</v>
      </c>
      <c r="F258" s="9">
        <v>2077928</v>
      </c>
      <c r="G258" s="8" t="s">
        <v>29</v>
      </c>
      <c r="H258" s="9">
        <v>218182</v>
      </c>
      <c r="I258" s="132"/>
      <c r="J258" s="133"/>
      <c r="K258" s="134"/>
      <c r="L258" s="135"/>
      <c r="M258" s="136"/>
      <c r="N258" s="49" t="str">
        <f t="shared" si="14"/>
        <v>11301</v>
      </c>
      <c r="O258" t="str">
        <f t="shared" si="12"/>
        <v/>
      </c>
      <c r="Q258">
        <f t="shared" si="15"/>
        <v>11301</v>
      </c>
      <c r="R258" s="39">
        <f t="shared" si="13"/>
        <v>2077928</v>
      </c>
    </row>
    <row r="259" spans="1:18" ht="14.45" customHeight="1">
      <c r="A259" s="10">
        <v>240</v>
      </c>
      <c r="B259" s="131"/>
      <c r="C259" s="6" t="s">
        <v>299</v>
      </c>
      <c r="D259" s="7">
        <v>45000</v>
      </c>
      <c r="E259" s="8" t="s">
        <v>73</v>
      </c>
      <c r="F259" s="9">
        <v>374347</v>
      </c>
      <c r="G259" s="8" t="s">
        <v>29</v>
      </c>
      <c r="H259" s="9">
        <v>39306</v>
      </c>
      <c r="I259" s="132"/>
      <c r="J259" s="133"/>
      <c r="K259" s="134"/>
      <c r="L259" s="135"/>
      <c r="M259" s="136"/>
      <c r="N259" s="49" t="str">
        <f t="shared" si="14"/>
        <v>13653</v>
      </c>
      <c r="O259" t="str">
        <f t="shared" si="12"/>
        <v/>
      </c>
      <c r="Q259">
        <f t="shared" si="15"/>
        <v>13653</v>
      </c>
      <c r="R259" s="39">
        <f t="shared" si="13"/>
        <v>374347</v>
      </c>
    </row>
    <row r="260" spans="1:18" ht="14.45" customHeight="1">
      <c r="A260" s="10">
        <v>241</v>
      </c>
      <c r="B260" s="131"/>
      <c r="C260" s="6" t="s">
        <v>300</v>
      </c>
      <c r="D260" s="7">
        <v>44988</v>
      </c>
      <c r="E260" s="8" t="s">
        <v>66</v>
      </c>
      <c r="F260" s="9">
        <v>1213783</v>
      </c>
      <c r="G260" s="8" t="s">
        <v>29</v>
      </c>
      <c r="H260" s="9">
        <v>127447</v>
      </c>
      <c r="I260" s="132"/>
      <c r="J260" s="133"/>
      <c r="K260" s="134"/>
      <c r="L260" s="135"/>
      <c r="M260" s="136"/>
      <c r="N260" s="49" t="str">
        <f t="shared" si="14"/>
        <v>11257</v>
      </c>
      <c r="O260" t="str">
        <f t="shared" si="12"/>
        <v/>
      </c>
      <c r="Q260">
        <f t="shared" si="15"/>
        <v>11257</v>
      </c>
      <c r="R260" s="39">
        <f t="shared" si="13"/>
        <v>1213783</v>
      </c>
    </row>
    <row r="261" spans="1:18" ht="14.45" customHeight="1">
      <c r="A261" s="10">
        <v>242</v>
      </c>
      <c r="B261" s="131"/>
      <c r="C261" s="6" t="s">
        <v>301</v>
      </c>
      <c r="D261" s="7">
        <v>45001</v>
      </c>
      <c r="E261" s="8" t="s">
        <v>75</v>
      </c>
      <c r="F261" s="9">
        <v>1018742</v>
      </c>
      <c r="G261" s="8" t="s">
        <v>29</v>
      </c>
      <c r="H261" s="9">
        <v>106968</v>
      </c>
      <c r="I261" s="132"/>
      <c r="J261" s="133"/>
      <c r="K261" s="134"/>
      <c r="L261" s="135"/>
      <c r="M261" s="136"/>
      <c r="N261" s="49" t="str">
        <f t="shared" si="14"/>
        <v>13757</v>
      </c>
      <c r="O261" t="str">
        <f t="shared" si="12"/>
        <v/>
      </c>
      <c r="Q261">
        <f t="shared" si="15"/>
        <v>13757</v>
      </c>
      <c r="R261" s="39">
        <f t="shared" si="13"/>
        <v>1018742</v>
      </c>
    </row>
    <row r="262" spans="1:18" ht="14.45" customHeight="1">
      <c r="A262" s="10">
        <v>243</v>
      </c>
      <c r="B262" s="131"/>
      <c r="C262" s="6" t="s">
        <v>302</v>
      </c>
      <c r="D262" s="7">
        <v>45000</v>
      </c>
      <c r="E262" s="8" t="s">
        <v>101</v>
      </c>
      <c r="F262" s="9">
        <v>374347</v>
      </c>
      <c r="G262" s="8" t="s">
        <v>29</v>
      </c>
      <c r="H262" s="9">
        <v>39306</v>
      </c>
      <c r="I262" s="132"/>
      <c r="J262" s="133"/>
      <c r="K262" s="134"/>
      <c r="L262" s="135"/>
      <c r="M262" s="136"/>
      <c r="N262" s="49" t="str">
        <f t="shared" si="14"/>
        <v>13638</v>
      </c>
      <c r="O262" t="str">
        <f t="shared" si="12"/>
        <v/>
      </c>
      <c r="Q262">
        <f t="shared" si="15"/>
        <v>13638</v>
      </c>
      <c r="R262" s="39">
        <f t="shared" si="13"/>
        <v>374347</v>
      </c>
    </row>
    <row r="263" spans="1:18" ht="14.45" customHeight="1">
      <c r="A263" s="10">
        <v>244</v>
      </c>
      <c r="B263" s="131"/>
      <c r="C263" s="6" t="s">
        <v>303</v>
      </c>
      <c r="D263" s="7">
        <v>45001</v>
      </c>
      <c r="E263" s="8" t="s">
        <v>75</v>
      </c>
      <c r="F263" s="9">
        <v>807741</v>
      </c>
      <c r="G263" s="8" t="s">
        <v>29</v>
      </c>
      <c r="H263" s="9">
        <v>84813</v>
      </c>
      <c r="I263" s="132"/>
      <c r="J263" s="133"/>
      <c r="K263" s="134"/>
      <c r="L263" s="135"/>
      <c r="M263" s="136"/>
      <c r="N263" s="49" t="str">
        <f t="shared" si="14"/>
        <v>14166</v>
      </c>
      <c r="O263" t="str">
        <f t="shared" si="12"/>
        <v/>
      </c>
      <c r="Q263">
        <f t="shared" si="15"/>
        <v>14166</v>
      </c>
      <c r="R263" s="39">
        <f t="shared" si="13"/>
        <v>807741</v>
      </c>
    </row>
    <row r="264" spans="1:18" ht="14.45" customHeight="1">
      <c r="A264" s="10">
        <v>245</v>
      </c>
      <c r="B264" s="131"/>
      <c r="C264" s="6" t="s">
        <v>304</v>
      </c>
      <c r="D264" s="7">
        <v>44987</v>
      </c>
      <c r="E264" s="8" t="s">
        <v>75</v>
      </c>
      <c r="F264" s="9">
        <v>1223033</v>
      </c>
      <c r="G264" s="8" t="s">
        <v>29</v>
      </c>
      <c r="H264" s="9">
        <v>128418</v>
      </c>
      <c r="I264" s="132"/>
      <c r="J264" s="133"/>
      <c r="K264" s="134"/>
      <c r="L264" s="135"/>
      <c r="M264" s="136"/>
      <c r="N264" s="49" t="str">
        <f t="shared" si="14"/>
        <v>10631</v>
      </c>
      <c r="O264" t="str">
        <f t="shared" si="12"/>
        <v/>
      </c>
      <c r="Q264">
        <f t="shared" si="15"/>
        <v>10631</v>
      </c>
      <c r="R264" s="39">
        <f t="shared" si="13"/>
        <v>1223033</v>
      </c>
    </row>
    <row r="265" spans="1:18" ht="14.45" customHeight="1">
      <c r="A265" s="10">
        <v>246</v>
      </c>
      <c r="B265" s="131"/>
      <c r="C265" s="6" t="s">
        <v>305</v>
      </c>
      <c r="D265" s="7">
        <v>44996</v>
      </c>
      <c r="E265" s="8" t="s">
        <v>98</v>
      </c>
      <c r="F265" s="9">
        <v>374347</v>
      </c>
      <c r="G265" s="8" t="s">
        <v>29</v>
      </c>
      <c r="H265" s="9">
        <v>39306</v>
      </c>
      <c r="I265" s="132"/>
      <c r="J265" s="133"/>
      <c r="K265" s="134"/>
      <c r="L265" s="135"/>
      <c r="M265" s="136"/>
      <c r="N265" s="49" t="str">
        <f t="shared" si="14"/>
        <v>13333</v>
      </c>
      <c r="O265" t="str">
        <f t="shared" si="12"/>
        <v/>
      </c>
      <c r="Q265">
        <f t="shared" si="15"/>
        <v>13333</v>
      </c>
      <c r="R265" s="39">
        <f t="shared" si="13"/>
        <v>374347</v>
      </c>
    </row>
    <row r="266" spans="1:18" ht="14.45" customHeight="1">
      <c r="A266" s="10">
        <v>247</v>
      </c>
      <c r="B266" s="131"/>
      <c r="C266" s="6" t="s">
        <v>306</v>
      </c>
      <c r="D266" s="7">
        <v>44996</v>
      </c>
      <c r="E266" s="8" t="s">
        <v>98</v>
      </c>
      <c r="F266" s="9">
        <v>374347</v>
      </c>
      <c r="G266" s="8" t="s">
        <v>29</v>
      </c>
      <c r="H266" s="9">
        <v>39306</v>
      </c>
      <c r="I266" s="132"/>
      <c r="J266" s="133"/>
      <c r="K266" s="134"/>
      <c r="L266" s="135"/>
      <c r="M266" s="136"/>
      <c r="N266" s="49" t="str">
        <f t="shared" si="14"/>
        <v>13315</v>
      </c>
      <c r="O266" t="str">
        <f t="shared" si="12"/>
        <v/>
      </c>
      <c r="Q266">
        <f t="shared" si="15"/>
        <v>13315</v>
      </c>
      <c r="R266" s="39">
        <f t="shared" si="13"/>
        <v>374347</v>
      </c>
    </row>
    <row r="267" spans="1:18" ht="14.45" customHeight="1">
      <c r="A267" s="10">
        <v>248</v>
      </c>
      <c r="B267" s="131"/>
      <c r="C267" s="6" t="s">
        <v>307</v>
      </c>
      <c r="D267" s="7">
        <v>44995</v>
      </c>
      <c r="E267" s="8" t="s">
        <v>69</v>
      </c>
      <c r="F267" s="9">
        <v>374347</v>
      </c>
      <c r="G267" s="8" t="s">
        <v>29</v>
      </c>
      <c r="H267" s="9">
        <v>39306</v>
      </c>
      <c r="I267" s="132"/>
      <c r="J267" s="133"/>
      <c r="K267" s="134"/>
      <c r="L267" s="135"/>
      <c r="M267" s="136"/>
      <c r="N267" s="49" t="str">
        <f t="shared" si="14"/>
        <v>13312</v>
      </c>
      <c r="O267" t="str">
        <f t="shared" si="12"/>
        <v/>
      </c>
      <c r="Q267">
        <f t="shared" si="15"/>
        <v>13312</v>
      </c>
      <c r="R267" s="39">
        <f t="shared" si="13"/>
        <v>374347</v>
      </c>
    </row>
    <row r="268" spans="1:18" ht="14.45" customHeight="1">
      <c r="A268" s="10">
        <v>249</v>
      </c>
      <c r="B268" s="131"/>
      <c r="C268" s="6" t="s">
        <v>308</v>
      </c>
      <c r="D268" s="7">
        <v>44993</v>
      </c>
      <c r="E268" s="8" t="s">
        <v>69</v>
      </c>
      <c r="F268" s="9">
        <v>1210054</v>
      </c>
      <c r="G268" s="8" t="s">
        <v>29</v>
      </c>
      <c r="H268" s="9">
        <v>127056</v>
      </c>
      <c r="I268" s="132"/>
      <c r="J268" s="133"/>
      <c r="K268" s="134"/>
      <c r="L268" s="135"/>
      <c r="M268" s="136"/>
      <c r="N268" s="49" t="str">
        <f t="shared" si="14"/>
        <v>11782</v>
      </c>
      <c r="O268" t="str">
        <f t="shared" si="12"/>
        <v/>
      </c>
      <c r="Q268">
        <f t="shared" si="15"/>
        <v>11782</v>
      </c>
      <c r="R268" s="39">
        <f t="shared" si="13"/>
        <v>1210054</v>
      </c>
    </row>
    <row r="269" spans="1:18" ht="14.45" customHeight="1">
      <c r="A269" s="10">
        <v>250</v>
      </c>
      <c r="B269" s="131"/>
      <c r="C269" s="6" t="s">
        <v>309</v>
      </c>
      <c r="D269" s="7">
        <v>44991</v>
      </c>
      <c r="E269" s="8" t="s">
        <v>144</v>
      </c>
      <c r="F269" s="9">
        <v>403871</v>
      </c>
      <c r="G269" s="8" t="s">
        <v>29</v>
      </c>
      <c r="H269" s="9">
        <v>42406</v>
      </c>
      <c r="I269" s="132"/>
      <c r="J269" s="133"/>
      <c r="K269" s="134"/>
      <c r="L269" s="135"/>
      <c r="M269" s="136"/>
      <c r="N269" s="49" t="str">
        <f t="shared" si="14"/>
        <v>11349</v>
      </c>
      <c r="O269" t="str">
        <f t="shared" si="12"/>
        <v/>
      </c>
      <c r="Q269">
        <f t="shared" si="15"/>
        <v>11349</v>
      </c>
      <c r="R269" s="39">
        <f t="shared" si="13"/>
        <v>403871</v>
      </c>
    </row>
    <row r="270" spans="1:18" ht="14.45" customHeight="1">
      <c r="A270" s="10">
        <v>251</v>
      </c>
      <c r="B270" s="131"/>
      <c r="C270" s="6" t="s">
        <v>310</v>
      </c>
      <c r="D270" s="7">
        <v>44989</v>
      </c>
      <c r="E270" s="8" t="s">
        <v>147</v>
      </c>
      <c r="F270" s="9">
        <v>1975067</v>
      </c>
      <c r="G270" s="8" t="s">
        <v>29</v>
      </c>
      <c r="H270" s="9">
        <v>207382</v>
      </c>
      <c r="I270" s="132"/>
      <c r="J270" s="133"/>
      <c r="K270" s="134"/>
      <c r="L270" s="135"/>
      <c r="M270" s="136"/>
      <c r="N270" s="49" t="str">
        <f t="shared" si="14"/>
        <v>11329</v>
      </c>
      <c r="O270" t="str">
        <f t="shared" si="12"/>
        <v/>
      </c>
      <c r="Q270">
        <f t="shared" si="15"/>
        <v>11329</v>
      </c>
      <c r="R270" s="39">
        <f t="shared" si="13"/>
        <v>1975067</v>
      </c>
    </row>
    <row r="271" spans="1:18" ht="14.45" customHeight="1">
      <c r="A271" s="10">
        <v>252</v>
      </c>
      <c r="B271" s="131"/>
      <c r="C271" s="6" t="s">
        <v>311</v>
      </c>
      <c r="D271" s="7">
        <v>44987</v>
      </c>
      <c r="E271" s="8" t="s">
        <v>66</v>
      </c>
      <c r="F271" s="9">
        <v>403871</v>
      </c>
      <c r="G271" s="8" t="s">
        <v>29</v>
      </c>
      <c r="H271" s="9">
        <v>42406</v>
      </c>
      <c r="I271" s="132"/>
      <c r="J271" s="133"/>
      <c r="K271" s="134"/>
      <c r="L271" s="135"/>
      <c r="M271" s="136"/>
      <c r="N271" s="49" t="str">
        <f t="shared" si="14"/>
        <v>10571</v>
      </c>
      <c r="O271" t="str">
        <f t="shared" si="12"/>
        <v/>
      </c>
      <c r="Q271">
        <f t="shared" si="15"/>
        <v>10571</v>
      </c>
      <c r="R271" s="39">
        <f t="shared" si="13"/>
        <v>403871</v>
      </c>
    </row>
    <row r="272" spans="1:18" ht="14.45" customHeight="1">
      <c r="A272" s="10">
        <v>253</v>
      </c>
      <c r="B272" s="131"/>
      <c r="C272" s="6" t="s">
        <v>312</v>
      </c>
      <c r="D272" s="7">
        <v>44989</v>
      </c>
      <c r="E272" s="8" t="s">
        <v>73</v>
      </c>
      <c r="F272" s="9">
        <v>774414</v>
      </c>
      <c r="G272" s="8" t="s">
        <v>29</v>
      </c>
      <c r="H272" s="9">
        <v>81313</v>
      </c>
      <c r="I272" s="132"/>
      <c r="J272" s="133"/>
      <c r="K272" s="134"/>
      <c r="L272" s="135"/>
      <c r="M272" s="136"/>
      <c r="N272" s="49" t="str">
        <f t="shared" si="14"/>
        <v>11330</v>
      </c>
      <c r="O272" t="str">
        <f t="shared" si="12"/>
        <v/>
      </c>
      <c r="Q272">
        <f t="shared" si="15"/>
        <v>11330</v>
      </c>
      <c r="R272" s="39">
        <f t="shared" si="13"/>
        <v>774414</v>
      </c>
    </row>
    <row r="273" spans="1:18" ht="14.45" customHeight="1">
      <c r="A273" s="10">
        <v>254</v>
      </c>
      <c r="B273" s="131"/>
      <c r="C273" s="6" t="s">
        <v>313</v>
      </c>
      <c r="D273" s="7">
        <v>44989</v>
      </c>
      <c r="E273" s="8" t="s">
        <v>144</v>
      </c>
      <c r="F273" s="9">
        <v>908289</v>
      </c>
      <c r="G273" s="8" t="s">
        <v>29</v>
      </c>
      <c r="H273" s="9">
        <v>95370</v>
      </c>
      <c r="I273" s="132"/>
      <c r="J273" s="133"/>
      <c r="K273" s="134"/>
      <c r="L273" s="135"/>
      <c r="M273" s="136"/>
      <c r="N273" s="49" t="str">
        <f t="shared" si="14"/>
        <v>11334</v>
      </c>
      <c r="O273" t="str">
        <f t="shared" si="12"/>
        <v/>
      </c>
      <c r="Q273">
        <f t="shared" si="15"/>
        <v>11334</v>
      </c>
      <c r="R273" s="39">
        <f t="shared" si="13"/>
        <v>908289</v>
      </c>
    </row>
    <row r="274" spans="1:18" ht="14.45" customHeight="1">
      <c r="A274" s="10">
        <v>255</v>
      </c>
      <c r="B274" s="131"/>
      <c r="C274" s="6" t="s">
        <v>314</v>
      </c>
      <c r="D274" s="7">
        <v>44986</v>
      </c>
      <c r="E274" s="8" t="s">
        <v>144</v>
      </c>
      <c r="F274" s="9">
        <v>1925941</v>
      </c>
      <c r="G274" s="8" t="s">
        <v>29</v>
      </c>
      <c r="H274" s="9">
        <v>202224</v>
      </c>
      <c r="I274" s="132"/>
      <c r="J274" s="133"/>
      <c r="K274" s="134"/>
      <c r="L274" s="135"/>
      <c r="M274" s="136"/>
      <c r="N274" s="49" t="str">
        <f t="shared" si="14"/>
        <v>09134</v>
      </c>
      <c r="O274" t="str">
        <f t="shared" si="12"/>
        <v/>
      </c>
      <c r="Q274">
        <f t="shared" si="15"/>
        <v>9134</v>
      </c>
      <c r="R274" s="39">
        <f t="shared" si="13"/>
        <v>1925941</v>
      </c>
    </row>
    <row r="275" spans="1:18" ht="14.45" customHeight="1">
      <c r="A275" s="10">
        <v>256</v>
      </c>
      <c r="B275" s="131"/>
      <c r="C275" s="6" t="s">
        <v>315</v>
      </c>
      <c r="D275" s="7">
        <v>44988</v>
      </c>
      <c r="E275" s="8" t="s">
        <v>66</v>
      </c>
      <c r="F275" s="9">
        <v>276007</v>
      </c>
      <c r="G275" s="8" t="s">
        <v>29</v>
      </c>
      <c r="H275" s="9">
        <v>28981</v>
      </c>
      <c r="I275" s="132"/>
      <c r="J275" s="133"/>
      <c r="K275" s="134"/>
      <c r="L275" s="135"/>
      <c r="M275" s="136"/>
      <c r="N275" s="49" t="str">
        <f t="shared" si="14"/>
        <v>11251</v>
      </c>
      <c r="O275" t="str">
        <f t="shared" si="12"/>
        <v/>
      </c>
      <c r="Q275">
        <f t="shared" si="15"/>
        <v>11251</v>
      </c>
      <c r="R275" s="39">
        <f t="shared" si="13"/>
        <v>276007</v>
      </c>
    </row>
    <row r="276" spans="1:18" ht="14.45" customHeight="1">
      <c r="A276" s="10">
        <v>257</v>
      </c>
      <c r="B276" s="131"/>
      <c r="C276" s="6" t="s">
        <v>316</v>
      </c>
      <c r="D276" s="7">
        <v>45014</v>
      </c>
      <c r="E276" s="8" t="s">
        <v>75</v>
      </c>
      <c r="F276" s="9">
        <v>637245</v>
      </c>
      <c r="G276" s="8" t="s">
        <v>29</v>
      </c>
      <c r="H276" s="9">
        <v>66911</v>
      </c>
      <c r="I276" s="132"/>
      <c r="J276" s="133"/>
      <c r="K276" s="134"/>
      <c r="L276" s="135"/>
      <c r="M276" s="136"/>
      <c r="N276" s="49" t="str">
        <f t="shared" si="14"/>
        <v>17727</v>
      </c>
      <c r="O276" t="str">
        <f t="shared" si="12"/>
        <v/>
      </c>
      <c r="Q276">
        <f t="shared" si="15"/>
        <v>17727</v>
      </c>
      <c r="R276" s="39">
        <f t="shared" si="13"/>
        <v>637245</v>
      </c>
    </row>
    <row r="277" spans="1:18" ht="14.45" customHeight="1">
      <c r="A277" s="10">
        <v>258</v>
      </c>
      <c r="B277" s="131"/>
      <c r="C277" s="6" t="s">
        <v>317</v>
      </c>
      <c r="D277" s="7">
        <v>45013</v>
      </c>
      <c r="E277" s="8" t="s">
        <v>75</v>
      </c>
      <c r="F277" s="9">
        <v>887517</v>
      </c>
      <c r="G277" s="8" t="s">
        <v>29</v>
      </c>
      <c r="H277" s="9">
        <v>93189</v>
      </c>
      <c r="I277" s="132"/>
      <c r="J277" s="133"/>
      <c r="K277" s="134"/>
      <c r="L277" s="135"/>
      <c r="M277" s="136"/>
      <c r="N277" s="49" t="str">
        <f t="shared" si="14"/>
        <v>17656</v>
      </c>
      <c r="O277" t="str">
        <f t="shared" ref="O277:O340" si="16">+IF(F277&gt;0,"","HT")</f>
        <v/>
      </c>
      <c r="Q277">
        <f t="shared" si="15"/>
        <v>17656</v>
      </c>
      <c r="R277" s="39">
        <f t="shared" ref="R277:R340" si="17">+F277</f>
        <v>887517</v>
      </c>
    </row>
    <row r="278" spans="1:18" ht="14.45" customHeight="1">
      <c r="A278" s="10">
        <v>259</v>
      </c>
      <c r="B278" s="131"/>
      <c r="C278" s="6" t="s">
        <v>318</v>
      </c>
      <c r="D278" s="7">
        <v>45000</v>
      </c>
      <c r="E278" s="8" t="s">
        <v>66</v>
      </c>
      <c r="F278" s="9">
        <v>1046363</v>
      </c>
      <c r="G278" s="8" t="s">
        <v>29</v>
      </c>
      <c r="H278" s="9">
        <v>109868</v>
      </c>
      <c r="I278" s="132"/>
      <c r="J278" s="133"/>
      <c r="K278" s="134"/>
      <c r="L278" s="135"/>
      <c r="M278" s="136"/>
      <c r="N278" s="49" t="str">
        <f t="shared" si="14"/>
        <v>13667</v>
      </c>
      <c r="O278" t="str">
        <f t="shared" si="16"/>
        <v/>
      </c>
      <c r="Q278">
        <f t="shared" si="15"/>
        <v>13667</v>
      </c>
      <c r="R278" s="39">
        <f t="shared" si="17"/>
        <v>1046363</v>
      </c>
    </row>
    <row r="279" spans="1:18" ht="14.45" customHeight="1">
      <c r="A279" s="10">
        <v>260</v>
      </c>
      <c r="B279" s="131"/>
      <c r="C279" s="6" t="s">
        <v>319</v>
      </c>
      <c r="D279" s="7">
        <v>45010</v>
      </c>
      <c r="E279" s="8" t="s">
        <v>101</v>
      </c>
      <c r="F279" s="9">
        <v>335775</v>
      </c>
      <c r="G279" s="8" t="s">
        <v>29</v>
      </c>
      <c r="H279" s="9">
        <v>35256</v>
      </c>
      <c r="I279" s="132"/>
      <c r="J279" s="133"/>
      <c r="K279" s="134"/>
      <c r="L279" s="135"/>
      <c r="M279" s="136"/>
      <c r="N279" s="49" t="str">
        <f t="shared" si="14"/>
        <v>17479</v>
      </c>
      <c r="O279" t="str">
        <f t="shared" si="16"/>
        <v/>
      </c>
      <c r="Q279">
        <f t="shared" si="15"/>
        <v>17479</v>
      </c>
      <c r="R279" s="39">
        <f t="shared" si="17"/>
        <v>335775</v>
      </c>
    </row>
    <row r="280" spans="1:18" ht="14.45" customHeight="1">
      <c r="A280" s="10">
        <v>261</v>
      </c>
      <c r="B280" s="131"/>
      <c r="C280" s="6" t="s">
        <v>320</v>
      </c>
      <c r="D280" s="7">
        <v>45000</v>
      </c>
      <c r="E280" s="8" t="s">
        <v>69</v>
      </c>
      <c r="F280" s="9">
        <v>644761</v>
      </c>
      <c r="G280" s="8" t="s">
        <v>29</v>
      </c>
      <c r="H280" s="9">
        <v>67700</v>
      </c>
      <c r="I280" s="132"/>
      <c r="J280" s="133"/>
      <c r="K280" s="134"/>
      <c r="L280" s="135"/>
      <c r="M280" s="136"/>
      <c r="N280" s="49" t="str">
        <f t="shared" si="14"/>
        <v>13656</v>
      </c>
      <c r="O280" t="str">
        <f t="shared" si="16"/>
        <v/>
      </c>
      <c r="Q280">
        <f t="shared" si="15"/>
        <v>13656</v>
      </c>
      <c r="R280" s="39">
        <f t="shared" si="17"/>
        <v>644761</v>
      </c>
    </row>
    <row r="281" spans="1:18" ht="14.45" customHeight="1">
      <c r="A281" s="10">
        <v>262</v>
      </c>
      <c r="B281" s="131"/>
      <c r="C281" s="6" t="s">
        <v>321</v>
      </c>
      <c r="D281" s="7">
        <v>45014</v>
      </c>
      <c r="E281" s="8" t="s">
        <v>73</v>
      </c>
      <c r="F281" s="9">
        <v>1440034</v>
      </c>
      <c r="G281" s="8" t="s">
        <v>29</v>
      </c>
      <c r="H281" s="9">
        <v>151204</v>
      </c>
      <c r="I281" s="132"/>
      <c r="J281" s="133"/>
      <c r="K281" s="134"/>
      <c r="L281" s="135"/>
      <c r="M281" s="136"/>
      <c r="N281" s="49" t="str">
        <f t="shared" si="14"/>
        <v>17761</v>
      </c>
      <c r="O281" t="str">
        <f t="shared" si="16"/>
        <v/>
      </c>
      <c r="Q281">
        <f t="shared" si="15"/>
        <v>17761</v>
      </c>
      <c r="R281" s="39">
        <f t="shared" si="17"/>
        <v>1440034</v>
      </c>
    </row>
    <row r="282" spans="1:18" ht="14.45" customHeight="1">
      <c r="A282" s="10">
        <v>263</v>
      </c>
      <c r="B282" s="131"/>
      <c r="C282" s="6" t="s">
        <v>322</v>
      </c>
      <c r="D282" s="7">
        <v>45013</v>
      </c>
      <c r="E282" s="8" t="s">
        <v>73</v>
      </c>
      <c r="F282" s="9">
        <v>608814</v>
      </c>
      <c r="G282" s="8" t="s">
        <v>29</v>
      </c>
      <c r="H282" s="9">
        <v>63925</v>
      </c>
      <c r="I282" s="132"/>
      <c r="J282" s="133"/>
      <c r="K282" s="134"/>
      <c r="L282" s="135"/>
      <c r="M282" s="136"/>
      <c r="N282" s="49" t="str">
        <f t="shared" ref="N282:N345" si="18">+RIGHT(C282,5)</f>
        <v>17706</v>
      </c>
      <c r="O282" t="str">
        <f t="shared" si="16"/>
        <v/>
      </c>
      <c r="Q282">
        <f t="shared" si="15"/>
        <v>17706</v>
      </c>
      <c r="R282" s="39">
        <f t="shared" si="17"/>
        <v>608814</v>
      </c>
    </row>
    <row r="283" spans="1:18" ht="14.45" customHeight="1">
      <c r="A283" s="10">
        <v>264</v>
      </c>
      <c r="B283" s="131"/>
      <c r="C283" s="6" t="s">
        <v>323</v>
      </c>
      <c r="D283" s="7">
        <v>45013</v>
      </c>
      <c r="E283" s="8" t="s">
        <v>98</v>
      </c>
      <c r="F283" s="9">
        <v>2639824</v>
      </c>
      <c r="G283" s="8" t="s">
        <v>29</v>
      </c>
      <c r="H283" s="9">
        <v>277182</v>
      </c>
      <c r="I283" s="132"/>
      <c r="J283" s="133"/>
      <c r="K283" s="134"/>
      <c r="L283" s="135"/>
      <c r="M283" s="136"/>
      <c r="N283" s="49" t="str">
        <f t="shared" si="18"/>
        <v>17647</v>
      </c>
      <c r="O283" t="str">
        <f t="shared" si="16"/>
        <v/>
      </c>
      <c r="Q283">
        <f t="shared" si="15"/>
        <v>17647</v>
      </c>
      <c r="R283" s="39">
        <f t="shared" si="17"/>
        <v>2639824</v>
      </c>
    </row>
    <row r="284" spans="1:18" ht="14.45" customHeight="1">
      <c r="A284" s="10">
        <v>265</v>
      </c>
      <c r="B284" s="131"/>
      <c r="C284" s="6" t="s">
        <v>324</v>
      </c>
      <c r="D284" s="7">
        <v>45014</v>
      </c>
      <c r="E284" s="8" t="s">
        <v>69</v>
      </c>
      <c r="F284" s="9">
        <v>1724811</v>
      </c>
      <c r="G284" s="8" t="s">
        <v>29</v>
      </c>
      <c r="H284" s="9">
        <v>181105</v>
      </c>
      <c r="I284" s="132"/>
      <c r="J284" s="133"/>
      <c r="K284" s="134"/>
      <c r="L284" s="135"/>
      <c r="M284" s="136"/>
      <c r="N284" s="49" t="str">
        <f t="shared" si="18"/>
        <v>17722</v>
      </c>
      <c r="O284" t="str">
        <f t="shared" si="16"/>
        <v/>
      </c>
      <c r="Q284">
        <f t="shared" si="15"/>
        <v>17722</v>
      </c>
      <c r="R284" s="39">
        <f t="shared" si="17"/>
        <v>1724811</v>
      </c>
    </row>
    <row r="285" spans="1:18" ht="14.45" customHeight="1">
      <c r="A285" s="10">
        <v>266</v>
      </c>
      <c r="B285" s="131"/>
      <c r="C285" s="6" t="s">
        <v>325</v>
      </c>
      <c r="D285" s="7">
        <v>45002</v>
      </c>
      <c r="E285" s="8" t="s">
        <v>73</v>
      </c>
      <c r="F285" s="9">
        <v>374347</v>
      </c>
      <c r="G285" s="8" t="s">
        <v>29</v>
      </c>
      <c r="H285" s="9">
        <v>39306</v>
      </c>
      <c r="I285" s="132"/>
      <c r="J285" s="133"/>
      <c r="K285" s="134"/>
      <c r="L285" s="135"/>
      <c r="M285" s="136"/>
      <c r="N285" s="49" t="str">
        <f t="shared" si="18"/>
        <v>15586</v>
      </c>
      <c r="O285" t="str">
        <f t="shared" si="16"/>
        <v/>
      </c>
      <c r="Q285">
        <f t="shared" si="15"/>
        <v>15586</v>
      </c>
      <c r="R285" s="39">
        <f t="shared" si="17"/>
        <v>374347</v>
      </c>
    </row>
    <row r="286" spans="1:18" ht="14.45" customHeight="1">
      <c r="A286" s="10">
        <v>267</v>
      </c>
      <c r="B286" s="131"/>
      <c r="C286" s="6" t="s">
        <v>326</v>
      </c>
      <c r="D286" s="7">
        <v>45008</v>
      </c>
      <c r="E286" s="8" t="s">
        <v>75</v>
      </c>
      <c r="F286" s="9">
        <v>1633345</v>
      </c>
      <c r="G286" s="8" t="s">
        <v>29</v>
      </c>
      <c r="H286" s="9">
        <v>171501</v>
      </c>
      <c r="I286" s="132"/>
      <c r="J286" s="133"/>
      <c r="K286" s="134"/>
      <c r="L286" s="135"/>
      <c r="M286" s="136"/>
      <c r="N286" s="49" t="str">
        <f t="shared" si="18"/>
        <v>16756</v>
      </c>
      <c r="O286" t="str">
        <f t="shared" si="16"/>
        <v/>
      </c>
      <c r="Q286">
        <f t="shared" si="15"/>
        <v>16756</v>
      </c>
      <c r="R286" s="39">
        <f t="shared" si="17"/>
        <v>1633345</v>
      </c>
    </row>
    <row r="287" spans="1:18" ht="14.45" customHeight="1">
      <c r="A287" s="10">
        <v>268</v>
      </c>
      <c r="B287" s="131"/>
      <c r="C287" s="6" t="s">
        <v>327</v>
      </c>
      <c r="D287" s="7">
        <v>45007</v>
      </c>
      <c r="E287" s="8" t="s">
        <v>101</v>
      </c>
      <c r="F287" s="9">
        <v>571725</v>
      </c>
      <c r="G287" s="8" t="s">
        <v>29</v>
      </c>
      <c r="H287" s="9">
        <v>60031</v>
      </c>
      <c r="I287" s="132"/>
      <c r="J287" s="133"/>
      <c r="K287" s="134"/>
      <c r="L287" s="135"/>
      <c r="M287" s="136"/>
      <c r="N287" s="49" t="str">
        <f t="shared" si="18"/>
        <v>15902</v>
      </c>
      <c r="O287" t="str">
        <f t="shared" si="16"/>
        <v/>
      </c>
      <c r="Q287">
        <f t="shared" si="15"/>
        <v>15902</v>
      </c>
      <c r="R287" s="39">
        <f t="shared" si="17"/>
        <v>571725</v>
      </c>
    </row>
    <row r="288" spans="1:18" ht="14.45" customHeight="1">
      <c r="A288" s="10">
        <v>269</v>
      </c>
      <c r="B288" s="131"/>
      <c r="C288" s="6" t="s">
        <v>328</v>
      </c>
      <c r="D288" s="7">
        <v>45003</v>
      </c>
      <c r="E288" s="8" t="s">
        <v>69</v>
      </c>
      <c r="F288" s="9">
        <v>930864</v>
      </c>
      <c r="G288" s="8" t="s">
        <v>29</v>
      </c>
      <c r="H288" s="9">
        <v>97741</v>
      </c>
      <c r="I288" s="132"/>
      <c r="J288" s="133"/>
      <c r="K288" s="134"/>
      <c r="L288" s="135"/>
      <c r="M288" s="136"/>
      <c r="N288" s="49" t="str">
        <f t="shared" si="18"/>
        <v>15678</v>
      </c>
      <c r="O288" t="str">
        <f t="shared" si="16"/>
        <v/>
      </c>
      <c r="Q288">
        <f t="shared" si="15"/>
        <v>15678</v>
      </c>
      <c r="R288" s="39">
        <f t="shared" si="17"/>
        <v>930864</v>
      </c>
    </row>
    <row r="289" spans="1:18" ht="14.45" customHeight="1">
      <c r="A289" s="10">
        <v>270</v>
      </c>
      <c r="B289" s="131"/>
      <c r="C289" s="6" t="s">
        <v>329</v>
      </c>
      <c r="D289" s="7">
        <v>44996</v>
      </c>
      <c r="E289" s="8" t="s">
        <v>75</v>
      </c>
      <c r="F289" s="9">
        <v>374347</v>
      </c>
      <c r="G289" s="8" t="s">
        <v>29</v>
      </c>
      <c r="H289" s="9">
        <v>39306</v>
      </c>
      <c r="I289" s="132"/>
      <c r="J289" s="133"/>
      <c r="K289" s="134"/>
      <c r="L289" s="135"/>
      <c r="M289" s="136"/>
      <c r="N289" s="49" t="str">
        <f t="shared" si="18"/>
        <v>13357</v>
      </c>
      <c r="O289" t="str">
        <f t="shared" si="16"/>
        <v/>
      </c>
      <c r="Q289">
        <f t="shared" ref="Q289:Q352" si="19">+N289*1</f>
        <v>13357</v>
      </c>
      <c r="R289" s="39">
        <f t="shared" si="17"/>
        <v>374347</v>
      </c>
    </row>
    <row r="290" spans="1:18" ht="14.45" customHeight="1">
      <c r="A290" s="10">
        <v>271</v>
      </c>
      <c r="B290" s="131"/>
      <c r="C290" s="6" t="s">
        <v>330</v>
      </c>
      <c r="D290" s="7">
        <v>45010</v>
      </c>
      <c r="E290" s="8" t="s">
        <v>73</v>
      </c>
      <c r="F290" s="9">
        <v>800841</v>
      </c>
      <c r="G290" s="8" t="s">
        <v>29</v>
      </c>
      <c r="H290" s="9">
        <v>84088</v>
      </c>
      <c r="I290" s="132"/>
      <c r="J290" s="133"/>
      <c r="K290" s="134"/>
      <c r="L290" s="135"/>
      <c r="M290" s="136"/>
      <c r="N290" s="49" t="str">
        <f t="shared" si="18"/>
        <v>17510</v>
      </c>
      <c r="O290" t="str">
        <f t="shared" si="16"/>
        <v/>
      </c>
      <c r="Q290">
        <f t="shared" si="19"/>
        <v>17510</v>
      </c>
      <c r="R290" s="39">
        <f t="shared" si="17"/>
        <v>800841</v>
      </c>
    </row>
    <row r="291" spans="1:18" ht="14.45" customHeight="1">
      <c r="A291" s="10">
        <v>272</v>
      </c>
      <c r="B291" s="131"/>
      <c r="C291" s="6" t="s">
        <v>331</v>
      </c>
      <c r="D291" s="7">
        <v>45007</v>
      </c>
      <c r="E291" s="8" t="s">
        <v>98</v>
      </c>
      <c r="F291" s="9">
        <v>853839</v>
      </c>
      <c r="G291" s="8" t="s">
        <v>29</v>
      </c>
      <c r="H291" s="9">
        <v>89653</v>
      </c>
      <c r="I291" s="132"/>
      <c r="J291" s="133"/>
      <c r="K291" s="134"/>
      <c r="L291" s="135"/>
      <c r="M291" s="136"/>
      <c r="N291" s="49" t="str">
        <f t="shared" si="18"/>
        <v>15909</v>
      </c>
      <c r="O291" t="str">
        <f t="shared" si="16"/>
        <v/>
      </c>
      <c r="Q291">
        <f t="shared" si="19"/>
        <v>15909</v>
      </c>
      <c r="R291" s="39">
        <f t="shared" si="17"/>
        <v>853839</v>
      </c>
    </row>
    <row r="292" spans="1:18" ht="14.45" customHeight="1">
      <c r="A292" s="10">
        <v>273</v>
      </c>
      <c r="B292" s="131"/>
      <c r="C292" s="6" t="s">
        <v>332</v>
      </c>
      <c r="D292" s="7">
        <v>44998</v>
      </c>
      <c r="E292" s="8" t="s">
        <v>98</v>
      </c>
      <c r="F292" s="9">
        <v>1708039</v>
      </c>
      <c r="G292" s="8" t="s">
        <v>29</v>
      </c>
      <c r="H292" s="9">
        <v>179344</v>
      </c>
      <c r="I292" s="132"/>
      <c r="J292" s="133"/>
      <c r="K292" s="134"/>
      <c r="L292" s="135"/>
      <c r="M292" s="136"/>
      <c r="N292" s="49" t="str">
        <f t="shared" si="18"/>
        <v>13455</v>
      </c>
      <c r="O292" t="str">
        <f t="shared" si="16"/>
        <v/>
      </c>
      <c r="Q292">
        <f t="shared" si="19"/>
        <v>13455</v>
      </c>
      <c r="R292" s="39">
        <f t="shared" si="17"/>
        <v>1708039</v>
      </c>
    </row>
    <row r="293" spans="1:18" ht="14.45" customHeight="1">
      <c r="A293" s="10">
        <v>274</v>
      </c>
      <c r="B293" s="131"/>
      <c r="C293" s="6" t="s">
        <v>333</v>
      </c>
      <c r="D293" s="7">
        <v>44996</v>
      </c>
      <c r="E293" s="8" t="s">
        <v>75</v>
      </c>
      <c r="F293" s="9">
        <v>374347</v>
      </c>
      <c r="G293" s="8" t="s">
        <v>29</v>
      </c>
      <c r="H293" s="9">
        <v>39306</v>
      </c>
      <c r="I293" s="132"/>
      <c r="J293" s="133"/>
      <c r="K293" s="134"/>
      <c r="L293" s="135"/>
      <c r="M293" s="136"/>
      <c r="N293" s="49" t="str">
        <f t="shared" si="18"/>
        <v>13356</v>
      </c>
      <c r="O293" t="str">
        <f t="shared" si="16"/>
        <v/>
      </c>
      <c r="Q293">
        <f t="shared" si="19"/>
        <v>13356</v>
      </c>
      <c r="R293" s="39">
        <f t="shared" si="17"/>
        <v>374347</v>
      </c>
    </row>
    <row r="294" spans="1:18" ht="14.45" customHeight="1">
      <c r="A294" s="10">
        <v>275</v>
      </c>
      <c r="B294" s="131"/>
      <c r="C294" s="6" t="s">
        <v>334</v>
      </c>
      <c r="D294" s="7">
        <v>44993</v>
      </c>
      <c r="E294" s="8" t="s">
        <v>75</v>
      </c>
      <c r="F294" s="9">
        <v>1014690</v>
      </c>
      <c r="G294" s="8" t="s">
        <v>29</v>
      </c>
      <c r="H294" s="9">
        <v>106542</v>
      </c>
      <c r="I294" s="132"/>
      <c r="J294" s="133"/>
      <c r="K294" s="134"/>
      <c r="L294" s="135"/>
      <c r="M294" s="136"/>
      <c r="N294" s="49" t="str">
        <f t="shared" si="18"/>
        <v>11549</v>
      </c>
      <c r="O294" t="str">
        <f t="shared" si="16"/>
        <v/>
      </c>
      <c r="Q294">
        <f t="shared" si="19"/>
        <v>11549</v>
      </c>
      <c r="R294" s="39">
        <f t="shared" si="17"/>
        <v>1014690</v>
      </c>
    </row>
    <row r="295" spans="1:18" ht="14.45" customHeight="1">
      <c r="A295" s="10">
        <v>276</v>
      </c>
      <c r="B295" s="131"/>
      <c r="C295" s="6" t="s">
        <v>335</v>
      </c>
      <c r="D295" s="7">
        <v>44998</v>
      </c>
      <c r="E295" s="8" t="s">
        <v>69</v>
      </c>
      <c r="F295" s="9">
        <v>374347</v>
      </c>
      <c r="G295" s="8" t="s">
        <v>29</v>
      </c>
      <c r="H295" s="9">
        <v>39306</v>
      </c>
      <c r="I295" s="132"/>
      <c r="J295" s="133"/>
      <c r="K295" s="134"/>
      <c r="L295" s="135"/>
      <c r="M295" s="136"/>
      <c r="N295" s="49" t="str">
        <f t="shared" si="18"/>
        <v>13466</v>
      </c>
      <c r="O295" t="str">
        <f t="shared" si="16"/>
        <v/>
      </c>
      <c r="Q295">
        <f t="shared" si="19"/>
        <v>13466</v>
      </c>
      <c r="R295" s="39">
        <f t="shared" si="17"/>
        <v>374347</v>
      </c>
    </row>
    <row r="296" spans="1:18" ht="14.45" customHeight="1">
      <c r="A296" s="10">
        <v>277</v>
      </c>
      <c r="B296" s="131"/>
      <c r="C296" s="6" t="s">
        <v>336</v>
      </c>
      <c r="D296" s="7">
        <v>45000</v>
      </c>
      <c r="E296" s="8" t="s">
        <v>101</v>
      </c>
      <c r="F296" s="9">
        <v>374347</v>
      </c>
      <c r="G296" s="8" t="s">
        <v>29</v>
      </c>
      <c r="H296" s="9">
        <v>39306</v>
      </c>
      <c r="I296" s="132"/>
      <c r="J296" s="133"/>
      <c r="K296" s="134"/>
      <c r="L296" s="135"/>
      <c r="M296" s="136"/>
      <c r="N296" s="49" t="str">
        <f t="shared" si="18"/>
        <v>13639</v>
      </c>
      <c r="O296" t="str">
        <f t="shared" si="16"/>
        <v/>
      </c>
      <c r="Q296">
        <f t="shared" si="19"/>
        <v>13639</v>
      </c>
      <c r="R296" s="39">
        <f t="shared" si="17"/>
        <v>374347</v>
      </c>
    </row>
    <row r="297" spans="1:18" ht="14.45" customHeight="1">
      <c r="A297" s="10">
        <v>278</v>
      </c>
      <c r="B297" s="131"/>
      <c r="C297" s="6" t="s">
        <v>337</v>
      </c>
      <c r="D297" s="7">
        <v>45010</v>
      </c>
      <c r="E297" s="8" t="s">
        <v>101</v>
      </c>
      <c r="F297" s="9">
        <v>1235490</v>
      </c>
      <c r="G297" s="8" t="s">
        <v>29</v>
      </c>
      <c r="H297" s="9">
        <v>129726</v>
      </c>
      <c r="I297" s="132"/>
      <c r="J297" s="133"/>
      <c r="K297" s="134"/>
      <c r="L297" s="135"/>
      <c r="M297" s="136"/>
      <c r="N297" s="49" t="str">
        <f t="shared" si="18"/>
        <v>17480</v>
      </c>
      <c r="O297" t="str">
        <f t="shared" si="16"/>
        <v/>
      </c>
      <c r="Q297">
        <f t="shared" si="19"/>
        <v>17480</v>
      </c>
      <c r="R297" s="39">
        <f t="shared" si="17"/>
        <v>1235490</v>
      </c>
    </row>
    <row r="298" spans="1:18" ht="14.45" customHeight="1">
      <c r="A298" s="10">
        <v>279</v>
      </c>
      <c r="B298" s="131"/>
      <c r="C298" s="6" t="s">
        <v>338</v>
      </c>
      <c r="D298" s="7">
        <v>45000</v>
      </c>
      <c r="E298" s="8" t="s">
        <v>75</v>
      </c>
      <c r="F298" s="9">
        <v>199650</v>
      </c>
      <c r="G298" s="8" t="s">
        <v>29</v>
      </c>
      <c r="H298" s="9">
        <v>20963</v>
      </c>
      <c r="I298" s="132"/>
      <c r="J298" s="133"/>
      <c r="K298" s="134"/>
      <c r="L298" s="135"/>
      <c r="M298" s="136"/>
      <c r="N298" s="49" t="str">
        <f t="shared" si="18"/>
        <v>13669</v>
      </c>
      <c r="O298" t="str">
        <f t="shared" si="16"/>
        <v/>
      </c>
      <c r="Q298">
        <f t="shared" si="19"/>
        <v>13669</v>
      </c>
      <c r="R298" s="39">
        <f t="shared" si="17"/>
        <v>199650</v>
      </c>
    </row>
    <row r="299" spans="1:18" ht="14.45" customHeight="1">
      <c r="A299" s="10">
        <v>280</v>
      </c>
      <c r="B299" s="131"/>
      <c r="C299" s="6" t="s">
        <v>339</v>
      </c>
      <c r="D299" s="7">
        <v>45001</v>
      </c>
      <c r="E299" s="8" t="s">
        <v>75</v>
      </c>
      <c r="F299" s="9">
        <v>1088247</v>
      </c>
      <c r="G299" s="8" t="s">
        <v>29</v>
      </c>
      <c r="H299" s="9">
        <v>114266</v>
      </c>
      <c r="I299" s="132"/>
      <c r="J299" s="133"/>
      <c r="K299" s="134"/>
      <c r="L299" s="135"/>
      <c r="M299" s="136"/>
      <c r="N299" s="49" t="str">
        <f t="shared" si="18"/>
        <v>14199</v>
      </c>
      <c r="O299" t="str">
        <f t="shared" si="16"/>
        <v/>
      </c>
      <c r="Q299">
        <f t="shared" si="19"/>
        <v>14199</v>
      </c>
      <c r="R299" s="39">
        <f t="shared" si="17"/>
        <v>1088247</v>
      </c>
    </row>
    <row r="300" spans="1:18" ht="14.45" customHeight="1">
      <c r="A300" s="10">
        <v>281</v>
      </c>
      <c r="B300" s="131"/>
      <c r="C300" s="6" t="s">
        <v>340</v>
      </c>
      <c r="D300" s="7">
        <v>45002</v>
      </c>
      <c r="E300" s="8" t="s">
        <v>75</v>
      </c>
      <c r="F300" s="9">
        <v>374347</v>
      </c>
      <c r="G300" s="8" t="s">
        <v>29</v>
      </c>
      <c r="H300" s="9">
        <v>39306</v>
      </c>
      <c r="I300" s="132"/>
      <c r="J300" s="133"/>
      <c r="K300" s="134"/>
      <c r="L300" s="135"/>
      <c r="M300" s="136"/>
      <c r="N300" s="49" t="str">
        <f t="shared" si="18"/>
        <v>15590</v>
      </c>
      <c r="O300" t="str">
        <f t="shared" si="16"/>
        <v/>
      </c>
      <c r="Q300">
        <f t="shared" si="19"/>
        <v>15590</v>
      </c>
      <c r="R300" s="39">
        <f t="shared" si="17"/>
        <v>374347</v>
      </c>
    </row>
    <row r="301" spans="1:18" ht="14.45" customHeight="1">
      <c r="A301" s="10">
        <v>282</v>
      </c>
      <c r="B301" s="131"/>
      <c r="C301" s="6" t="s">
        <v>341</v>
      </c>
      <c r="D301" s="7">
        <v>44996</v>
      </c>
      <c r="E301" s="8" t="s">
        <v>66</v>
      </c>
      <c r="F301" s="9">
        <v>374347</v>
      </c>
      <c r="G301" s="8" t="s">
        <v>29</v>
      </c>
      <c r="H301" s="9">
        <v>39306</v>
      </c>
      <c r="I301" s="132"/>
      <c r="J301" s="133"/>
      <c r="K301" s="134"/>
      <c r="L301" s="135"/>
      <c r="M301" s="136"/>
      <c r="N301" s="49" t="str">
        <f t="shared" si="18"/>
        <v>13324</v>
      </c>
      <c r="O301" t="str">
        <f t="shared" si="16"/>
        <v/>
      </c>
      <c r="Q301">
        <f t="shared" si="19"/>
        <v>13324</v>
      </c>
      <c r="R301" s="39">
        <f t="shared" si="17"/>
        <v>374347</v>
      </c>
    </row>
    <row r="302" spans="1:18" ht="14.45" customHeight="1">
      <c r="A302" s="10">
        <v>283</v>
      </c>
      <c r="B302" s="131"/>
      <c r="C302" s="6" t="s">
        <v>342</v>
      </c>
      <c r="D302" s="7">
        <v>45008</v>
      </c>
      <c r="E302" s="8" t="s">
        <v>69</v>
      </c>
      <c r="F302" s="9">
        <v>1418560</v>
      </c>
      <c r="G302" s="8" t="s">
        <v>29</v>
      </c>
      <c r="H302" s="9">
        <v>148949</v>
      </c>
      <c r="I302" s="132"/>
      <c r="J302" s="133"/>
      <c r="K302" s="134"/>
      <c r="L302" s="135"/>
      <c r="M302" s="136"/>
      <c r="N302" s="49" t="str">
        <f t="shared" si="18"/>
        <v>15989</v>
      </c>
      <c r="O302" t="str">
        <f t="shared" si="16"/>
        <v/>
      </c>
      <c r="Q302">
        <f t="shared" si="19"/>
        <v>15989</v>
      </c>
      <c r="R302" s="39">
        <f t="shared" si="17"/>
        <v>1418560</v>
      </c>
    </row>
    <row r="303" spans="1:18" ht="14.45" customHeight="1">
      <c r="A303" s="10">
        <v>284</v>
      </c>
      <c r="B303" s="131"/>
      <c r="C303" s="6" t="s">
        <v>343</v>
      </c>
      <c r="D303" s="7">
        <v>45002</v>
      </c>
      <c r="E303" s="8" t="s">
        <v>73</v>
      </c>
      <c r="F303" s="9">
        <v>374347</v>
      </c>
      <c r="G303" s="8" t="s">
        <v>29</v>
      </c>
      <c r="H303" s="9">
        <v>39306</v>
      </c>
      <c r="I303" s="132"/>
      <c r="J303" s="133"/>
      <c r="K303" s="134"/>
      <c r="L303" s="135"/>
      <c r="M303" s="136"/>
      <c r="N303" s="49" t="str">
        <f t="shared" si="18"/>
        <v>15591</v>
      </c>
      <c r="O303" t="str">
        <f t="shared" si="16"/>
        <v/>
      </c>
      <c r="Q303">
        <f t="shared" si="19"/>
        <v>15591</v>
      </c>
      <c r="R303" s="39">
        <f t="shared" si="17"/>
        <v>374347</v>
      </c>
    </row>
    <row r="304" spans="1:18" ht="14.45" customHeight="1">
      <c r="A304" s="10">
        <v>285</v>
      </c>
      <c r="B304" s="131"/>
      <c r="C304" s="6" t="s">
        <v>344</v>
      </c>
      <c r="D304" s="7">
        <v>45001</v>
      </c>
      <c r="E304" s="8" t="s">
        <v>73</v>
      </c>
      <c r="F304" s="9">
        <v>710122</v>
      </c>
      <c r="G304" s="8" t="s">
        <v>29</v>
      </c>
      <c r="H304" s="9">
        <v>74563</v>
      </c>
      <c r="I304" s="132"/>
      <c r="J304" s="133"/>
      <c r="K304" s="134"/>
      <c r="L304" s="135"/>
      <c r="M304" s="136"/>
      <c r="N304" s="49" t="str">
        <f t="shared" si="18"/>
        <v>14198</v>
      </c>
      <c r="O304" t="str">
        <f t="shared" si="16"/>
        <v/>
      </c>
      <c r="Q304">
        <f t="shared" si="19"/>
        <v>14198</v>
      </c>
      <c r="R304" s="39">
        <f t="shared" si="17"/>
        <v>710122</v>
      </c>
    </row>
    <row r="305" spans="1:18" ht="14.45" customHeight="1">
      <c r="A305" s="10">
        <v>286</v>
      </c>
      <c r="B305" s="131"/>
      <c r="C305" s="6" t="s">
        <v>345</v>
      </c>
      <c r="D305" s="7">
        <v>45000</v>
      </c>
      <c r="E305" s="8" t="s">
        <v>75</v>
      </c>
      <c r="F305" s="9">
        <v>366491</v>
      </c>
      <c r="G305" s="8" t="s">
        <v>29</v>
      </c>
      <c r="H305" s="9">
        <v>38482</v>
      </c>
      <c r="I305" s="132"/>
      <c r="J305" s="133"/>
      <c r="K305" s="134"/>
      <c r="L305" s="135"/>
      <c r="M305" s="136"/>
      <c r="N305" s="49" t="str">
        <f t="shared" si="18"/>
        <v>13668</v>
      </c>
      <c r="O305" t="str">
        <f t="shared" si="16"/>
        <v/>
      </c>
      <c r="Q305">
        <f t="shared" si="19"/>
        <v>13668</v>
      </c>
      <c r="R305" s="39">
        <f t="shared" si="17"/>
        <v>366491</v>
      </c>
    </row>
    <row r="306" spans="1:18" ht="14.45" customHeight="1">
      <c r="A306" s="10">
        <v>287</v>
      </c>
      <c r="B306" s="131"/>
      <c r="C306" s="6" t="s">
        <v>346</v>
      </c>
      <c r="D306" s="7">
        <v>45000</v>
      </c>
      <c r="E306" s="8" t="s">
        <v>101</v>
      </c>
      <c r="F306" s="9">
        <v>374347</v>
      </c>
      <c r="G306" s="8" t="s">
        <v>29</v>
      </c>
      <c r="H306" s="9">
        <v>39306</v>
      </c>
      <c r="I306" s="132"/>
      <c r="J306" s="133"/>
      <c r="K306" s="134"/>
      <c r="L306" s="135"/>
      <c r="M306" s="136"/>
      <c r="N306" s="49" t="str">
        <f t="shared" si="18"/>
        <v>13642</v>
      </c>
      <c r="O306" t="str">
        <f t="shared" si="16"/>
        <v/>
      </c>
      <c r="Q306">
        <f t="shared" si="19"/>
        <v>13642</v>
      </c>
      <c r="R306" s="39">
        <f t="shared" si="17"/>
        <v>374347</v>
      </c>
    </row>
    <row r="307" spans="1:18" ht="14.45" customHeight="1">
      <c r="A307" s="10">
        <v>288</v>
      </c>
      <c r="B307" s="131"/>
      <c r="C307" s="6" t="s">
        <v>347</v>
      </c>
      <c r="D307" s="7">
        <v>45002</v>
      </c>
      <c r="E307" s="8" t="s">
        <v>69</v>
      </c>
      <c r="F307" s="9">
        <v>1014690</v>
      </c>
      <c r="G307" s="8" t="s">
        <v>29</v>
      </c>
      <c r="H307" s="9">
        <v>106542</v>
      </c>
      <c r="I307" s="132"/>
      <c r="J307" s="133"/>
      <c r="K307" s="134"/>
      <c r="L307" s="135"/>
      <c r="M307" s="136"/>
      <c r="N307" s="49" t="str">
        <f t="shared" si="18"/>
        <v>15603</v>
      </c>
      <c r="O307" t="str">
        <f t="shared" si="16"/>
        <v/>
      </c>
      <c r="Q307">
        <f t="shared" si="19"/>
        <v>15603</v>
      </c>
      <c r="R307" s="39">
        <f t="shared" si="17"/>
        <v>1014690</v>
      </c>
    </row>
    <row r="308" spans="1:18" ht="14.45" customHeight="1">
      <c r="A308" s="10">
        <v>289</v>
      </c>
      <c r="B308" s="131"/>
      <c r="C308" s="6" t="s">
        <v>348</v>
      </c>
      <c r="D308" s="7">
        <v>45002</v>
      </c>
      <c r="E308" s="8" t="s">
        <v>98</v>
      </c>
      <c r="F308" s="9">
        <v>366491</v>
      </c>
      <c r="G308" s="8" t="s">
        <v>29</v>
      </c>
      <c r="H308" s="9">
        <v>38482</v>
      </c>
      <c r="I308" s="132"/>
      <c r="J308" s="133"/>
      <c r="K308" s="134"/>
      <c r="L308" s="135"/>
      <c r="M308" s="136"/>
      <c r="N308" s="49" t="str">
        <f t="shared" si="18"/>
        <v>15639</v>
      </c>
      <c r="O308" t="str">
        <f t="shared" si="16"/>
        <v/>
      </c>
      <c r="Q308">
        <f t="shared" si="19"/>
        <v>15639</v>
      </c>
      <c r="R308" s="39">
        <f t="shared" si="17"/>
        <v>366491</v>
      </c>
    </row>
    <row r="309" spans="1:18" ht="14.45" customHeight="1">
      <c r="A309" s="10">
        <v>290</v>
      </c>
      <c r="B309" s="131"/>
      <c r="C309" s="6" t="s">
        <v>349</v>
      </c>
      <c r="D309" s="7">
        <v>45002</v>
      </c>
      <c r="E309" s="8" t="s">
        <v>98</v>
      </c>
      <c r="F309" s="9">
        <v>1473967</v>
      </c>
      <c r="G309" s="8" t="s">
        <v>29</v>
      </c>
      <c r="H309" s="9">
        <v>154767</v>
      </c>
      <c r="I309" s="132"/>
      <c r="J309" s="133"/>
      <c r="K309" s="134"/>
      <c r="L309" s="135"/>
      <c r="M309" s="136"/>
      <c r="N309" s="49" t="str">
        <f t="shared" si="18"/>
        <v>15621</v>
      </c>
      <c r="O309" t="str">
        <f t="shared" si="16"/>
        <v/>
      </c>
      <c r="Q309">
        <f t="shared" si="19"/>
        <v>15621</v>
      </c>
      <c r="R309" s="39">
        <f t="shared" si="17"/>
        <v>1473967</v>
      </c>
    </row>
    <row r="310" spans="1:18" ht="14.45" customHeight="1">
      <c r="A310" s="10">
        <v>291</v>
      </c>
      <c r="B310" s="131"/>
      <c r="C310" s="6" t="s">
        <v>350</v>
      </c>
      <c r="D310" s="7">
        <v>45000</v>
      </c>
      <c r="E310" s="8" t="s">
        <v>101</v>
      </c>
      <c r="F310" s="9">
        <v>374347</v>
      </c>
      <c r="G310" s="8" t="s">
        <v>29</v>
      </c>
      <c r="H310" s="9">
        <v>39306</v>
      </c>
      <c r="I310" s="132"/>
      <c r="J310" s="133"/>
      <c r="K310" s="134"/>
      <c r="L310" s="135"/>
      <c r="M310" s="136"/>
      <c r="N310" s="49" t="str">
        <f t="shared" si="18"/>
        <v>13635</v>
      </c>
      <c r="O310" t="str">
        <f t="shared" si="16"/>
        <v/>
      </c>
      <c r="Q310">
        <f t="shared" si="19"/>
        <v>13635</v>
      </c>
      <c r="R310" s="39">
        <f t="shared" si="17"/>
        <v>374347</v>
      </c>
    </row>
    <row r="311" spans="1:18" ht="14.45" customHeight="1">
      <c r="A311" s="10">
        <v>292</v>
      </c>
      <c r="B311" s="131"/>
      <c r="C311" s="6" t="s">
        <v>351</v>
      </c>
      <c r="D311" s="7">
        <v>44999</v>
      </c>
      <c r="E311" s="8" t="s">
        <v>98</v>
      </c>
      <c r="F311" s="9">
        <v>245025</v>
      </c>
      <c r="G311" s="8" t="s">
        <v>29</v>
      </c>
      <c r="H311" s="9">
        <v>25728</v>
      </c>
      <c r="I311" s="132"/>
      <c r="J311" s="133"/>
      <c r="K311" s="134"/>
      <c r="L311" s="135"/>
      <c r="M311" s="136"/>
      <c r="N311" s="49" t="str">
        <f t="shared" si="18"/>
        <v>13556</v>
      </c>
      <c r="O311" t="str">
        <f t="shared" si="16"/>
        <v/>
      </c>
      <c r="Q311">
        <f t="shared" si="19"/>
        <v>13556</v>
      </c>
      <c r="R311" s="39">
        <f t="shared" si="17"/>
        <v>245025</v>
      </c>
    </row>
    <row r="312" spans="1:18" ht="14.45" customHeight="1">
      <c r="A312" s="10">
        <v>293</v>
      </c>
      <c r="B312" s="131"/>
      <c r="C312" s="6" t="s">
        <v>352</v>
      </c>
      <c r="D312" s="7">
        <v>44988</v>
      </c>
      <c r="E312" s="8" t="s">
        <v>75</v>
      </c>
      <c r="F312" s="9">
        <v>319440</v>
      </c>
      <c r="G312" s="8" t="s">
        <v>29</v>
      </c>
      <c r="H312" s="9">
        <v>33541</v>
      </c>
      <c r="I312" s="132"/>
      <c r="J312" s="133"/>
      <c r="K312" s="134"/>
      <c r="L312" s="135"/>
      <c r="M312" s="136"/>
      <c r="N312" s="49" t="str">
        <f t="shared" si="18"/>
        <v>11237</v>
      </c>
      <c r="O312" t="str">
        <f t="shared" si="16"/>
        <v/>
      </c>
      <c r="Q312">
        <f t="shared" si="19"/>
        <v>11237</v>
      </c>
      <c r="R312" s="39">
        <f t="shared" si="17"/>
        <v>319440</v>
      </c>
    </row>
    <row r="313" spans="1:18" ht="14.45" customHeight="1">
      <c r="A313" s="10">
        <v>294</v>
      </c>
      <c r="B313" s="131"/>
      <c r="C313" s="6" t="s">
        <v>353</v>
      </c>
      <c r="D313" s="7">
        <v>44998</v>
      </c>
      <c r="E313" s="8" t="s">
        <v>69</v>
      </c>
      <c r="F313" s="9">
        <v>520329</v>
      </c>
      <c r="G313" s="8" t="s">
        <v>29</v>
      </c>
      <c r="H313" s="9">
        <v>54635</v>
      </c>
      <c r="I313" s="132"/>
      <c r="J313" s="133"/>
      <c r="K313" s="134"/>
      <c r="L313" s="135"/>
      <c r="M313" s="136"/>
      <c r="N313" s="49" t="str">
        <f t="shared" si="18"/>
        <v>13446</v>
      </c>
      <c r="O313" t="str">
        <f t="shared" si="16"/>
        <v/>
      </c>
      <c r="Q313">
        <f t="shared" si="19"/>
        <v>13446</v>
      </c>
      <c r="R313" s="39">
        <f t="shared" si="17"/>
        <v>520329</v>
      </c>
    </row>
    <row r="314" spans="1:18" ht="14.45" customHeight="1">
      <c r="A314" s="10">
        <v>295</v>
      </c>
      <c r="B314" s="131"/>
      <c r="C314" s="6" t="s">
        <v>354</v>
      </c>
      <c r="D314" s="7">
        <v>44999</v>
      </c>
      <c r="E314" s="8" t="s">
        <v>69</v>
      </c>
      <c r="F314" s="9">
        <v>374347</v>
      </c>
      <c r="G314" s="8" t="s">
        <v>29</v>
      </c>
      <c r="H314" s="9">
        <v>39306</v>
      </c>
      <c r="I314" s="132"/>
      <c r="J314" s="133"/>
      <c r="K314" s="134"/>
      <c r="L314" s="135"/>
      <c r="M314" s="136"/>
      <c r="N314" s="49" t="str">
        <f t="shared" si="18"/>
        <v>13596</v>
      </c>
      <c r="O314" t="str">
        <f t="shared" si="16"/>
        <v/>
      </c>
      <c r="Q314">
        <f t="shared" si="19"/>
        <v>13596</v>
      </c>
      <c r="R314" s="39">
        <f t="shared" si="17"/>
        <v>374347</v>
      </c>
    </row>
    <row r="315" spans="1:18" ht="14.45" customHeight="1">
      <c r="A315" s="10">
        <v>296</v>
      </c>
      <c r="B315" s="131"/>
      <c r="C315" s="6" t="s">
        <v>355</v>
      </c>
      <c r="D315" s="7">
        <v>44993</v>
      </c>
      <c r="E315" s="8" t="s">
        <v>75</v>
      </c>
      <c r="F315" s="9">
        <v>1167332</v>
      </c>
      <c r="G315" s="8" t="s">
        <v>29</v>
      </c>
      <c r="H315" s="9">
        <v>122570</v>
      </c>
      <c r="I315" s="132"/>
      <c r="J315" s="133"/>
      <c r="K315" s="134"/>
      <c r="L315" s="135"/>
      <c r="M315" s="136"/>
      <c r="N315" s="49" t="str">
        <f t="shared" si="18"/>
        <v>11807</v>
      </c>
      <c r="O315" t="str">
        <f t="shared" si="16"/>
        <v/>
      </c>
      <c r="Q315">
        <f t="shared" si="19"/>
        <v>11807</v>
      </c>
      <c r="R315" s="39">
        <f t="shared" si="17"/>
        <v>1167332</v>
      </c>
    </row>
    <row r="316" spans="1:18" ht="14.45" customHeight="1">
      <c r="A316" s="10">
        <v>297</v>
      </c>
      <c r="B316" s="131"/>
      <c r="C316" s="6" t="s">
        <v>356</v>
      </c>
      <c r="D316" s="7">
        <v>44998</v>
      </c>
      <c r="E316" s="8" t="s">
        <v>66</v>
      </c>
      <c r="F316" s="9">
        <v>608814</v>
      </c>
      <c r="G316" s="8" t="s">
        <v>29</v>
      </c>
      <c r="H316" s="9">
        <v>63925</v>
      </c>
      <c r="I316" s="132"/>
      <c r="J316" s="133"/>
      <c r="K316" s="134"/>
      <c r="L316" s="135"/>
      <c r="M316" s="136"/>
      <c r="N316" s="49" t="str">
        <f t="shared" si="18"/>
        <v>13454</v>
      </c>
      <c r="O316" t="str">
        <f t="shared" si="16"/>
        <v/>
      </c>
      <c r="Q316">
        <f t="shared" si="19"/>
        <v>13454</v>
      </c>
      <c r="R316" s="39">
        <f t="shared" si="17"/>
        <v>608814</v>
      </c>
    </row>
    <row r="317" spans="1:18" ht="14.45" customHeight="1">
      <c r="A317" s="10">
        <v>298</v>
      </c>
      <c r="B317" s="131"/>
      <c r="C317" s="6" t="s">
        <v>357</v>
      </c>
      <c r="D317" s="7">
        <v>44991</v>
      </c>
      <c r="E317" s="8" t="s">
        <v>66</v>
      </c>
      <c r="F317" s="9">
        <v>2415991</v>
      </c>
      <c r="G317" s="8" t="s">
        <v>29</v>
      </c>
      <c r="H317" s="9">
        <v>253679</v>
      </c>
      <c r="I317" s="132"/>
      <c r="J317" s="133"/>
      <c r="K317" s="134"/>
      <c r="L317" s="135"/>
      <c r="M317" s="136"/>
      <c r="N317" s="49" t="str">
        <f t="shared" si="18"/>
        <v>11364</v>
      </c>
      <c r="O317" t="str">
        <f t="shared" si="16"/>
        <v/>
      </c>
      <c r="Q317">
        <f t="shared" si="19"/>
        <v>11364</v>
      </c>
      <c r="R317" s="39">
        <f t="shared" si="17"/>
        <v>2415991</v>
      </c>
    </row>
    <row r="318" spans="1:18" ht="14.45" customHeight="1">
      <c r="A318" s="10">
        <v>299</v>
      </c>
      <c r="B318" s="131"/>
      <c r="C318" s="6" t="s">
        <v>358</v>
      </c>
      <c r="D318" s="7">
        <v>44998</v>
      </c>
      <c r="E318" s="8" t="s">
        <v>98</v>
      </c>
      <c r="F318" s="9">
        <v>488655</v>
      </c>
      <c r="G318" s="8" t="s">
        <v>29</v>
      </c>
      <c r="H318" s="9">
        <v>51309</v>
      </c>
      <c r="I318" s="132"/>
      <c r="J318" s="133"/>
      <c r="K318" s="134"/>
      <c r="L318" s="135"/>
      <c r="M318" s="136"/>
      <c r="N318" s="49" t="str">
        <f t="shared" si="18"/>
        <v>13456</v>
      </c>
      <c r="O318" t="str">
        <f t="shared" si="16"/>
        <v/>
      </c>
      <c r="Q318">
        <f t="shared" si="19"/>
        <v>13456</v>
      </c>
      <c r="R318" s="39">
        <f t="shared" si="17"/>
        <v>488655</v>
      </c>
    </row>
    <row r="319" spans="1:18" ht="14.45" customHeight="1">
      <c r="A319" s="10">
        <v>300</v>
      </c>
      <c r="B319" s="131"/>
      <c r="C319" s="6" t="s">
        <v>359</v>
      </c>
      <c r="D319" s="7">
        <v>44998</v>
      </c>
      <c r="E319" s="8" t="s">
        <v>101</v>
      </c>
      <c r="F319" s="9">
        <v>374347</v>
      </c>
      <c r="G319" s="8" t="s">
        <v>29</v>
      </c>
      <c r="H319" s="9">
        <v>39306</v>
      </c>
      <c r="I319" s="132"/>
      <c r="J319" s="133"/>
      <c r="K319" s="134"/>
      <c r="L319" s="135"/>
      <c r="M319" s="136"/>
      <c r="N319" s="49" t="str">
        <f t="shared" si="18"/>
        <v>13440</v>
      </c>
      <c r="O319" t="str">
        <f t="shared" si="16"/>
        <v/>
      </c>
      <c r="Q319">
        <f t="shared" si="19"/>
        <v>13440</v>
      </c>
      <c r="R319" s="39">
        <f t="shared" si="17"/>
        <v>374347</v>
      </c>
    </row>
    <row r="320" spans="1:18" ht="14.45" customHeight="1">
      <c r="A320" s="10">
        <v>301</v>
      </c>
      <c r="B320" s="131"/>
      <c r="C320" s="6" t="s">
        <v>360</v>
      </c>
      <c r="D320" s="7">
        <v>44996</v>
      </c>
      <c r="E320" s="8" t="s">
        <v>75</v>
      </c>
      <c r="F320" s="9">
        <v>374347</v>
      </c>
      <c r="G320" s="8" t="s">
        <v>29</v>
      </c>
      <c r="H320" s="9">
        <v>39306</v>
      </c>
      <c r="I320" s="132"/>
      <c r="J320" s="133"/>
      <c r="K320" s="134"/>
      <c r="L320" s="135"/>
      <c r="M320" s="136"/>
      <c r="N320" s="49" t="str">
        <f t="shared" si="18"/>
        <v>13342</v>
      </c>
      <c r="O320" t="str">
        <f t="shared" si="16"/>
        <v/>
      </c>
      <c r="Q320">
        <f t="shared" si="19"/>
        <v>13342</v>
      </c>
      <c r="R320" s="39">
        <f t="shared" si="17"/>
        <v>374347</v>
      </c>
    </row>
    <row r="321" spans="1:18" ht="14.45" customHeight="1">
      <c r="A321" s="10">
        <v>302</v>
      </c>
      <c r="B321" s="131"/>
      <c r="C321" s="6" t="s">
        <v>361</v>
      </c>
      <c r="D321" s="7">
        <v>44996</v>
      </c>
      <c r="E321" s="8" t="s">
        <v>75</v>
      </c>
      <c r="F321" s="9">
        <v>374347</v>
      </c>
      <c r="G321" s="8" t="s">
        <v>29</v>
      </c>
      <c r="H321" s="9">
        <v>39306</v>
      </c>
      <c r="I321" s="132"/>
      <c r="J321" s="133"/>
      <c r="K321" s="134"/>
      <c r="L321" s="135"/>
      <c r="M321" s="136"/>
      <c r="N321" s="49" t="str">
        <f t="shared" si="18"/>
        <v>13341</v>
      </c>
      <c r="O321" t="str">
        <f t="shared" si="16"/>
        <v/>
      </c>
      <c r="Q321">
        <f t="shared" si="19"/>
        <v>13341</v>
      </c>
      <c r="R321" s="39">
        <f t="shared" si="17"/>
        <v>374347</v>
      </c>
    </row>
    <row r="322" spans="1:18" ht="14.45" customHeight="1">
      <c r="A322" s="10">
        <v>303</v>
      </c>
      <c r="B322" s="131"/>
      <c r="C322" s="6" t="s">
        <v>362</v>
      </c>
      <c r="D322" s="7">
        <v>44995</v>
      </c>
      <c r="E322" s="8" t="s">
        <v>98</v>
      </c>
      <c r="F322" s="9">
        <v>886820</v>
      </c>
      <c r="G322" s="8" t="s">
        <v>29</v>
      </c>
      <c r="H322" s="9">
        <v>93116</v>
      </c>
      <c r="I322" s="132"/>
      <c r="J322" s="133"/>
      <c r="K322" s="134"/>
      <c r="L322" s="135"/>
      <c r="M322" s="136"/>
      <c r="N322" s="49" t="str">
        <f t="shared" si="18"/>
        <v>13211</v>
      </c>
      <c r="O322" t="str">
        <f t="shared" si="16"/>
        <v/>
      </c>
      <c r="Q322">
        <f t="shared" si="19"/>
        <v>13211</v>
      </c>
      <c r="R322" s="39">
        <f t="shared" si="17"/>
        <v>886820</v>
      </c>
    </row>
    <row r="323" spans="1:18" ht="14.45" customHeight="1">
      <c r="A323" s="10">
        <v>304</v>
      </c>
      <c r="B323" s="131"/>
      <c r="C323" s="6" t="s">
        <v>363</v>
      </c>
      <c r="D323" s="7">
        <v>44993</v>
      </c>
      <c r="E323" s="8" t="s">
        <v>98</v>
      </c>
      <c r="F323" s="9">
        <v>1284116</v>
      </c>
      <c r="G323" s="8" t="s">
        <v>29</v>
      </c>
      <c r="H323" s="9">
        <v>134832</v>
      </c>
      <c r="I323" s="132"/>
      <c r="J323" s="133"/>
      <c r="K323" s="134"/>
      <c r="L323" s="135"/>
      <c r="M323" s="136"/>
      <c r="N323" s="49" t="str">
        <f t="shared" si="18"/>
        <v>11806</v>
      </c>
      <c r="O323" t="str">
        <f t="shared" si="16"/>
        <v/>
      </c>
      <c r="Q323">
        <f t="shared" si="19"/>
        <v>11806</v>
      </c>
      <c r="R323" s="39">
        <f t="shared" si="17"/>
        <v>1284116</v>
      </c>
    </row>
    <row r="324" spans="1:18" ht="14.45" customHeight="1">
      <c r="A324" s="10">
        <v>305</v>
      </c>
      <c r="B324" s="131"/>
      <c r="C324" s="6" t="s">
        <v>364</v>
      </c>
      <c r="D324" s="7">
        <v>44992</v>
      </c>
      <c r="E324" s="8" t="s">
        <v>101</v>
      </c>
      <c r="F324" s="9">
        <v>1014690</v>
      </c>
      <c r="G324" s="8" t="s">
        <v>29</v>
      </c>
      <c r="H324" s="9">
        <v>106542</v>
      </c>
      <c r="I324" s="132"/>
      <c r="J324" s="133"/>
      <c r="K324" s="134"/>
      <c r="L324" s="135"/>
      <c r="M324" s="136"/>
      <c r="N324" s="49" t="str">
        <f t="shared" si="18"/>
        <v>11527</v>
      </c>
      <c r="O324" t="str">
        <f t="shared" si="16"/>
        <v/>
      </c>
      <c r="Q324">
        <f t="shared" si="19"/>
        <v>11527</v>
      </c>
      <c r="R324" s="39">
        <f t="shared" si="17"/>
        <v>1014690</v>
      </c>
    </row>
    <row r="325" spans="1:18" ht="14.45" customHeight="1">
      <c r="A325" s="10">
        <v>306</v>
      </c>
      <c r="B325" s="131"/>
      <c r="C325" s="6" t="s">
        <v>365</v>
      </c>
      <c r="D325" s="7">
        <v>44998</v>
      </c>
      <c r="E325" s="8" t="s">
        <v>69</v>
      </c>
      <c r="F325" s="9">
        <v>374347</v>
      </c>
      <c r="G325" s="8" t="s">
        <v>29</v>
      </c>
      <c r="H325" s="9">
        <v>39306</v>
      </c>
      <c r="I325" s="132"/>
      <c r="J325" s="133"/>
      <c r="K325" s="134"/>
      <c r="L325" s="135"/>
      <c r="M325" s="136"/>
      <c r="N325" s="49" t="str">
        <f t="shared" si="18"/>
        <v>13468</v>
      </c>
      <c r="O325" t="str">
        <f t="shared" si="16"/>
        <v/>
      </c>
      <c r="Q325">
        <f t="shared" si="19"/>
        <v>13468</v>
      </c>
      <c r="R325" s="39">
        <f t="shared" si="17"/>
        <v>374347</v>
      </c>
    </row>
    <row r="326" spans="1:18" ht="14.45" customHeight="1">
      <c r="A326" s="10">
        <v>307</v>
      </c>
      <c r="B326" s="131"/>
      <c r="C326" s="6" t="s">
        <v>366</v>
      </c>
      <c r="D326" s="7">
        <v>44996</v>
      </c>
      <c r="E326" s="8" t="s">
        <v>144</v>
      </c>
      <c r="F326" s="9">
        <v>374347</v>
      </c>
      <c r="G326" s="8" t="s">
        <v>29</v>
      </c>
      <c r="H326" s="9">
        <v>39306</v>
      </c>
      <c r="I326" s="132"/>
      <c r="J326" s="133"/>
      <c r="K326" s="134"/>
      <c r="L326" s="135"/>
      <c r="M326" s="136"/>
      <c r="N326" s="49" t="str">
        <f t="shared" si="18"/>
        <v>13325</v>
      </c>
      <c r="O326" t="str">
        <f t="shared" si="16"/>
        <v/>
      </c>
      <c r="Q326">
        <f t="shared" si="19"/>
        <v>13325</v>
      </c>
      <c r="R326" s="39">
        <f t="shared" si="17"/>
        <v>374347</v>
      </c>
    </row>
    <row r="327" spans="1:18" ht="14.45" customHeight="1">
      <c r="A327" s="10">
        <v>308</v>
      </c>
      <c r="B327" s="131"/>
      <c r="C327" s="6" t="s">
        <v>367</v>
      </c>
      <c r="D327" s="7">
        <v>44992</v>
      </c>
      <c r="E327" s="8" t="s">
        <v>66</v>
      </c>
      <c r="F327" s="9">
        <v>518323</v>
      </c>
      <c r="G327" s="8" t="s">
        <v>29</v>
      </c>
      <c r="H327" s="9">
        <v>54424</v>
      </c>
      <c r="I327" s="132"/>
      <c r="J327" s="133"/>
      <c r="K327" s="134"/>
      <c r="L327" s="135"/>
      <c r="M327" s="136"/>
      <c r="N327" s="49" t="str">
        <f t="shared" si="18"/>
        <v>11497</v>
      </c>
      <c r="O327" t="str">
        <f t="shared" si="16"/>
        <v/>
      </c>
      <c r="Q327">
        <f t="shared" si="19"/>
        <v>11497</v>
      </c>
      <c r="R327" s="39">
        <f t="shared" si="17"/>
        <v>518323</v>
      </c>
    </row>
    <row r="328" spans="1:18" ht="14.45" customHeight="1">
      <c r="A328" s="10">
        <v>309</v>
      </c>
      <c r="B328" s="131"/>
      <c r="C328" s="6" t="s">
        <v>368</v>
      </c>
      <c r="D328" s="7">
        <v>44992</v>
      </c>
      <c r="E328" s="8" t="s">
        <v>101</v>
      </c>
      <c r="F328" s="9">
        <v>812246</v>
      </c>
      <c r="G328" s="8" t="s">
        <v>29</v>
      </c>
      <c r="H328" s="9">
        <v>85286</v>
      </c>
      <c r="I328" s="132"/>
      <c r="J328" s="133"/>
      <c r="K328" s="134"/>
      <c r="L328" s="135"/>
      <c r="M328" s="136"/>
      <c r="N328" s="49" t="str">
        <f t="shared" si="18"/>
        <v>11516</v>
      </c>
      <c r="O328" t="str">
        <f t="shared" si="16"/>
        <v/>
      </c>
      <c r="Q328">
        <f t="shared" si="19"/>
        <v>11516</v>
      </c>
      <c r="R328" s="39">
        <f t="shared" si="17"/>
        <v>812246</v>
      </c>
    </row>
    <row r="329" spans="1:18" ht="14.45" customHeight="1">
      <c r="A329" s="10">
        <v>310</v>
      </c>
      <c r="B329" s="131"/>
      <c r="C329" s="6" t="s">
        <v>369</v>
      </c>
      <c r="D329" s="7">
        <v>44987</v>
      </c>
      <c r="E329" s="8" t="s">
        <v>73</v>
      </c>
      <c r="F329" s="9">
        <v>800841</v>
      </c>
      <c r="G329" s="8" t="s">
        <v>29</v>
      </c>
      <c r="H329" s="9">
        <v>84088</v>
      </c>
      <c r="I329" s="132"/>
      <c r="J329" s="133"/>
      <c r="K329" s="134"/>
      <c r="L329" s="135"/>
      <c r="M329" s="136"/>
      <c r="N329" s="49" t="str">
        <f t="shared" si="18"/>
        <v>11011</v>
      </c>
      <c r="O329" t="str">
        <f t="shared" si="16"/>
        <v/>
      </c>
      <c r="Q329">
        <f t="shared" si="19"/>
        <v>11011</v>
      </c>
      <c r="R329" s="39">
        <f t="shared" si="17"/>
        <v>800841</v>
      </c>
    </row>
    <row r="330" spans="1:18" ht="14.45" customHeight="1">
      <c r="A330" s="10">
        <v>311</v>
      </c>
      <c r="B330" s="131"/>
      <c r="C330" s="6" t="s">
        <v>370</v>
      </c>
      <c r="D330" s="7">
        <v>44986</v>
      </c>
      <c r="E330" s="8" t="s">
        <v>69</v>
      </c>
      <c r="F330" s="9">
        <v>610819</v>
      </c>
      <c r="G330" s="8" t="s">
        <v>29</v>
      </c>
      <c r="H330" s="9">
        <v>64136</v>
      </c>
      <c r="I330" s="132"/>
      <c r="J330" s="133"/>
      <c r="K330" s="134"/>
      <c r="L330" s="135"/>
      <c r="M330" s="136"/>
      <c r="N330" s="49" t="str">
        <f t="shared" si="18"/>
        <v>09137</v>
      </c>
      <c r="O330" t="str">
        <f t="shared" si="16"/>
        <v/>
      </c>
      <c r="Q330">
        <f t="shared" si="19"/>
        <v>9137</v>
      </c>
      <c r="R330" s="39">
        <f t="shared" si="17"/>
        <v>610819</v>
      </c>
    </row>
    <row r="331" spans="1:18" ht="14.45" customHeight="1">
      <c r="A331" s="10">
        <v>312</v>
      </c>
      <c r="B331" s="131"/>
      <c r="C331" s="6" t="s">
        <v>371</v>
      </c>
      <c r="D331" s="7">
        <v>44986</v>
      </c>
      <c r="E331" s="8" t="s">
        <v>144</v>
      </c>
      <c r="F331" s="9">
        <v>764656</v>
      </c>
      <c r="G331" s="8" t="s">
        <v>29</v>
      </c>
      <c r="H331" s="9">
        <v>80289</v>
      </c>
      <c r="I331" s="132"/>
      <c r="J331" s="133"/>
      <c r="K331" s="134"/>
      <c r="L331" s="135"/>
      <c r="M331" s="136"/>
      <c r="N331" s="49" t="str">
        <f t="shared" si="18"/>
        <v>09169</v>
      </c>
      <c r="O331" t="str">
        <f t="shared" si="16"/>
        <v/>
      </c>
      <c r="Q331">
        <f t="shared" si="19"/>
        <v>9169</v>
      </c>
      <c r="R331" s="39">
        <f t="shared" si="17"/>
        <v>764656</v>
      </c>
    </row>
    <row r="332" spans="1:18" ht="14.45" customHeight="1">
      <c r="A332" s="10">
        <v>313</v>
      </c>
      <c r="B332" s="131"/>
      <c r="C332" s="6" t="s">
        <v>372</v>
      </c>
      <c r="D332" s="7">
        <v>45005</v>
      </c>
      <c r="E332" s="8" t="s">
        <v>98</v>
      </c>
      <c r="F332" s="9">
        <v>798600</v>
      </c>
      <c r="G332" s="8" t="s">
        <v>29</v>
      </c>
      <c r="H332" s="9">
        <v>83853</v>
      </c>
      <c r="I332" s="132"/>
      <c r="J332" s="133"/>
      <c r="K332" s="134"/>
      <c r="L332" s="135"/>
      <c r="M332" s="136"/>
      <c r="N332" s="49" t="str">
        <f t="shared" si="18"/>
        <v>15760</v>
      </c>
      <c r="O332" t="str">
        <f t="shared" si="16"/>
        <v/>
      </c>
      <c r="Q332">
        <f t="shared" si="19"/>
        <v>15760</v>
      </c>
      <c r="R332" s="39">
        <f t="shared" si="17"/>
        <v>798600</v>
      </c>
    </row>
    <row r="333" spans="1:18" ht="14.45" customHeight="1">
      <c r="A333" s="10">
        <v>314</v>
      </c>
      <c r="B333" s="131"/>
      <c r="C333" s="6" t="s">
        <v>373</v>
      </c>
      <c r="D333" s="7">
        <v>45000</v>
      </c>
      <c r="E333" s="8" t="s">
        <v>69</v>
      </c>
      <c r="F333" s="9">
        <v>1290691</v>
      </c>
      <c r="G333" s="8" t="s">
        <v>29</v>
      </c>
      <c r="H333" s="9">
        <v>135523</v>
      </c>
      <c r="I333" s="132"/>
      <c r="J333" s="133"/>
      <c r="K333" s="134"/>
      <c r="L333" s="135"/>
      <c r="M333" s="136"/>
      <c r="N333" s="49" t="str">
        <f t="shared" si="18"/>
        <v>13654</v>
      </c>
      <c r="O333" t="str">
        <f t="shared" si="16"/>
        <v/>
      </c>
      <c r="Q333">
        <f t="shared" si="19"/>
        <v>13654</v>
      </c>
      <c r="R333" s="39">
        <f t="shared" si="17"/>
        <v>1290691</v>
      </c>
    </row>
    <row r="334" spans="1:18" ht="14.45" customHeight="1">
      <c r="A334" s="10">
        <v>315</v>
      </c>
      <c r="B334" s="131"/>
      <c r="C334" s="6" t="s">
        <v>374</v>
      </c>
      <c r="D334" s="7">
        <v>44996</v>
      </c>
      <c r="E334" s="8" t="s">
        <v>66</v>
      </c>
      <c r="F334" s="9">
        <v>374347</v>
      </c>
      <c r="G334" s="8" t="s">
        <v>29</v>
      </c>
      <c r="H334" s="9">
        <v>39306</v>
      </c>
      <c r="I334" s="132"/>
      <c r="J334" s="133"/>
      <c r="K334" s="134"/>
      <c r="L334" s="135"/>
      <c r="M334" s="136"/>
      <c r="N334" s="49" t="str">
        <f t="shared" si="18"/>
        <v>13326</v>
      </c>
      <c r="O334" t="str">
        <f t="shared" si="16"/>
        <v/>
      </c>
      <c r="Q334">
        <f t="shared" si="19"/>
        <v>13326</v>
      </c>
      <c r="R334" s="39">
        <f t="shared" si="17"/>
        <v>374347</v>
      </c>
    </row>
    <row r="335" spans="1:18" ht="14.45" customHeight="1">
      <c r="A335" s="10">
        <v>316</v>
      </c>
      <c r="B335" s="131"/>
      <c r="C335" s="6" t="s">
        <v>375</v>
      </c>
      <c r="D335" s="7">
        <v>45002</v>
      </c>
      <c r="E335" s="8" t="s">
        <v>73</v>
      </c>
      <c r="F335" s="9">
        <v>374347</v>
      </c>
      <c r="G335" s="8" t="s">
        <v>29</v>
      </c>
      <c r="H335" s="9">
        <v>39306</v>
      </c>
      <c r="I335" s="132"/>
      <c r="J335" s="133"/>
      <c r="K335" s="134"/>
      <c r="L335" s="135"/>
      <c r="M335" s="136"/>
      <c r="N335" s="49" t="str">
        <f t="shared" si="18"/>
        <v>15600</v>
      </c>
      <c r="O335" t="str">
        <f t="shared" si="16"/>
        <v/>
      </c>
      <c r="Q335">
        <f t="shared" si="19"/>
        <v>15600</v>
      </c>
      <c r="R335" s="39">
        <f t="shared" si="17"/>
        <v>374347</v>
      </c>
    </row>
    <row r="336" spans="1:18" ht="14.45" customHeight="1">
      <c r="A336" s="10">
        <v>317</v>
      </c>
      <c r="B336" s="131"/>
      <c r="C336" s="6" t="s">
        <v>376</v>
      </c>
      <c r="D336" s="7">
        <v>45013</v>
      </c>
      <c r="E336" s="8" t="s">
        <v>75</v>
      </c>
      <c r="F336" s="9">
        <v>654256</v>
      </c>
      <c r="G336" s="8" t="s">
        <v>29</v>
      </c>
      <c r="H336" s="9">
        <v>68697</v>
      </c>
      <c r="I336" s="132"/>
      <c r="J336" s="133"/>
      <c r="K336" s="134"/>
      <c r="L336" s="135"/>
      <c r="M336" s="136"/>
      <c r="N336" s="49" t="str">
        <f t="shared" si="18"/>
        <v>17652</v>
      </c>
      <c r="O336" t="str">
        <f t="shared" si="16"/>
        <v/>
      </c>
      <c r="Q336">
        <f t="shared" si="19"/>
        <v>17652</v>
      </c>
      <c r="R336" s="39">
        <f t="shared" si="17"/>
        <v>654256</v>
      </c>
    </row>
    <row r="337" spans="1:18" ht="14.45" customHeight="1">
      <c r="A337" s="10">
        <v>318</v>
      </c>
      <c r="B337" s="131"/>
      <c r="C337" s="6" t="s">
        <v>377</v>
      </c>
      <c r="D337" s="7">
        <v>45014</v>
      </c>
      <c r="E337" s="8" t="s">
        <v>73</v>
      </c>
      <c r="F337" s="9">
        <v>1275040</v>
      </c>
      <c r="G337" s="8" t="s">
        <v>29</v>
      </c>
      <c r="H337" s="9">
        <v>133879</v>
      </c>
      <c r="I337" s="132"/>
      <c r="J337" s="133"/>
      <c r="K337" s="134"/>
      <c r="L337" s="135"/>
      <c r="M337" s="136"/>
      <c r="N337" s="49" t="str">
        <f t="shared" si="18"/>
        <v>17757</v>
      </c>
      <c r="O337" t="str">
        <f t="shared" si="16"/>
        <v/>
      </c>
      <c r="Q337">
        <f t="shared" si="19"/>
        <v>17757</v>
      </c>
      <c r="R337" s="39">
        <f t="shared" si="17"/>
        <v>1275040</v>
      </c>
    </row>
    <row r="338" spans="1:18" ht="14.45" customHeight="1">
      <c r="A338" s="10">
        <v>319</v>
      </c>
      <c r="B338" s="131"/>
      <c r="C338" s="6" t="s">
        <v>378</v>
      </c>
      <c r="D338" s="7">
        <v>45005</v>
      </c>
      <c r="E338" s="8" t="s">
        <v>73</v>
      </c>
      <c r="F338" s="9">
        <v>1014690</v>
      </c>
      <c r="G338" s="8" t="s">
        <v>29</v>
      </c>
      <c r="H338" s="9">
        <v>106542</v>
      </c>
      <c r="I338" s="132"/>
      <c r="J338" s="133"/>
      <c r="K338" s="134"/>
      <c r="L338" s="135"/>
      <c r="M338" s="136"/>
      <c r="N338" s="49" t="str">
        <f t="shared" si="18"/>
        <v>15756</v>
      </c>
      <c r="O338" t="str">
        <f t="shared" si="16"/>
        <v/>
      </c>
      <c r="Q338">
        <f t="shared" si="19"/>
        <v>15756</v>
      </c>
      <c r="R338" s="39">
        <f t="shared" si="17"/>
        <v>1014690</v>
      </c>
    </row>
    <row r="339" spans="1:18" ht="14.45" customHeight="1">
      <c r="A339" s="10">
        <v>320</v>
      </c>
      <c r="B339" s="131"/>
      <c r="C339" s="6" t="s">
        <v>379</v>
      </c>
      <c r="D339" s="7">
        <v>45015</v>
      </c>
      <c r="E339" s="8" t="s">
        <v>75</v>
      </c>
      <c r="F339" s="9">
        <v>911241</v>
      </c>
      <c r="G339" s="8" t="s">
        <v>29</v>
      </c>
      <c r="H339" s="9">
        <v>95680</v>
      </c>
      <c r="I339" s="132"/>
      <c r="J339" s="133"/>
      <c r="K339" s="134"/>
      <c r="L339" s="135"/>
      <c r="M339" s="136"/>
      <c r="N339" s="49" t="str">
        <f t="shared" si="18"/>
        <v>18696</v>
      </c>
      <c r="O339" t="str">
        <f t="shared" si="16"/>
        <v/>
      </c>
      <c r="Q339">
        <f t="shared" si="19"/>
        <v>18696</v>
      </c>
      <c r="R339" s="39">
        <f t="shared" si="17"/>
        <v>911241</v>
      </c>
    </row>
    <row r="340" spans="1:18" ht="14.45" customHeight="1">
      <c r="A340" s="10">
        <v>321</v>
      </c>
      <c r="B340" s="131"/>
      <c r="C340" s="6" t="s">
        <v>380</v>
      </c>
      <c r="D340" s="7">
        <v>45015</v>
      </c>
      <c r="E340" s="8" t="s">
        <v>75</v>
      </c>
      <c r="F340" s="9">
        <v>1248064</v>
      </c>
      <c r="G340" s="8" t="s">
        <v>29</v>
      </c>
      <c r="H340" s="9">
        <v>131047</v>
      </c>
      <c r="I340" s="132"/>
      <c r="J340" s="133"/>
      <c r="K340" s="134"/>
      <c r="L340" s="135"/>
      <c r="M340" s="136"/>
      <c r="N340" s="49" t="str">
        <f t="shared" si="18"/>
        <v>18686</v>
      </c>
      <c r="O340" t="str">
        <f t="shared" si="16"/>
        <v/>
      </c>
      <c r="Q340">
        <f t="shared" si="19"/>
        <v>18686</v>
      </c>
      <c r="R340" s="39">
        <f t="shared" si="17"/>
        <v>1248064</v>
      </c>
    </row>
    <row r="341" spans="1:18" ht="14.45" customHeight="1">
      <c r="A341" s="10">
        <v>322</v>
      </c>
      <c r="B341" s="131"/>
      <c r="C341" s="6" t="s">
        <v>381</v>
      </c>
      <c r="D341" s="7">
        <v>45000</v>
      </c>
      <c r="E341" s="8" t="s">
        <v>73</v>
      </c>
      <c r="F341" s="9">
        <v>374347</v>
      </c>
      <c r="G341" s="8" t="s">
        <v>29</v>
      </c>
      <c r="H341" s="9">
        <v>39306</v>
      </c>
      <c r="I341" s="132"/>
      <c r="J341" s="133"/>
      <c r="K341" s="134"/>
      <c r="L341" s="135"/>
      <c r="M341" s="136"/>
      <c r="N341" s="49" t="str">
        <f t="shared" si="18"/>
        <v>13686</v>
      </c>
      <c r="O341" t="str">
        <f t="shared" ref="O341:O404" si="20">+IF(F341&gt;0,"","HT")</f>
        <v/>
      </c>
      <c r="Q341">
        <f t="shared" si="19"/>
        <v>13686</v>
      </c>
      <c r="R341" s="39">
        <f t="shared" ref="R341:R404" si="21">+F341</f>
        <v>374347</v>
      </c>
    </row>
    <row r="342" spans="1:18" ht="14.45" customHeight="1">
      <c r="A342" s="10">
        <v>323</v>
      </c>
      <c r="B342" s="131"/>
      <c r="C342" s="6" t="s">
        <v>382</v>
      </c>
      <c r="D342" s="7">
        <v>45016</v>
      </c>
      <c r="E342" s="8" t="s">
        <v>66</v>
      </c>
      <c r="F342" s="9">
        <v>610819</v>
      </c>
      <c r="G342" s="8" t="s">
        <v>29</v>
      </c>
      <c r="H342" s="9">
        <v>64136</v>
      </c>
      <c r="I342" s="132"/>
      <c r="J342" s="133"/>
      <c r="K342" s="134"/>
      <c r="L342" s="135"/>
      <c r="M342" s="136"/>
      <c r="N342" s="49" t="str">
        <f t="shared" si="18"/>
        <v>18747</v>
      </c>
      <c r="O342" t="str">
        <f t="shared" si="20"/>
        <v/>
      </c>
      <c r="Q342">
        <f t="shared" si="19"/>
        <v>18747</v>
      </c>
      <c r="R342" s="39">
        <f t="shared" si="21"/>
        <v>610819</v>
      </c>
    </row>
    <row r="343" spans="1:18" ht="14.45" customHeight="1">
      <c r="A343" s="10">
        <v>324</v>
      </c>
      <c r="B343" s="131"/>
      <c r="C343" s="6" t="s">
        <v>383</v>
      </c>
      <c r="D343" s="7">
        <v>45014</v>
      </c>
      <c r="E343" s="8" t="s">
        <v>101</v>
      </c>
      <c r="F343" s="9">
        <v>518323</v>
      </c>
      <c r="G343" s="8" t="s">
        <v>29</v>
      </c>
      <c r="H343" s="9">
        <v>54424</v>
      </c>
      <c r="I343" s="132"/>
      <c r="J343" s="133"/>
      <c r="K343" s="134"/>
      <c r="L343" s="135"/>
      <c r="M343" s="136"/>
      <c r="N343" s="49" t="str">
        <f t="shared" si="18"/>
        <v>17750</v>
      </c>
      <c r="O343" t="str">
        <f t="shared" si="20"/>
        <v/>
      </c>
      <c r="Q343">
        <f t="shared" si="19"/>
        <v>17750</v>
      </c>
      <c r="R343" s="39">
        <f t="shared" si="21"/>
        <v>518323</v>
      </c>
    </row>
    <row r="344" spans="1:18" ht="14.45" customHeight="1">
      <c r="A344" s="10">
        <v>325</v>
      </c>
      <c r="B344" s="131"/>
      <c r="C344" s="6" t="s">
        <v>384</v>
      </c>
      <c r="D344" s="7">
        <v>45000</v>
      </c>
      <c r="E344" s="8" t="s">
        <v>69</v>
      </c>
      <c r="F344" s="9">
        <v>374347</v>
      </c>
      <c r="G344" s="8" t="s">
        <v>29</v>
      </c>
      <c r="H344" s="9">
        <v>39306</v>
      </c>
      <c r="I344" s="132"/>
      <c r="J344" s="133"/>
      <c r="K344" s="134"/>
      <c r="L344" s="135"/>
      <c r="M344" s="136"/>
      <c r="N344" s="49" t="str">
        <f t="shared" si="18"/>
        <v>13646</v>
      </c>
      <c r="O344" t="str">
        <f t="shared" si="20"/>
        <v/>
      </c>
      <c r="Q344">
        <f t="shared" si="19"/>
        <v>13646</v>
      </c>
      <c r="R344" s="39">
        <f t="shared" si="21"/>
        <v>374347</v>
      </c>
    </row>
    <row r="345" spans="1:18" ht="14.45" customHeight="1">
      <c r="A345" s="10">
        <v>326</v>
      </c>
      <c r="B345" s="131"/>
      <c r="C345" s="6" t="s">
        <v>385</v>
      </c>
      <c r="D345" s="7">
        <v>45014</v>
      </c>
      <c r="E345" s="8" t="s">
        <v>73</v>
      </c>
      <c r="F345" s="9">
        <v>774414</v>
      </c>
      <c r="G345" s="8" t="s">
        <v>29</v>
      </c>
      <c r="H345" s="9">
        <v>81313</v>
      </c>
      <c r="I345" s="132"/>
      <c r="J345" s="133"/>
      <c r="K345" s="134"/>
      <c r="L345" s="135"/>
      <c r="M345" s="136"/>
      <c r="N345" s="49" t="str">
        <f t="shared" si="18"/>
        <v>17723</v>
      </c>
      <c r="O345" t="str">
        <f t="shared" si="20"/>
        <v/>
      </c>
      <c r="Q345">
        <f t="shared" si="19"/>
        <v>17723</v>
      </c>
      <c r="R345" s="39">
        <f t="shared" si="21"/>
        <v>774414</v>
      </c>
    </row>
    <row r="346" spans="1:18" ht="14.45" customHeight="1">
      <c r="A346" s="10">
        <v>327</v>
      </c>
      <c r="B346" s="131"/>
      <c r="C346" s="6" t="s">
        <v>386</v>
      </c>
      <c r="D346" s="7">
        <v>45006</v>
      </c>
      <c r="E346" s="8" t="s">
        <v>73</v>
      </c>
      <c r="F346" s="9">
        <v>610819</v>
      </c>
      <c r="G346" s="8" t="s">
        <v>29</v>
      </c>
      <c r="H346" s="9">
        <v>64136</v>
      </c>
      <c r="I346" s="132"/>
      <c r="J346" s="133"/>
      <c r="K346" s="134"/>
      <c r="L346" s="135"/>
      <c r="M346" s="136"/>
      <c r="N346" s="49" t="str">
        <f t="shared" ref="N346:N409" si="22">+RIGHT(C346,5)</f>
        <v>15853</v>
      </c>
      <c r="O346" t="str">
        <f t="shared" si="20"/>
        <v/>
      </c>
      <c r="Q346">
        <f t="shared" si="19"/>
        <v>15853</v>
      </c>
      <c r="R346" s="39">
        <f t="shared" si="21"/>
        <v>610819</v>
      </c>
    </row>
    <row r="347" spans="1:18" ht="14.45" customHeight="1">
      <c r="A347" s="10">
        <v>328</v>
      </c>
      <c r="B347" s="131"/>
      <c r="C347" s="6" t="s">
        <v>387</v>
      </c>
      <c r="D347" s="7">
        <v>45007</v>
      </c>
      <c r="E347" s="8" t="s">
        <v>98</v>
      </c>
      <c r="F347" s="9">
        <v>709456</v>
      </c>
      <c r="G347" s="8" t="s">
        <v>29</v>
      </c>
      <c r="H347" s="9">
        <v>74493</v>
      </c>
      <c r="I347" s="132"/>
      <c r="J347" s="133"/>
      <c r="K347" s="134"/>
      <c r="L347" s="135"/>
      <c r="M347" s="136"/>
      <c r="N347" s="49" t="str">
        <f t="shared" si="22"/>
        <v>15890</v>
      </c>
      <c r="O347" t="str">
        <f t="shared" si="20"/>
        <v/>
      </c>
      <c r="Q347">
        <f t="shared" si="19"/>
        <v>15890</v>
      </c>
      <c r="R347" s="39">
        <f t="shared" si="21"/>
        <v>709456</v>
      </c>
    </row>
    <row r="348" spans="1:18" ht="14.45" customHeight="1">
      <c r="A348" s="10">
        <v>329</v>
      </c>
      <c r="B348" s="131"/>
      <c r="C348" s="6" t="s">
        <v>388</v>
      </c>
      <c r="D348" s="7">
        <v>45010</v>
      </c>
      <c r="E348" s="8" t="s">
        <v>101</v>
      </c>
      <c r="F348" s="9">
        <v>610819</v>
      </c>
      <c r="G348" s="8" t="s">
        <v>29</v>
      </c>
      <c r="H348" s="9">
        <v>64136</v>
      </c>
      <c r="I348" s="132"/>
      <c r="J348" s="133"/>
      <c r="K348" s="134"/>
      <c r="L348" s="135"/>
      <c r="M348" s="136"/>
      <c r="N348" s="49" t="str">
        <f t="shared" si="22"/>
        <v>17501</v>
      </c>
      <c r="O348" t="str">
        <f t="shared" si="20"/>
        <v/>
      </c>
      <c r="Q348">
        <f t="shared" si="19"/>
        <v>17501</v>
      </c>
      <c r="R348" s="39">
        <f t="shared" si="21"/>
        <v>610819</v>
      </c>
    </row>
    <row r="349" spans="1:18" ht="14.45" customHeight="1">
      <c r="A349" s="10">
        <v>330</v>
      </c>
      <c r="B349" s="131"/>
      <c r="C349" s="6" t="s">
        <v>389</v>
      </c>
      <c r="D349" s="7">
        <v>45000</v>
      </c>
      <c r="E349" s="8" t="s">
        <v>69</v>
      </c>
      <c r="F349" s="9">
        <v>652251</v>
      </c>
      <c r="G349" s="8" t="s">
        <v>29</v>
      </c>
      <c r="H349" s="9">
        <v>68486</v>
      </c>
      <c r="I349" s="132"/>
      <c r="J349" s="133"/>
      <c r="K349" s="134"/>
      <c r="L349" s="135"/>
      <c r="M349" s="136"/>
      <c r="N349" s="49" t="str">
        <f t="shared" si="22"/>
        <v>13615</v>
      </c>
      <c r="O349" t="str">
        <f t="shared" si="20"/>
        <v/>
      </c>
      <c r="Q349">
        <f t="shared" si="19"/>
        <v>13615</v>
      </c>
      <c r="R349" s="39">
        <f t="shared" si="21"/>
        <v>652251</v>
      </c>
    </row>
    <row r="350" spans="1:18" ht="14.45" customHeight="1">
      <c r="A350" s="10">
        <v>331</v>
      </c>
      <c r="B350" s="131"/>
      <c r="C350" s="6" t="s">
        <v>390</v>
      </c>
      <c r="D350" s="7">
        <v>44996</v>
      </c>
      <c r="E350" s="8" t="s">
        <v>69</v>
      </c>
      <c r="F350" s="9">
        <v>610819</v>
      </c>
      <c r="G350" s="8" t="s">
        <v>29</v>
      </c>
      <c r="H350" s="9">
        <v>64136</v>
      </c>
      <c r="I350" s="132"/>
      <c r="J350" s="133"/>
      <c r="K350" s="134"/>
      <c r="L350" s="135"/>
      <c r="M350" s="136"/>
      <c r="N350" s="49" t="str">
        <f t="shared" si="22"/>
        <v>13409</v>
      </c>
      <c r="O350" t="str">
        <f t="shared" si="20"/>
        <v/>
      </c>
      <c r="Q350">
        <f t="shared" si="19"/>
        <v>13409</v>
      </c>
      <c r="R350" s="39">
        <f t="shared" si="21"/>
        <v>610819</v>
      </c>
    </row>
    <row r="351" spans="1:18" ht="14.45" customHeight="1">
      <c r="A351" s="10">
        <v>332</v>
      </c>
      <c r="B351" s="131"/>
      <c r="C351" s="6" t="s">
        <v>391</v>
      </c>
      <c r="D351" s="7">
        <v>45006</v>
      </c>
      <c r="E351" s="8" t="s">
        <v>98</v>
      </c>
      <c r="F351" s="9">
        <v>1221638</v>
      </c>
      <c r="G351" s="8" t="s">
        <v>29</v>
      </c>
      <c r="H351" s="9">
        <v>128272</v>
      </c>
      <c r="I351" s="132"/>
      <c r="J351" s="133"/>
      <c r="K351" s="134"/>
      <c r="L351" s="135"/>
      <c r="M351" s="136"/>
      <c r="N351" s="49" t="str">
        <f t="shared" si="22"/>
        <v>15812</v>
      </c>
      <c r="O351" t="str">
        <f t="shared" si="20"/>
        <v/>
      </c>
      <c r="Q351">
        <f t="shared" si="19"/>
        <v>15812</v>
      </c>
      <c r="R351" s="39">
        <f t="shared" si="21"/>
        <v>1221638</v>
      </c>
    </row>
    <row r="352" spans="1:18" ht="14.45" customHeight="1">
      <c r="A352" s="10">
        <v>333</v>
      </c>
      <c r="B352" s="131"/>
      <c r="C352" s="6" t="s">
        <v>392</v>
      </c>
      <c r="D352" s="7">
        <v>45006</v>
      </c>
      <c r="E352" s="8" t="s">
        <v>98</v>
      </c>
      <c r="F352" s="9">
        <v>244328</v>
      </c>
      <c r="G352" s="8" t="s">
        <v>29</v>
      </c>
      <c r="H352" s="9">
        <v>25654</v>
      </c>
      <c r="I352" s="132"/>
      <c r="J352" s="133"/>
      <c r="K352" s="134"/>
      <c r="L352" s="135"/>
      <c r="M352" s="136"/>
      <c r="N352" s="49" t="str">
        <f t="shared" si="22"/>
        <v>15813</v>
      </c>
      <c r="O352" t="str">
        <f t="shared" si="20"/>
        <v/>
      </c>
      <c r="Q352">
        <f t="shared" si="19"/>
        <v>15813</v>
      </c>
      <c r="R352" s="39">
        <f t="shared" si="21"/>
        <v>244328</v>
      </c>
    </row>
    <row r="353" spans="1:18" ht="14.45" customHeight="1">
      <c r="A353" s="10">
        <v>334</v>
      </c>
      <c r="B353" s="131"/>
      <c r="C353" s="6" t="s">
        <v>393</v>
      </c>
      <c r="D353" s="7">
        <v>45003</v>
      </c>
      <c r="E353" s="8" t="s">
        <v>75</v>
      </c>
      <c r="F353" s="9">
        <v>684376</v>
      </c>
      <c r="G353" s="8" t="s">
        <v>29</v>
      </c>
      <c r="H353" s="9">
        <v>71859</v>
      </c>
      <c r="I353" s="132"/>
      <c r="J353" s="133"/>
      <c r="K353" s="134"/>
      <c r="L353" s="135"/>
      <c r="M353" s="136"/>
      <c r="N353" s="49" t="str">
        <f t="shared" si="22"/>
        <v>15672</v>
      </c>
      <c r="O353" t="str">
        <f t="shared" si="20"/>
        <v/>
      </c>
      <c r="Q353">
        <f t="shared" ref="Q353:Q416" si="23">+N353*1</f>
        <v>15672</v>
      </c>
      <c r="R353" s="39">
        <f t="shared" si="21"/>
        <v>684376</v>
      </c>
    </row>
    <row r="354" spans="1:18" ht="14.45" customHeight="1">
      <c r="A354" s="10">
        <v>335</v>
      </c>
      <c r="B354" s="131"/>
      <c r="C354" s="6" t="s">
        <v>394</v>
      </c>
      <c r="D354" s="7">
        <v>45000</v>
      </c>
      <c r="E354" s="8" t="s">
        <v>69</v>
      </c>
      <c r="F354" s="9">
        <v>374347</v>
      </c>
      <c r="G354" s="8" t="s">
        <v>29</v>
      </c>
      <c r="H354" s="9">
        <v>39306</v>
      </c>
      <c r="I354" s="132"/>
      <c r="J354" s="133"/>
      <c r="K354" s="134"/>
      <c r="L354" s="135"/>
      <c r="M354" s="136"/>
      <c r="N354" s="49" t="str">
        <f t="shared" si="22"/>
        <v>13681</v>
      </c>
      <c r="O354" t="str">
        <f t="shared" si="20"/>
        <v/>
      </c>
      <c r="Q354">
        <f t="shared" si="23"/>
        <v>13681</v>
      </c>
      <c r="R354" s="39">
        <f t="shared" si="21"/>
        <v>374347</v>
      </c>
    </row>
    <row r="355" spans="1:18" ht="14.45" customHeight="1">
      <c r="A355" s="10">
        <v>336</v>
      </c>
      <c r="B355" s="131"/>
      <c r="C355" s="6" t="s">
        <v>395</v>
      </c>
      <c r="D355" s="7">
        <v>45000</v>
      </c>
      <c r="E355" s="8" t="s">
        <v>101</v>
      </c>
      <c r="F355" s="9">
        <v>374347</v>
      </c>
      <c r="G355" s="8" t="s">
        <v>29</v>
      </c>
      <c r="H355" s="9">
        <v>39306</v>
      </c>
      <c r="I355" s="132"/>
      <c r="J355" s="133"/>
      <c r="K355" s="134"/>
      <c r="L355" s="135"/>
      <c r="M355" s="136"/>
      <c r="N355" s="49" t="str">
        <f t="shared" si="22"/>
        <v>13641</v>
      </c>
      <c r="O355" t="str">
        <f t="shared" si="20"/>
        <v/>
      </c>
      <c r="Q355">
        <f t="shared" si="23"/>
        <v>13641</v>
      </c>
      <c r="R355" s="39">
        <f t="shared" si="21"/>
        <v>374347</v>
      </c>
    </row>
    <row r="356" spans="1:18" ht="14.45" customHeight="1">
      <c r="A356" s="10">
        <v>337</v>
      </c>
      <c r="B356" s="131"/>
      <c r="C356" s="6" t="s">
        <v>396</v>
      </c>
      <c r="D356" s="7">
        <v>44999</v>
      </c>
      <c r="E356" s="8" t="s">
        <v>69</v>
      </c>
      <c r="F356" s="9">
        <v>924199</v>
      </c>
      <c r="G356" s="8" t="s">
        <v>29</v>
      </c>
      <c r="H356" s="9">
        <v>97041</v>
      </c>
      <c r="I356" s="132"/>
      <c r="J356" s="133"/>
      <c r="K356" s="134"/>
      <c r="L356" s="135"/>
      <c r="M356" s="136"/>
      <c r="N356" s="49" t="str">
        <f t="shared" si="22"/>
        <v>13592</v>
      </c>
      <c r="O356" t="str">
        <f t="shared" si="20"/>
        <v/>
      </c>
      <c r="Q356">
        <f t="shared" si="23"/>
        <v>13592</v>
      </c>
      <c r="R356" s="39">
        <f t="shared" si="21"/>
        <v>924199</v>
      </c>
    </row>
    <row r="357" spans="1:18" ht="14.45" customHeight="1">
      <c r="A357" s="10">
        <v>338</v>
      </c>
      <c r="B357" s="131"/>
      <c r="C357" s="6" t="s">
        <v>397</v>
      </c>
      <c r="D357" s="7">
        <v>45006</v>
      </c>
      <c r="E357" s="8" t="s">
        <v>69</v>
      </c>
      <c r="F357" s="9">
        <v>730571</v>
      </c>
      <c r="G357" s="8" t="s">
        <v>29</v>
      </c>
      <c r="H357" s="9">
        <v>76710</v>
      </c>
      <c r="I357" s="132"/>
      <c r="J357" s="133"/>
      <c r="K357" s="134"/>
      <c r="L357" s="135"/>
      <c r="M357" s="136"/>
      <c r="N357" s="49" t="str">
        <f t="shared" si="22"/>
        <v>15834</v>
      </c>
      <c r="O357" t="str">
        <f t="shared" si="20"/>
        <v/>
      </c>
      <c r="Q357">
        <f t="shared" si="23"/>
        <v>15834</v>
      </c>
      <c r="R357" s="39">
        <f t="shared" si="21"/>
        <v>730571</v>
      </c>
    </row>
    <row r="358" spans="1:18" ht="14.45" customHeight="1">
      <c r="A358" s="10">
        <v>339</v>
      </c>
      <c r="B358" s="131"/>
      <c r="C358" s="6" t="s">
        <v>398</v>
      </c>
      <c r="D358" s="7">
        <v>44996</v>
      </c>
      <c r="E358" s="8" t="s">
        <v>75</v>
      </c>
      <c r="F358" s="9">
        <v>374347</v>
      </c>
      <c r="G358" s="8" t="s">
        <v>29</v>
      </c>
      <c r="H358" s="9">
        <v>39306</v>
      </c>
      <c r="I358" s="132"/>
      <c r="J358" s="133"/>
      <c r="K358" s="134"/>
      <c r="L358" s="135"/>
      <c r="M358" s="136"/>
      <c r="N358" s="49" t="str">
        <f t="shared" si="22"/>
        <v>13352</v>
      </c>
      <c r="O358" t="str">
        <f t="shared" si="20"/>
        <v/>
      </c>
      <c r="Q358">
        <f t="shared" si="23"/>
        <v>13352</v>
      </c>
      <c r="R358" s="39">
        <f t="shared" si="21"/>
        <v>374347</v>
      </c>
    </row>
    <row r="359" spans="1:18" ht="14.45" customHeight="1">
      <c r="A359" s="10">
        <v>340</v>
      </c>
      <c r="B359" s="131"/>
      <c r="C359" s="6" t="s">
        <v>399</v>
      </c>
      <c r="D359" s="7">
        <v>45007</v>
      </c>
      <c r="E359" s="8" t="s">
        <v>66</v>
      </c>
      <c r="F359" s="9">
        <v>283712</v>
      </c>
      <c r="G359" s="8" t="s">
        <v>29</v>
      </c>
      <c r="H359" s="9">
        <v>29790</v>
      </c>
      <c r="I359" s="132"/>
      <c r="J359" s="133"/>
      <c r="K359" s="134"/>
      <c r="L359" s="135"/>
      <c r="M359" s="136"/>
      <c r="N359" s="49" t="str">
        <f t="shared" si="22"/>
        <v>15883</v>
      </c>
      <c r="O359" t="str">
        <f t="shared" si="20"/>
        <v/>
      </c>
      <c r="Q359">
        <f t="shared" si="23"/>
        <v>15883</v>
      </c>
      <c r="R359" s="39">
        <f t="shared" si="21"/>
        <v>283712</v>
      </c>
    </row>
    <row r="360" spans="1:18" ht="14.45" customHeight="1">
      <c r="A360" s="10">
        <v>341</v>
      </c>
      <c r="B360" s="131"/>
      <c r="C360" s="6" t="s">
        <v>400</v>
      </c>
      <c r="D360" s="7">
        <v>45001</v>
      </c>
      <c r="E360" s="8" t="s">
        <v>73</v>
      </c>
      <c r="F360" s="9">
        <v>366491</v>
      </c>
      <c r="G360" s="8" t="s">
        <v>29</v>
      </c>
      <c r="H360" s="9">
        <v>38482</v>
      </c>
      <c r="I360" s="132"/>
      <c r="J360" s="133"/>
      <c r="K360" s="134"/>
      <c r="L360" s="135"/>
      <c r="M360" s="136"/>
      <c r="N360" s="49" t="str">
        <f t="shared" si="22"/>
        <v>14197</v>
      </c>
      <c r="O360" t="str">
        <f t="shared" si="20"/>
        <v/>
      </c>
      <c r="Q360">
        <f t="shared" si="23"/>
        <v>14197</v>
      </c>
      <c r="R360" s="39">
        <f t="shared" si="21"/>
        <v>366491</v>
      </c>
    </row>
    <row r="361" spans="1:18" ht="14.45" customHeight="1">
      <c r="A361" s="10">
        <v>342</v>
      </c>
      <c r="B361" s="131"/>
      <c r="C361" s="6" t="s">
        <v>401</v>
      </c>
      <c r="D361" s="7">
        <v>45006</v>
      </c>
      <c r="E361" s="8" t="s">
        <v>73</v>
      </c>
      <c r="F361" s="9">
        <v>890382</v>
      </c>
      <c r="G361" s="8" t="s">
        <v>29</v>
      </c>
      <c r="H361" s="9">
        <v>93490</v>
      </c>
      <c r="I361" s="132"/>
      <c r="J361" s="133"/>
      <c r="K361" s="134"/>
      <c r="L361" s="135"/>
      <c r="M361" s="136"/>
      <c r="N361" s="49" t="str">
        <f t="shared" si="22"/>
        <v>15839</v>
      </c>
      <c r="O361" t="str">
        <f t="shared" si="20"/>
        <v/>
      </c>
      <c r="Q361">
        <f t="shared" si="23"/>
        <v>15839</v>
      </c>
      <c r="R361" s="39">
        <f t="shared" si="21"/>
        <v>890382</v>
      </c>
    </row>
    <row r="362" spans="1:18" ht="14.45" customHeight="1">
      <c r="A362" s="10">
        <v>343</v>
      </c>
      <c r="B362" s="131"/>
      <c r="C362" s="6" t="s">
        <v>402</v>
      </c>
      <c r="D362" s="7">
        <v>45001</v>
      </c>
      <c r="E362" s="8" t="s">
        <v>75</v>
      </c>
      <c r="F362" s="9">
        <v>374347</v>
      </c>
      <c r="G362" s="8" t="s">
        <v>29</v>
      </c>
      <c r="H362" s="9">
        <v>39306</v>
      </c>
      <c r="I362" s="132"/>
      <c r="J362" s="133"/>
      <c r="K362" s="134"/>
      <c r="L362" s="135"/>
      <c r="M362" s="136"/>
      <c r="N362" s="49" t="str">
        <f t="shared" si="22"/>
        <v>13753</v>
      </c>
      <c r="O362" t="str">
        <f t="shared" si="20"/>
        <v/>
      </c>
      <c r="Q362">
        <f t="shared" si="23"/>
        <v>13753</v>
      </c>
      <c r="R362" s="39">
        <f t="shared" si="21"/>
        <v>374347</v>
      </c>
    </row>
    <row r="363" spans="1:18" ht="14.45" customHeight="1">
      <c r="A363" s="10">
        <v>344</v>
      </c>
      <c r="B363" s="131"/>
      <c r="C363" s="6" t="s">
        <v>403</v>
      </c>
      <c r="D363" s="7">
        <v>45003</v>
      </c>
      <c r="E363" s="8" t="s">
        <v>75</v>
      </c>
      <c r="F363" s="9">
        <v>403871</v>
      </c>
      <c r="G363" s="8" t="s">
        <v>29</v>
      </c>
      <c r="H363" s="9">
        <v>42406</v>
      </c>
      <c r="I363" s="132"/>
      <c r="J363" s="133"/>
      <c r="K363" s="134"/>
      <c r="L363" s="135"/>
      <c r="M363" s="136"/>
      <c r="N363" s="49" t="str">
        <f t="shared" si="22"/>
        <v>15685</v>
      </c>
      <c r="O363" t="str">
        <f t="shared" si="20"/>
        <v/>
      </c>
      <c r="Q363">
        <f t="shared" si="23"/>
        <v>15685</v>
      </c>
      <c r="R363" s="39">
        <f t="shared" si="21"/>
        <v>403871</v>
      </c>
    </row>
    <row r="364" spans="1:18" ht="14.45" customHeight="1">
      <c r="A364" s="10">
        <v>345</v>
      </c>
      <c r="B364" s="131"/>
      <c r="C364" s="6" t="s">
        <v>404</v>
      </c>
      <c r="D364" s="7">
        <v>45000</v>
      </c>
      <c r="E364" s="8" t="s">
        <v>101</v>
      </c>
      <c r="F364" s="9">
        <v>374347</v>
      </c>
      <c r="G364" s="8" t="s">
        <v>29</v>
      </c>
      <c r="H364" s="9">
        <v>39306</v>
      </c>
      <c r="I364" s="132"/>
      <c r="J364" s="133"/>
      <c r="K364" s="134"/>
      <c r="L364" s="135"/>
      <c r="M364" s="136"/>
      <c r="N364" s="49" t="str">
        <f t="shared" si="22"/>
        <v>13660</v>
      </c>
      <c r="O364" t="str">
        <f t="shared" si="20"/>
        <v/>
      </c>
      <c r="Q364">
        <f t="shared" si="23"/>
        <v>13660</v>
      </c>
      <c r="R364" s="39">
        <f t="shared" si="21"/>
        <v>374347</v>
      </c>
    </row>
    <row r="365" spans="1:18" ht="14.45" customHeight="1">
      <c r="A365" s="10">
        <v>346</v>
      </c>
      <c r="B365" s="131"/>
      <c r="C365" s="6" t="s">
        <v>405</v>
      </c>
      <c r="D365" s="7">
        <v>44996</v>
      </c>
      <c r="E365" s="8" t="s">
        <v>75</v>
      </c>
      <c r="F365" s="9">
        <v>374347</v>
      </c>
      <c r="G365" s="8" t="s">
        <v>29</v>
      </c>
      <c r="H365" s="9">
        <v>39306</v>
      </c>
      <c r="I365" s="132"/>
      <c r="J365" s="133"/>
      <c r="K365" s="134"/>
      <c r="L365" s="135"/>
      <c r="M365" s="136"/>
      <c r="N365" s="49" t="str">
        <f t="shared" si="22"/>
        <v>13355</v>
      </c>
      <c r="O365" t="str">
        <f t="shared" si="20"/>
        <v/>
      </c>
      <c r="Q365">
        <f t="shared" si="23"/>
        <v>13355</v>
      </c>
      <c r="R365" s="39">
        <f t="shared" si="21"/>
        <v>374347</v>
      </c>
    </row>
    <row r="366" spans="1:18" ht="14.45" customHeight="1">
      <c r="A366" s="10">
        <v>347</v>
      </c>
      <c r="B366" s="131"/>
      <c r="C366" s="6" t="s">
        <v>406</v>
      </c>
      <c r="D366" s="7">
        <v>45002</v>
      </c>
      <c r="E366" s="8" t="s">
        <v>69</v>
      </c>
      <c r="F366" s="9">
        <v>1455773</v>
      </c>
      <c r="G366" s="8" t="s">
        <v>29</v>
      </c>
      <c r="H366" s="9">
        <v>152856</v>
      </c>
      <c r="I366" s="132"/>
      <c r="J366" s="133"/>
      <c r="K366" s="134"/>
      <c r="L366" s="135"/>
      <c r="M366" s="136"/>
      <c r="N366" s="49" t="str">
        <f t="shared" si="22"/>
        <v>15665</v>
      </c>
      <c r="O366" t="str">
        <f t="shared" si="20"/>
        <v/>
      </c>
      <c r="Q366">
        <f t="shared" si="23"/>
        <v>15665</v>
      </c>
      <c r="R366" s="39">
        <f t="shared" si="21"/>
        <v>1455773</v>
      </c>
    </row>
    <row r="367" spans="1:18" ht="14.45" customHeight="1">
      <c r="A367" s="10">
        <v>348</v>
      </c>
      <c r="B367" s="131"/>
      <c r="C367" s="6" t="s">
        <v>407</v>
      </c>
      <c r="D367" s="7">
        <v>45000</v>
      </c>
      <c r="E367" s="8" t="s">
        <v>73</v>
      </c>
      <c r="F367" s="9">
        <v>374347</v>
      </c>
      <c r="G367" s="8" t="s">
        <v>29</v>
      </c>
      <c r="H367" s="9">
        <v>39306</v>
      </c>
      <c r="I367" s="132"/>
      <c r="J367" s="133"/>
      <c r="K367" s="134"/>
      <c r="L367" s="135"/>
      <c r="M367" s="136"/>
      <c r="N367" s="49" t="str">
        <f t="shared" si="22"/>
        <v>13683</v>
      </c>
      <c r="O367" t="str">
        <f t="shared" si="20"/>
        <v/>
      </c>
      <c r="Q367">
        <f t="shared" si="23"/>
        <v>13683</v>
      </c>
      <c r="R367" s="39">
        <f t="shared" si="21"/>
        <v>374347</v>
      </c>
    </row>
    <row r="368" spans="1:18" ht="14.45" customHeight="1">
      <c r="A368" s="10">
        <v>349</v>
      </c>
      <c r="B368" s="131"/>
      <c r="C368" s="6" t="s">
        <v>408</v>
      </c>
      <c r="D368" s="7">
        <v>45000</v>
      </c>
      <c r="E368" s="8" t="s">
        <v>69</v>
      </c>
      <c r="F368" s="9">
        <v>1418560</v>
      </c>
      <c r="G368" s="8" t="s">
        <v>29</v>
      </c>
      <c r="H368" s="9">
        <v>148949</v>
      </c>
      <c r="I368" s="132"/>
      <c r="J368" s="133"/>
      <c r="K368" s="134"/>
      <c r="L368" s="135"/>
      <c r="M368" s="136"/>
      <c r="N368" s="49" t="str">
        <f t="shared" si="22"/>
        <v>13676</v>
      </c>
      <c r="O368" t="str">
        <f t="shared" si="20"/>
        <v/>
      </c>
      <c r="Q368">
        <f t="shared" si="23"/>
        <v>13676</v>
      </c>
      <c r="R368" s="39">
        <f t="shared" si="21"/>
        <v>1418560</v>
      </c>
    </row>
    <row r="369" spans="1:18" ht="14.45" customHeight="1">
      <c r="A369" s="10">
        <v>350</v>
      </c>
      <c r="B369" s="131"/>
      <c r="C369" s="6" t="s">
        <v>409</v>
      </c>
      <c r="D369" s="7">
        <v>45000</v>
      </c>
      <c r="E369" s="8" t="s">
        <v>73</v>
      </c>
      <c r="F369" s="9">
        <v>374347</v>
      </c>
      <c r="G369" s="8" t="s">
        <v>29</v>
      </c>
      <c r="H369" s="9">
        <v>39306</v>
      </c>
      <c r="I369" s="132"/>
      <c r="J369" s="133"/>
      <c r="K369" s="134"/>
      <c r="L369" s="135"/>
      <c r="M369" s="136"/>
      <c r="N369" s="49" t="str">
        <f t="shared" si="22"/>
        <v>13630</v>
      </c>
      <c r="O369" t="str">
        <f t="shared" si="20"/>
        <v/>
      </c>
      <c r="Q369">
        <f t="shared" si="23"/>
        <v>13630</v>
      </c>
      <c r="R369" s="39">
        <f t="shared" si="21"/>
        <v>374347</v>
      </c>
    </row>
    <row r="370" spans="1:18" ht="14.45" customHeight="1">
      <c r="A370" s="10">
        <v>351</v>
      </c>
      <c r="B370" s="131"/>
      <c r="C370" s="6" t="s">
        <v>410</v>
      </c>
      <c r="D370" s="7">
        <v>45002</v>
      </c>
      <c r="E370" s="8" t="s">
        <v>98</v>
      </c>
      <c r="F370" s="9">
        <v>1046363</v>
      </c>
      <c r="G370" s="8" t="s">
        <v>29</v>
      </c>
      <c r="H370" s="9">
        <v>109868</v>
      </c>
      <c r="I370" s="132"/>
      <c r="J370" s="133"/>
      <c r="K370" s="134"/>
      <c r="L370" s="135"/>
      <c r="M370" s="136"/>
      <c r="N370" s="49" t="str">
        <f t="shared" si="22"/>
        <v>15640</v>
      </c>
      <c r="O370" t="str">
        <f t="shared" si="20"/>
        <v/>
      </c>
      <c r="Q370">
        <f t="shared" si="23"/>
        <v>15640</v>
      </c>
      <c r="R370" s="39">
        <f t="shared" si="21"/>
        <v>1046363</v>
      </c>
    </row>
    <row r="371" spans="1:18" ht="14.45" customHeight="1">
      <c r="A371" s="10">
        <v>352</v>
      </c>
      <c r="B371" s="131"/>
      <c r="C371" s="6" t="s">
        <v>411</v>
      </c>
      <c r="D371" s="7">
        <v>45002</v>
      </c>
      <c r="E371" s="8" t="s">
        <v>75</v>
      </c>
      <c r="F371" s="9">
        <v>374347</v>
      </c>
      <c r="G371" s="8" t="s">
        <v>29</v>
      </c>
      <c r="H371" s="9">
        <v>39306</v>
      </c>
      <c r="I371" s="132"/>
      <c r="J371" s="133"/>
      <c r="K371" s="134"/>
      <c r="L371" s="135"/>
      <c r="M371" s="136"/>
      <c r="N371" s="49" t="str">
        <f t="shared" si="22"/>
        <v>15599</v>
      </c>
      <c r="O371" t="str">
        <f t="shared" si="20"/>
        <v/>
      </c>
      <c r="Q371">
        <f t="shared" si="23"/>
        <v>15599</v>
      </c>
      <c r="R371" s="39">
        <f t="shared" si="21"/>
        <v>374347</v>
      </c>
    </row>
    <row r="372" spans="1:18" ht="14.45" customHeight="1">
      <c r="A372" s="10">
        <v>353</v>
      </c>
      <c r="B372" s="131"/>
      <c r="C372" s="6" t="s">
        <v>412</v>
      </c>
      <c r="D372" s="7">
        <v>45002</v>
      </c>
      <c r="E372" s="8" t="s">
        <v>75</v>
      </c>
      <c r="F372" s="9">
        <v>374347</v>
      </c>
      <c r="G372" s="8" t="s">
        <v>29</v>
      </c>
      <c r="H372" s="9">
        <v>39306</v>
      </c>
      <c r="I372" s="132"/>
      <c r="J372" s="133"/>
      <c r="K372" s="134"/>
      <c r="L372" s="135"/>
      <c r="M372" s="136"/>
      <c r="N372" s="49" t="str">
        <f t="shared" si="22"/>
        <v>15596</v>
      </c>
      <c r="O372" t="str">
        <f t="shared" si="20"/>
        <v/>
      </c>
      <c r="Q372">
        <f t="shared" si="23"/>
        <v>15596</v>
      </c>
      <c r="R372" s="39">
        <f t="shared" si="21"/>
        <v>374347</v>
      </c>
    </row>
    <row r="373" spans="1:18" ht="14.45" customHeight="1">
      <c r="A373" s="10">
        <v>354</v>
      </c>
      <c r="B373" s="131"/>
      <c r="C373" s="6" t="s">
        <v>413</v>
      </c>
      <c r="D373" s="7">
        <v>45002</v>
      </c>
      <c r="E373" s="8" t="s">
        <v>75</v>
      </c>
      <c r="F373" s="9">
        <v>374347</v>
      </c>
      <c r="G373" s="8" t="s">
        <v>29</v>
      </c>
      <c r="H373" s="9">
        <v>39306</v>
      </c>
      <c r="I373" s="132"/>
      <c r="J373" s="133"/>
      <c r="K373" s="134"/>
      <c r="L373" s="135"/>
      <c r="M373" s="136"/>
      <c r="N373" s="49" t="str">
        <f t="shared" si="22"/>
        <v>15593</v>
      </c>
      <c r="O373" t="str">
        <f t="shared" si="20"/>
        <v/>
      </c>
      <c r="Q373">
        <f t="shared" si="23"/>
        <v>15593</v>
      </c>
      <c r="R373" s="39">
        <f t="shared" si="21"/>
        <v>374347</v>
      </c>
    </row>
    <row r="374" spans="1:18" ht="14.45" customHeight="1">
      <c r="A374" s="10">
        <v>355</v>
      </c>
      <c r="B374" s="131"/>
      <c r="C374" s="6" t="s">
        <v>414</v>
      </c>
      <c r="D374" s="7">
        <v>45000</v>
      </c>
      <c r="E374" s="8" t="s">
        <v>101</v>
      </c>
      <c r="F374" s="9">
        <v>374347</v>
      </c>
      <c r="G374" s="8" t="s">
        <v>29</v>
      </c>
      <c r="H374" s="9">
        <v>39306</v>
      </c>
      <c r="I374" s="132"/>
      <c r="J374" s="133"/>
      <c r="K374" s="134"/>
      <c r="L374" s="135"/>
      <c r="M374" s="136"/>
      <c r="N374" s="49" t="str">
        <f t="shared" si="22"/>
        <v>13625</v>
      </c>
      <c r="O374" t="str">
        <f t="shared" si="20"/>
        <v/>
      </c>
      <c r="Q374">
        <f t="shared" si="23"/>
        <v>13625</v>
      </c>
      <c r="R374" s="39">
        <f t="shared" si="21"/>
        <v>374347</v>
      </c>
    </row>
    <row r="375" spans="1:18" ht="14.45" customHeight="1">
      <c r="A375" s="10">
        <v>356</v>
      </c>
      <c r="B375" s="131"/>
      <c r="C375" s="6" t="s">
        <v>415</v>
      </c>
      <c r="D375" s="7">
        <v>45000</v>
      </c>
      <c r="E375" s="8" t="s">
        <v>98</v>
      </c>
      <c r="F375" s="9">
        <v>853141</v>
      </c>
      <c r="G375" s="8" t="s">
        <v>29</v>
      </c>
      <c r="H375" s="9">
        <v>89580</v>
      </c>
      <c r="I375" s="132"/>
      <c r="J375" s="133"/>
      <c r="K375" s="134"/>
      <c r="L375" s="135"/>
      <c r="M375" s="136"/>
      <c r="N375" s="49" t="str">
        <f t="shared" si="22"/>
        <v>13624</v>
      </c>
      <c r="O375" t="str">
        <f t="shared" si="20"/>
        <v/>
      </c>
      <c r="Q375">
        <f t="shared" si="23"/>
        <v>13624</v>
      </c>
      <c r="R375" s="39">
        <f t="shared" si="21"/>
        <v>853141</v>
      </c>
    </row>
    <row r="376" spans="1:18" ht="14.45" customHeight="1">
      <c r="A376" s="10">
        <v>357</v>
      </c>
      <c r="B376" s="131"/>
      <c r="C376" s="6" t="s">
        <v>416</v>
      </c>
      <c r="D376" s="7">
        <v>44998</v>
      </c>
      <c r="E376" s="8" t="s">
        <v>101</v>
      </c>
      <c r="F376" s="9">
        <v>374347</v>
      </c>
      <c r="G376" s="8" t="s">
        <v>29</v>
      </c>
      <c r="H376" s="9">
        <v>39306</v>
      </c>
      <c r="I376" s="132"/>
      <c r="J376" s="133"/>
      <c r="K376" s="134"/>
      <c r="L376" s="135"/>
      <c r="M376" s="136"/>
      <c r="N376" s="49" t="str">
        <f t="shared" si="22"/>
        <v>13445</v>
      </c>
      <c r="O376" t="str">
        <f t="shared" si="20"/>
        <v/>
      </c>
      <c r="Q376">
        <f t="shared" si="23"/>
        <v>13445</v>
      </c>
      <c r="R376" s="39">
        <f t="shared" si="21"/>
        <v>374347</v>
      </c>
    </row>
    <row r="377" spans="1:18" ht="14.45" customHeight="1">
      <c r="A377" s="10">
        <v>358</v>
      </c>
      <c r="B377" s="131"/>
      <c r="C377" s="6" t="s">
        <v>417</v>
      </c>
      <c r="D377" s="7">
        <v>45000</v>
      </c>
      <c r="E377" s="8" t="s">
        <v>69</v>
      </c>
      <c r="F377" s="9">
        <v>610819</v>
      </c>
      <c r="G377" s="8" t="s">
        <v>29</v>
      </c>
      <c r="H377" s="9">
        <v>64136</v>
      </c>
      <c r="I377" s="132"/>
      <c r="J377" s="133"/>
      <c r="K377" s="134"/>
      <c r="L377" s="135"/>
      <c r="M377" s="136"/>
      <c r="N377" s="49" t="str">
        <f t="shared" si="22"/>
        <v>13616</v>
      </c>
      <c r="O377" t="str">
        <f t="shared" si="20"/>
        <v/>
      </c>
      <c r="Q377">
        <f t="shared" si="23"/>
        <v>13616</v>
      </c>
      <c r="R377" s="39">
        <f t="shared" si="21"/>
        <v>610819</v>
      </c>
    </row>
    <row r="378" spans="1:18" ht="14.45" customHeight="1">
      <c r="A378" s="10">
        <v>359</v>
      </c>
      <c r="B378" s="131"/>
      <c r="C378" s="6" t="s">
        <v>418</v>
      </c>
      <c r="D378" s="7">
        <v>45002</v>
      </c>
      <c r="E378" s="8" t="s">
        <v>73</v>
      </c>
      <c r="F378" s="9">
        <v>374347</v>
      </c>
      <c r="G378" s="8" t="s">
        <v>29</v>
      </c>
      <c r="H378" s="9">
        <v>39306</v>
      </c>
      <c r="I378" s="132"/>
      <c r="J378" s="133"/>
      <c r="K378" s="134"/>
      <c r="L378" s="135"/>
      <c r="M378" s="136"/>
      <c r="N378" s="49" t="str">
        <f t="shared" si="22"/>
        <v>15616</v>
      </c>
      <c r="O378" t="str">
        <f t="shared" si="20"/>
        <v/>
      </c>
      <c r="Q378">
        <f t="shared" si="23"/>
        <v>15616</v>
      </c>
      <c r="R378" s="39">
        <f t="shared" si="21"/>
        <v>374347</v>
      </c>
    </row>
    <row r="379" spans="1:18" ht="14.45" customHeight="1">
      <c r="A379" s="10">
        <v>360</v>
      </c>
      <c r="B379" s="131"/>
      <c r="C379" s="6" t="s">
        <v>419</v>
      </c>
      <c r="D379" s="7">
        <v>45002</v>
      </c>
      <c r="E379" s="8" t="s">
        <v>73</v>
      </c>
      <c r="F379" s="9">
        <v>374347</v>
      </c>
      <c r="G379" s="8" t="s">
        <v>29</v>
      </c>
      <c r="H379" s="9">
        <v>39306</v>
      </c>
      <c r="I379" s="132"/>
      <c r="J379" s="133"/>
      <c r="K379" s="134"/>
      <c r="L379" s="135"/>
      <c r="M379" s="136"/>
      <c r="N379" s="49" t="str">
        <f t="shared" si="22"/>
        <v>15583</v>
      </c>
      <c r="O379" t="str">
        <f t="shared" si="20"/>
        <v/>
      </c>
      <c r="Q379">
        <f t="shared" si="23"/>
        <v>15583</v>
      </c>
      <c r="R379" s="39">
        <f t="shared" si="21"/>
        <v>374347</v>
      </c>
    </row>
    <row r="380" spans="1:18" ht="14.45" customHeight="1">
      <c r="A380" s="10">
        <v>361</v>
      </c>
      <c r="B380" s="131"/>
      <c r="C380" s="6" t="s">
        <v>420</v>
      </c>
      <c r="D380" s="7">
        <v>45000</v>
      </c>
      <c r="E380" s="8" t="s">
        <v>73</v>
      </c>
      <c r="F380" s="9">
        <v>366491</v>
      </c>
      <c r="G380" s="8" t="s">
        <v>29</v>
      </c>
      <c r="H380" s="9">
        <v>38482</v>
      </c>
      <c r="I380" s="132"/>
      <c r="J380" s="133"/>
      <c r="K380" s="134"/>
      <c r="L380" s="135"/>
      <c r="M380" s="136"/>
      <c r="N380" s="49" t="str">
        <f t="shared" si="22"/>
        <v>13619</v>
      </c>
      <c r="O380" t="str">
        <f t="shared" si="20"/>
        <v/>
      </c>
      <c r="Q380">
        <f t="shared" si="23"/>
        <v>13619</v>
      </c>
      <c r="R380" s="39">
        <f t="shared" si="21"/>
        <v>366491</v>
      </c>
    </row>
    <row r="381" spans="1:18" ht="14.45" customHeight="1">
      <c r="A381" s="10">
        <v>362</v>
      </c>
      <c r="B381" s="131"/>
      <c r="C381" s="6" t="s">
        <v>421</v>
      </c>
      <c r="D381" s="7">
        <v>45002</v>
      </c>
      <c r="E381" s="8" t="s">
        <v>75</v>
      </c>
      <c r="F381" s="9">
        <v>374347</v>
      </c>
      <c r="G381" s="8" t="s">
        <v>29</v>
      </c>
      <c r="H381" s="9">
        <v>39306</v>
      </c>
      <c r="I381" s="132"/>
      <c r="J381" s="133"/>
      <c r="K381" s="134"/>
      <c r="L381" s="135"/>
      <c r="M381" s="136"/>
      <c r="N381" s="49" t="str">
        <f t="shared" si="22"/>
        <v>15624</v>
      </c>
      <c r="O381" t="str">
        <f t="shared" si="20"/>
        <v/>
      </c>
      <c r="Q381">
        <f t="shared" si="23"/>
        <v>15624</v>
      </c>
      <c r="R381" s="39">
        <f t="shared" si="21"/>
        <v>374347</v>
      </c>
    </row>
    <row r="382" spans="1:18" ht="14.45" customHeight="1">
      <c r="A382" s="10">
        <v>363</v>
      </c>
      <c r="B382" s="131"/>
      <c r="C382" s="6" t="s">
        <v>422</v>
      </c>
      <c r="D382" s="7">
        <v>44999</v>
      </c>
      <c r="E382" s="8" t="s">
        <v>75</v>
      </c>
      <c r="F382" s="9">
        <v>569226</v>
      </c>
      <c r="G382" s="8" t="s">
        <v>29</v>
      </c>
      <c r="H382" s="9">
        <v>59769</v>
      </c>
      <c r="I382" s="132"/>
      <c r="J382" s="133"/>
      <c r="K382" s="134"/>
      <c r="L382" s="135"/>
      <c r="M382" s="136"/>
      <c r="N382" s="49" t="str">
        <f t="shared" si="22"/>
        <v>13564</v>
      </c>
      <c r="O382" t="str">
        <f t="shared" si="20"/>
        <v/>
      </c>
      <c r="Q382">
        <f t="shared" si="23"/>
        <v>13564</v>
      </c>
      <c r="R382" s="39">
        <f t="shared" si="21"/>
        <v>569226</v>
      </c>
    </row>
    <row r="383" spans="1:18" ht="14.45" customHeight="1">
      <c r="A383" s="10">
        <v>364</v>
      </c>
      <c r="B383" s="131"/>
      <c r="C383" s="6" t="s">
        <v>423</v>
      </c>
      <c r="D383" s="7">
        <v>44994</v>
      </c>
      <c r="E383" s="8" t="s">
        <v>75</v>
      </c>
      <c r="F383" s="9">
        <v>890382</v>
      </c>
      <c r="G383" s="8" t="s">
        <v>29</v>
      </c>
      <c r="H383" s="9">
        <v>93490</v>
      </c>
      <c r="I383" s="132"/>
      <c r="J383" s="133"/>
      <c r="K383" s="134"/>
      <c r="L383" s="135"/>
      <c r="M383" s="136"/>
      <c r="N383" s="49" t="str">
        <f t="shared" si="22"/>
        <v>12622</v>
      </c>
      <c r="O383" t="str">
        <f t="shared" si="20"/>
        <v/>
      </c>
      <c r="Q383">
        <f t="shared" si="23"/>
        <v>12622</v>
      </c>
      <c r="R383" s="39">
        <f t="shared" si="21"/>
        <v>890382</v>
      </c>
    </row>
    <row r="384" spans="1:18" ht="14.45" customHeight="1">
      <c r="A384" s="10">
        <v>365</v>
      </c>
      <c r="B384" s="131"/>
      <c r="C384" s="6" t="s">
        <v>424</v>
      </c>
      <c r="D384" s="7">
        <v>45000</v>
      </c>
      <c r="E384" s="8" t="s">
        <v>73</v>
      </c>
      <c r="F384" s="9">
        <v>374347</v>
      </c>
      <c r="G384" s="8" t="s">
        <v>29</v>
      </c>
      <c r="H384" s="9">
        <v>39306</v>
      </c>
      <c r="I384" s="132"/>
      <c r="J384" s="133"/>
      <c r="K384" s="134"/>
      <c r="L384" s="135"/>
      <c r="M384" s="136"/>
      <c r="N384" s="49" t="str">
        <f t="shared" si="22"/>
        <v>13620</v>
      </c>
      <c r="O384" t="str">
        <f t="shared" si="20"/>
        <v/>
      </c>
      <c r="Q384">
        <f t="shared" si="23"/>
        <v>13620</v>
      </c>
      <c r="R384" s="39">
        <f t="shared" si="21"/>
        <v>374347</v>
      </c>
    </row>
    <row r="385" spans="1:18" ht="14.45" customHeight="1">
      <c r="A385" s="10">
        <v>366</v>
      </c>
      <c r="B385" s="131"/>
      <c r="C385" s="6" t="s">
        <v>425</v>
      </c>
      <c r="D385" s="7">
        <v>44998</v>
      </c>
      <c r="E385" s="8" t="s">
        <v>101</v>
      </c>
      <c r="F385" s="9">
        <v>374347</v>
      </c>
      <c r="G385" s="8" t="s">
        <v>29</v>
      </c>
      <c r="H385" s="9">
        <v>39306</v>
      </c>
      <c r="I385" s="132"/>
      <c r="J385" s="133"/>
      <c r="K385" s="134"/>
      <c r="L385" s="135"/>
      <c r="M385" s="136"/>
      <c r="N385" s="49" t="str">
        <f t="shared" si="22"/>
        <v>13441</v>
      </c>
      <c r="O385" t="str">
        <f t="shared" si="20"/>
        <v/>
      </c>
      <c r="Q385">
        <f t="shared" si="23"/>
        <v>13441</v>
      </c>
      <c r="R385" s="39">
        <f t="shared" si="21"/>
        <v>374347</v>
      </c>
    </row>
    <row r="386" spans="1:18" ht="14.45" customHeight="1">
      <c r="A386" s="10">
        <v>367</v>
      </c>
      <c r="B386" s="131"/>
      <c r="C386" s="6" t="s">
        <v>426</v>
      </c>
      <c r="D386" s="7">
        <v>44992</v>
      </c>
      <c r="E386" s="8" t="s">
        <v>98</v>
      </c>
      <c r="F386" s="9">
        <v>679872</v>
      </c>
      <c r="G386" s="8" t="s">
        <v>29</v>
      </c>
      <c r="H386" s="9">
        <v>71387</v>
      </c>
      <c r="I386" s="132"/>
      <c r="J386" s="133"/>
      <c r="K386" s="134"/>
      <c r="L386" s="135"/>
      <c r="M386" s="136"/>
      <c r="N386" s="49" t="str">
        <f t="shared" si="22"/>
        <v>11526</v>
      </c>
      <c r="O386" t="str">
        <f t="shared" si="20"/>
        <v/>
      </c>
      <c r="Q386">
        <f t="shared" si="23"/>
        <v>11526</v>
      </c>
      <c r="R386" s="39">
        <f t="shared" si="21"/>
        <v>679872</v>
      </c>
    </row>
    <row r="387" spans="1:18" ht="14.45" customHeight="1">
      <c r="A387" s="10">
        <v>368</v>
      </c>
      <c r="B387" s="131"/>
      <c r="C387" s="6" t="s">
        <v>427</v>
      </c>
      <c r="D387" s="7">
        <v>44996</v>
      </c>
      <c r="E387" s="8" t="s">
        <v>66</v>
      </c>
      <c r="F387" s="9">
        <v>374347</v>
      </c>
      <c r="G387" s="8" t="s">
        <v>29</v>
      </c>
      <c r="H387" s="9">
        <v>39306</v>
      </c>
      <c r="I387" s="132"/>
      <c r="J387" s="133"/>
      <c r="K387" s="134"/>
      <c r="L387" s="135"/>
      <c r="M387" s="136"/>
      <c r="N387" s="49" t="str">
        <f t="shared" si="22"/>
        <v>13428</v>
      </c>
      <c r="O387" t="str">
        <f t="shared" si="20"/>
        <v/>
      </c>
      <c r="Q387">
        <f t="shared" si="23"/>
        <v>13428</v>
      </c>
      <c r="R387" s="39">
        <f t="shared" si="21"/>
        <v>374347</v>
      </c>
    </row>
    <row r="388" spans="1:18" ht="14.45" customHeight="1">
      <c r="A388" s="10">
        <v>369</v>
      </c>
      <c r="B388" s="131"/>
      <c r="C388" s="6" t="s">
        <v>428</v>
      </c>
      <c r="D388" s="7">
        <v>44996</v>
      </c>
      <c r="E388" s="8" t="s">
        <v>69</v>
      </c>
      <c r="F388" s="9">
        <v>1699066</v>
      </c>
      <c r="G388" s="8" t="s">
        <v>29</v>
      </c>
      <c r="H388" s="9">
        <v>178402</v>
      </c>
      <c r="I388" s="132"/>
      <c r="J388" s="133"/>
      <c r="K388" s="134"/>
      <c r="L388" s="135"/>
      <c r="M388" s="136"/>
      <c r="N388" s="49" t="str">
        <f t="shared" si="22"/>
        <v>13408</v>
      </c>
      <c r="O388" t="str">
        <f t="shared" si="20"/>
        <v/>
      </c>
      <c r="Q388">
        <f t="shared" si="23"/>
        <v>13408</v>
      </c>
      <c r="R388" s="39">
        <f t="shared" si="21"/>
        <v>1699066</v>
      </c>
    </row>
    <row r="389" spans="1:18" ht="14.45" customHeight="1">
      <c r="A389" s="10">
        <v>370</v>
      </c>
      <c r="B389" s="131"/>
      <c r="C389" s="6" t="s">
        <v>429</v>
      </c>
      <c r="D389" s="7">
        <v>44989</v>
      </c>
      <c r="E389" s="8" t="s">
        <v>73</v>
      </c>
      <c r="F389" s="9">
        <v>1046363</v>
      </c>
      <c r="G389" s="8" t="s">
        <v>29</v>
      </c>
      <c r="H389" s="9">
        <v>109868</v>
      </c>
      <c r="I389" s="132"/>
      <c r="J389" s="133"/>
      <c r="K389" s="134"/>
      <c r="L389" s="135"/>
      <c r="M389" s="136"/>
      <c r="N389" s="49" t="str">
        <f t="shared" si="22"/>
        <v>11327</v>
      </c>
      <c r="O389" t="str">
        <f t="shared" si="20"/>
        <v/>
      </c>
      <c r="Q389">
        <f t="shared" si="23"/>
        <v>11327</v>
      </c>
      <c r="R389" s="39">
        <f t="shared" si="21"/>
        <v>1046363</v>
      </c>
    </row>
    <row r="390" spans="1:18" ht="14.45" customHeight="1">
      <c r="A390" s="10">
        <v>371</v>
      </c>
      <c r="B390" s="131"/>
      <c r="C390" s="6" t="s">
        <v>430</v>
      </c>
      <c r="D390" s="7">
        <v>44987</v>
      </c>
      <c r="E390" s="8" t="s">
        <v>75</v>
      </c>
      <c r="F390" s="9">
        <v>789985</v>
      </c>
      <c r="G390" s="8" t="s">
        <v>29</v>
      </c>
      <c r="H390" s="9">
        <v>82948</v>
      </c>
      <c r="I390" s="132"/>
      <c r="J390" s="133"/>
      <c r="K390" s="134"/>
      <c r="L390" s="135"/>
      <c r="M390" s="136"/>
      <c r="N390" s="49" t="str">
        <f t="shared" si="22"/>
        <v>10630</v>
      </c>
      <c r="O390" t="str">
        <f t="shared" si="20"/>
        <v/>
      </c>
      <c r="Q390">
        <f t="shared" si="23"/>
        <v>10630</v>
      </c>
      <c r="R390" s="39">
        <f t="shared" si="21"/>
        <v>789985</v>
      </c>
    </row>
    <row r="391" spans="1:18" ht="14.45" customHeight="1">
      <c r="A391" s="10">
        <v>372</v>
      </c>
      <c r="B391" s="131"/>
      <c r="C391" s="6" t="s">
        <v>431</v>
      </c>
      <c r="D391" s="7">
        <v>44993</v>
      </c>
      <c r="E391" s="8" t="s">
        <v>69</v>
      </c>
      <c r="F391" s="9">
        <v>642492</v>
      </c>
      <c r="G391" s="8" t="s">
        <v>29</v>
      </c>
      <c r="H391" s="9">
        <v>67462</v>
      </c>
      <c r="I391" s="132"/>
      <c r="J391" s="133"/>
      <c r="K391" s="134"/>
      <c r="L391" s="135"/>
      <c r="M391" s="136"/>
      <c r="N391" s="49" t="str">
        <f t="shared" si="22"/>
        <v>11781</v>
      </c>
      <c r="O391" t="str">
        <f t="shared" si="20"/>
        <v/>
      </c>
      <c r="Q391">
        <f t="shared" si="23"/>
        <v>11781</v>
      </c>
      <c r="R391" s="39">
        <f t="shared" si="21"/>
        <v>642492</v>
      </c>
    </row>
    <row r="392" spans="1:18" ht="14.45" customHeight="1">
      <c r="A392" s="10">
        <v>373</v>
      </c>
      <c r="B392" s="131"/>
      <c r="C392" s="6" t="s">
        <v>432</v>
      </c>
      <c r="D392" s="7">
        <v>44996</v>
      </c>
      <c r="E392" s="8" t="s">
        <v>69</v>
      </c>
      <c r="F392" s="9">
        <v>374347</v>
      </c>
      <c r="G392" s="8" t="s">
        <v>29</v>
      </c>
      <c r="H392" s="9">
        <v>39306</v>
      </c>
      <c r="I392" s="132"/>
      <c r="J392" s="133"/>
      <c r="K392" s="134"/>
      <c r="L392" s="135"/>
      <c r="M392" s="136"/>
      <c r="N392" s="49" t="str">
        <f t="shared" si="22"/>
        <v>13350</v>
      </c>
      <c r="O392" t="str">
        <f t="shared" si="20"/>
        <v/>
      </c>
      <c r="Q392">
        <f t="shared" si="23"/>
        <v>13350</v>
      </c>
      <c r="R392" s="39">
        <f t="shared" si="21"/>
        <v>374347</v>
      </c>
    </row>
    <row r="393" spans="1:18" ht="14.45" customHeight="1">
      <c r="A393" s="10">
        <v>374</v>
      </c>
      <c r="B393" s="131"/>
      <c r="C393" s="6" t="s">
        <v>433</v>
      </c>
      <c r="D393" s="7">
        <v>44991</v>
      </c>
      <c r="E393" s="8" t="s">
        <v>194</v>
      </c>
      <c r="F393" s="9">
        <v>1019194</v>
      </c>
      <c r="G393" s="8" t="s">
        <v>29</v>
      </c>
      <c r="H393" s="9">
        <v>107015</v>
      </c>
      <c r="I393" s="132"/>
      <c r="J393" s="133"/>
      <c r="K393" s="134"/>
      <c r="L393" s="135"/>
      <c r="M393" s="136"/>
      <c r="N393" s="49" t="str">
        <f t="shared" si="22"/>
        <v>11390</v>
      </c>
      <c r="O393" t="str">
        <f t="shared" si="20"/>
        <v/>
      </c>
      <c r="Q393">
        <f t="shared" si="23"/>
        <v>11390</v>
      </c>
      <c r="R393" s="39">
        <f t="shared" si="21"/>
        <v>1019194</v>
      </c>
    </row>
    <row r="394" spans="1:18" ht="14.45" customHeight="1">
      <c r="A394" s="10">
        <v>375</v>
      </c>
      <c r="B394" s="131"/>
      <c r="C394" s="6" t="s">
        <v>434</v>
      </c>
      <c r="D394" s="7">
        <v>44986</v>
      </c>
      <c r="E394" s="8" t="s">
        <v>73</v>
      </c>
      <c r="F394" s="9">
        <v>666226</v>
      </c>
      <c r="G394" s="8" t="s">
        <v>29</v>
      </c>
      <c r="H394" s="9">
        <v>69954</v>
      </c>
      <c r="I394" s="132"/>
      <c r="J394" s="133"/>
      <c r="K394" s="134"/>
      <c r="L394" s="135"/>
      <c r="M394" s="136"/>
      <c r="N394" s="49" t="str">
        <f t="shared" si="22"/>
        <v>09127</v>
      </c>
      <c r="O394" t="str">
        <f t="shared" si="20"/>
        <v/>
      </c>
      <c r="Q394">
        <f t="shared" si="23"/>
        <v>9127</v>
      </c>
      <c r="R394" s="39">
        <f t="shared" si="21"/>
        <v>666226</v>
      </c>
    </row>
    <row r="395" spans="1:18" ht="14.45" customHeight="1">
      <c r="A395" s="10">
        <v>376</v>
      </c>
      <c r="B395" s="131"/>
      <c r="C395" s="6" t="s">
        <v>435</v>
      </c>
      <c r="D395" s="7">
        <v>44986</v>
      </c>
      <c r="E395" s="8" t="s">
        <v>66</v>
      </c>
      <c r="F395" s="9">
        <v>642492</v>
      </c>
      <c r="G395" s="8" t="s">
        <v>29</v>
      </c>
      <c r="H395" s="9">
        <v>67462</v>
      </c>
      <c r="I395" s="132"/>
      <c r="J395" s="133"/>
      <c r="K395" s="134"/>
      <c r="L395" s="135"/>
      <c r="M395" s="136"/>
      <c r="N395" s="49" t="str">
        <f t="shared" si="22"/>
        <v>09103</v>
      </c>
      <c r="O395" t="str">
        <f t="shared" si="20"/>
        <v/>
      </c>
      <c r="Q395">
        <f t="shared" si="23"/>
        <v>9103</v>
      </c>
      <c r="R395" s="39">
        <f t="shared" si="21"/>
        <v>642492</v>
      </c>
    </row>
    <row r="396" spans="1:18" ht="14.45" customHeight="1">
      <c r="A396" s="10">
        <v>377</v>
      </c>
      <c r="B396" s="131"/>
      <c r="C396" s="6" t="s">
        <v>436</v>
      </c>
      <c r="D396" s="7">
        <v>44987</v>
      </c>
      <c r="E396" s="8" t="s">
        <v>75</v>
      </c>
      <c r="F396" s="9">
        <v>408375</v>
      </c>
      <c r="G396" s="8" t="s">
        <v>29</v>
      </c>
      <c r="H396" s="9">
        <v>42879</v>
      </c>
      <c r="I396" s="132"/>
      <c r="J396" s="133"/>
      <c r="K396" s="134"/>
      <c r="L396" s="135"/>
      <c r="M396" s="136"/>
      <c r="N396" s="49" t="str">
        <f t="shared" si="22"/>
        <v>09752</v>
      </c>
      <c r="O396" t="str">
        <f t="shared" si="20"/>
        <v/>
      </c>
      <c r="Q396">
        <f t="shared" si="23"/>
        <v>9752</v>
      </c>
      <c r="R396" s="39">
        <f t="shared" si="21"/>
        <v>408375</v>
      </c>
    </row>
    <row r="397" spans="1:18" ht="14.45" customHeight="1">
      <c r="A397" s="10">
        <v>378</v>
      </c>
      <c r="B397" s="131"/>
      <c r="C397" s="6" t="s">
        <v>437</v>
      </c>
      <c r="D397" s="7">
        <v>44996</v>
      </c>
      <c r="E397" s="8" t="s">
        <v>62</v>
      </c>
      <c r="F397" s="9">
        <v>374347</v>
      </c>
      <c r="G397" s="8" t="s">
        <v>29</v>
      </c>
      <c r="H397" s="9">
        <v>39306</v>
      </c>
      <c r="I397" s="132"/>
      <c r="J397" s="133"/>
      <c r="K397" s="134"/>
      <c r="L397" s="135"/>
      <c r="M397" s="136"/>
      <c r="N397" s="49" t="str">
        <f t="shared" si="22"/>
        <v>13343</v>
      </c>
      <c r="O397" t="str">
        <f t="shared" si="20"/>
        <v/>
      </c>
      <c r="Q397">
        <f t="shared" si="23"/>
        <v>13343</v>
      </c>
      <c r="R397" s="39">
        <f t="shared" si="21"/>
        <v>374347</v>
      </c>
    </row>
    <row r="398" spans="1:18" ht="14.45" customHeight="1">
      <c r="A398" s="10">
        <v>379</v>
      </c>
      <c r="B398" s="131"/>
      <c r="C398" s="6" t="s">
        <v>438</v>
      </c>
      <c r="D398" s="7">
        <v>45015</v>
      </c>
      <c r="E398" s="8" t="s">
        <v>69</v>
      </c>
      <c r="F398" s="9">
        <v>1823390</v>
      </c>
      <c r="G398" s="8" t="s">
        <v>29</v>
      </c>
      <c r="H398" s="9">
        <v>191456</v>
      </c>
      <c r="I398" s="132"/>
      <c r="J398" s="133"/>
      <c r="K398" s="134"/>
      <c r="L398" s="135"/>
      <c r="M398" s="136"/>
      <c r="N398" s="49" t="str">
        <f t="shared" si="22"/>
        <v>18100</v>
      </c>
      <c r="O398" t="str">
        <f t="shared" si="20"/>
        <v/>
      </c>
      <c r="Q398">
        <f t="shared" si="23"/>
        <v>18100</v>
      </c>
      <c r="R398" s="39">
        <f t="shared" si="21"/>
        <v>1823390</v>
      </c>
    </row>
    <row r="399" spans="1:18" ht="14.45" customHeight="1">
      <c r="A399" s="10">
        <v>380</v>
      </c>
      <c r="B399" s="131"/>
      <c r="C399" s="6" t="s">
        <v>439</v>
      </c>
      <c r="D399" s="7">
        <v>45013</v>
      </c>
      <c r="E399" s="8" t="s">
        <v>69</v>
      </c>
      <c r="F399" s="9">
        <v>820691</v>
      </c>
      <c r="G399" s="8" t="s">
        <v>29</v>
      </c>
      <c r="H399" s="9">
        <v>86173</v>
      </c>
      <c r="I399" s="132"/>
      <c r="J399" s="133"/>
      <c r="K399" s="134"/>
      <c r="L399" s="135"/>
      <c r="M399" s="136"/>
      <c r="N399" s="49" t="str">
        <f t="shared" si="22"/>
        <v>17636</v>
      </c>
      <c r="O399" t="str">
        <f t="shared" si="20"/>
        <v/>
      </c>
      <c r="Q399">
        <f t="shared" si="23"/>
        <v>17636</v>
      </c>
      <c r="R399" s="39">
        <f t="shared" si="21"/>
        <v>820691</v>
      </c>
    </row>
    <row r="400" spans="1:18" ht="14.45" customHeight="1">
      <c r="A400" s="10">
        <v>381</v>
      </c>
      <c r="B400" s="131"/>
      <c r="C400" s="6" t="s">
        <v>440</v>
      </c>
      <c r="D400" s="7">
        <v>44999</v>
      </c>
      <c r="E400" s="8" t="s">
        <v>73</v>
      </c>
      <c r="F400" s="9">
        <v>1323117</v>
      </c>
      <c r="G400" s="8" t="s">
        <v>29</v>
      </c>
      <c r="H400" s="9">
        <v>138927</v>
      </c>
      <c r="I400" s="132"/>
      <c r="J400" s="133"/>
      <c r="K400" s="134"/>
      <c r="L400" s="135"/>
      <c r="M400" s="136"/>
      <c r="N400" s="49" t="str">
        <f t="shared" si="22"/>
        <v>13573</v>
      </c>
      <c r="O400" t="str">
        <f t="shared" si="20"/>
        <v/>
      </c>
      <c r="Q400">
        <f t="shared" si="23"/>
        <v>13573</v>
      </c>
      <c r="R400" s="39">
        <f t="shared" si="21"/>
        <v>1323117</v>
      </c>
    </row>
    <row r="401" spans="1:18" ht="14.45" customHeight="1">
      <c r="A401" s="10">
        <v>382</v>
      </c>
      <c r="B401" s="131"/>
      <c r="C401" s="6" t="s">
        <v>441</v>
      </c>
      <c r="D401" s="7">
        <v>45010</v>
      </c>
      <c r="E401" s="8" t="s">
        <v>101</v>
      </c>
      <c r="F401" s="9">
        <v>1683608</v>
      </c>
      <c r="G401" s="8" t="s">
        <v>29</v>
      </c>
      <c r="H401" s="9">
        <v>176779</v>
      </c>
      <c r="I401" s="132"/>
      <c r="J401" s="133"/>
      <c r="K401" s="134"/>
      <c r="L401" s="135"/>
      <c r="M401" s="136"/>
      <c r="N401" s="49" t="str">
        <f t="shared" si="22"/>
        <v>17493</v>
      </c>
      <c r="O401" t="str">
        <f t="shared" si="20"/>
        <v/>
      </c>
      <c r="Q401">
        <f t="shared" si="23"/>
        <v>17493</v>
      </c>
      <c r="R401" s="39">
        <f t="shared" si="21"/>
        <v>1683608</v>
      </c>
    </row>
    <row r="402" spans="1:18" ht="14.45" customHeight="1">
      <c r="A402" s="10">
        <v>383</v>
      </c>
      <c r="B402" s="131"/>
      <c r="C402" s="6" t="s">
        <v>442</v>
      </c>
      <c r="D402" s="7">
        <v>45014</v>
      </c>
      <c r="E402" s="8" t="s">
        <v>73</v>
      </c>
      <c r="F402" s="9">
        <v>276001</v>
      </c>
      <c r="G402" s="8" t="s">
        <v>29</v>
      </c>
      <c r="H402" s="9">
        <v>28980</v>
      </c>
      <c r="I402" s="132"/>
      <c r="J402" s="133"/>
      <c r="K402" s="134"/>
      <c r="L402" s="135"/>
      <c r="M402" s="136"/>
      <c r="N402" s="49" t="str">
        <f t="shared" si="22"/>
        <v>17746</v>
      </c>
      <c r="O402" t="str">
        <f t="shared" si="20"/>
        <v/>
      </c>
      <c r="Q402">
        <f t="shared" si="23"/>
        <v>17746</v>
      </c>
      <c r="R402" s="39">
        <f t="shared" si="21"/>
        <v>276001</v>
      </c>
    </row>
    <row r="403" spans="1:18" ht="14.45" customHeight="1">
      <c r="A403" s="10">
        <v>384</v>
      </c>
      <c r="B403" s="131"/>
      <c r="C403" s="6" t="s">
        <v>443</v>
      </c>
      <c r="D403" s="7">
        <v>45008</v>
      </c>
      <c r="E403" s="8" t="s">
        <v>75</v>
      </c>
      <c r="F403" s="9">
        <v>610819</v>
      </c>
      <c r="G403" s="8" t="s">
        <v>29</v>
      </c>
      <c r="H403" s="9">
        <v>64136</v>
      </c>
      <c r="I403" s="132"/>
      <c r="J403" s="133"/>
      <c r="K403" s="134"/>
      <c r="L403" s="135"/>
      <c r="M403" s="136"/>
      <c r="N403" s="49" t="str">
        <f t="shared" si="22"/>
        <v>16083</v>
      </c>
      <c r="O403" t="str">
        <f t="shared" si="20"/>
        <v/>
      </c>
      <c r="Q403">
        <f t="shared" si="23"/>
        <v>16083</v>
      </c>
      <c r="R403" s="39">
        <f t="shared" si="21"/>
        <v>610819</v>
      </c>
    </row>
    <row r="404" spans="1:18" ht="14.45" customHeight="1">
      <c r="A404" s="10">
        <v>385</v>
      </c>
      <c r="B404" s="131"/>
      <c r="C404" s="6" t="s">
        <v>444</v>
      </c>
      <c r="D404" s="7">
        <v>45014</v>
      </c>
      <c r="E404" s="8" t="s">
        <v>98</v>
      </c>
      <c r="F404" s="9">
        <v>1392348</v>
      </c>
      <c r="G404" s="8" t="s">
        <v>29</v>
      </c>
      <c r="H404" s="9">
        <v>146197</v>
      </c>
      <c r="I404" s="132"/>
      <c r="J404" s="133"/>
      <c r="K404" s="134"/>
      <c r="L404" s="135"/>
      <c r="M404" s="136"/>
      <c r="N404" s="49" t="str">
        <f t="shared" si="22"/>
        <v>17731</v>
      </c>
      <c r="O404" t="str">
        <f t="shared" si="20"/>
        <v/>
      </c>
      <c r="Q404">
        <f t="shared" si="23"/>
        <v>17731</v>
      </c>
      <c r="R404" s="39">
        <f t="shared" si="21"/>
        <v>1392348</v>
      </c>
    </row>
    <row r="405" spans="1:18" ht="14.45" customHeight="1">
      <c r="A405" s="10">
        <v>386</v>
      </c>
      <c r="B405" s="131"/>
      <c r="C405" s="6" t="s">
        <v>445</v>
      </c>
      <c r="D405" s="7">
        <v>45013</v>
      </c>
      <c r="E405" s="8" t="s">
        <v>75</v>
      </c>
      <c r="F405" s="9">
        <v>650203</v>
      </c>
      <c r="G405" s="8" t="s">
        <v>29</v>
      </c>
      <c r="H405" s="9">
        <v>68271</v>
      </c>
      <c r="I405" s="132"/>
      <c r="J405" s="133"/>
      <c r="K405" s="134"/>
      <c r="L405" s="135"/>
      <c r="M405" s="136"/>
      <c r="N405" s="49" t="str">
        <f t="shared" si="22"/>
        <v>17653</v>
      </c>
      <c r="O405" t="str">
        <f t="shared" ref="O405:O468" si="24">+IF(F405&gt;0,"","HT")</f>
        <v/>
      </c>
      <c r="Q405">
        <f t="shared" si="23"/>
        <v>17653</v>
      </c>
      <c r="R405" s="39">
        <f t="shared" ref="R405:R468" si="25">+F405</f>
        <v>650203</v>
      </c>
    </row>
    <row r="406" spans="1:18" ht="14.45" customHeight="1">
      <c r="A406" s="10">
        <v>387</v>
      </c>
      <c r="B406" s="131"/>
      <c r="C406" s="6" t="s">
        <v>446</v>
      </c>
      <c r="D406" s="7">
        <v>45013</v>
      </c>
      <c r="E406" s="8" t="s">
        <v>75</v>
      </c>
      <c r="F406" s="9">
        <v>774418</v>
      </c>
      <c r="G406" s="8" t="s">
        <v>29</v>
      </c>
      <c r="H406" s="9">
        <v>81314</v>
      </c>
      <c r="I406" s="132"/>
      <c r="J406" s="133"/>
      <c r="K406" s="134"/>
      <c r="L406" s="135"/>
      <c r="M406" s="136"/>
      <c r="N406" s="49" t="str">
        <f t="shared" si="22"/>
        <v>17639</v>
      </c>
      <c r="O406" t="str">
        <f t="shared" si="24"/>
        <v/>
      </c>
      <c r="Q406">
        <f t="shared" si="23"/>
        <v>17639</v>
      </c>
      <c r="R406" s="39">
        <f t="shared" si="25"/>
        <v>774418</v>
      </c>
    </row>
    <row r="407" spans="1:18" ht="14.45" customHeight="1">
      <c r="A407" s="10">
        <v>388</v>
      </c>
      <c r="B407" s="131"/>
      <c r="C407" s="6" t="s">
        <v>447</v>
      </c>
      <c r="D407" s="7">
        <v>45010</v>
      </c>
      <c r="E407" s="8" t="s">
        <v>101</v>
      </c>
      <c r="F407" s="9">
        <v>1194142</v>
      </c>
      <c r="G407" s="8" t="s">
        <v>29</v>
      </c>
      <c r="H407" s="9">
        <v>125385</v>
      </c>
      <c r="I407" s="132"/>
      <c r="J407" s="133"/>
      <c r="K407" s="134"/>
      <c r="L407" s="135"/>
      <c r="M407" s="136"/>
      <c r="N407" s="49" t="str">
        <f t="shared" si="22"/>
        <v>17500</v>
      </c>
      <c r="O407" t="str">
        <f t="shared" si="24"/>
        <v/>
      </c>
      <c r="Q407">
        <f t="shared" si="23"/>
        <v>17500</v>
      </c>
      <c r="R407" s="39">
        <f t="shared" si="25"/>
        <v>1194142</v>
      </c>
    </row>
    <row r="408" spans="1:18" ht="14.45" customHeight="1">
      <c r="A408" s="10">
        <v>389</v>
      </c>
      <c r="B408" s="131"/>
      <c r="C408" s="6" t="s">
        <v>448</v>
      </c>
      <c r="D408" s="7">
        <v>45005</v>
      </c>
      <c r="E408" s="8" t="s">
        <v>66</v>
      </c>
      <c r="F408" s="9">
        <v>1127535</v>
      </c>
      <c r="G408" s="8" t="s">
        <v>29</v>
      </c>
      <c r="H408" s="9">
        <v>118391</v>
      </c>
      <c r="I408" s="132"/>
      <c r="J408" s="133"/>
      <c r="K408" s="134"/>
      <c r="L408" s="135"/>
      <c r="M408" s="136"/>
      <c r="N408" s="49" t="str">
        <f t="shared" si="22"/>
        <v>15740</v>
      </c>
      <c r="O408" t="str">
        <f t="shared" si="24"/>
        <v/>
      </c>
      <c r="Q408">
        <f t="shared" si="23"/>
        <v>15740</v>
      </c>
      <c r="R408" s="39">
        <f t="shared" si="25"/>
        <v>1127535</v>
      </c>
    </row>
    <row r="409" spans="1:18" ht="14.45" customHeight="1">
      <c r="A409" s="10">
        <v>390</v>
      </c>
      <c r="B409" s="131"/>
      <c r="C409" s="6" t="s">
        <v>449</v>
      </c>
      <c r="D409" s="7">
        <v>45000</v>
      </c>
      <c r="E409" s="8" t="s">
        <v>75</v>
      </c>
      <c r="F409" s="9">
        <v>1059072</v>
      </c>
      <c r="G409" s="8" t="s">
        <v>29</v>
      </c>
      <c r="H409" s="9">
        <v>111203</v>
      </c>
      <c r="I409" s="132"/>
      <c r="J409" s="133"/>
      <c r="K409" s="134"/>
      <c r="L409" s="135"/>
      <c r="M409" s="136"/>
      <c r="N409" s="49" t="str">
        <f t="shared" si="22"/>
        <v>13622</v>
      </c>
      <c r="O409" t="str">
        <f t="shared" si="24"/>
        <v/>
      </c>
      <c r="Q409">
        <f t="shared" si="23"/>
        <v>13622</v>
      </c>
      <c r="R409" s="39">
        <f t="shared" si="25"/>
        <v>1059072</v>
      </c>
    </row>
    <row r="410" spans="1:18" ht="14.45" customHeight="1">
      <c r="A410" s="10">
        <v>391</v>
      </c>
      <c r="B410" s="131"/>
      <c r="C410" s="6" t="s">
        <v>450</v>
      </c>
      <c r="D410" s="7">
        <v>45007</v>
      </c>
      <c r="E410" s="8" t="s">
        <v>101</v>
      </c>
      <c r="F410" s="9">
        <v>529841</v>
      </c>
      <c r="G410" s="8" t="s">
        <v>29</v>
      </c>
      <c r="H410" s="9">
        <v>55633</v>
      </c>
      <c r="I410" s="132"/>
      <c r="J410" s="133"/>
      <c r="K410" s="134"/>
      <c r="L410" s="135"/>
      <c r="M410" s="136"/>
      <c r="N410" s="49" t="str">
        <f t="shared" ref="N410:N473" si="26">+RIGHT(C410,5)</f>
        <v>15875</v>
      </c>
      <c r="O410" t="str">
        <f t="shared" si="24"/>
        <v/>
      </c>
      <c r="Q410">
        <f t="shared" si="23"/>
        <v>15875</v>
      </c>
      <c r="R410" s="39">
        <f t="shared" si="25"/>
        <v>529841</v>
      </c>
    </row>
    <row r="411" spans="1:18" ht="14.45" customHeight="1">
      <c r="A411" s="10">
        <v>392</v>
      </c>
      <c r="B411" s="131"/>
      <c r="C411" s="6" t="s">
        <v>451</v>
      </c>
      <c r="D411" s="7">
        <v>45000</v>
      </c>
      <c r="E411" s="8" t="s">
        <v>69</v>
      </c>
      <c r="F411" s="9">
        <v>374347</v>
      </c>
      <c r="G411" s="8" t="s">
        <v>29</v>
      </c>
      <c r="H411" s="9">
        <v>39306</v>
      </c>
      <c r="I411" s="132"/>
      <c r="J411" s="133"/>
      <c r="K411" s="134"/>
      <c r="L411" s="135"/>
      <c r="M411" s="136"/>
      <c r="N411" s="49" t="str">
        <f t="shared" si="26"/>
        <v>13678</v>
      </c>
      <c r="O411" t="str">
        <f t="shared" si="24"/>
        <v/>
      </c>
      <c r="Q411">
        <f t="shared" si="23"/>
        <v>13678</v>
      </c>
      <c r="R411" s="39">
        <f t="shared" si="25"/>
        <v>374347</v>
      </c>
    </row>
    <row r="412" spans="1:18" ht="14.45" customHeight="1">
      <c r="A412" s="10">
        <v>393</v>
      </c>
      <c r="B412" s="131"/>
      <c r="C412" s="6" t="s">
        <v>452</v>
      </c>
      <c r="D412" s="7">
        <v>44996</v>
      </c>
      <c r="E412" s="8" t="s">
        <v>75</v>
      </c>
      <c r="F412" s="9">
        <v>374347</v>
      </c>
      <c r="G412" s="8" t="s">
        <v>29</v>
      </c>
      <c r="H412" s="9">
        <v>39306</v>
      </c>
      <c r="I412" s="132"/>
      <c r="J412" s="133"/>
      <c r="K412" s="134"/>
      <c r="L412" s="135"/>
      <c r="M412" s="136"/>
      <c r="N412" s="49" t="str">
        <f t="shared" si="26"/>
        <v>13339</v>
      </c>
      <c r="O412" t="str">
        <f t="shared" si="24"/>
        <v/>
      </c>
      <c r="Q412">
        <f t="shared" si="23"/>
        <v>13339</v>
      </c>
      <c r="R412" s="39">
        <f t="shared" si="25"/>
        <v>374347</v>
      </c>
    </row>
    <row r="413" spans="1:18" ht="14.45" customHeight="1">
      <c r="A413" s="10">
        <v>394</v>
      </c>
      <c r="B413" s="131"/>
      <c r="C413" s="6" t="s">
        <v>453</v>
      </c>
      <c r="D413" s="7">
        <v>45001</v>
      </c>
      <c r="E413" s="8" t="s">
        <v>75</v>
      </c>
      <c r="F413" s="9">
        <v>374347</v>
      </c>
      <c r="G413" s="8" t="s">
        <v>29</v>
      </c>
      <c r="H413" s="9">
        <v>39306</v>
      </c>
      <c r="I413" s="132"/>
      <c r="J413" s="133"/>
      <c r="K413" s="134"/>
      <c r="L413" s="135"/>
      <c r="M413" s="136"/>
      <c r="N413" s="49" t="str">
        <f t="shared" si="26"/>
        <v>13806</v>
      </c>
      <c r="O413" t="str">
        <f t="shared" si="24"/>
        <v/>
      </c>
      <c r="Q413">
        <f t="shared" si="23"/>
        <v>13806</v>
      </c>
      <c r="R413" s="39">
        <f t="shared" si="25"/>
        <v>374347</v>
      </c>
    </row>
    <row r="414" spans="1:18" ht="14.45" customHeight="1">
      <c r="A414" s="10">
        <v>395</v>
      </c>
      <c r="B414" s="131"/>
      <c r="C414" s="6" t="s">
        <v>454</v>
      </c>
      <c r="D414" s="7">
        <v>45001</v>
      </c>
      <c r="E414" s="8" t="s">
        <v>75</v>
      </c>
      <c r="F414" s="9">
        <v>770362</v>
      </c>
      <c r="G414" s="8" t="s">
        <v>29</v>
      </c>
      <c r="H414" s="9">
        <v>80888</v>
      </c>
      <c r="I414" s="132"/>
      <c r="J414" s="133"/>
      <c r="K414" s="134"/>
      <c r="L414" s="135"/>
      <c r="M414" s="136"/>
      <c r="N414" s="49" t="str">
        <f t="shared" si="26"/>
        <v>13805</v>
      </c>
      <c r="O414" t="str">
        <f t="shared" si="24"/>
        <v/>
      </c>
      <c r="Q414">
        <f t="shared" si="23"/>
        <v>13805</v>
      </c>
      <c r="R414" s="39">
        <f t="shared" si="25"/>
        <v>770362</v>
      </c>
    </row>
    <row r="415" spans="1:18" ht="14.45" customHeight="1">
      <c r="A415" s="10">
        <v>396</v>
      </c>
      <c r="B415" s="131"/>
      <c r="C415" s="6" t="s">
        <v>455</v>
      </c>
      <c r="D415" s="7">
        <v>44996</v>
      </c>
      <c r="E415" s="8" t="s">
        <v>98</v>
      </c>
      <c r="F415" s="9">
        <v>374347</v>
      </c>
      <c r="G415" s="8" t="s">
        <v>29</v>
      </c>
      <c r="H415" s="9">
        <v>39306</v>
      </c>
      <c r="I415" s="132"/>
      <c r="J415" s="133"/>
      <c r="K415" s="134"/>
      <c r="L415" s="135"/>
      <c r="M415" s="136"/>
      <c r="N415" s="49" t="str">
        <f t="shared" si="26"/>
        <v>13316</v>
      </c>
      <c r="O415" t="str">
        <f t="shared" si="24"/>
        <v/>
      </c>
      <c r="Q415">
        <f t="shared" si="23"/>
        <v>13316</v>
      </c>
      <c r="R415" s="39">
        <f t="shared" si="25"/>
        <v>374347</v>
      </c>
    </row>
    <row r="416" spans="1:18" ht="14.45" customHeight="1">
      <c r="A416" s="10">
        <v>397</v>
      </c>
      <c r="B416" s="131"/>
      <c r="C416" s="6" t="s">
        <v>456</v>
      </c>
      <c r="D416" s="7">
        <v>45002</v>
      </c>
      <c r="E416" s="8" t="s">
        <v>73</v>
      </c>
      <c r="F416" s="9">
        <v>374347</v>
      </c>
      <c r="G416" s="8" t="s">
        <v>29</v>
      </c>
      <c r="H416" s="9">
        <v>39306</v>
      </c>
      <c r="I416" s="132"/>
      <c r="J416" s="133"/>
      <c r="K416" s="134"/>
      <c r="L416" s="135"/>
      <c r="M416" s="136"/>
      <c r="N416" s="49" t="str">
        <f t="shared" si="26"/>
        <v>15585</v>
      </c>
      <c r="O416" t="str">
        <f t="shared" si="24"/>
        <v/>
      </c>
      <c r="Q416">
        <f t="shared" si="23"/>
        <v>15585</v>
      </c>
      <c r="R416" s="39">
        <f t="shared" si="25"/>
        <v>374347</v>
      </c>
    </row>
    <row r="417" spans="1:18" ht="14.45" customHeight="1">
      <c r="A417" s="10">
        <v>398</v>
      </c>
      <c r="B417" s="131"/>
      <c r="C417" s="6" t="s">
        <v>457</v>
      </c>
      <c r="D417" s="7">
        <v>45001</v>
      </c>
      <c r="E417" s="8" t="s">
        <v>98</v>
      </c>
      <c r="F417" s="9">
        <v>374347</v>
      </c>
      <c r="G417" s="8" t="s">
        <v>29</v>
      </c>
      <c r="H417" s="9">
        <v>39306</v>
      </c>
      <c r="I417" s="132"/>
      <c r="J417" s="133"/>
      <c r="K417" s="134"/>
      <c r="L417" s="135"/>
      <c r="M417" s="136"/>
      <c r="N417" s="49" t="str">
        <f t="shared" si="26"/>
        <v>13803</v>
      </c>
      <c r="O417" t="str">
        <f t="shared" si="24"/>
        <v/>
      </c>
      <c r="Q417">
        <f t="shared" ref="Q417:Q480" si="27">+N417*1</f>
        <v>13803</v>
      </c>
      <c r="R417" s="39">
        <f t="shared" si="25"/>
        <v>374347</v>
      </c>
    </row>
    <row r="418" spans="1:18" ht="14.45" customHeight="1">
      <c r="A418" s="10">
        <v>399</v>
      </c>
      <c r="B418" s="131"/>
      <c r="C418" s="6" t="s">
        <v>458</v>
      </c>
      <c r="D418" s="7">
        <v>45003</v>
      </c>
      <c r="E418" s="8" t="s">
        <v>69</v>
      </c>
      <c r="F418" s="9">
        <v>807741</v>
      </c>
      <c r="G418" s="8" t="s">
        <v>29</v>
      </c>
      <c r="H418" s="9">
        <v>84813</v>
      </c>
      <c r="I418" s="132"/>
      <c r="J418" s="133"/>
      <c r="K418" s="134"/>
      <c r="L418" s="135"/>
      <c r="M418" s="136"/>
      <c r="N418" s="49" t="str">
        <f t="shared" si="26"/>
        <v>15677</v>
      </c>
      <c r="O418" t="str">
        <f t="shared" si="24"/>
        <v/>
      </c>
      <c r="Q418">
        <f t="shared" si="27"/>
        <v>15677</v>
      </c>
      <c r="R418" s="39">
        <f t="shared" si="25"/>
        <v>807741</v>
      </c>
    </row>
    <row r="419" spans="1:18" ht="14.45" customHeight="1">
      <c r="A419" s="10">
        <v>400</v>
      </c>
      <c r="B419" s="131"/>
      <c r="C419" s="6" t="s">
        <v>459</v>
      </c>
      <c r="D419" s="7">
        <v>45001</v>
      </c>
      <c r="E419" s="8" t="s">
        <v>75</v>
      </c>
      <c r="F419" s="9">
        <v>831416</v>
      </c>
      <c r="G419" s="8" t="s">
        <v>29</v>
      </c>
      <c r="H419" s="9">
        <v>87299</v>
      </c>
      <c r="I419" s="132"/>
      <c r="J419" s="133"/>
      <c r="K419" s="134"/>
      <c r="L419" s="135"/>
      <c r="M419" s="136"/>
      <c r="N419" s="49" t="str">
        <f t="shared" si="26"/>
        <v>14180</v>
      </c>
      <c r="O419" t="str">
        <f t="shared" si="24"/>
        <v/>
      </c>
      <c r="Q419">
        <f t="shared" si="27"/>
        <v>14180</v>
      </c>
      <c r="R419" s="39">
        <f t="shared" si="25"/>
        <v>831416</v>
      </c>
    </row>
    <row r="420" spans="1:18" ht="14.45" customHeight="1">
      <c r="A420" s="10">
        <v>401</v>
      </c>
      <c r="B420" s="131"/>
      <c r="C420" s="6" t="s">
        <v>460</v>
      </c>
      <c r="D420" s="7">
        <v>45000</v>
      </c>
      <c r="E420" s="8" t="s">
        <v>101</v>
      </c>
      <c r="F420" s="9">
        <v>374347</v>
      </c>
      <c r="G420" s="8" t="s">
        <v>29</v>
      </c>
      <c r="H420" s="9">
        <v>39306</v>
      </c>
      <c r="I420" s="132"/>
      <c r="J420" s="133"/>
      <c r="K420" s="134"/>
      <c r="L420" s="135"/>
      <c r="M420" s="136"/>
      <c r="N420" s="49" t="str">
        <f t="shared" si="26"/>
        <v>13633</v>
      </c>
      <c r="O420" t="str">
        <f t="shared" si="24"/>
        <v/>
      </c>
      <c r="Q420">
        <f t="shared" si="27"/>
        <v>13633</v>
      </c>
      <c r="R420" s="39">
        <f t="shared" si="25"/>
        <v>374347</v>
      </c>
    </row>
    <row r="421" spans="1:18" ht="14.45" customHeight="1">
      <c r="A421" s="10">
        <v>402</v>
      </c>
      <c r="B421" s="131"/>
      <c r="C421" s="6" t="s">
        <v>461</v>
      </c>
      <c r="D421" s="7">
        <v>44996</v>
      </c>
      <c r="E421" s="8" t="s">
        <v>98</v>
      </c>
      <c r="F421" s="9">
        <v>374347</v>
      </c>
      <c r="G421" s="8" t="s">
        <v>29</v>
      </c>
      <c r="H421" s="9">
        <v>39306</v>
      </c>
      <c r="I421" s="132"/>
      <c r="J421" s="133"/>
      <c r="K421" s="134"/>
      <c r="L421" s="135"/>
      <c r="M421" s="136"/>
      <c r="N421" s="49" t="str">
        <f t="shared" si="26"/>
        <v>13336</v>
      </c>
      <c r="O421" t="str">
        <f t="shared" si="24"/>
        <v/>
      </c>
      <c r="Q421">
        <f t="shared" si="27"/>
        <v>13336</v>
      </c>
      <c r="R421" s="39">
        <f t="shared" si="25"/>
        <v>374347</v>
      </c>
    </row>
    <row r="422" spans="1:18" ht="14.45" customHeight="1">
      <c r="A422" s="10">
        <v>403</v>
      </c>
      <c r="B422" s="131"/>
      <c r="C422" s="6" t="s">
        <v>462</v>
      </c>
      <c r="D422" s="7">
        <v>44996</v>
      </c>
      <c r="E422" s="8" t="s">
        <v>98</v>
      </c>
      <c r="F422" s="9">
        <v>374347</v>
      </c>
      <c r="G422" s="8" t="s">
        <v>29</v>
      </c>
      <c r="H422" s="9">
        <v>39306</v>
      </c>
      <c r="I422" s="132"/>
      <c r="J422" s="133"/>
      <c r="K422" s="134"/>
      <c r="L422" s="135"/>
      <c r="M422" s="136"/>
      <c r="N422" s="49" t="str">
        <f t="shared" si="26"/>
        <v>13334</v>
      </c>
      <c r="O422" t="str">
        <f t="shared" si="24"/>
        <v/>
      </c>
      <c r="Q422">
        <f t="shared" si="27"/>
        <v>13334</v>
      </c>
      <c r="R422" s="39">
        <f t="shared" si="25"/>
        <v>374347</v>
      </c>
    </row>
    <row r="423" spans="1:18" ht="14.45" customHeight="1">
      <c r="A423" s="10">
        <v>404</v>
      </c>
      <c r="B423" s="131"/>
      <c r="C423" s="6" t="s">
        <v>463</v>
      </c>
      <c r="D423" s="7">
        <v>45000</v>
      </c>
      <c r="E423" s="8" t="s">
        <v>101</v>
      </c>
      <c r="F423" s="9">
        <v>374347</v>
      </c>
      <c r="G423" s="8" t="s">
        <v>29</v>
      </c>
      <c r="H423" s="9">
        <v>39306</v>
      </c>
      <c r="I423" s="132"/>
      <c r="J423" s="133"/>
      <c r="K423" s="134"/>
      <c r="L423" s="135"/>
      <c r="M423" s="136"/>
      <c r="N423" s="49" t="str">
        <f t="shared" si="26"/>
        <v>13644</v>
      </c>
      <c r="O423" t="str">
        <f t="shared" si="24"/>
        <v/>
      </c>
      <c r="Q423">
        <f t="shared" si="27"/>
        <v>13644</v>
      </c>
      <c r="R423" s="39">
        <f t="shared" si="25"/>
        <v>374347</v>
      </c>
    </row>
    <row r="424" spans="1:18" ht="14.45" customHeight="1">
      <c r="A424" s="10">
        <v>405</v>
      </c>
      <c r="B424" s="131"/>
      <c r="C424" s="6" t="s">
        <v>464</v>
      </c>
      <c r="D424" s="7">
        <v>44996</v>
      </c>
      <c r="E424" s="8" t="s">
        <v>98</v>
      </c>
      <c r="F424" s="9">
        <v>1167332</v>
      </c>
      <c r="G424" s="8" t="s">
        <v>29</v>
      </c>
      <c r="H424" s="9">
        <v>122570</v>
      </c>
      <c r="I424" s="132"/>
      <c r="J424" s="133"/>
      <c r="K424" s="134"/>
      <c r="L424" s="135"/>
      <c r="M424" s="136"/>
      <c r="N424" s="49" t="str">
        <f t="shared" si="26"/>
        <v>13417</v>
      </c>
      <c r="O424" t="str">
        <f t="shared" si="24"/>
        <v/>
      </c>
      <c r="Q424">
        <f t="shared" si="27"/>
        <v>13417</v>
      </c>
      <c r="R424" s="39">
        <f t="shared" si="25"/>
        <v>1167332</v>
      </c>
    </row>
    <row r="425" spans="1:18" ht="14.45" customHeight="1">
      <c r="A425" s="10">
        <v>406</v>
      </c>
      <c r="B425" s="131"/>
      <c r="C425" s="6" t="s">
        <v>465</v>
      </c>
      <c r="D425" s="7">
        <v>44996</v>
      </c>
      <c r="E425" s="8" t="s">
        <v>101</v>
      </c>
      <c r="F425" s="9">
        <v>973300</v>
      </c>
      <c r="G425" s="8" t="s">
        <v>29</v>
      </c>
      <c r="H425" s="9">
        <v>102196</v>
      </c>
      <c r="I425" s="132"/>
      <c r="J425" s="133"/>
      <c r="K425" s="134"/>
      <c r="L425" s="135"/>
      <c r="M425" s="136"/>
      <c r="N425" s="49" t="str">
        <f t="shared" si="26"/>
        <v>13412</v>
      </c>
      <c r="O425" t="str">
        <f t="shared" si="24"/>
        <v/>
      </c>
      <c r="Q425">
        <f t="shared" si="27"/>
        <v>13412</v>
      </c>
      <c r="R425" s="39">
        <f t="shared" si="25"/>
        <v>973300</v>
      </c>
    </row>
    <row r="426" spans="1:18" ht="14.45" customHeight="1">
      <c r="A426" s="10">
        <v>407</v>
      </c>
      <c r="B426" s="131"/>
      <c r="C426" s="6" t="s">
        <v>466</v>
      </c>
      <c r="D426" s="7">
        <v>44994</v>
      </c>
      <c r="E426" s="8" t="s">
        <v>73</v>
      </c>
      <c r="F426" s="9">
        <v>681877</v>
      </c>
      <c r="G426" s="8" t="s">
        <v>29</v>
      </c>
      <c r="H426" s="9">
        <v>71597</v>
      </c>
      <c r="I426" s="132"/>
      <c r="J426" s="133"/>
      <c r="K426" s="134"/>
      <c r="L426" s="135"/>
      <c r="M426" s="136"/>
      <c r="N426" s="49" t="str">
        <f t="shared" si="26"/>
        <v>13154</v>
      </c>
      <c r="O426" t="str">
        <f t="shared" si="24"/>
        <v/>
      </c>
      <c r="Q426">
        <f t="shared" si="27"/>
        <v>13154</v>
      </c>
      <c r="R426" s="39">
        <f t="shared" si="25"/>
        <v>681877</v>
      </c>
    </row>
    <row r="427" spans="1:18" ht="14.45" customHeight="1">
      <c r="A427" s="10">
        <v>408</v>
      </c>
      <c r="B427" s="131"/>
      <c r="C427" s="6" t="s">
        <v>467</v>
      </c>
      <c r="D427" s="7">
        <v>44999</v>
      </c>
      <c r="E427" s="8" t="s">
        <v>75</v>
      </c>
      <c r="F427" s="9">
        <v>958337</v>
      </c>
      <c r="G427" s="8" t="s">
        <v>29</v>
      </c>
      <c r="H427" s="9">
        <v>100625</v>
      </c>
      <c r="I427" s="132"/>
      <c r="J427" s="133"/>
      <c r="K427" s="134"/>
      <c r="L427" s="135"/>
      <c r="M427" s="136"/>
      <c r="N427" s="49" t="str">
        <f t="shared" si="26"/>
        <v>13563</v>
      </c>
      <c r="O427" t="str">
        <f t="shared" si="24"/>
        <v/>
      </c>
      <c r="Q427">
        <f t="shared" si="27"/>
        <v>13563</v>
      </c>
      <c r="R427" s="39">
        <f t="shared" si="25"/>
        <v>958337</v>
      </c>
    </row>
    <row r="428" spans="1:18" ht="14.45" customHeight="1">
      <c r="A428" s="10">
        <v>409</v>
      </c>
      <c r="B428" s="131"/>
      <c r="C428" s="6" t="s">
        <v>468</v>
      </c>
      <c r="D428" s="7">
        <v>44998</v>
      </c>
      <c r="E428" s="8" t="s">
        <v>101</v>
      </c>
      <c r="F428" s="9">
        <v>374347</v>
      </c>
      <c r="G428" s="8" t="s">
        <v>29</v>
      </c>
      <c r="H428" s="9">
        <v>39306</v>
      </c>
      <c r="I428" s="132"/>
      <c r="J428" s="133"/>
      <c r="K428" s="134"/>
      <c r="L428" s="135"/>
      <c r="M428" s="136"/>
      <c r="N428" s="49" t="str">
        <f t="shared" si="26"/>
        <v>13438</v>
      </c>
      <c r="O428" t="str">
        <f t="shared" si="24"/>
        <v/>
      </c>
      <c r="Q428">
        <f t="shared" si="27"/>
        <v>13438</v>
      </c>
      <c r="R428" s="39">
        <f t="shared" si="25"/>
        <v>374347</v>
      </c>
    </row>
    <row r="429" spans="1:18" ht="14.45" customHeight="1">
      <c r="A429" s="10">
        <v>410</v>
      </c>
      <c r="B429" s="131"/>
      <c r="C429" s="6" t="s">
        <v>469</v>
      </c>
      <c r="D429" s="7">
        <v>44998</v>
      </c>
      <c r="E429" s="8" t="s">
        <v>69</v>
      </c>
      <c r="F429" s="9">
        <v>374347</v>
      </c>
      <c r="G429" s="8" t="s">
        <v>29</v>
      </c>
      <c r="H429" s="9">
        <v>39306</v>
      </c>
      <c r="I429" s="132"/>
      <c r="J429" s="133"/>
      <c r="K429" s="134"/>
      <c r="L429" s="135"/>
      <c r="M429" s="136"/>
      <c r="N429" s="49" t="str">
        <f t="shared" si="26"/>
        <v>13465</v>
      </c>
      <c r="O429" t="str">
        <f t="shared" si="24"/>
        <v/>
      </c>
      <c r="Q429">
        <f t="shared" si="27"/>
        <v>13465</v>
      </c>
      <c r="R429" s="39">
        <f t="shared" si="25"/>
        <v>374347</v>
      </c>
    </row>
    <row r="430" spans="1:18" ht="14.45" customHeight="1">
      <c r="A430" s="10">
        <v>411</v>
      </c>
      <c r="B430" s="131"/>
      <c r="C430" s="6" t="s">
        <v>470</v>
      </c>
      <c r="D430" s="7">
        <v>44996</v>
      </c>
      <c r="E430" s="8" t="s">
        <v>66</v>
      </c>
      <c r="F430" s="9">
        <v>374347</v>
      </c>
      <c r="G430" s="8" t="s">
        <v>29</v>
      </c>
      <c r="H430" s="9">
        <v>39306</v>
      </c>
      <c r="I430" s="132"/>
      <c r="J430" s="133"/>
      <c r="K430" s="134"/>
      <c r="L430" s="135"/>
      <c r="M430" s="136"/>
      <c r="N430" s="49" t="str">
        <f t="shared" si="26"/>
        <v>13425</v>
      </c>
      <c r="O430" t="str">
        <f t="shared" si="24"/>
        <v/>
      </c>
      <c r="Q430">
        <f t="shared" si="27"/>
        <v>13425</v>
      </c>
      <c r="R430" s="39">
        <f t="shared" si="25"/>
        <v>374347</v>
      </c>
    </row>
    <row r="431" spans="1:18" ht="14.45" customHeight="1">
      <c r="A431" s="10">
        <v>412</v>
      </c>
      <c r="B431" s="131"/>
      <c r="C431" s="6" t="s">
        <v>471</v>
      </c>
      <c r="D431" s="7">
        <v>44996</v>
      </c>
      <c r="E431" s="8" t="s">
        <v>98</v>
      </c>
      <c r="F431" s="9">
        <v>374347</v>
      </c>
      <c r="G431" s="8" t="s">
        <v>29</v>
      </c>
      <c r="H431" s="9">
        <v>39306</v>
      </c>
      <c r="I431" s="132"/>
      <c r="J431" s="133"/>
      <c r="K431" s="134"/>
      <c r="L431" s="135"/>
      <c r="M431" s="136"/>
      <c r="N431" s="49" t="str">
        <f t="shared" si="26"/>
        <v>13414</v>
      </c>
      <c r="O431" t="str">
        <f t="shared" si="24"/>
        <v/>
      </c>
      <c r="Q431">
        <f t="shared" si="27"/>
        <v>13414</v>
      </c>
      <c r="R431" s="39">
        <f t="shared" si="25"/>
        <v>374347</v>
      </c>
    </row>
    <row r="432" spans="1:18" ht="14.45" customHeight="1">
      <c r="A432" s="10">
        <v>413</v>
      </c>
      <c r="B432" s="131"/>
      <c r="C432" s="6" t="s">
        <v>472</v>
      </c>
      <c r="D432" s="7">
        <v>44995</v>
      </c>
      <c r="E432" s="8" t="s">
        <v>73</v>
      </c>
      <c r="F432" s="9">
        <v>488655</v>
      </c>
      <c r="G432" s="8" t="s">
        <v>29</v>
      </c>
      <c r="H432" s="9">
        <v>51309</v>
      </c>
      <c r="I432" s="132"/>
      <c r="J432" s="133"/>
      <c r="K432" s="134"/>
      <c r="L432" s="135"/>
      <c r="M432" s="136"/>
      <c r="N432" s="49" t="str">
        <f t="shared" si="26"/>
        <v>13274</v>
      </c>
      <c r="O432" t="str">
        <f t="shared" si="24"/>
        <v/>
      </c>
      <c r="Q432">
        <f t="shared" si="27"/>
        <v>13274</v>
      </c>
      <c r="R432" s="39">
        <f t="shared" si="25"/>
        <v>488655</v>
      </c>
    </row>
    <row r="433" spans="1:18" ht="14.45" customHeight="1">
      <c r="A433" s="10">
        <v>414</v>
      </c>
      <c r="B433" s="131"/>
      <c r="C433" s="6" t="s">
        <v>473</v>
      </c>
      <c r="D433" s="7">
        <v>44994</v>
      </c>
      <c r="E433" s="8" t="s">
        <v>101</v>
      </c>
      <c r="F433" s="9">
        <v>1444528</v>
      </c>
      <c r="G433" s="8" t="s">
        <v>29</v>
      </c>
      <c r="H433" s="9">
        <v>151675</v>
      </c>
      <c r="I433" s="132"/>
      <c r="J433" s="133"/>
      <c r="K433" s="134"/>
      <c r="L433" s="135"/>
      <c r="M433" s="136"/>
      <c r="N433" s="49" t="str">
        <f t="shared" si="26"/>
        <v>13168</v>
      </c>
      <c r="O433" t="str">
        <f t="shared" si="24"/>
        <v/>
      </c>
      <c r="Q433">
        <f t="shared" si="27"/>
        <v>13168</v>
      </c>
      <c r="R433" s="39">
        <f t="shared" si="25"/>
        <v>1444528</v>
      </c>
    </row>
    <row r="434" spans="1:18" ht="14.45" customHeight="1">
      <c r="A434" s="10">
        <v>415</v>
      </c>
      <c r="B434" s="131"/>
      <c r="C434" s="6" t="s">
        <v>474</v>
      </c>
      <c r="D434" s="7">
        <v>44993</v>
      </c>
      <c r="E434" s="8" t="s">
        <v>101</v>
      </c>
      <c r="F434" s="9">
        <v>796788</v>
      </c>
      <c r="G434" s="8" t="s">
        <v>29</v>
      </c>
      <c r="H434" s="9">
        <v>83663</v>
      </c>
      <c r="I434" s="132"/>
      <c r="J434" s="133"/>
      <c r="K434" s="134"/>
      <c r="L434" s="135"/>
      <c r="M434" s="136"/>
      <c r="N434" s="49" t="str">
        <f t="shared" si="26"/>
        <v>11552</v>
      </c>
      <c r="O434" t="str">
        <f t="shared" si="24"/>
        <v/>
      </c>
      <c r="Q434">
        <f t="shared" si="27"/>
        <v>11552</v>
      </c>
      <c r="R434" s="39">
        <f t="shared" si="25"/>
        <v>796788</v>
      </c>
    </row>
    <row r="435" spans="1:18" ht="14.45" customHeight="1">
      <c r="A435" s="10">
        <v>416</v>
      </c>
      <c r="B435" s="131"/>
      <c r="C435" s="6" t="s">
        <v>475</v>
      </c>
      <c r="D435" s="7">
        <v>44987</v>
      </c>
      <c r="E435" s="8" t="s">
        <v>101</v>
      </c>
      <c r="F435" s="9">
        <v>807741</v>
      </c>
      <c r="G435" s="8" t="s">
        <v>29</v>
      </c>
      <c r="H435" s="9">
        <v>84813</v>
      </c>
      <c r="I435" s="132"/>
      <c r="J435" s="133"/>
      <c r="K435" s="134"/>
      <c r="L435" s="135"/>
      <c r="M435" s="136"/>
      <c r="N435" s="49" t="str">
        <f t="shared" si="26"/>
        <v>09789</v>
      </c>
      <c r="O435" t="str">
        <f t="shared" si="24"/>
        <v/>
      </c>
      <c r="Q435">
        <f t="shared" si="27"/>
        <v>9789</v>
      </c>
      <c r="R435" s="39">
        <f t="shared" si="25"/>
        <v>807741</v>
      </c>
    </row>
    <row r="436" spans="1:18" ht="14.45" customHeight="1">
      <c r="A436" s="10">
        <v>417</v>
      </c>
      <c r="B436" s="131"/>
      <c r="C436" s="6" t="s">
        <v>476</v>
      </c>
      <c r="D436" s="7">
        <v>44987</v>
      </c>
      <c r="E436" s="8" t="s">
        <v>73</v>
      </c>
      <c r="F436" s="9">
        <v>1217627</v>
      </c>
      <c r="G436" s="8" t="s">
        <v>29</v>
      </c>
      <c r="H436" s="9">
        <v>127851</v>
      </c>
      <c r="I436" s="132"/>
      <c r="J436" s="133"/>
      <c r="K436" s="134"/>
      <c r="L436" s="135"/>
      <c r="M436" s="136"/>
      <c r="N436" s="49" t="str">
        <f t="shared" si="26"/>
        <v>10651</v>
      </c>
      <c r="O436" t="str">
        <f t="shared" si="24"/>
        <v/>
      </c>
      <c r="Q436">
        <f t="shared" si="27"/>
        <v>10651</v>
      </c>
      <c r="R436" s="39">
        <f t="shared" si="25"/>
        <v>1217627</v>
      </c>
    </row>
    <row r="437" spans="1:18" ht="14.45" customHeight="1">
      <c r="A437" s="10">
        <v>418</v>
      </c>
      <c r="B437" s="131"/>
      <c r="C437" s="6" t="s">
        <v>477</v>
      </c>
      <c r="D437" s="7">
        <v>44989</v>
      </c>
      <c r="E437" s="8" t="s">
        <v>101</v>
      </c>
      <c r="F437" s="9">
        <v>1014690</v>
      </c>
      <c r="G437" s="8" t="s">
        <v>29</v>
      </c>
      <c r="H437" s="9">
        <v>106542</v>
      </c>
      <c r="I437" s="132"/>
      <c r="J437" s="133"/>
      <c r="K437" s="134"/>
      <c r="L437" s="135"/>
      <c r="M437" s="136"/>
      <c r="N437" s="49" t="str">
        <f t="shared" si="26"/>
        <v>11317</v>
      </c>
      <c r="O437" t="str">
        <f t="shared" si="24"/>
        <v/>
      </c>
      <c r="Q437">
        <f t="shared" si="27"/>
        <v>11317</v>
      </c>
      <c r="R437" s="39">
        <f t="shared" si="25"/>
        <v>1014690</v>
      </c>
    </row>
    <row r="438" spans="1:18" ht="14.45" customHeight="1">
      <c r="A438" s="10">
        <v>419</v>
      </c>
      <c r="B438" s="131"/>
      <c r="C438" s="6" t="s">
        <v>478</v>
      </c>
      <c r="D438" s="7">
        <v>44988</v>
      </c>
      <c r="E438" s="8" t="s">
        <v>75</v>
      </c>
      <c r="F438" s="9">
        <v>1006979</v>
      </c>
      <c r="G438" s="8" t="s">
        <v>29</v>
      </c>
      <c r="H438" s="9">
        <v>105733</v>
      </c>
      <c r="I438" s="132"/>
      <c r="J438" s="133"/>
      <c r="K438" s="134"/>
      <c r="L438" s="135"/>
      <c r="M438" s="136"/>
      <c r="N438" s="49" t="str">
        <f t="shared" si="26"/>
        <v>11235</v>
      </c>
      <c r="O438" t="str">
        <f t="shared" si="24"/>
        <v/>
      </c>
      <c r="Q438">
        <f t="shared" si="27"/>
        <v>11235</v>
      </c>
      <c r="R438" s="39">
        <f t="shared" si="25"/>
        <v>1006979</v>
      </c>
    </row>
    <row r="439" spans="1:18" ht="14.45" customHeight="1">
      <c r="A439" s="10">
        <v>420</v>
      </c>
      <c r="B439" s="131"/>
      <c r="C439" s="6" t="s">
        <v>479</v>
      </c>
      <c r="D439" s="7">
        <v>44986</v>
      </c>
      <c r="E439" s="8" t="s">
        <v>73</v>
      </c>
      <c r="F439" s="9">
        <v>532092</v>
      </c>
      <c r="G439" s="8" t="s">
        <v>29</v>
      </c>
      <c r="H439" s="9">
        <v>55870</v>
      </c>
      <c r="I439" s="132"/>
      <c r="J439" s="133"/>
      <c r="K439" s="134"/>
      <c r="L439" s="135"/>
      <c r="M439" s="136"/>
      <c r="N439" s="49" t="str">
        <f t="shared" si="26"/>
        <v>09128</v>
      </c>
      <c r="O439" t="str">
        <f t="shared" si="24"/>
        <v/>
      </c>
      <c r="Q439">
        <f t="shared" si="27"/>
        <v>9128</v>
      </c>
      <c r="R439" s="39">
        <f t="shared" si="25"/>
        <v>532092</v>
      </c>
    </row>
    <row r="440" spans="1:18" ht="14.45" customHeight="1">
      <c r="A440" s="10">
        <v>421</v>
      </c>
      <c r="B440" s="131"/>
      <c r="C440" s="6" t="s">
        <v>480</v>
      </c>
      <c r="D440" s="7">
        <v>45002</v>
      </c>
      <c r="E440" s="8" t="s">
        <v>75</v>
      </c>
      <c r="F440" s="9">
        <v>374347</v>
      </c>
      <c r="G440" s="8" t="s">
        <v>29</v>
      </c>
      <c r="H440" s="9">
        <v>39306</v>
      </c>
      <c r="I440" s="132"/>
      <c r="J440" s="133"/>
      <c r="K440" s="134"/>
      <c r="L440" s="135"/>
      <c r="M440" s="136"/>
      <c r="N440" s="49" t="str">
        <f t="shared" si="26"/>
        <v>15601</v>
      </c>
      <c r="O440" t="str">
        <f t="shared" si="24"/>
        <v/>
      </c>
      <c r="Q440">
        <f t="shared" si="27"/>
        <v>15601</v>
      </c>
      <c r="R440" s="39">
        <f t="shared" si="25"/>
        <v>374347</v>
      </c>
    </row>
    <row r="441" spans="1:18" ht="14.45" customHeight="1">
      <c r="A441" s="10">
        <v>422</v>
      </c>
      <c r="B441" s="131"/>
      <c r="C441" s="6" t="s">
        <v>481</v>
      </c>
      <c r="D441" s="7">
        <v>45013</v>
      </c>
      <c r="E441" s="8" t="s">
        <v>75</v>
      </c>
      <c r="F441" s="9">
        <v>1290691</v>
      </c>
      <c r="G441" s="8" t="s">
        <v>29</v>
      </c>
      <c r="H441" s="9">
        <v>135523</v>
      </c>
      <c r="I441" s="132"/>
      <c r="J441" s="133"/>
      <c r="K441" s="134"/>
      <c r="L441" s="135"/>
      <c r="M441" s="136"/>
      <c r="N441" s="49" t="str">
        <f t="shared" si="26"/>
        <v>17650</v>
      </c>
      <c r="O441" t="str">
        <f t="shared" si="24"/>
        <v/>
      </c>
      <c r="Q441">
        <f t="shared" si="27"/>
        <v>17650</v>
      </c>
      <c r="R441" s="39">
        <f t="shared" si="25"/>
        <v>1290691</v>
      </c>
    </row>
    <row r="442" spans="1:18" ht="14.45" customHeight="1">
      <c r="A442" s="10">
        <v>423</v>
      </c>
      <c r="B442" s="131"/>
      <c r="C442" s="6" t="s">
        <v>482</v>
      </c>
      <c r="D442" s="7">
        <v>45009</v>
      </c>
      <c r="E442" s="8" t="s">
        <v>101</v>
      </c>
      <c r="F442" s="9">
        <v>437549</v>
      </c>
      <c r="G442" s="8" t="s">
        <v>29</v>
      </c>
      <c r="H442" s="9">
        <v>45943</v>
      </c>
      <c r="I442" s="132"/>
      <c r="J442" s="133"/>
      <c r="K442" s="134"/>
      <c r="L442" s="135"/>
      <c r="M442" s="136"/>
      <c r="N442" s="49" t="str">
        <f t="shared" si="26"/>
        <v>17450</v>
      </c>
      <c r="O442" t="str">
        <f t="shared" si="24"/>
        <v/>
      </c>
      <c r="Q442">
        <f t="shared" si="27"/>
        <v>17450</v>
      </c>
      <c r="R442" s="39">
        <f t="shared" si="25"/>
        <v>437549</v>
      </c>
    </row>
    <row r="443" spans="1:18" ht="14.45" customHeight="1">
      <c r="A443" s="10">
        <v>424</v>
      </c>
      <c r="B443" s="131"/>
      <c r="C443" s="6" t="s">
        <v>483</v>
      </c>
      <c r="D443" s="7">
        <v>45008</v>
      </c>
      <c r="E443" s="8" t="s">
        <v>73</v>
      </c>
      <c r="F443" s="9">
        <v>880762</v>
      </c>
      <c r="G443" s="8" t="s">
        <v>29</v>
      </c>
      <c r="H443" s="9">
        <v>92480</v>
      </c>
      <c r="I443" s="132"/>
      <c r="J443" s="133"/>
      <c r="K443" s="134"/>
      <c r="L443" s="135"/>
      <c r="M443" s="136"/>
      <c r="N443" s="49" t="str">
        <f t="shared" si="26"/>
        <v>16372</v>
      </c>
      <c r="O443" t="str">
        <f t="shared" si="24"/>
        <v/>
      </c>
      <c r="Q443">
        <f t="shared" si="27"/>
        <v>16372</v>
      </c>
      <c r="R443" s="39">
        <f t="shared" si="25"/>
        <v>880762</v>
      </c>
    </row>
    <row r="444" spans="1:18" ht="14.45" customHeight="1">
      <c r="A444" s="10">
        <v>425</v>
      </c>
      <c r="B444" s="131"/>
      <c r="C444" s="6" t="s">
        <v>484</v>
      </c>
      <c r="D444" s="7">
        <v>45010</v>
      </c>
      <c r="E444" s="8" t="s">
        <v>101</v>
      </c>
      <c r="F444" s="9">
        <v>1945554</v>
      </c>
      <c r="G444" s="8" t="s">
        <v>29</v>
      </c>
      <c r="H444" s="9">
        <v>204283</v>
      </c>
      <c r="I444" s="132"/>
      <c r="J444" s="133"/>
      <c r="K444" s="134"/>
      <c r="L444" s="135"/>
      <c r="M444" s="136"/>
      <c r="N444" s="49" t="str">
        <f t="shared" si="26"/>
        <v>17521</v>
      </c>
      <c r="O444" t="str">
        <f t="shared" si="24"/>
        <v/>
      </c>
      <c r="Q444">
        <f t="shared" si="27"/>
        <v>17521</v>
      </c>
      <c r="R444" s="39">
        <f t="shared" si="25"/>
        <v>1945554</v>
      </c>
    </row>
    <row r="445" spans="1:18" ht="14.45" customHeight="1">
      <c r="A445" s="10">
        <v>426</v>
      </c>
      <c r="B445" s="131"/>
      <c r="C445" s="6" t="s">
        <v>485</v>
      </c>
      <c r="D445" s="7">
        <v>45015</v>
      </c>
      <c r="E445" s="8" t="s">
        <v>69</v>
      </c>
      <c r="F445" s="9">
        <v>610819</v>
      </c>
      <c r="G445" s="8" t="s">
        <v>29</v>
      </c>
      <c r="H445" s="9">
        <v>64136</v>
      </c>
      <c r="I445" s="132"/>
      <c r="J445" s="133"/>
      <c r="K445" s="134"/>
      <c r="L445" s="135"/>
      <c r="M445" s="136"/>
      <c r="N445" s="49" t="str">
        <f t="shared" si="26"/>
        <v>18682</v>
      </c>
      <c r="O445" t="str">
        <f t="shared" si="24"/>
        <v/>
      </c>
      <c r="Q445">
        <f t="shared" si="27"/>
        <v>18682</v>
      </c>
      <c r="R445" s="39">
        <f t="shared" si="25"/>
        <v>610819</v>
      </c>
    </row>
    <row r="446" spans="1:18" ht="14.45" customHeight="1">
      <c r="A446" s="10">
        <v>427</v>
      </c>
      <c r="B446" s="131"/>
      <c r="C446" s="6" t="s">
        <v>486</v>
      </c>
      <c r="D446" s="7">
        <v>45013</v>
      </c>
      <c r="E446" s="8" t="s">
        <v>73</v>
      </c>
      <c r="F446" s="9">
        <v>532092</v>
      </c>
      <c r="G446" s="8" t="s">
        <v>29</v>
      </c>
      <c r="H446" s="9">
        <v>55870</v>
      </c>
      <c r="I446" s="132"/>
      <c r="J446" s="133"/>
      <c r="K446" s="134"/>
      <c r="L446" s="135"/>
      <c r="M446" s="136"/>
      <c r="N446" s="49" t="str">
        <f t="shared" si="26"/>
        <v>17701</v>
      </c>
      <c r="O446" t="str">
        <f t="shared" si="24"/>
        <v/>
      </c>
      <c r="Q446">
        <f t="shared" si="27"/>
        <v>17701</v>
      </c>
      <c r="R446" s="39">
        <f t="shared" si="25"/>
        <v>532092</v>
      </c>
    </row>
    <row r="447" spans="1:18" ht="14.45" customHeight="1">
      <c r="A447" s="10">
        <v>428</v>
      </c>
      <c r="B447" s="131"/>
      <c r="C447" s="6" t="s">
        <v>487</v>
      </c>
      <c r="D447" s="7">
        <v>45009</v>
      </c>
      <c r="E447" s="8" t="s">
        <v>98</v>
      </c>
      <c r="F447" s="9">
        <v>1832457</v>
      </c>
      <c r="G447" s="8" t="s">
        <v>29</v>
      </c>
      <c r="H447" s="9">
        <v>192408</v>
      </c>
      <c r="I447" s="132"/>
      <c r="J447" s="133"/>
      <c r="K447" s="134"/>
      <c r="L447" s="135"/>
      <c r="M447" s="136"/>
      <c r="N447" s="49" t="str">
        <f t="shared" si="26"/>
        <v>17441</v>
      </c>
      <c r="O447" t="str">
        <f t="shared" si="24"/>
        <v/>
      </c>
      <c r="Q447">
        <f t="shared" si="27"/>
        <v>17441</v>
      </c>
      <c r="R447" s="39">
        <f t="shared" si="25"/>
        <v>1832457</v>
      </c>
    </row>
    <row r="448" spans="1:18" ht="14.45" customHeight="1">
      <c r="A448" s="10">
        <v>429</v>
      </c>
      <c r="B448" s="131"/>
      <c r="C448" s="6" t="s">
        <v>488</v>
      </c>
      <c r="D448" s="7">
        <v>45009</v>
      </c>
      <c r="E448" s="8" t="s">
        <v>98</v>
      </c>
      <c r="F448" s="9">
        <v>900385</v>
      </c>
      <c r="G448" s="8" t="s">
        <v>29</v>
      </c>
      <c r="H448" s="9">
        <v>94540</v>
      </c>
      <c r="I448" s="132"/>
      <c r="J448" s="133"/>
      <c r="K448" s="134"/>
      <c r="L448" s="135"/>
      <c r="M448" s="136"/>
      <c r="N448" s="49" t="str">
        <f t="shared" si="26"/>
        <v>17440</v>
      </c>
      <c r="O448" t="str">
        <f t="shared" si="24"/>
        <v/>
      </c>
      <c r="Q448">
        <f t="shared" si="27"/>
        <v>17440</v>
      </c>
      <c r="R448" s="39">
        <f t="shared" si="25"/>
        <v>900385</v>
      </c>
    </row>
    <row r="449" spans="1:18" ht="14.45" customHeight="1">
      <c r="A449" s="10">
        <v>430</v>
      </c>
      <c r="B449" s="131"/>
      <c r="C449" s="6" t="s">
        <v>489</v>
      </c>
      <c r="D449" s="7">
        <v>45016</v>
      </c>
      <c r="E449" s="8" t="s">
        <v>73</v>
      </c>
      <c r="F449" s="9">
        <v>546315</v>
      </c>
      <c r="G449" s="8" t="s">
        <v>29</v>
      </c>
      <c r="H449" s="9">
        <v>57363</v>
      </c>
      <c r="I449" s="132"/>
      <c r="J449" s="133"/>
      <c r="K449" s="134"/>
      <c r="L449" s="135"/>
      <c r="M449" s="136"/>
      <c r="N449" s="49" t="str">
        <f t="shared" si="26"/>
        <v>18755</v>
      </c>
      <c r="O449" t="str">
        <f t="shared" si="24"/>
        <v/>
      </c>
      <c r="Q449">
        <f t="shared" si="27"/>
        <v>18755</v>
      </c>
      <c r="R449" s="39">
        <f t="shared" si="25"/>
        <v>546315</v>
      </c>
    </row>
    <row r="450" spans="1:18" ht="14.45" customHeight="1">
      <c r="A450" s="10">
        <v>431</v>
      </c>
      <c r="B450" s="131"/>
      <c r="C450" s="6" t="s">
        <v>490</v>
      </c>
      <c r="D450" s="7">
        <v>44996</v>
      </c>
      <c r="E450" s="8" t="s">
        <v>101</v>
      </c>
      <c r="F450" s="9">
        <v>374347</v>
      </c>
      <c r="G450" s="8" t="s">
        <v>29</v>
      </c>
      <c r="H450" s="9">
        <v>39306</v>
      </c>
      <c r="I450" s="132"/>
      <c r="J450" s="133"/>
      <c r="K450" s="134"/>
      <c r="L450" s="135"/>
      <c r="M450" s="136"/>
      <c r="N450" s="49" t="str">
        <f t="shared" si="26"/>
        <v>13411</v>
      </c>
      <c r="O450" t="str">
        <f t="shared" si="24"/>
        <v/>
      </c>
      <c r="Q450">
        <f t="shared" si="27"/>
        <v>13411</v>
      </c>
      <c r="R450" s="39">
        <f t="shared" si="25"/>
        <v>374347</v>
      </c>
    </row>
    <row r="451" spans="1:18" ht="14.45" customHeight="1">
      <c r="A451" s="10">
        <v>432</v>
      </c>
      <c r="B451" s="131"/>
      <c r="C451" s="6" t="s">
        <v>491</v>
      </c>
      <c r="D451" s="7">
        <v>45010</v>
      </c>
      <c r="E451" s="8" t="s">
        <v>98</v>
      </c>
      <c r="F451" s="9">
        <v>863955</v>
      </c>
      <c r="G451" s="8" t="s">
        <v>29</v>
      </c>
      <c r="H451" s="9">
        <v>90715</v>
      </c>
      <c r="I451" s="132"/>
      <c r="J451" s="133"/>
      <c r="K451" s="134"/>
      <c r="L451" s="135"/>
      <c r="M451" s="136"/>
      <c r="N451" s="49" t="str">
        <f t="shared" si="26"/>
        <v>17509</v>
      </c>
      <c r="O451" t="str">
        <f t="shared" si="24"/>
        <v/>
      </c>
      <c r="Q451">
        <f t="shared" si="27"/>
        <v>17509</v>
      </c>
      <c r="R451" s="39">
        <f t="shared" si="25"/>
        <v>863955</v>
      </c>
    </row>
    <row r="452" spans="1:18" ht="14.45" customHeight="1">
      <c r="A452" s="10">
        <v>433</v>
      </c>
      <c r="B452" s="131"/>
      <c r="C452" s="6" t="s">
        <v>492</v>
      </c>
      <c r="D452" s="7">
        <v>45007</v>
      </c>
      <c r="E452" s="8" t="s">
        <v>75</v>
      </c>
      <c r="F452" s="9">
        <v>532092</v>
      </c>
      <c r="G452" s="8" t="s">
        <v>29</v>
      </c>
      <c r="H452" s="9">
        <v>55870</v>
      </c>
      <c r="I452" s="132"/>
      <c r="J452" s="133"/>
      <c r="K452" s="134"/>
      <c r="L452" s="135"/>
      <c r="M452" s="136"/>
      <c r="N452" s="49" t="str">
        <f t="shared" si="26"/>
        <v>15907</v>
      </c>
      <c r="O452" t="str">
        <f t="shared" si="24"/>
        <v/>
      </c>
      <c r="Q452">
        <f t="shared" si="27"/>
        <v>15907</v>
      </c>
      <c r="R452" s="39">
        <f t="shared" si="25"/>
        <v>532092</v>
      </c>
    </row>
    <row r="453" spans="1:18" ht="14.45" customHeight="1">
      <c r="A453" s="10">
        <v>434</v>
      </c>
      <c r="B453" s="131"/>
      <c r="C453" s="6" t="s">
        <v>493</v>
      </c>
      <c r="D453" s="7">
        <v>45010</v>
      </c>
      <c r="E453" s="8" t="s">
        <v>101</v>
      </c>
      <c r="F453" s="9">
        <v>608814</v>
      </c>
      <c r="G453" s="8" t="s">
        <v>29</v>
      </c>
      <c r="H453" s="9">
        <v>63925</v>
      </c>
      <c r="I453" s="132"/>
      <c r="J453" s="133"/>
      <c r="K453" s="134"/>
      <c r="L453" s="135"/>
      <c r="M453" s="136"/>
      <c r="N453" s="49" t="str">
        <f t="shared" si="26"/>
        <v>17485</v>
      </c>
      <c r="O453" t="str">
        <f t="shared" si="24"/>
        <v/>
      </c>
      <c r="Q453">
        <f t="shared" si="27"/>
        <v>17485</v>
      </c>
      <c r="R453" s="39">
        <f t="shared" si="25"/>
        <v>608814</v>
      </c>
    </row>
    <row r="454" spans="1:18" ht="14.45" customHeight="1">
      <c r="A454" s="10">
        <v>435</v>
      </c>
      <c r="B454" s="131"/>
      <c r="C454" s="6" t="s">
        <v>494</v>
      </c>
      <c r="D454" s="7">
        <v>45000</v>
      </c>
      <c r="E454" s="8" t="s">
        <v>75</v>
      </c>
      <c r="F454" s="9">
        <v>374347</v>
      </c>
      <c r="G454" s="8" t="s">
        <v>29</v>
      </c>
      <c r="H454" s="9">
        <v>39306</v>
      </c>
      <c r="I454" s="132"/>
      <c r="J454" s="133"/>
      <c r="K454" s="134"/>
      <c r="L454" s="135"/>
      <c r="M454" s="136"/>
      <c r="N454" s="49" t="str">
        <f t="shared" si="26"/>
        <v>13671</v>
      </c>
      <c r="O454" t="str">
        <f t="shared" si="24"/>
        <v/>
      </c>
      <c r="Q454">
        <f t="shared" si="27"/>
        <v>13671</v>
      </c>
      <c r="R454" s="39">
        <f t="shared" si="25"/>
        <v>374347</v>
      </c>
    </row>
    <row r="455" spans="1:18" ht="14.45" customHeight="1">
      <c r="A455" s="10">
        <v>436</v>
      </c>
      <c r="B455" s="131"/>
      <c r="C455" s="6" t="s">
        <v>495</v>
      </c>
      <c r="D455" s="7">
        <v>44999</v>
      </c>
      <c r="E455" s="8" t="s">
        <v>69</v>
      </c>
      <c r="F455" s="9">
        <v>374347</v>
      </c>
      <c r="G455" s="8" t="s">
        <v>29</v>
      </c>
      <c r="H455" s="9">
        <v>39306</v>
      </c>
      <c r="I455" s="132"/>
      <c r="J455" s="133"/>
      <c r="K455" s="134"/>
      <c r="L455" s="135"/>
      <c r="M455" s="136"/>
      <c r="N455" s="49" t="str">
        <f t="shared" si="26"/>
        <v>13593</v>
      </c>
      <c r="O455" t="str">
        <f t="shared" si="24"/>
        <v/>
      </c>
      <c r="Q455">
        <f t="shared" si="27"/>
        <v>13593</v>
      </c>
      <c r="R455" s="39">
        <f t="shared" si="25"/>
        <v>374347</v>
      </c>
    </row>
    <row r="456" spans="1:18" ht="14.45" customHeight="1">
      <c r="A456" s="10">
        <v>437</v>
      </c>
      <c r="B456" s="131"/>
      <c r="C456" s="6" t="s">
        <v>496</v>
      </c>
      <c r="D456" s="7">
        <v>44996</v>
      </c>
      <c r="E456" s="8" t="s">
        <v>75</v>
      </c>
      <c r="F456" s="9">
        <v>374347</v>
      </c>
      <c r="G456" s="8" t="s">
        <v>29</v>
      </c>
      <c r="H456" s="9">
        <v>39306</v>
      </c>
      <c r="I456" s="132"/>
      <c r="J456" s="133"/>
      <c r="K456" s="134"/>
      <c r="L456" s="135"/>
      <c r="M456" s="136"/>
      <c r="N456" s="49" t="str">
        <f t="shared" si="26"/>
        <v>13338</v>
      </c>
      <c r="O456" t="str">
        <f t="shared" si="24"/>
        <v/>
      </c>
      <c r="Q456">
        <f t="shared" si="27"/>
        <v>13338</v>
      </c>
      <c r="R456" s="39">
        <f t="shared" si="25"/>
        <v>374347</v>
      </c>
    </row>
    <row r="457" spans="1:18" ht="14.45" customHeight="1">
      <c r="A457" s="10">
        <v>438</v>
      </c>
      <c r="B457" s="131"/>
      <c r="C457" s="6" t="s">
        <v>497</v>
      </c>
      <c r="D457" s="7">
        <v>45005</v>
      </c>
      <c r="E457" s="8" t="s">
        <v>73</v>
      </c>
      <c r="F457" s="9">
        <v>1544810</v>
      </c>
      <c r="G457" s="8" t="s">
        <v>29</v>
      </c>
      <c r="H457" s="9">
        <v>162205</v>
      </c>
      <c r="I457" s="132"/>
      <c r="J457" s="133"/>
      <c r="K457" s="134"/>
      <c r="L457" s="135"/>
      <c r="M457" s="136"/>
      <c r="N457" s="49" t="str">
        <f t="shared" si="26"/>
        <v>15747</v>
      </c>
      <c r="O457" t="str">
        <f t="shared" si="24"/>
        <v/>
      </c>
      <c r="Q457">
        <f t="shared" si="27"/>
        <v>15747</v>
      </c>
      <c r="R457" s="39">
        <f t="shared" si="25"/>
        <v>1544810</v>
      </c>
    </row>
    <row r="458" spans="1:18" ht="14.45" customHeight="1">
      <c r="A458" s="10">
        <v>439</v>
      </c>
      <c r="B458" s="131"/>
      <c r="C458" s="6" t="s">
        <v>498</v>
      </c>
      <c r="D458" s="7">
        <v>44994</v>
      </c>
      <c r="E458" s="8" t="s">
        <v>75</v>
      </c>
      <c r="F458" s="9">
        <v>709456</v>
      </c>
      <c r="G458" s="8" t="s">
        <v>29</v>
      </c>
      <c r="H458" s="9">
        <v>74493</v>
      </c>
      <c r="I458" s="132"/>
      <c r="J458" s="133"/>
      <c r="K458" s="134"/>
      <c r="L458" s="135"/>
      <c r="M458" s="136"/>
      <c r="N458" s="49" t="str">
        <f t="shared" si="26"/>
        <v>13149</v>
      </c>
      <c r="O458" t="str">
        <f t="shared" si="24"/>
        <v/>
      </c>
      <c r="Q458">
        <f t="shared" si="27"/>
        <v>13149</v>
      </c>
      <c r="R458" s="39">
        <f t="shared" si="25"/>
        <v>709456</v>
      </c>
    </row>
    <row r="459" spans="1:18" ht="14.45" customHeight="1">
      <c r="A459" s="10">
        <v>440</v>
      </c>
      <c r="B459" s="131"/>
      <c r="C459" s="6" t="s">
        <v>499</v>
      </c>
      <c r="D459" s="7">
        <v>45002</v>
      </c>
      <c r="E459" s="8" t="s">
        <v>73</v>
      </c>
      <c r="F459" s="9">
        <v>374347</v>
      </c>
      <c r="G459" s="8" t="s">
        <v>29</v>
      </c>
      <c r="H459" s="9">
        <v>39306</v>
      </c>
      <c r="I459" s="132"/>
      <c r="J459" s="133"/>
      <c r="K459" s="134"/>
      <c r="L459" s="135"/>
      <c r="M459" s="136"/>
      <c r="N459" s="49" t="str">
        <f t="shared" si="26"/>
        <v>15589</v>
      </c>
      <c r="O459" t="str">
        <f t="shared" si="24"/>
        <v/>
      </c>
      <c r="Q459">
        <f t="shared" si="27"/>
        <v>15589</v>
      </c>
      <c r="R459" s="39">
        <f t="shared" si="25"/>
        <v>374347</v>
      </c>
    </row>
    <row r="460" spans="1:18" ht="14.45" customHeight="1">
      <c r="A460" s="10">
        <v>441</v>
      </c>
      <c r="B460" s="131"/>
      <c r="C460" s="6" t="s">
        <v>500</v>
      </c>
      <c r="D460" s="7">
        <v>44994</v>
      </c>
      <c r="E460" s="8" t="s">
        <v>66</v>
      </c>
      <c r="F460" s="9">
        <v>1046363</v>
      </c>
      <c r="G460" s="8" t="s">
        <v>29</v>
      </c>
      <c r="H460" s="9">
        <v>109868</v>
      </c>
      <c r="I460" s="132"/>
      <c r="J460" s="133"/>
      <c r="K460" s="134"/>
      <c r="L460" s="135"/>
      <c r="M460" s="136"/>
      <c r="N460" s="49" t="str">
        <f t="shared" si="26"/>
        <v>13179</v>
      </c>
      <c r="O460" t="str">
        <f t="shared" si="24"/>
        <v/>
      </c>
      <c r="Q460">
        <f t="shared" si="27"/>
        <v>13179</v>
      </c>
      <c r="R460" s="39">
        <f t="shared" si="25"/>
        <v>1046363</v>
      </c>
    </row>
    <row r="461" spans="1:18" ht="14.45" customHeight="1">
      <c r="A461" s="10">
        <v>442</v>
      </c>
      <c r="B461" s="131"/>
      <c r="C461" s="6" t="s">
        <v>501</v>
      </c>
      <c r="D461" s="7">
        <v>45000</v>
      </c>
      <c r="E461" s="8" t="s">
        <v>73</v>
      </c>
      <c r="F461" s="9">
        <v>1220600</v>
      </c>
      <c r="G461" s="8" t="s">
        <v>29</v>
      </c>
      <c r="H461" s="9">
        <v>128163</v>
      </c>
      <c r="I461" s="132"/>
      <c r="J461" s="133"/>
      <c r="K461" s="134"/>
      <c r="L461" s="135"/>
      <c r="M461" s="136"/>
      <c r="N461" s="49" t="str">
        <f t="shared" si="26"/>
        <v>13631</v>
      </c>
      <c r="O461" t="str">
        <f t="shared" si="24"/>
        <v/>
      </c>
      <c r="Q461">
        <f t="shared" si="27"/>
        <v>13631</v>
      </c>
      <c r="R461" s="39">
        <f t="shared" si="25"/>
        <v>1220600</v>
      </c>
    </row>
    <row r="462" spans="1:18" ht="14.45" customHeight="1">
      <c r="A462" s="10">
        <v>443</v>
      </c>
      <c r="B462" s="131"/>
      <c r="C462" s="6" t="s">
        <v>502</v>
      </c>
      <c r="D462" s="7">
        <v>45000</v>
      </c>
      <c r="E462" s="8" t="s">
        <v>73</v>
      </c>
      <c r="F462" s="9">
        <v>374347</v>
      </c>
      <c r="G462" s="8" t="s">
        <v>29</v>
      </c>
      <c r="H462" s="9">
        <v>39306</v>
      </c>
      <c r="I462" s="132"/>
      <c r="J462" s="133"/>
      <c r="K462" s="134"/>
      <c r="L462" s="135"/>
      <c r="M462" s="136"/>
      <c r="N462" s="49" t="str">
        <f t="shared" si="26"/>
        <v>13629</v>
      </c>
      <c r="O462" t="str">
        <f t="shared" si="24"/>
        <v/>
      </c>
      <c r="Q462">
        <f t="shared" si="27"/>
        <v>13629</v>
      </c>
      <c r="R462" s="39">
        <f t="shared" si="25"/>
        <v>374347</v>
      </c>
    </row>
    <row r="463" spans="1:18" ht="14.45" customHeight="1">
      <c r="A463" s="10">
        <v>444</v>
      </c>
      <c r="B463" s="131"/>
      <c r="C463" s="6" t="s">
        <v>503</v>
      </c>
      <c r="D463" s="7">
        <v>44998</v>
      </c>
      <c r="E463" s="8" t="s">
        <v>101</v>
      </c>
      <c r="F463" s="9">
        <v>374347</v>
      </c>
      <c r="G463" s="8" t="s">
        <v>29</v>
      </c>
      <c r="H463" s="9">
        <v>39306</v>
      </c>
      <c r="I463" s="132"/>
      <c r="J463" s="133"/>
      <c r="K463" s="134"/>
      <c r="L463" s="135"/>
      <c r="M463" s="136"/>
      <c r="N463" s="49" t="str">
        <f t="shared" si="26"/>
        <v>13443</v>
      </c>
      <c r="O463" t="str">
        <f t="shared" si="24"/>
        <v/>
      </c>
      <c r="Q463">
        <f t="shared" si="27"/>
        <v>13443</v>
      </c>
      <c r="R463" s="39">
        <f t="shared" si="25"/>
        <v>374347</v>
      </c>
    </row>
    <row r="464" spans="1:18" ht="14.45" customHeight="1">
      <c r="A464" s="10">
        <v>445</v>
      </c>
      <c r="B464" s="131"/>
      <c r="C464" s="6" t="s">
        <v>504</v>
      </c>
      <c r="D464" s="7">
        <v>44998</v>
      </c>
      <c r="E464" s="8" t="s">
        <v>75</v>
      </c>
      <c r="F464" s="9">
        <v>374347</v>
      </c>
      <c r="G464" s="8" t="s">
        <v>29</v>
      </c>
      <c r="H464" s="9">
        <v>39306</v>
      </c>
      <c r="I464" s="132"/>
      <c r="J464" s="133"/>
      <c r="K464" s="134"/>
      <c r="L464" s="135"/>
      <c r="M464" s="136"/>
      <c r="N464" s="49" t="str">
        <f t="shared" si="26"/>
        <v>13447</v>
      </c>
      <c r="O464" t="str">
        <f t="shared" si="24"/>
        <v/>
      </c>
      <c r="Q464">
        <f t="shared" si="27"/>
        <v>13447</v>
      </c>
      <c r="R464" s="39">
        <f t="shared" si="25"/>
        <v>374347</v>
      </c>
    </row>
    <row r="465" spans="1:18" ht="14.45" customHeight="1">
      <c r="A465" s="10">
        <v>446</v>
      </c>
      <c r="B465" s="131"/>
      <c r="C465" s="6" t="s">
        <v>505</v>
      </c>
      <c r="D465" s="7">
        <v>44995</v>
      </c>
      <c r="E465" s="8" t="s">
        <v>101</v>
      </c>
      <c r="F465" s="9">
        <v>1099516</v>
      </c>
      <c r="G465" s="8" t="s">
        <v>29</v>
      </c>
      <c r="H465" s="9">
        <v>115449</v>
      </c>
      <c r="I465" s="132"/>
      <c r="J465" s="133"/>
      <c r="K465" s="134"/>
      <c r="L465" s="135"/>
      <c r="M465" s="136"/>
      <c r="N465" s="49" t="str">
        <f t="shared" si="26"/>
        <v>13280</v>
      </c>
      <c r="O465" t="str">
        <f t="shared" si="24"/>
        <v/>
      </c>
      <c r="Q465">
        <f t="shared" si="27"/>
        <v>13280</v>
      </c>
      <c r="R465" s="39">
        <f t="shared" si="25"/>
        <v>1099516</v>
      </c>
    </row>
    <row r="466" spans="1:18" ht="14.45" customHeight="1">
      <c r="A466" s="10">
        <v>447</v>
      </c>
      <c r="B466" s="131"/>
      <c r="C466" s="6" t="s">
        <v>506</v>
      </c>
      <c r="D466" s="7">
        <v>44999</v>
      </c>
      <c r="E466" s="8" t="s">
        <v>73</v>
      </c>
      <c r="F466" s="9">
        <v>374347</v>
      </c>
      <c r="G466" s="8" t="s">
        <v>29</v>
      </c>
      <c r="H466" s="9">
        <v>39306</v>
      </c>
      <c r="I466" s="132"/>
      <c r="J466" s="133"/>
      <c r="K466" s="134"/>
      <c r="L466" s="135"/>
      <c r="M466" s="136"/>
      <c r="N466" s="49" t="str">
        <f t="shared" si="26"/>
        <v>13597</v>
      </c>
      <c r="O466" t="str">
        <f t="shared" si="24"/>
        <v/>
      </c>
      <c r="Q466">
        <f t="shared" si="27"/>
        <v>13597</v>
      </c>
      <c r="R466" s="39">
        <f t="shared" si="25"/>
        <v>374347</v>
      </c>
    </row>
    <row r="467" spans="1:18" ht="14.45" customHeight="1">
      <c r="A467" s="10">
        <v>448</v>
      </c>
      <c r="B467" s="131"/>
      <c r="C467" s="6" t="s">
        <v>507</v>
      </c>
      <c r="D467" s="7">
        <v>44998</v>
      </c>
      <c r="E467" s="8" t="s">
        <v>69</v>
      </c>
      <c r="F467" s="9">
        <v>374347</v>
      </c>
      <c r="G467" s="8" t="s">
        <v>29</v>
      </c>
      <c r="H467" s="9">
        <v>39306</v>
      </c>
      <c r="I467" s="132"/>
      <c r="J467" s="133"/>
      <c r="K467" s="134"/>
      <c r="L467" s="135"/>
      <c r="M467" s="136"/>
      <c r="N467" s="49" t="str">
        <f t="shared" si="26"/>
        <v>13470</v>
      </c>
      <c r="O467" t="str">
        <f t="shared" si="24"/>
        <v/>
      </c>
      <c r="Q467">
        <f t="shared" si="27"/>
        <v>13470</v>
      </c>
      <c r="R467" s="39">
        <f t="shared" si="25"/>
        <v>374347</v>
      </c>
    </row>
    <row r="468" spans="1:18" ht="14.45" customHeight="1">
      <c r="A468" s="10">
        <v>449</v>
      </c>
      <c r="B468" s="131"/>
      <c r="C468" s="6" t="s">
        <v>508</v>
      </c>
      <c r="D468" s="7">
        <v>45000</v>
      </c>
      <c r="E468" s="8" t="s">
        <v>75</v>
      </c>
      <c r="F468" s="9">
        <v>374347</v>
      </c>
      <c r="G468" s="8" t="s">
        <v>29</v>
      </c>
      <c r="H468" s="9">
        <v>39306</v>
      </c>
      <c r="I468" s="132"/>
      <c r="J468" s="133"/>
      <c r="K468" s="134"/>
      <c r="L468" s="135"/>
      <c r="M468" s="136"/>
      <c r="N468" s="49" t="str">
        <f t="shared" si="26"/>
        <v>13617</v>
      </c>
      <c r="O468" t="str">
        <f t="shared" si="24"/>
        <v/>
      </c>
      <c r="Q468">
        <f t="shared" si="27"/>
        <v>13617</v>
      </c>
      <c r="R468" s="39">
        <f t="shared" si="25"/>
        <v>374347</v>
      </c>
    </row>
    <row r="469" spans="1:18" ht="14.45" customHeight="1">
      <c r="A469" s="10">
        <v>450</v>
      </c>
      <c r="B469" s="131"/>
      <c r="C469" s="6" t="s">
        <v>509</v>
      </c>
      <c r="D469" s="7">
        <v>44992</v>
      </c>
      <c r="E469" s="8" t="s">
        <v>101</v>
      </c>
      <c r="F469" s="9">
        <v>709456</v>
      </c>
      <c r="G469" s="8" t="s">
        <v>29</v>
      </c>
      <c r="H469" s="9">
        <v>74493</v>
      </c>
      <c r="I469" s="132"/>
      <c r="J469" s="133"/>
      <c r="K469" s="134"/>
      <c r="L469" s="135"/>
      <c r="M469" s="136"/>
      <c r="N469" s="49" t="str">
        <f t="shared" si="26"/>
        <v>11513</v>
      </c>
      <c r="O469" t="str">
        <f t="shared" ref="O469:O532" si="28">+IF(F469&gt;0,"","HT")</f>
        <v/>
      </c>
      <c r="Q469">
        <f t="shared" si="27"/>
        <v>11513</v>
      </c>
      <c r="R469" s="39">
        <f t="shared" ref="R469:R532" si="29">+F469</f>
        <v>709456</v>
      </c>
    </row>
    <row r="470" spans="1:18" ht="14.45" customHeight="1">
      <c r="A470" s="10">
        <v>451</v>
      </c>
      <c r="B470" s="131"/>
      <c r="C470" s="6" t="s">
        <v>510</v>
      </c>
      <c r="D470" s="7">
        <v>45001</v>
      </c>
      <c r="E470" s="8" t="s">
        <v>66</v>
      </c>
      <c r="F470" s="9">
        <v>1014690</v>
      </c>
      <c r="G470" s="8" t="s">
        <v>29</v>
      </c>
      <c r="H470" s="9">
        <v>106542</v>
      </c>
      <c r="I470" s="132"/>
      <c r="J470" s="133"/>
      <c r="K470" s="134"/>
      <c r="L470" s="135"/>
      <c r="M470" s="136"/>
      <c r="N470" s="49" t="str">
        <f t="shared" si="26"/>
        <v>13824</v>
      </c>
      <c r="O470" t="str">
        <f t="shared" si="28"/>
        <v/>
      </c>
      <c r="Q470">
        <f t="shared" si="27"/>
        <v>13824</v>
      </c>
      <c r="R470" s="39">
        <f t="shared" si="29"/>
        <v>1014690</v>
      </c>
    </row>
    <row r="471" spans="1:18" ht="14.45" customHeight="1">
      <c r="A471" s="10">
        <v>452</v>
      </c>
      <c r="B471" s="131"/>
      <c r="C471" s="6" t="s">
        <v>511</v>
      </c>
      <c r="D471" s="7">
        <v>45000</v>
      </c>
      <c r="E471" s="8" t="s">
        <v>69</v>
      </c>
      <c r="F471" s="9">
        <v>1744171</v>
      </c>
      <c r="G471" s="8" t="s">
        <v>29</v>
      </c>
      <c r="H471" s="9">
        <v>183138</v>
      </c>
      <c r="I471" s="132"/>
      <c r="J471" s="133"/>
      <c r="K471" s="134"/>
      <c r="L471" s="135"/>
      <c r="M471" s="136"/>
      <c r="N471" s="49" t="str">
        <f t="shared" si="26"/>
        <v>13614</v>
      </c>
      <c r="O471" t="str">
        <f t="shared" si="28"/>
        <v/>
      </c>
      <c r="Q471">
        <f t="shared" si="27"/>
        <v>13614</v>
      </c>
      <c r="R471" s="39">
        <f t="shared" si="29"/>
        <v>1744171</v>
      </c>
    </row>
    <row r="472" spans="1:18" ht="14.45" customHeight="1">
      <c r="A472" s="10">
        <v>453</v>
      </c>
      <c r="B472" s="131"/>
      <c r="C472" s="6" t="s">
        <v>512</v>
      </c>
      <c r="D472" s="7">
        <v>44999</v>
      </c>
      <c r="E472" s="8" t="s">
        <v>69</v>
      </c>
      <c r="F472" s="9">
        <v>1669553</v>
      </c>
      <c r="G472" s="8" t="s">
        <v>29</v>
      </c>
      <c r="H472" s="9">
        <v>175303</v>
      </c>
      <c r="I472" s="132"/>
      <c r="J472" s="133"/>
      <c r="K472" s="134"/>
      <c r="L472" s="135"/>
      <c r="M472" s="136"/>
      <c r="N472" s="49" t="str">
        <f t="shared" si="26"/>
        <v>13595</v>
      </c>
      <c r="O472" t="str">
        <f t="shared" si="28"/>
        <v/>
      </c>
      <c r="Q472">
        <f t="shared" si="27"/>
        <v>13595</v>
      </c>
      <c r="R472" s="39">
        <f t="shared" si="29"/>
        <v>1669553</v>
      </c>
    </row>
    <row r="473" spans="1:18" ht="14.45" customHeight="1">
      <c r="A473" s="10">
        <v>454</v>
      </c>
      <c r="B473" s="131"/>
      <c r="C473" s="6" t="s">
        <v>513</v>
      </c>
      <c r="D473" s="7">
        <v>44999</v>
      </c>
      <c r="E473" s="8" t="s">
        <v>69</v>
      </c>
      <c r="F473" s="9">
        <v>374347</v>
      </c>
      <c r="G473" s="8" t="s">
        <v>29</v>
      </c>
      <c r="H473" s="9">
        <v>39306</v>
      </c>
      <c r="I473" s="132"/>
      <c r="J473" s="133"/>
      <c r="K473" s="134"/>
      <c r="L473" s="135"/>
      <c r="M473" s="136"/>
      <c r="N473" s="49" t="str">
        <f t="shared" si="26"/>
        <v>13594</v>
      </c>
      <c r="O473" t="str">
        <f t="shared" si="28"/>
        <v/>
      </c>
      <c r="Q473">
        <f t="shared" si="27"/>
        <v>13594</v>
      </c>
      <c r="R473" s="39">
        <f t="shared" si="29"/>
        <v>374347</v>
      </c>
    </row>
    <row r="474" spans="1:18" ht="14.45" customHeight="1">
      <c r="A474" s="10">
        <v>455</v>
      </c>
      <c r="B474" s="131"/>
      <c r="C474" s="6" t="s">
        <v>514</v>
      </c>
      <c r="D474" s="7">
        <v>45002</v>
      </c>
      <c r="E474" s="8" t="s">
        <v>73</v>
      </c>
      <c r="F474" s="9">
        <v>812449</v>
      </c>
      <c r="G474" s="8" t="s">
        <v>29</v>
      </c>
      <c r="H474" s="9">
        <v>85307</v>
      </c>
      <c r="I474" s="132"/>
      <c r="J474" s="133"/>
      <c r="K474" s="134"/>
      <c r="L474" s="135"/>
      <c r="M474" s="136"/>
      <c r="N474" s="49" t="str">
        <f t="shared" ref="N474:N537" si="30">+RIGHT(C474,5)</f>
        <v>15584</v>
      </c>
      <c r="O474" t="str">
        <f t="shared" si="28"/>
        <v/>
      </c>
      <c r="Q474">
        <f t="shared" si="27"/>
        <v>15584</v>
      </c>
      <c r="R474" s="39">
        <f t="shared" si="29"/>
        <v>812449</v>
      </c>
    </row>
    <row r="475" spans="1:18" ht="14.45" customHeight="1">
      <c r="A475" s="10">
        <v>456</v>
      </c>
      <c r="B475" s="131"/>
      <c r="C475" s="6" t="s">
        <v>515</v>
      </c>
      <c r="D475" s="7">
        <v>44994</v>
      </c>
      <c r="E475" s="8" t="s">
        <v>101</v>
      </c>
      <c r="F475" s="9">
        <v>679872</v>
      </c>
      <c r="G475" s="8" t="s">
        <v>29</v>
      </c>
      <c r="H475" s="9">
        <v>71387</v>
      </c>
      <c r="I475" s="132"/>
      <c r="J475" s="133"/>
      <c r="K475" s="134"/>
      <c r="L475" s="135"/>
      <c r="M475" s="136"/>
      <c r="N475" s="49" t="str">
        <f t="shared" si="30"/>
        <v>12538</v>
      </c>
      <c r="O475" t="str">
        <f t="shared" si="28"/>
        <v/>
      </c>
      <c r="Q475">
        <f t="shared" si="27"/>
        <v>12538</v>
      </c>
      <c r="R475" s="39">
        <f t="shared" si="29"/>
        <v>679872</v>
      </c>
    </row>
    <row r="476" spans="1:18" ht="14.45" customHeight="1">
      <c r="A476" s="10">
        <v>457</v>
      </c>
      <c r="B476" s="131"/>
      <c r="C476" s="6" t="s">
        <v>516</v>
      </c>
      <c r="D476" s="7">
        <v>45000</v>
      </c>
      <c r="E476" s="8" t="s">
        <v>101</v>
      </c>
      <c r="F476" s="9">
        <v>374347</v>
      </c>
      <c r="G476" s="8" t="s">
        <v>29</v>
      </c>
      <c r="H476" s="9">
        <v>39306</v>
      </c>
      <c r="I476" s="132"/>
      <c r="J476" s="133"/>
      <c r="K476" s="134"/>
      <c r="L476" s="135"/>
      <c r="M476" s="136"/>
      <c r="N476" s="49" t="str">
        <f t="shared" si="30"/>
        <v>13637</v>
      </c>
      <c r="O476" t="str">
        <f t="shared" si="28"/>
        <v/>
      </c>
      <c r="Q476">
        <f t="shared" si="27"/>
        <v>13637</v>
      </c>
      <c r="R476" s="39">
        <f t="shared" si="29"/>
        <v>374347</v>
      </c>
    </row>
    <row r="477" spans="1:18" ht="14.45" customHeight="1">
      <c r="A477" s="10">
        <v>458</v>
      </c>
      <c r="B477" s="131"/>
      <c r="C477" s="6" t="s">
        <v>517</v>
      </c>
      <c r="D477" s="7">
        <v>44996</v>
      </c>
      <c r="E477" s="8" t="s">
        <v>101</v>
      </c>
      <c r="F477" s="9">
        <v>609388</v>
      </c>
      <c r="G477" s="8" t="s">
        <v>29</v>
      </c>
      <c r="H477" s="9">
        <v>63986</v>
      </c>
      <c r="I477" s="132"/>
      <c r="J477" s="133"/>
      <c r="K477" s="134"/>
      <c r="L477" s="135"/>
      <c r="M477" s="136"/>
      <c r="N477" s="49" t="str">
        <f t="shared" si="30"/>
        <v>13434</v>
      </c>
      <c r="O477" t="str">
        <f t="shared" si="28"/>
        <v/>
      </c>
      <c r="Q477">
        <f t="shared" si="27"/>
        <v>13434</v>
      </c>
      <c r="R477" s="39">
        <f t="shared" si="29"/>
        <v>609388</v>
      </c>
    </row>
    <row r="478" spans="1:18" ht="14.45" customHeight="1">
      <c r="A478" s="10">
        <v>459</v>
      </c>
      <c r="B478" s="131"/>
      <c r="C478" s="6" t="s">
        <v>518</v>
      </c>
      <c r="D478" s="7">
        <v>44996</v>
      </c>
      <c r="E478" s="8" t="s">
        <v>98</v>
      </c>
      <c r="F478" s="9">
        <v>374347</v>
      </c>
      <c r="G478" s="8" t="s">
        <v>29</v>
      </c>
      <c r="H478" s="9">
        <v>39306</v>
      </c>
      <c r="I478" s="132"/>
      <c r="J478" s="133"/>
      <c r="K478" s="134"/>
      <c r="L478" s="135"/>
      <c r="M478" s="136"/>
      <c r="N478" s="49" t="str">
        <f t="shared" si="30"/>
        <v>13419</v>
      </c>
      <c r="O478" t="str">
        <f t="shared" si="28"/>
        <v/>
      </c>
      <c r="Q478">
        <f t="shared" si="27"/>
        <v>13419</v>
      </c>
      <c r="R478" s="39">
        <f t="shared" si="29"/>
        <v>374347</v>
      </c>
    </row>
    <row r="479" spans="1:18" ht="14.45" customHeight="1">
      <c r="A479" s="10">
        <v>460</v>
      </c>
      <c r="B479" s="131"/>
      <c r="C479" s="6" t="s">
        <v>519</v>
      </c>
      <c r="D479" s="7">
        <v>44989</v>
      </c>
      <c r="E479" s="8" t="s">
        <v>98</v>
      </c>
      <c r="F479" s="9">
        <v>714732</v>
      </c>
      <c r="G479" s="8" t="s">
        <v>29</v>
      </c>
      <c r="H479" s="9">
        <v>75047</v>
      </c>
      <c r="I479" s="132"/>
      <c r="J479" s="133"/>
      <c r="K479" s="134"/>
      <c r="L479" s="135"/>
      <c r="M479" s="136"/>
      <c r="N479" s="49" t="str">
        <f t="shared" si="30"/>
        <v>11333</v>
      </c>
      <c r="O479" t="str">
        <f t="shared" si="28"/>
        <v/>
      </c>
      <c r="Q479">
        <f t="shared" si="27"/>
        <v>11333</v>
      </c>
      <c r="R479" s="39">
        <f t="shared" si="29"/>
        <v>714732</v>
      </c>
    </row>
    <row r="480" spans="1:18" ht="14.45" customHeight="1">
      <c r="A480" s="10">
        <v>461</v>
      </c>
      <c r="B480" s="131"/>
      <c r="C480" s="6" t="s">
        <v>520</v>
      </c>
      <c r="D480" s="7">
        <v>44996</v>
      </c>
      <c r="E480" s="8" t="s">
        <v>75</v>
      </c>
      <c r="F480" s="9">
        <v>366491</v>
      </c>
      <c r="G480" s="8" t="s">
        <v>29</v>
      </c>
      <c r="H480" s="9">
        <v>38482</v>
      </c>
      <c r="I480" s="132"/>
      <c r="J480" s="133"/>
      <c r="K480" s="134"/>
      <c r="L480" s="135"/>
      <c r="M480" s="136"/>
      <c r="N480" s="49" t="str">
        <f t="shared" si="30"/>
        <v>13345</v>
      </c>
      <c r="O480" t="str">
        <f t="shared" si="28"/>
        <v/>
      </c>
      <c r="Q480">
        <f t="shared" si="27"/>
        <v>13345</v>
      </c>
      <c r="R480" s="39">
        <f t="shared" si="29"/>
        <v>366491</v>
      </c>
    </row>
    <row r="481" spans="1:18" ht="14.45" customHeight="1">
      <c r="A481" s="10">
        <v>462</v>
      </c>
      <c r="B481" s="131"/>
      <c r="C481" s="6" t="s">
        <v>521</v>
      </c>
      <c r="D481" s="7">
        <v>44993</v>
      </c>
      <c r="E481" s="8" t="s">
        <v>75</v>
      </c>
      <c r="F481" s="9">
        <v>608814</v>
      </c>
      <c r="G481" s="8" t="s">
        <v>29</v>
      </c>
      <c r="H481" s="9">
        <v>63925</v>
      </c>
      <c r="I481" s="132"/>
      <c r="J481" s="133"/>
      <c r="K481" s="134"/>
      <c r="L481" s="135"/>
      <c r="M481" s="136"/>
      <c r="N481" s="49" t="str">
        <f t="shared" si="30"/>
        <v>11544</v>
      </c>
      <c r="O481" t="str">
        <f t="shared" si="28"/>
        <v/>
      </c>
      <c r="Q481">
        <f t="shared" ref="Q481:Q518" si="31">+N481*1</f>
        <v>11544</v>
      </c>
      <c r="R481" s="39">
        <f t="shared" si="29"/>
        <v>608814</v>
      </c>
    </row>
    <row r="482" spans="1:18" ht="14.45" customHeight="1">
      <c r="A482" s="10">
        <v>463</v>
      </c>
      <c r="B482" s="131"/>
      <c r="C482" s="6" t="s">
        <v>522</v>
      </c>
      <c r="D482" s="7">
        <v>44998</v>
      </c>
      <c r="E482" s="8" t="s">
        <v>69</v>
      </c>
      <c r="F482" s="9">
        <v>374347</v>
      </c>
      <c r="G482" s="8" t="s">
        <v>29</v>
      </c>
      <c r="H482" s="9">
        <v>39306</v>
      </c>
      <c r="I482" s="132"/>
      <c r="J482" s="133"/>
      <c r="K482" s="134"/>
      <c r="L482" s="135"/>
      <c r="M482" s="136"/>
      <c r="N482" s="49" t="str">
        <f t="shared" si="30"/>
        <v>13473</v>
      </c>
      <c r="O482" t="str">
        <f t="shared" si="28"/>
        <v/>
      </c>
      <c r="Q482">
        <f t="shared" si="31"/>
        <v>13473</v>
      </c>
      <c r="R482" s="39">
        <f t="shared" si="29"/>
        <v>374347</v>
      </c>
    </row>
    <row r="483" spans="1:18" ht="14.45" customHeight="1">
      <c r="A483" s="10">
        <v>464</v>
      </c>
      <c r="B483" s="131"/>
      <c r="C483" s="6" t="s">
        <v>523</v>
      </c>
      <c r="D483" s="7">
        <v>44996</v>
      </c>
      <c r="E483" s="8" t="s">
        <v>66</v>
      </c>
      <c r="F483" s="9">
        <v>374347</v>
      </c>
      <c r="G483" s="8" t="s">
        <v>29</v>
      </c>
      <c r="H483" s="9">
        <v>39306</v>
      </c>
      <c r="I483" s="132"/>
      <c r="J483" s="133"/>
      <c r="K483" s="134"/>
      <c r="L483" s="135"/>
      <c r="M483" s="136"/>
      <c r="N483" s="49" t="str">
        <f t="shared" si="30"/>
        <v>13426</v>
      </c>
      <c r="O483" t="str">
        <f t="shared" si="28"/>
        <v/>
      </c>
      <c r="Q483">
        <f t="shared" si="31"/>
        <v>13426</v>
      </c>
      <c r="R483" s="39">
        <f t="shared" si="29"/>
        <v>374347</v>
      </c>
    </row>
    <row r="484" spans="1:18" ht="14.45" customHeight="1">
      <c r="A484" s="10">
        <v>465</v>
      </c>
      <c r="B484" s="131"/>
      <c r="C484" s="6" t="s">
        <v>524</v>
      </c>
      <c r="D484" s="7">
        <v>44996</v>
      </c>
      <c r="E484" s="8" t="s">
        <v>66</v>
      </c>
      <c r="F484" s="9">
        <v>374347</v>
      </c>
      <c r="G484" s="8" t="s">
        <v>29</v>
      </c>
      <c r="H484" s="9">
        <v>39306</v>
      </c>
      <c r="I484" s="132"/>
      <c r="J484" s="133"/>
      <c r="K484" s="134"/>
      <c r="L484" s="135"/>
      <c r="M484" s="136"/>
      <c r="N484" s="49" t="str">
        <f t="shared" si="30"/>
        <v>13321</v>
      </c>
      <c r="O484" t="str">
        <f t="shared" si="28"/>
        <v/>
      </c>
      <c r="Q484">
        <f t="shared" si="31"/>
        <v>13321</v>
      </c>
      <c r="R484" s="39">
        <f t="shared" si="29"/>
        <v>374347</v>
      </c>
    </row>
    <row r="485" spans="1:18" ht="14.45" customHeight="1">
      <c r="A485" s="10">
        <v>466</v>
      </c>
      <c r="B485" s="131"/>
      <c r="C485" s="6" t="s">
        <v>525</v>
      </c>
      <c r="D485" s="7">
        <v>44987</v>
      </c>
      <c r="E485" s="8" t="s">
        <v>69</v>
      </c>
      <c r="F485" s="9">
        <v>892526</v>
      </c>
      <c r="G485" s="8" t="s">
        <v>29</v>
      </c>
      <c r="H485" s="9">
        <v>93715</v>
      </c>
      <c r="I485" s="132"/>
      <c r="J485" s="133"/>
      <c r="K485" s="134"/>
      <c r="L485" s="135"/>
      <c r="M485" s="136"/>
      <c r="N485" s="49" t="str">
        <f t="shared" si="30"/>
        <v>09208</v>
      </c>
      <c r="O485" t="str">
        <f t="shared" si="28"/>
        <v/>
      </c>
      <c r="Q485">
        <f t="shared" si="31"/>
        <v>9208</v>
      </c>
      <c r="R485" s="39">
        <f t="shared" si="29"/>
        <v>892526</v>
      </c>
    </row>
    <row r="486" spans="1:18" ht="14.45" customHeight="1">
      <c r="A486" s="10">
        <v>467</v>
      </c>
      <c r="B486" s="131"/>
      <c r="C486" s="6" t="s">
        <v>526</v>
      </c>
      <c r="D486" s="7">
        <v>44993</v>
      </c>
      <c r="E486" s="8" t="s">
        <v>101</v>
      </c>
      <c r="F486" s="9">
        <v>884832</v>
      </c>
      <c r="G486" s="8" t="s">
        <v>29</v>
      </c>
      <c r="H486" s="9">
        <v>92907</v>
      </c>
      <c r="I486" s="132"/>
      <c r="J486" s="133"/>
      <c r="K486" s="134"/>
      <c r="L486" s="135"/>
      <c r="M486" s="136"/>
      <c r="N486" s="49" t="str">
        <f t="shared" si="30"/>
        <v>11825</v>
      </c>
      <c r="O486" t="str">
        <f t="shared" si="28"/>
        <v/>
      </c>
      <c r="Q486">
        <f t="shared" si="31"/>
        <v>11825</v>
      </c>
      <c r="R486" s="39">
        <f t="shared" si="29"/>
        <v>884832</v>
      </c>
    </row>
    <row r="487" spans="1:18" ht="14.45" customHeight="1">
      <c r="A487" s="10">
        <v>468</v>
      </c>
      <c r="B487" s="131"/>
      <c r="C487" s="6" t="s">
        <v>527</v>
      </c>
      <c r="D487" s="7">
        <v>44994</v>
      </c>
      <c r="E487" s="8" t="s">
        <v>147</v>
      </c>
      <c r="F487" s="9">
        <v>532092</v>
      </c>
      <c r="G487" s="8" t="s">
        <v>29</v>
      </c>
      <c r="H487" s="9">
        <v>55870</v>
      </c>
      <c r="I487" s="132"/>
      <c r="J487" s="133"/>
      <c r="K487" s="134"/>
      <c r="L487" s="135"/>
      <c r="M487" s="136"/>
      <c r="N487" s="49" t="str">
        <f t="shared" si="30"/>
        <v>13176</v>
      </c>
      <c r="O487" t="str">
        <f t="shared" si="28"/>
        <v/>
      </c>
      <c r="Q487">
        <f t="shared" si="31"/>
        <v>13176</v>
      </c>
      <c r="R487" s="39">
        <f t="shared" si="29"/>
        <v>532092</v>
      </c>
    </row>
    <row r="488" spans="1:18" ht="14.45" customHeight="1">
      <c r="A488" s="10">
        <v>469</v>
      </c>
      <c r="B488" s="131"/>
      <c r="C488" s="6" t="s">
        <v>528</v>
      </c>
      <c r="D488" s="7">
        <v>44989</v>
      </c>
      <c r="E488" s="8" t="s">
        <v>194</v>
      </c>
      <c r="F488" s="9">
        <v>897185</v>
      </c>
      <c r="G488" s="8" t="s">
        <v>29</v>
      </c>
      <c r="H488" s="9">
        <v>94204</v>
      </c>
      <c r="I488" s="132"/>
      <c r="J488" s="133"/>
      <c r="K488" s="134"/>
      <c r="L488" s="135"/>
      <c r="M488" s="136"/>
      <c r="N488" s="49" t="str">
        <f t="shared" si="30"/>
        <v>11332</v>
      </c>
      <c r="O488" t="str">
        <f t="shared" si="28"/>
        <v/>
      </c>
      <c r="Q488">
        <f t="shared" si="31"/>
        <v>11332</v>
      </c>
      <c r="R488" s="39">
        <f t="shared" si="29"/>
        <v>897185</v>
      </c>
    </row>
    <row r="489" spans="1:18" ht="14.45" customHeight="1">
      <c r="A489" s="10">
        <v>470</v>
      </c>
      <c r="B489" s="131"/>
      <c r="C489" s="6" t="s">
        <v>529</v>
      </c>
      <c r="D489" s="7">
        <v>44986</v>
      </c>
      <c r="E489" s="8" t="s">
        <v>194</v>
      </c>
      <c r="F489" s="9">
        <v>798600</v>
      </c>
      <c r="G489" s="8" t="s">
        <v>29</v>
      </c>
      <c r="H489" s="9">
        <v>83853</v>
      </c>
      <c r="I489" s="132"/>
      <c r="J489" s="133"/>
      <c r="K489" s="134"/>
      <c r="L489" s="135"/>
      <c r="M489" s="136"/>
      <c r="N489" s="49" t="str">
        <f t="shared" si="30"/>
        <v>09133</v>
      </c>
      <c r="O489" t="str">
        <f t="shared" si="28"/>
        <v/>
      </c>
      <c r="Q489">
        <f t="shared" si="31"/>
        <v>9133</v>
      </c>
      <c r="R489" s="39">
        <f t="shared" si="29"/>
        <v>798600</v>
      </c>
    </row>
    <row r="490" spans="1:18" ht="14.45" customHeight="1">
      <c r="A490" s="10">
        <v>471</v>
      </c>
      <c r="B490" s="131"/>
      <c r="C490" s="6" t="s">
        <v>530</v>
      </c>
      <c r="D490" s="7">
        <v>44987</v>
      </c>
      <c r="E490" s="8" t="s">
        <v>69</v>
      </c>
      <c r="F490" s="9">
        <v>610819</v>
      </c>
      <c r="G490" s="8" t="s">
        <v>29</v>
      </c>
      <c r="H490" s="9">
        <v>64136</v>
      </c>
      <c r="I490" s="132"/>
      <c r="J490" s="133"/>
      <c r="K490" s="134"/>
      <c r="L490" s="135"/>
      <c r="M490" s="136"/>
      <c r="N490" s="49" t="str">
        <f t="shared" si="30"/>
        <v>10590</v>
      </c>
      <c r="O490" t="str">
        <f t="shared" si="28"/>
        <v/>
      </c>
      <c r="Q490">
        <f t="shared" si="31"/>
        <v>10590</v>
      </c>
      <c r="R490" s="39">
        <f t="shared" si="29"/>
        <v>610819</v>
      </c>
    </row>
    <row r="491" spans="1:18" ht="14.45" customHeight="1">
      <c r="A491" s="10">
        <v>472</v>
      </c>
      <c r="B491" s="131"/>
      <c r="C491" s="6" t="s">
        <v>531</v>
      </c>
      <c r="D491" s="7">
        <v>44986</v>
      </c>
      <c r="E491" s="8" t="s">
        <v>144</v>
      </c>
      <c r="F491" s="9">
        <v>610819</v>
      </c>
      <c r="G491" s="8" t="s">
        <v>29</v>
      </c>
      <c r="H491" s="9">
        <v>64136</v>
      </c>
      <c r="I491" s="132"/>
      <c r="J491" s="133"/>
      <c r="K491" s="134"/>
      <c r="L491" s="135"/>
      <c r="M491" s="136"/>
      <c r="N491" s="49" t="str">
        <f t="shared" si="30"/>
        <v>09135</v>
      </c>
      <c r="O491" t="str">
        <f t="shared" si="28"/>
        <v/>
      </c>
      <c r="Q491">
        <f t="shared" si="31"/>
        <v>9135</v>
      </c>
      <c r="R491" s="39">
        <f t="shared" si="29"/>
        <v>610819</v>
      </c>
    </row>
    <row r="492" spans="1:18" ht="14.45" customHeight="1">
      <c r="A492" s="10">
        <v>473</v>
      </c>
      <c r="B492" s="131"/>
      <c r="C492" s="6" t="s">
        <v>532</v>
      </c>
      <c r="D492" s="7">
        <v>44986</v>
      </c>
      <c r="E492" s="8" t="s">
        <v>73</v>
      </c>
      <c r="F492" s="9">
        <v>744953</v>
      </c>
      <c r="G492" s="8" t="s">
        <v>29</v>
      </c>
      <c r="H492" s="9">
        <v>78220</v>
      </c>
      <c r="I492" s="132"/>
      <c r="J492" s="133"/>
      <c r="K492" s="134"/>
      <c r="L492" s="135"/>
      <c r="M492" s="136"/>
      <c r="N492" s="49" t="str">
        <f t="shared" si="30"/>
        <v>09154</v>
      </c>
      <c r="O492" t="str">
        <f t="shared" si="28"/>
        <v/>
      </c>
      <c r="Q492">
        <f t="shared" si="31"/>
        <v>9154</v>
      </c>
      <c r="R492" s="39">
        <f t="shared" si="29"/>
        <v>744953</v>
      </c>
    </row>
    <row r="493" spans="1:18" ht="14.45" customHeight="1">
      <c r="A493" s="10">
        <v>474</v>
      </c>
      <c r="B493" s="131"/>
      <c r="C493" s="6" t="s">
        <v>533</v>
      </c>
      <c r="D493" s="7">
        <v>44986</v>
      </c>
      <c r="E493" s="8" t="s">
        <v>66</v>
      </c>
      <c r="F493" s="9">
        <v>2204158</v>
      </c>
      <c r="G493" s="8" t="s">
        <v>29</v>
      </c>
      <c r="H493" s="9">
        <v>231437</v>
      </c>
      <c r="I493" s="132"/>
      <c r="J493" s="133"/>
      <c r="K493" s="134"/>
      <c r="L493" s="135"/>
      <c r="M493" s="136"/>
      <c r="N493" s="49" t="str">
        <f t="shared" si="30"/>
        <v>09105</v>
      </c>
      <c r="O493" t="str">
        <f t="shared" si="28"/>
        <v/>
      </c>
      <c r="Q493">
        <f t="shared" si="31"/>
        <v>9105</v>
      </c>
      <c r="R493" s="39">
        <f t="shared" si="29"/>
        <v>2204158</v>
      </c>
    </row>
    <row r="494" spans="1:18" ht="14.45" customHeight="1">
      <c r="A494" s="11">
        <v>475</v>
      </c>
      <c r="B494" s="120"/>
      <c r="C494" s="6" t="s">
        <v>534</v>
      </c>
      <c r="D494" s="7">
        <v>44995</v>
      </c>
      <c r="E494" s="8" t="s">
        <v>101</v>
      </c>
      <c r="F494" s="9">
        <v>935963</v>
      </c>
      <c r="G494" s="8" t="s">
        <v>29</v>
      </c>
      <c r="H494" s="9">
        <v>98276</v>
      </c>
      <c r="I494" s="124"/>
      <c r="J494" s="125"/>
      <c r="K494" s="126"/>
      <c r="L494" s="129"/>
      <c r="M494" s="130"/>
      <c r="N494" s="49" t="str">
        <f t="shared" si="30"/>
        <v>13215</v>
      </c>
      <c r="O494" t="str">
        <f t="shared" si="28"/>
        <v/>
      </c>
      <c r="Q494">
        <f t="shared" si="31"/>
        <v>13215</v>
      </c>
      <c r="R494" s="39">
        <f t="shared" si="29"/>
        <v>935963</v>
      </c>
    </row>
    <row r="495" spans="1:18" ht="14.45" customHeight="1">
      <c r="A495" s="5">
        <v>476</v>
      </c>
      <c r="B495" s="119" t="s">
        <v>535</v>
      </c>
      <c r="C495" s="6" t="s">
        <v>536</v>
      </c>
      <c r="D495" s="7">
        <v>45010</v>
      </c>
      <c r="E495" s="8" t="s">
        <v>66</v>
      </c>
      <c r="F495" s="9">
        <v>776420</v>
      </c>
      <c r="G495" s="8" t="s">
        <v>29</v>
      </c>
      <c r="H495" s="9">
        <v>81524</v>
      </c>
      <c r="I495" s="121">
        <v>1780404</v>
      </c>
      <c r="J495" s="122"/>
      <c r="K495" s="123"/>
      <c r="L495" s="127" t="s">
        <v>63</v>
      </c>
      <c r="M495" s="128"/>
      <c r="N495" s="49" t="str">
        <f t="shared" si="30"/>
        <v>17496</v>
      </c>
      <c r="O495" t="str">
        <f t="shared" si="28"/>
        <v/>
      </c>
      <c r="Q495">
        <f t="shared" si="31"/>
        <v>17496</v>
      </c>
      <c r="R495" s="39">
        <f t="shared" si="29"/>
        <v>776420</v>
      </c>
    </row>
    <row r="496" spans="1:18" ht="14.45" customHeight="1">
      <c r="A496" s="10">
        <v>477</v>
      </c>
      <c r="B496" s="131"/>
      <c r="C496" s="6" t="s">
        <v>537</v>
      </c>
      <c r="D496" s="7">
        <v>45009</v>
      </c>
      <c r="E496" s="8" t="s">
        <v>98</v>
      </c>
      <c r="F496" s="9">
        <v>679877</v>
      </c>
      <c r="G496" s="8" t="s">
        <v>29</v>
      </c>
      <c r="H496" s="9">
        <v>71387</v>
      </c>
      <c r="I496" s="132"/>
      <c r="J496" s="133"/>
      <c r="K496" s="134"/>
      <c r="L496" s="135"/>
      <c r="M496" s="136"/>
      <c r="N496" s="49" t="str">
        <f t="shared" si="30"/>
        <v>17448</v>
      </c>
      <c r="O496" t="str">
        <f t="shared" si="28"/>
        <v/>
      </c>
      <c r="Q496">
        <f t="shared" si="31"/>
        <v>17448</v>
      </c>
      <c r="R496" s="39">
        <f t="shared" si="29"/>
        <v>679877</v>
      </c>
    </row>
    <row r="497" spans="1:18" ht="14.45" customHeight="1">
      <c r="A497" s="11">
        <v>478</v>
      </c>
      <c r="B497" s="120"/>
      <c r="C497" s="6" t="s">
        <v>538</v>
      </c>
      <c r="D497" s="7">
        <v>45008</v>
      </c>
      <c r="E497" s="8" t="s">
        <v>75</v>
      </c>
      <c r="F497" s="9">
        <v>532981</v>
      </c>
      <c r="G497" s="8" t="s">
        <v>29</v>
      </c>
      <c r="H497" s="9">
        <v>55963</v>
      </c>
      <c r="I497" s="124"/>
      <c r="J497" s="125"/>
      <c r="K497" s="126"/>
      <c r="L497" s="129"/>
      <c r="M497" s="130"/>
      <c r="N497" s="49" t="str">
        <f t="shared" si="30"/>
        <v>16757</v>
      </c>
      <c r="O497" t="str">
        <f t="shared" si="28"/>
        <v/>
      </c>
      <c r="Q497">
        <f t="shared" si="31"/>
        <v>16757</v>
      </c>
      <c r="R497" s="39">
        <f t="shared" si="29"/>
        <v>532981</v>
      </c>
    </row>
    <row r="498" spans="1:18" ht="14.45" customHeight="1">
      <c r="A498" s="5">
        <v>479</v>
      </c>
      <c r="B498" s="119" t="s">
        <v>539</v>
      </c>
      <c r="C498" s="6" t="s">
        <v>540</v>
      </c>
      <c r="D498" s="7">
        <v>45013</v>
      </c>
      <c r="E498" s="8" t="s">
        <v>66</v>
      </c>
      <c r="F498" s="9">
        <v>1542776</v>
      </c>
      <c r="G498" s="8" t="s">
        <v>29</v>
      </c>
      <c r="H498" s="9">
        <v>161991</v>
      </c>
      <c r="I498" s="121">
        <v>2891646</v>
      </c>
      <c r="J498" s="122"/>
      <c r="K498" s="123"/>
      <c r="L498" s="127" t="s">
        <v>63</v>
      </c>
      <c r="M498" s="128"/>
      <c r="N498" s="49" t="str">
        <f t="shared" si="30"/>
        <v>17673</v>
      </c>
      <c r="O498" t="str">
        <f t="shared" si="28"/>
        <v/>
      </c>
      <c r="Q498">
        <f t="shared" si="31"/>
        <v>17673</v>
      </c>
      <c r="R498" s="39">
        <f t="shared" si="29"/>
        <v>1542776</v>
      </c>
    </row>
    <row r="499" spans="1:18" ht="14.45" customHeight="1">
      <c r="A499" s="10">
        <v>480</v>
      </c>
      <c r="B499" s="131"/>
      <c r="C499" s="6" t="s">
        <v>541</v>
      </c>
      <c r="D499" s="7">
        <v>45010</v>
      </c>
      <c r="E499" s="8" t="s">
        <v>542</v>
      </c>
      <c r="F499" s="9">
        <v>668674</v>
      </c>
      <c r="G499" s="8" t="s">
        <v>29</v>
      </c>
      <c r="H499" s="9">
        <v>70211</v>
      </c>
      <c r="I499" s="132"/>
      <c r="J499" s="133"/>
      <c r="K499" s="134"/>
      <c r="L499" s="135"/>
      <c r="M499" s="136"/>
      <c r="N499" s="49" t="str">
        <f t="shared" si="30"/>
        <v>10754</v>
      </c>
      <c r="O499" t="str">
        <f t="shared" si="28"/>
        <v/>
      </c>
      <c r="Q499">
        <f t="shared" si="31"/>
        <v>10754</v>
      </c>
      <c r="R499" s="39">
        <f t="shared" si="29"/>
        <v>668674</v>
      </c>
    </row>
    <row r="500" spans="1:18" ht="14.45" customHeight="1">
      <c r="A500" s="11">
        <v>481</v>
      </c>
      <c r="B500" s="120"/>
      <c r="C500" s="6" t="s">
        <v>543</v>
      </c>
      <c r="D500" s="7">
        <v>45013</v>
      </c>
      <c r="E500" s="8" t="s">
        <v>75</v>
      </c>
      <c r="F500" s="9">
        <v>1019439</v>
      </c>
      <c r="G500" s="8" t="s">
        <v>29</v>
      </c>
      <c r="H500" s="9">
        <v>107041</v>
      </c>
      <c r="I500" s="124"/>
      <c r="J500" s="125"/>
      <c r="K500" s="126"/>
      <c r="L500" s="129"/>
      <c r="M500" s="130"/>
      <c r="N500" s="49" t="str">
        <f t="shared" si="30"/>
        <v>17649</v>
      </c>
      <c r="O500" t="str">
        <f t="shared" si="28"/>
        <v/>
      </c>
      <c r="Q500">
        <f t="shared" si="31"/>
        <v>17649</v>
      </c>
      <c r="R500" s="39">
        <f t="shared" si="29"/>
        <v>1019439</v>
      </c>
    </row>
    <row r="501" spans="1:18" ht="16.149999999999999" customHeight="1">
      <c r="A501" s="12">
        <v>482</v>
      </c>
      <c r="B501" s="12" t="s">
        <v>544</v>
      </c>
      <c r="C501" s="6" t="s">
        <v>545</v>
      </c>
      <c r="D501" s="7">
        <v>44792</v>
      </c>
      <c r="E501" s="8" t="s">
        <v>546</v>
      </c>
      <c r="F501" s="9">
        <v>967859</v>
      </c>
      <c r="G501" s="8" t="s">
        <v>29</v>
      </c>
      <c r="H501" s="9">
        <v>101625</v>
      </c>
      <c r="I501" s="137">
        <v>866234</v>
      </c>
      <c r="J501" s="138"/>
      <c r="K501" s="139"/>
      <c r="L501" s="140" t="s">
        <v>63</v>
      </c>
      <c r="M501" s="141"/>
      <c r="N501" s="49" t="str">
        <f t="shared" si="30"/>
        <v>33697</v>
      </c>
      <c r="O501" t="str">
        <f t="shared" si="28"/>
        <v/>
      </c>
      <c r="Q501">
        <f t="shared" si="31"/>
        <v>33697</v>
      </c>
      <c r="R501" s="39">
        <f t="shared" si="29"/>
        <v>967859</v>
      </c>
    </row>
    <row r="502" spans="1:18" ht="16.149999999999999" customHeight="1">
      <c r="A502" s="12">
        <v>483</v>
      </c>
      <c r="B502" s="12" t="s">
        <v>547</v>
      </c>
      <c r="C502" s="6" t="s">
        <v>548</v>
      </c>
      <c r="D502" s="7">
        <v>44791</v>
      </c>
      <c r="E502" s="8" t="s">
        <v>546</v>
      </c>
      <c r="F502" s="9">
        <v>705543</v>
      </c>
      <c r="G502" s="8" t="s">
        <v>29</v>
      </c>
      <c r="H502" s="9">
        <v>74082</v>
      </c>
      <c r="I502" s="137">
        <v>631461</v>
      </c>
      <c r="J502" s="138"/>
      <c r="K502" s="139"/>
      <c r="L502" s="140" t="s">
        <v>63</v>
      </c>
      <c r="M502" s="141"/>
      <c r="N502" s="49" t="str">
        <f t="shared" si="30"/>
        <v>32523</v>
      </c>
      <c r="O502" t="str">
        <f t="shared" si="28"/>
        <v/>
      </c>
      <c r="Q502">
        <f t="shared" si="31"/>
        <v>32523</v>
      </c>
      <c r="R502" s="39">
        <f t="shared" si="29"/>
        <v>705543</v>
      </c>
    </row>
    <row r="503" spans="1:18" ht="16.149999999999999" customHeight="1">
      <c r="A503" s="12">
        <v>484</v>
      </c>
      <c r="B503" s="12" t="s">
        <v>549</v>
      </c>
      <c r="C503" s="6" t="s">
        <v>550</v>
      </c>
      <c r="D503" s="7">
        <v>44831</v>
      </c>
      <c r="E503" s="8" t="s">
        <v>546</v>
      </c>
      <c r="F503" s="9">
        <v>1155717</v>
      </c>
      <c r="G503" s="8" t="s">
        <v>29</v>
      </c>
      <c r="H503" s="9">
        <v>121350</v>
      </c>
      <c r="I503" s="137">
        <v>1034367</v>
      </c>
      <c r="J503" s="138"/>
      <c r="K503" s="139"/>
      <c r="L503" s="140" t="s">
        <v>63</v>
      </c>
      <c r="M503" s="141"/>
      <c r="N503" s="49" t="str">
        <f t="shared" si="30"/>
        <v>44270</v>
      </c>
      <c r="O503" t="str">
        <f t="shared" si="28"/>
        <v/>
      </c>
      <c r="Q503">
        <f t="shared" si="31"/>
        <v>44270</v>
      </c>
      <c r="R503" s="39">
        <f t="shared" si="29"/>
        <v>1155717</v>
      </c>
    </row>
    <row r="504" spans="1:18" ht="16.149999999999999" customHeight="1">
      <c r="A504" s="12">
        <v>485</v>
      </c>
      <c r="B504" s="12" t="s">
        <v>551</v>
      </c>
      <c r="C504" s="6" t="s">
        <v>552</v>
      </c>
      <c r="D504" s="7">
        <v>44852</v>
      </c>
      <c r="E504" s="8" t="s">
        <v>75</v>
      </c>
      <c r="F504" s="9">
        <v>839598</v>
      </c>
      <c r="G504" s="8" t="s">
        <v>29</v>
      </c>
      <c r="H504" s="9">
        <v>88158</v>
      </c>
      <c r="I504" s="137">
        <v>751440</v>
      </c>
      <c r="J504" s="138"/>
      <c r="K504" s="139"/>
      <c r="L504" s="140" t="s">
        <v>63</v>
      </c>
      <c r="M504" s="141"/>
      <c r="N504" s="49" t="str">
        <f t="shared" si="30"/>
        <v>47899</v>
      </c>
      <c r="O504" t="str">
        <f t="shared" si="28"/>
        <v/>
      </c>
      <c r="Q504">
        <f t="shared" si="31"/>
        <v>47899</v>
      </c>
      <c r="R504" s="39">
        <f t="shared" si="29"/>
        <v>839598</v>
      </c>
    </row>
    <row r="505" spans="1:18" ht="14.65" customHeight="1">
      <c r="A505" s="5">
        <v>486</v>
      </c>
      <c r="B505" s="119" t="s">
        <v>553</v>
      </c>
      <c r="C505" s="6" t="s">
        <v>554</v>
      </c>
      <c r="D505" s="7">
        <v>44835</v>
      </c>
      <c r="E505" s="8" t="s">
        <v>546</v>
      </c>
      <c r="F505" s="9">
        <v>2142342</v>
      </c>
      <c r="G505" s="8" t="s">
        <v>29</v>
      </c>
      <c r="H505" s="9">
        <v>224946</v>
      </c>
      <c r="I505" s="121">
        <v>2256938</v>
      </c>
      <c r="J505" s="122"/>
      <c r="K505" s="123"/>
      <c r="L505" s="127" t="s">
        <v>63</v>
      </c>
      <c r="M505" s="128"/>
      <c r="N505" s="49" t="str">
        <f t="shared" si="30"/>
        <v>45713</v>
      </c>
      <c r="O505" t="str">
        <f t="shared" si="28"/>
        <v/>
      </c>
      <c r="Q505">
        <f t="shared" si="31"/>
        <v>45713</v>
      </c>
      <c r="R505" s="39">
        <f t="shared" si="29"/>
        <v>2142342</v>
      </c>
    </row>
    <row r="506" spans="1:18" ht="14.65" customHeight="1">
      <c r="A506" s="11">
        <v>487</v>
      </c>
      <c r="B506" s="120"/>
      <c r="C506" s="6" t="s">
        <v>555</v>
      </c>
      <c r="D506" s="7">
        <v>44860</v>
      </c>
      <c r="E506" s="8" t="s">
        <v>546</v>
      </c>
      <c r="F506" s="9">
        <v>379376</v>
      </c>
      <c r="G506" s="8" t="s">
        <v>29</v>
      </c>
      <c r="H506" s="9">
        <v>39834</v>
      </c>
      <c r="I506" s="124"/>
      <c r="J506" s="125"/>
      <c r="K506" s="126"/>
      <c r="L506" s="129"/>
      <c r="M506" s="130"/>
      <c r="N506" s="49" t="str">
        <f t="shared" si="30"/>
        <v>48917</v>
      </c>
      <c r="O506" t="str">
        <f t="shared" si="28"/>
        <v/>
      </c>
      <c r="Q506">
        <f t="shared" si="31"/>
        <v>48917</v>
      </c>
      <c r="R506" s="39">
        <f t="shared" si="29"/>
        <v>379376</v>
      </c>
    </row>
    <row r="507" spans="1:18" ht="14.45" customHeight="1">
      <c r="A507" s="5">
        <v>488</v>
      </c>
      <c r="B507" s="119" t="s">
        <v>556</v>
      </c>
      <c r="C507" s="6" t="s">
        <v>557</v>
      </c>
      <c r="D507" s="7">
        <v>44852</v>
      </c>
      <c r="E507" s="13"/>
      <c r="F507" s="9">
        <v>419799</v>
      </c>
      <c r="G507" s="8" t="s">
        <v>29</v>
      </c>
      <c r="H507" s="9">
        <v>44079</v>
      </c>
      <c r="I507" s="121">
        <v>2963451</v>
      </c>
      <c r="J507" s="122"/>
      <c r="K507" s="123"/>
      <c r="L507" s="127" t="s">
        <v>63</v>
      </c>
      <c r="M507" s="128"/>
      <c r="N507" s="49" t="str">
        <f t="shared" si="30"/>
        <v>48059</v>
      </c>
      <c r="O507" t="str">
        <f t="shared" si="28"/>
        <v/>
      </c>
      <c r="Q507">
        <f t="shared" si="31"/>
        <v>48059</v>
      </c>
      <c r="R507" s="39">
        <f t="shared" si="29"/>
        <v>419799</v>
      </c>
    </row>
    <row r="508" spans="1:18" ht="14.45" customHeight="1">
      <c r="A508" s="10">
        <v>489</v>
      </c>
      <c r="B508" s="131"/>
      <c r="C508" s="6" t="s">
        <v>558</v>
      </c>
      <c r="D508" s="7">
        <v>44852</v>
      </c>
      <c r="E508" s="13"/>
      <c r="F508" s="9">
        <v>419796</v>
      </c>
      <c r="G508" s="8" t="s">
        <v>29</v>
      </c>
      <c r="H508" s="9">
        <v>44079</v>
      </c>
      <c r="I508" s="132"/>
      <c r="J508" s="133"/>
      <c r="K508" s="134"/>
      <c r="L508" s="135"/>
      <c r="M508" s="136"/>
      <c r="N508" s="49" t="str">
        <f t="shared" si="30"/>
        <v>47997</v>
      </c>
      <c r="O508" t="str">
        <f t="shared" si="28"/>
        <v/>
      </c>
      <c r="Q508">
        <f t="shared" si="31"/>
        <v>47997</v>
      </c>
      <c r="R508" s="39">
        <f t="shared" si="29"/>
        <v>419796</v>
      </c>
    </row>
    <row r="509" spans="1:18" ht="14.45" customHeight="1">
      <c r="A509" s="10">
        <v>490</v>
      </c>
      <c r="B509" s="131"/>
      <c r="C509" s="6" t="s">
        <v>559</v>
      </c>
      <c r="D509" s="7">
        <v>44841</v>
      </c>
      <c r="E509" s="8" t="s">
        <v>73</v>
      </c>
      <c r="F509" s="9">
        <v>597744</v>
      </c>
      <c r="G509" s="8" t="s">
        <v>29</v>
      </c>
      <c r="H509" s="9">
        <v>62763</v>
      </c>
      <c r="I509" s="132"/>
      <c r="J509" s="133"/>
      <c r="K509" s="134"/>
      <c r="L509" s="135"/>
      <c r="M509" s="136"/>
      <c r="N509" s="49" t="str">
        <f t="shared" si="30"/>
        <v>46607</v>
      </c>
      <c r="O509" t="str">
        <f t="shared" si="28"/>
        <v/>
      </c>
      <c r="Q509">
        <f t="shared" si="31"/>
        <v>46607</v>
      </c>
      <c r="R509" s="39">
        <f t="shared" si="29"/>
        <v>597744</v>
      </c>
    </row>
    <row r="510" spans="1:18" ht="14.45" customHeight="1">
      <c r="A510" s="10">
        <v>491</v>
      </c>
      <c r="B510" s="131"/>
      <c r="C510" s="6" t="s">
        <v>560</v>
      </c>
      <c r="D510" s="7">
        <v>44848</v>
      </c>
      <c r="E510" s="13"/>
      <c r="F510" s="9">
        <v>1034181</v>
      </c>
      <c r="G510" s="8" t="s">
        <v>29</v>
      </c>
      <c r="H510" s="9">
        <v>108589</v>
      </c>
      <c r="I510" s="132"/>
      <c r="J510" s="133"/>
      <c r="K510" s="134"/>
      <c r="L510" s="135"/>
      <c r="M510" s="136"/>
      <c r="N510" s="49" t="str">
        <f t="shared" si="30"/>
        <v>47645</v>
      </c>
      <c r="O510" t="str">
        <f t="shared" si="28"/>
        <v/>
      </c>
      <c r="Q510">
        <f t="shared" si="31"/>
        <v>47645</v>
      </c>
      <c r="R510" s="39">
        <f t="shared" si="29"/>
        <v>1034181</v>
      </c>
    </row>
    <row r="511" spans="1:18" ht="14.45" customHeight="1">
      <c r="A511" s="10">
        <v>492</v>
      </c>
      <c r="B511" s="131"/>
      <c r="C511" s="6" t="s">
        <v>561</v>
      </c>
      <c r="D511" s="7">
        <v>44852</v>
      </c>
      <c r="E511" s="13"/>
      <c r="F511" s="9">
        <v>419799</v>
      </c>
      <c r="G511" s="8" t="s">
        <v>29</v>
      </c>
      <c r="H511" s="9">
        <v>44079</v>
      </c>
      <c r="I511" s="132"/>
      <c r="J511" s="133"/>
      <c r="K511" s="134"/>
      <c r="L511" s="135"/>
      <c r="M511" s="136"/>
      <c r="N511" s="49" t="str">
        <f t="shared" si="30"/>
        <v>48005</v>
      </c>
      <c r="O511" t="str">
        <f t="shared" si="28"/>
        <v/>
      </c>
      <c r="Q511">
        <f t="shared" si="31"/>
        <v>48005</v>
      </c>
      <c r="R511" s="39">
        <f t="shared" si="29"/>
        <v>419799</v>
      </c>
    </row>
    <row r="512" spans="1:18" ht="14.45" customHeight="1">
      <c r="A512" s="11">
        <v>493</v>
      </c>
      <c r="B512" s="120"/>
      <c r="C512" s="6" t="s">
        <v>562</v>
      </c>
      <c r="D512" s="7">
        <v>44852</v>
      </c>
      <c r="E512" s="13"/>
      <c r="F512" s="9">
        <v>419799</v>
      </c>
      <c r="G512" s="8" t="s">
        <v>29</v>
      </c>
      <c r="H512" s="9">
        <v>44079</v>
      </c>
      <c r="I512" s="124"/>
      <c r="J512" s="125"/>
      <c r="K512" s="126"/>
      <c r="L512" s="129"/>
      <c r="M512" s="130"/>
      <c r="N512" s="49" t="str">
        <f t="shared" si="30"/>
        <v>47918</v>
      </c>
      <c r="O512" t="str">
        <f t="shared" si="28"/>
        <v/>
      </c>
      <c r="Q512">
        <f t="shared" si="31"/>
        <v>47918</v>
      </c>
      <c r="R512" s="39">
        <f t="shared" si="29"/>
        <v>419799</v>
      </c>
    </row>
    <row r="513" spans="1:18" ht="16.149999999999999" customHeight="1">
      <c r="A513" s="12">
        <v>494</v>
      </c>
      <c r="B513" s="12" t="s">
        <v>563</v>
      </c>
      <c r="C513" s="6" t="s">
        <v>564</v>
      </c>
      <c r="D513" s="7">
        <v>44883</v>
      </c>
      <c r="E513" s="8" t="s">
        <v>75</v>
      </c>
      <c r="F513" s="9">
        <v>1392768</v>
      </c>
      <c r="G513" s="8" t="s">
        <v>29</v>
      </c>
      <c r="H513" s="9">
        <v>146241</v>
      </c>
      <c r="I513" s="137">
        <v>1246527</v>
      </c>
      <c r="J513" s="138"/>
      <c r="K513" s="139"/>
      <c r="L513" s="140" t="s">
        <v>63</v>
      </c>
      <c r="M513" s="141"/>
      <c r="N513" s="49" t="str">
        <f t="shared" si="30"/>
        <v>51251</v>
      </c>
      <c r="O513" t="str">
        <f t="shared" si="28"/>
        <v/>
      </c>
      <c r="Q513">
        <f t="shared" si="31"/>
        <v>51251</v>
      </c>
      <c r="R513" s="39">
        <f t="shared" si="29"/>
        <v>1392768</v>
      </c>
    </row>
    <row r="514" spans="1:18" ht="16.149999999999999" customHeight="1">
      <c r="A514" s="12">
        <v>495</v>
      </c>
      <c r="B514" s="12" t="s">
        <v>565</v>
      </c>
      <c r="C514" s="6" t="s">
        <v>566</v>
      </c>
      <c r="D514" s="7">
        <v>44868</v>
      </c>
      <c r="E514" s="8" t="s">
        <v>546</v>
      </c>
      <c r="F514" s="9">
        <v>2150065</v>
      </c>
      <c r="G514" s="8" t="s">
        <v>29</v>
      </c>
      <c r="H514" s="9">
        <v>225757</v>
      </c>
      <c r="I514" s="137">
        <v>1924308</v>
      </c>
      <c r="J514" s="138"/>
      <c r="K514" s="139"/>
      <c r="L514" s="140" t="s">
        <v>63</v>
      </c>
      <c r="M514" s="141"/>
      <c r="N514" s="49" t="str">
        <f t="shared" si="30"/>
        <v>49725</v>
      </c>
      <c r="O514" t="str">
        <f t="shared" si="28"/>
        <v/>
      </c>
      <c r="Q514">
        <f t="shared" si="31"/>
        <v>49725</v>
      </c>
      <c r="R514" s="39">
        <f t="shared" si="29"/>
        <v>2150065</v>
      </c>
    </row>
    <row r="515" spans="1:18" ht="14.65" customHeight="1">
      <c r="A515" s="5">
        <v>496</v>
      </c>
      <c r="B515" s="119" t="s">
        <v>567</v>
      </c>
      <c r="C515" s="6" t="s">
        <v>568</v>
      </c>
      <c r="D515" s="7">
        <v>44884</v>
      </c>
      <c r="E515" s="8" t="s">
        <v>98</v>
      </c>
      <c r="F515" s="9">
        <v>1392768</v>
      </c>
      <c r="G515" s="8" t="s">
        <v>29</v>
      </c>
      <c r="H515" s="9">
        <v>146240</v>
      </c>
      <c r="I515" s="121">
        <v>2912308</v>
      </c>
      <c r="J515" s="122"/>
      <c r="K515" s="123"/>
      <c r="L515" s="127" t="s">
        <v>63</v>
      </c>
      <c r="M515" s="128"/>
      <c r="N515" s="49" t="str">
        <f t="shared" si="30"/>
        <v>51663</v>
      </c>
      <c r="O515" t="str">
        <f t="shared" si="28"/>
        <v/>
      </c>
      <c r="Q515">
        <f t="shared" si="31"/>
        <v>51663</v>
      </c>
      <c r="R515" s="39">
        <f t="shared" si="29"/>
        <v>1392768</v>
      </c>
    </row>
    <row r="516" spans="1:18" ht="14.65" customHeight="1">
      <c r="A516" s="11">
        <v>497</v>
      </c>
      <c r="B516" s="120"/>
      <c r="C516" s="6" t="s">
        <v>569</v>
      </c>
      <c r="D516" s="7">
        <v>44883</v>
      </c>
      <c r="E516" s="8" t="s">
        <v>98</v>
      </c>
      <c r="F516" s="9">
        <v>1861207</v>
      </c>
      <c r="G516" s="8" t="s">
        <v>29</v>
      </c>
      <c r="H516" s="9">
        <v>195427</v>
      </c>
      <c r="I516" s="124"/>
      <c r="J516" s="125"/>
      <c r="K516" s="126"/>
      <c r="L516" s="129"/>
      <c r="M516" s="130"/>
      <c r="N516" s="49" t="str">
        <f t="shared" si="30"/>
        <v>51301</v>
      </c>
      <c r="O516" t="str">
        <f t="shared" si="28"/>
        <v/>
      </c>
      <c r="Q516">
        <f t="shared" si="31"/>
        <v>51301</v>
      </c>
      <c r="R516" s="39">
        <f t="shared" si="29"/>
        <v>1861207</v>
      </c>
    </row>
    <row r="517" spans="1:18" ht="16.149999999999999" customHeight="1">
      <c r="A517" s="12">
        <v>498</v>
      </c>
      <c r="B517" s="12" t="s">
        <v>570</v>
      </c>
      <c r="C517" s="6" t="s">
        <v>571</v>
      </c>
      <c r="D517" s="7">
        <v>44923</v>
      </c>
      <c r="E517" s="8" t="s">
        <v>66</v>
      </c>
      <c r="F517" s="9">
        <v>688471</v>
      </c>
      <c r="G517" s="8" t="s">
        <v>29</v>
      </c>
      <c r="H517" s="9">
        <v>72289</v>
      </c>
      <c r="I517" s="137">
        <v>616182</v>
      </c>
      <c r="J517" s="138"/>
      <c r="K517" s="139"/>
      <c r="L517" s="140" t="s">
        <v>63</v>
      </c>
      <c r="M517" s="141"/>
      <c r="N517" s="49" t="str">
        <f t="shared" si="30"/>
        <v>57066</v>
      </c>
      <c r="O517" t="str">
        <f t="shared" si="28"/>
        <v/>
      </c>
      <c r="Q517">
        <f t="shared" si="31"/>
        <v>57066</v>
      </c>
      <c r="R517" s="39">
        <f t="shared" si="29"/>
        <v>688471</v>
      </c>
    </row>
    <row r="518" spans="1:18" ht="16.149999999999999" customHeight="1">
      <c r="A518" s="12">
        <v>499</v>
      </c>
      <c r="B518" s="12" t="s">
        <v>572</v>
      </c>
      <c r="C518" s="6" t="s">
        <v>573</v>
      </c>
      <c r="D518" s="7">
        <v>44907</v>
      </c>
      <c r="E518" s="13"/>
      <c r="F518" s="9">
        <v>1185030</v>
      </c>
      <c r="G518" s="8" t="s">
        <v>29</v>
      </c>
      <c r="H518" s="9">
        <v>124428</v>
      </c>
      <c r="I518" s="137">
        <v>1060602</v>
      </c>
      <c r="J518" s="138"/>
      <c r="K518" s="139"/>
      <c r="L518" s="140" t="s">
        <v>63</v>
      </c>
      <c r="M518" s="141"/>
      <c r="N518" s="49" t="str">
        <f t="shared" si="30"/>
        <v>55290</v>
      </c>
      <c r="O518" t="str">
        <f t="shared" si="28"/>
        <v/>
      </c>
      <c r="Q518">
        <f t="shared" si="31"/>
        <v>55290</v>
      </c>
      <c r="R518" s="39">
        <f t="shared" si="29"/>
        <v>1185030</v>
      </c>
    </row>
    <row r="519" spans="1:18" ht="14.45" customHeight="1">
      <c r="A519" s="5">
        <v>500</v>
      </c>
      <c r="B519" s="119" t="s">
        <v>574</v>
      </c>
      <c r="C519" s="6" t="s">
        <v>575</v>
      </c>
      <c r="D519" s="7">
        <v>44986</v>
      </c>
      <c r="E519" s="8" t="s">
        <v>576</v>
      </c>
      <c r="F519" s="9">
        <v>-225390</v>
      </c>
      <c r="G519" s="8" t="s">
        <v>29</v>
      </c>
      <c r="H519" s="9">
        <v>-23666</v>
      </c>
      <c r="I519" s="121">
        <v>-1102404</v>
      </c>
      <c r="J519" s="122"/>
      <c r="K519" s="123"/>
      <c r="L519" s="127" t="s">
        <v>63</v>
      </c>
      <c r="M519" s="128"/>
      <c r="N519" t="str">
        <f t="shared" si="30"/>
        <v>'6737</v>
      </c>
      <c r="O519" t="str">
        <f t="shared" si="28"/>
        <v>HT</v>
      </c>
      <c r="P519" t="str">
        <f t="shared" ref="P519:P577" si="32">+RIGHT(N519,LEN(N519)-1)</f>
        <v>6737</v>
      </c>
      <c r="Q519">
        <f t="shared" ref="Q519:Q582" si="33">+P519*1</f>
        <v>6737</v>
      </c>
      <c r="R519" s="39">
        <f t="shared" si="29"/>
        <v>-225390</v>
      </c>
    </row>
    <row r="520" spans="1:18" ht="14.45" customHeight="1">
      <c r="A520" s="10">
        <v>501</v>
      </c>
      <c r="B520" s="131"/>
      <c r="C520" s="6" t="s">
        <v>577</v>
      </c>
      <c r="D520" s="7">
        <v>44986</v>
      </c>
      <c r="E520" s="8" t="s">
        <v>578</v>
      </c>
      <c r="F520" s="9">
        <v>-204059</v>
      </c>
      <c r="G520" s="8" t="s">
        <v>29</v>
      </c>
      <c r="H520" s="9">
        <v>-21426</v>
      </c>
      <c r="I520" s="132"/>
      <c r="J520" s="133"/>
      <c r="K520" s="134"/>
      <c r="L520" s="135"/>
      <c r="M520" s="136"/>
      <c r="N520" t="str">
        <f t="shared" si="30"/>
        <v>'6811</v>
      </c>
      <c r="O520" t="str">
        <f t="shared" si="28"/>
        <v>HT</v>
      </c>
      <c r="P520" t="str">
        <f t="shared" si="32"/>
        <v>6811</v>
      </c>
      <c r="Q520">
        <f t="shared" si="33"/>
        <v>6811</v>
      </c>
      <c r="R520" s="39">
        <f t="shared" si="29"/>
        <v>-204059</v>
      </c>
    </row>
    <row r="521" spans="1:18" ht="14.45" customHeight="1">
      <c r="A521" s="10">
        <v>502</v>
      </c>
      <c r="B521" s="131"/>
      <c r="C521" s="6" t="s">
        <v>579</v>
      </c>
      <c r="D521" s="7">
        <v>44986</v>
      </c>
      <c r="E521" s="8" t="s">
        <v>580</v>
      </c>
      <c r="F521" s="9">
        <v>-313632</v>
      </c>
      <c r="G521" s="8" t="s">
        <v>29</v>
      </c>
      <c r="H521" s="9">
        <v>-32931</v>
      </c>
      <c r="I521" s="132"/>
      <c r="J521" s="133"/>
      <c r="K521" s="134"/>
      <c r="L521" s="135"/>
      <c r="M521" s="136"/>
      <c r="N521" t="str">
        <f t="shared" si="30"/>
        <v>'6605</v>
      </c>
      <c r="O521" t="str">
        <f t="shared" si="28"/>
        <v>HT</v>
      </c>
      <c r="P521" t="str">
        <f t="shared" si="32"/>
        <v>6605</v>
      </c>
      <c r="Q521">
        <f t="shared" si="33"/>
        <v>6605</v>
      </c>
      <c r="R521" s="39">
        <f t="shared" si="29"/>
        <v>-313632</v>
      </c>
    </row>
    <row r="522" spans="1:18" ht="14.45" customHeight="1">
      <c r="A522" s="11">
        <v>503</v>
      </c>
      <c r="B522" s="120"/>
      <c r="C522" s="6" t="s">
        <v>581</v>
      </c>
      <c r="D522" s="7">
        <v>44986</v>
      </c>
      <c r="E522" s="8" t="s">
        <v>582</v>
      </c>
      <c r="F522" s="9">
        <v>-488655</v>
      </c>
      <c r="G522" s="8" t="s">
        <v>29</v>
      </c>
      <c r="H522" s="9">
        <v>-51309</v>
      </c>
      <c r="I522" s="124"/>
      <c r="J522" s="125"/>
      <c r="K522" s="126"/>
      <c r="L522" s="129"/>
      <c r="M522" s="130"/>
      <c r="N522" t="str">
        <f t="shared" si="30"/>
        <v>'6796</v>
      </c>
      <c r="O522" t="str">
        <f t="shared" si="28"/>
        <v>HT</v>
      </c>
      <c r="P522" t="str">
        <f t="shared" si="32"/>
        <v>6796</v>
      </c>
      <c r="Q522">
        <f t="shared" si="33"/>
        <v>6796</v>
      </c>
      <c r="R522" s="39">
        <f t="shared" si="29"/>
        <v>-488655</v>
      </c>
    </row>
    <row r="523" spans="1:18" ht="14.45" customHeight="1">
      <c r="A523" s="5">
        <v>504</v>
      </c>
      <c r="B523" s="119" t="s">
        <v>583</v>
      </c>
      <c r="C523" s="6" t="s">
        <v>584</v>
      </c>
      <c r="D523" s="7">
        <v>44998</v>
      </c>
      <c r="E523" s="8" t="s">
        <v>585</v>
      </c>
      <c r="F523" s="9">
        <v>-242322</v>
      </c>
      <c r="G523" s="8" t="s">
        <v>29</v>
      </c>
      <c r="H523" s="9">
        <v>-25444</v>
      </c>
      <c r="I523" s="121">
        <v>-2973593</v>
      </c>
      <c r="J523" s="122"/>
      <c r="K523" s="123"/>
      <c r="L523" s="127" t="s">
        <v>63</v>
      </c>
      <c r="M523" s="128"/>
      <c r="N523" t="str">
        <f t="shared" si="30"/>
        <v>'8606</v>
      </c>
      <c r="O523" t="str">
        <f t="shared" si="28"/>
        <v>HT</v>
      </c>
      <c r="P523" t="str">
        <f t="shared" si="32"/>
        <v>8606</v>
      </c>
      <c r="Q523">
        <f t="shared" si="33"/>
        <v>8606</v>
      </c>
      <c r="R523" s="39">
        <f t="shared" si="29"/>
        <v>-242322</v>
      </c>
    </row>
    <row r="524" spans="1:18" ht="14.45" customHeight="1">
      <c r="A524" s="10">
        <v>505</v>
      </c>
      <c r="B524" s="131"/>
      <c r="C524" s="6" t="s">
        <v>586</v>
      </c>
      <c r="D524" s="7">
        <v>45006</v>
      </c>
      <c r="E524" s="8" t="s">
        <v>587</v>
      </c>
      <c r="F524" s="9">
        <v>-404670</v>
      </c>
      <c r="G524" s="8" t="s">
        <v>29</v>
      </c>
      <c r="H524" s="9">
        <v>-42490</v>
      </c>
      <c r="I524" s="132"/>
      <c r="J524" s="133"/>
      <c r="K524" s="134"/>
      <c r="L524" s="135"/>
      <c r="M524" s="136"/>
      <c r="N524" t="str">
        <f t="shared" si="30"/>
        <v>09891</v>
      </c>
      <c r="O524" t="str">
        <f t="shared" si="28"/>
        <v>HT</v>
      </c>
      <c r="P524" t="str">
        <f t="shared" si="32"/>
        <v>9891</v>
      </c>
      <c r="Q524">
        <f t="shared" si="33"/>
        <v>9891</v>
      </c>
      <c r="R524" s="39">
        <f t="shared" si="29"/>
        <v>-404670</v>
      </c>
    </row>
    <row r="525" spans="1:18" ht="14.45" customHeight="1">
      <c r="A525" s="10">
        <v>506</v>
      </c>
      <c r="B525" s="131"/>
      <c r="C525" s="6" t="s">
        <v>588</v>
      </c>
      <c r="D525" s="7">
        <v>44993</v>
      </c>
      <c r="E525" s="8" t="s">
        <v>589</v>
      </c>
      <c r="F525" s="9">
        <v>-805992</v>
      </c>
      <c r="G525" s="8" t="s">
        <v>29</v>
      </c>
      <c r="H525" s="9">
        <v>-84629</v>
      </c>
      <c r="I525" s="132"/>
      <c r="J525" s="133"/>
      <c r="K525" s="134"/>
      <c r="L525" s="135"/>
      <c r="M525" s="136"/>
      <c r="N525" t="str">
        <f t="shared" si="30"/>
        <v>'7747</v>
      </c>
      <c r="O525" t="str">
        <f t="shared" si="28"/>
        <v>HT</v>
      </c>
      <c r="P525" t="str">
        <f t="shared" si="32"/>
        <v>7747</v>
      </c>
      <c r="Q525">
        <f t="shared" si="33"/>
        <v>7747</v>
      </c>
      <c r="R525" s="39">
        <f t="shared" si="29"/>
        <v>-805992</v>
      </c>
    </row>
    <row r="526" spans="1:18" ht="14.45" customHeight="1">
      <c r="A526" s="10">
        <v>507</v>
      </c>
      <c r="B526" s="131"/>
      <c r="C526" s="6" t="s">
        <v>590</v>
      </c>
      <c r="D526" s="7">
        <v>44995</v>
      </c>
      <c r="E526" s="8" t="s">
        <v>591</v>
      </c>
      <c r="F526" s="9">
        <v>-622282</v>
      </c>
      <c r="G526" s="8" t="s">
        <v>29</v>
      </c>
      <c r="H526" s="9">
        <v>-65340</v>
      </c>
      <c r="I526" s="132"/>
      <c r="J526" s="133"/>
      <c r="K526" s="134"/>
      <c r="L526" s="135"/>
      <c r="M526" s="136"/>
      <c r="N526" t="str">
        <f t="shared" si="30"/>
        <v>'8353</v>
      </c>
      <c r="O526" t="str">
        <f t="shared" si="28"/>
        <v>HT</v>
      </c>
      <c r="P526" t="str">
        <f t="shared" si="32"/>
        <v>8353</v>
      </c>
      <c r="Q526">
        <f t="shared" si="33"/>
        <v>8353</v>
      </c>
      <c r="R526" s="39">
        <f t="shared" si="29"/>
        <v>-622282</v>
      </c>
    </row>
    <row r="527" spans="1:18" ht="14.45" customHeight="1">
      <c r="A527" s="10">
        <v>508</v>
      </c>
      <c r="B527" s="131"/>
      <c r="C527" s="6" t="s">
        <v>592</v>
      </c>
      <c r="D527" s="7">
        <v>44998</v>
      </c>
      <c r="E527" s="8" t="s">
        <v>593</v>
      </c>
      <c r="F527" s="9">
        <v>-865370</v>
      </c>
      <c r="G527" s="8" t="s">
        <v>29</v>
      </c>
      <c r="H527" s="9">
        <v>-90864</v>
      </c>
      <c r="I527" s="132"/>
      <c r="J527" s="133"/>
      <c r="K527" s="134"/>
      <c r="L527" s="135"/>
      <c r="M527" s="136"/>
      <c r="N527" t="str">
        <f t="shared" si="30"/>
        <v>'8595</v>
      </c>
      <c r="O527" t="str">
        <f t="shared" si="28"/>
        <v>HT</v>
      </c>
      <c r="P527" t="str">
        <f t="shared" si="32"/>
        <v>8595</v>
      </c>
      <c r="Q527">
        <f t="shared" si="33"/>
        <v>8595</v>
      </c>
      <c r="R527" s="39">
        <f t="shared" si="29"/>
        <v>-865370</v>
      </c>
    </row>
    <row r="528" spans="1:18" ht="14.45" customHeight="1">
      <c r="A528" s="11">
        <v>509</v>
      </c>
      <c r="B528" s="120"/>
      <c r="C528" s="6" t="s">
        <v>594</v>
      </c>
      <c r="D528" s="7">
        <v>44993</v>
      </c>
      <c r="E528" s="8" t="s">
        <v>595</v>
      </c>
      <c r="F528" s="9">
        <v>-381814</v>
      </c>
      <c r="G528" s="8" t="s">
        <v>29</v>
      </c>
      <c r="H528" s="9">
        <v>-40090</v>
      </c>
      <c r="I528" s="124"/>
      <c r="J528" s="125"/>
      <c r="K528" s="126"/>
      <c r="L528" s="129"/>
      <c r="M528" s="130"/>
      <c r="N528" t="str">
        <f t="shared" si="30"/>
        <v>'7721</v>
      </c>
      <c r="O528" t="str">
        <f t="shared" si="28"/>
        <v>HT</v>
      </c>
      <c r="P528" t="str">
        <f t="shared" si="32"/>
        <v>7721</v>
      </c>
      <c r="Q528">
        <f t="shared" si="33"/>
        <v>7721</v>
      </c>
      <c r="R528" s="39">
        <f t="shared" si="29"/>
        <v>-381814</v>
      </c>
    </row>
    <row r="529" spans="1:18" ht="14.45" customHeight="1">
      <c r="A529" s="5">
        <v>510</v>
      </c>
      <c r="B529" s="119" t="s">
        <v>596</v>
      </c>
      <c r="C529" s="6" t="s">
        <v>597</v>
      </c>
      <c r="D529" s="7">
        <v>45016</v>
      </c>
      <c r="E529" s="8" t="s">
        <v>598</v>
      </c>
      <c r="F529" s="9">
        <v>-365206</v>
      </c>
      <c r="G529" s="8" t="s">
        <v>29</v>
      </c>
      <c r="H529" s="9">
        <v>-38347</v>
      </c>
      <c r="I529" s="121">
        <v>-40279372</v>
      </c>
      <c r="J529" s="122"/>
      <c r="K529" s="123"/>
      <c r="L529" s="127" t="s">
        <v>63</v>
      </c>
      <c r="M529" s="128"/>
      <c r="N529" t="str">
        <f t="shared" si="30"/>
        <v>11968</v>
      </c>
      <c r="O529" t="str">
        <f t="shared" si="28"/>
        <v>HT</v>
      </c>
      <c r="P529" t="str">
        <f>+N529</f>
        <v>11968</v>
      </c>
      <c r="Q529">
        <f t="shared" si="33"/>
        <v>11968</v>
      </c>
      <c r="R529" s="39">
        <f t="shared" si="29"/>
        <v>-365206</v>
      </c>
    </row>
    <row r="530" spans="1:18" ht="14.45" customHeight="1">
      <c r="A530" s="10">
        <v>511</v>
      </c>
      <c r="B530" s="131"/>
      <c r="C530" s="6" t="s">
        <v>599</v>
      </c>
      <c r="D530" s="7">
        <v>45009</v>
      </c>
      <c r="E530" s="8" t="s">
        <v>600</v>
      </c>
      <c r="F530" s="9">
        <v>-817504</v>
      </c>
      <c r="G530" s="8" t="s">
        <v>29</v>
      </c>
      <c r="H530" s="9">
        <v>-85838</v>
      </c>
      <c r="I530" s="132"/>
      <c r="J530" s="133"/>
      <c r="K530" s="134"/>
      <c r="L530" s="135"/>
      <c r="M530" s="136"/>
      <c r="N530" t="str">
        <f t="shared" si="30"/>
        <v>10610</v>
      </c>
      <c r="O530" t="str">
        <f t="shared" si="28"/>
        <v>HT</v>
      </c>
      <c r="P530" t="str">
        <f>+N530</f>
        <v>10610</v>
      </c>
      <c r="Q530">
        <f t="shared" si="33"/>
        <v>10610</v>
      </c>
      <c r="R530" s="39">
        <f t="shared" si="29"/>
        <v>-817504</v>
      </c>
    </row>
    <row r="531" spans="1:18" ht="14.45" customHeight="1">
      <c r="A531" s="10">
        <v>512</v>
      </c>
      <c r="B531" s="131"/>
      <c r="C531" s="6" t="s">
        <v>601</v>
      </c>
      <c r="D531" s="7">
        <v>45007</v>
      </c>
      <c r="E531" s="8" t="s">
        <v>602</v>
      </c>
      <c r="F531" s="9">
        <v>-122164</v>
      </c>
      <c r="G531" s="8" t="s">
        <v>29</v>
      </c>
      <c r="H531" s="9">
        <v>-12827</v>
      </c>
      <c r="I531" s="132"/>
      <c r="J531" s="133"/>
      <c r="K531" s="134"/>
      <c r="L531" s="135"/>
      <c r="M531" s="136"/>
      <c r="N531" t="str">
        <f t="shared" si="30"/>
        <v>10185</v>
      </c>
      <c r="O531" t="str">
        <f t="shared" si="28"/>
        <v>HT</v>
      </c>
      <c r="P531" t="str">
        <f>+N531</f>
        <v>10185</v>
      </c>
      <c r="Q531">
        <f t="shared" si="33"/>
        <v>10185</v>
      </c>
      <c r="R531" s="39">
        <f t="shared" si="29"/>
        <v>-122164</v>
      </c>
    </row>
    <row r="532" spans="1:18" ht="14.45" customHeight="1">
      <c r="A532" s="10">
        <v>513</v>
      </c>
      <c r="B532" s="131"/>
      <c r="C532" s="6" t="s">
        <v>603</v>
      </c>
      <c r="D532" s="7">
        <v>45007</v>
      </c>
      <c r="E532" s="8" t="s">
        <v>604</v>
      </c>
      <c r="F532" s="9">
        <v>-610819</v>
      </c>
      <c r="G532" s="8" t="s">
        <v>29</v>
      </c>
      <c r="H532" s="9">
        <v>-64136</v>
      </c>
      <c r="I532" s="132"/>
      <c r="J532" s="133"/>
      <c r="K532" s="134"/>
      <c r="L532" s="135"/>
      <c r="M532" s="136"/>
      <c r="N532" t="str">
        <f t="shared" si="30"/>
        <v>10181</v>
      </c>
      <c r="O532" t="str">
        <f t="shared" si="28"/>
        <v>HT</v>
      </c>
      <c r="P532" t="str">
        <f>+N532</f>
        <v>10181</v>
      </c>
      <c r="Q532">
        <f t="shared" si="33"/>
        <v>10181</v>
      </c>
      <c r="R532" s="39">
        <f t="shared" si="29"/>
        <v>-610819</v>
      </c>
    </row>
    <row r="533" spans="1:18" ht="14.45" customHeight="1">
      <c r="A533" s="10">
        <v>514</v>
      </c>
      <c r="B533" s="131"/>
      <c r="C533" s="6" t="s">
        <v>605</v>
      </c>
      <c r="D533" s="7">
        <v>45006</v>
      </c>
      <c r="E533" s="8" t="s">
        <v>606</v>
      </c>
      <c r="F533" s="9">
        <v>-122164</v>
      </c>
      <c r="G533" s="8" t="s">
        <v>29</v>
      </c>
      <c r="H533" s="9">
        <v>-12827</v>
      </c>
      <c r="I533" s="132"/>
      <c r="J533" s="133"/>
      <c r="K533" s="134"/>
      <c r="L533" s="135"/>
      <c r="M533" s="136"/>
      <c r="N533" t="str">
        <f t="shared" si="30"/>
        <v>10143</v>
      </c>
      <c r="O533" t="str">
        <f t="shared" ref="O533:O596" si="34">+IF(F533&gt;0,"","HT")</f>
        <v>HT</v>
      </c>
      <c r="P533" t="str">
        <f>+N533</f>
        <v>10143</v>
      </c>
      <c r="Q533">
        <f t="shared" si="33"/>
        <v>10143</v>
      </c>
      <c r="R533" s="39">
        <f t="shared" ref="R533:R596" si="35">+F533</f>
        <v>-122164</v>
      </c>
    </row>
    <row r="534" spans="1:18" ht="14.45" customHeight="1">
      <c r="A534" s="10">
        <v>515</v>
      </c>
      <c r="B534" s="131"/>
      <c r="C534" s="6" t="s">
        <v>607</v>
      </c>
      <c r="D534" s="7">
        <v>45003</v>
      </c>
      <c r="E534" s="8" t="s">
        <v>608</v>
      </c>
      <c r="F534" s="9">
        <v>-110400</v>
      </c>
      <c r="G534" s="8" t="s">
        <v>29</v>
      </c>
      <c r="H534" s="9">
        <v>-11592</v>
      </c>
      <c r="I534" s="132"/>
      <c r="J534" s="133"/>
      <c r="K534" s="134"/>
      <c r="L534" s="135"/>
      <c r="M534" s="136"/>
      <c r="N534" t="str">
        <f t="shared" si="30"/>
        <v>'9703</v>
      </c>
      <c r="O534" t="str">
        <f t="shared" si="34"/>
        <v>HT</v>
      </c>
      <c r="P534" t="str">
        <f t="shared" si="32"/>
        <v>9703</v>
      </c>
      <c r="Q534">
        <f t="shared" si="33"/>
        <v>9703</v>
      </c>
      <c r="R534" s="39">
        <f t="shared" si="35"/>
        <v>-110400</v>
      </c>
    </row>
    <row r="535" spans="1:18" ht="14.45" customHeight="1">
      <c r="A535" s="10">
        <v>516</v>
      </c>
      <c r="B535" s="131"/>
      <c r="C535" s="6" t="s">
        <v>609</v>
      </c>
      <c r="D535" s="7">
        <v>44993</v>
      </c>
      <c r="E535" s="8" t="s">
        <v>610</v>
      </c>
      <c r="F535" s="9">
        <v>-556635</v>
      </c>
      <c r="G535" s="8" t="s">
        <v>29</v>
      </c>
      <c r="H535" s="9">
        <v>-58447</v>
      </c>
      <c r="I535" s="132"/>
      <c r="J535" s="133"/>
      <c r="K535" s="134"/>
      <c r="L535" s="135"/>
      <c r="M535" s="136"/>
      <c r="N535" t="str">
        <f t="shared" si="30"/>
        <v>'7831</v>
      </c>
      <c r="O535" t="str">
        <f t="shared" si="34"/>
        <v>HT</v>
      </c>
      <c r="P535" t="str">
        <f t="shared" si="32"/>
        <v>7831</v>
      </c>
      <c r="Q535">
        <f t="shared" si="33"/>
        <v>7831</v>
      </c>
      <c r="R535" s="39">
        <f t="shared" si="35"/>
        <v>-556635</v>
      </c>
    </row>
    <row r="536" spans="1:18" ht="14.45" customHeight="1">
      <c r="A536" s="10">
        <v>517</v>
      </c>
      <c r="B536" s="131"/>
      <c r="C536" s="6" t="s">
        <v>611</v>
      </c>
      <c r="D536" s="7">
        <v>44993</v>
      </c>
      <c r="E536" s="8" t="s">
        <v>612</v>
      </c>
      <c r="F536" s="9">
        <v>-470766</v>
      </c>
      <c r="G536" s="8" t="s">
        <v>29</v>
      </c>
      <c r="H536" s="9">
        <v>-49430</v>
      </c>
      <c r="I536" s="132"/>
      <c r="J536" s="133"/>
      <c r="K536" s="134"/>
      <c r="L536" s="135"/>
      <c r="M536" s="136"/>
      <c r="N536" t="str">
        <f t="shared" si="30"/>
        <v>'7798</v>
      </c>
      <c r="O536" t="str">
        <f t="shared" si="34"/>
        <v>HT</v>
      </c>
      <c r="P536" t="str">
        <f t="shared" si="32"/>
        <v>7798</v>
      </c>
      <c r="Q536">
        <f t="shared" si="33"/>
        <v>7798</v>
      </c>
      <c r="R536" s="39">
        <f t="shared" si="35"/>
        <v>-470766</v>
      </c>
    </row>
    <row r="537" spans="1:18" ht="14.45" customHeight="1">
      <c r="A537" s="10">
        <v>518</v>
      </c>
      <c r="B537" s="131"/>
      <c r="C537" s="6" t="s">
        <v>613</v>
      </c>
      <c r="D537" s="7">
        <v>44988</v>
      </c>
      <c r="E537" s="8" t="s">
        <v>614</v>
      </c>
      <c r="F537" s="9">
        <v>-667933</v>
      </c>
      <c r="G537" s="8" t="s">
        <v>29</v>
      </c>
      <c r="H537" s="9">
        <v>-70133</v>
      </c>
      <c r="I537" s="132"/>
      <c r="J537" s="133"/>
      <c r="K537" s="134"/>
      <c r="L537" s="135"/>
      <c r="M537" s="136"/>
      <c r="N537" t="str">
        <f t="shared" si="30"/>
        <v>'7221</v>
      </c>
      <c r="O537" t="str">
        <f t="shared" si="34"/>
        <v>HT</v>
      </c>
      <c r="P537" t="str">
        <f t="shared" si="32"/>
        <v>7221</v>
      </c>
      <c r="Q537">
        <f t="shared" si="33"/>
        <v>7221</v>
      </c>
      <c r="R537" s="39">
        <f t="shared" si="35"/>
        <v>-667933</v>
      </c>
    </row>
    <row r="538" spans="1:18" ht="14.45" customHeight="1">
      <c r="A538" s="10">
        <v>519</v>
      </c>
      <c r="B538" s="131"/>
      <c r="C538" s="6" t="s">
        <v>615</v>
      </c>
      <c r="D538" s="7">
        <v>44999</v>
      </c>
      <c r="E538" s="8" t="s">
        <v>616</v>
      </c>
      <c r="F538" s="9">
        <v>-1563453</v>
      </c>
      <c r="G538" s="8" t="s">
        <v>29</v>
      </c>
      <c r="H538" s="9">
        <v>-164163</v>
      </c>
      <c r="I538" s="132"/>
      <c r="J538" s="133"/>
      <c r="K538" s="134"/>
      <c r="L538" s="135"/>
      <c r="M538" s="136"/>
      <c r="N538" t="str">
        <f t="shared" ref="N538:N601" si="36">+RIGHT(C538,5)</f>
        <v>'8859</v>
      </c>
      <c r="O538" t="str">
        <f t="shared" si="34"/>
        <v>HT</v>
      </c>
      <c r="P538" t="str">
        <f t="shared" si="32"/>
        <v>8859</v>
      </c>
      <c r="Q538">
        <f t="shared" si="33"/>
        <v>8859</v>
      </c>
      <c r="R538" s="39">
        <f t="shared" si="35"/>
        <v>-1563453</v>
      </c>
    </row>
    <row r="539" spans="1:18" ht="14.45" customHeight="1">
      <c r="A539" s="10">
        <v>520</v>
      </c>
      <c r="B539" s="131"/>
      <c r="C539" s="6" t="s">
        <v>617</v>
      </c>
      <c r="D539" s="7">
        <v>44991</v>
      </c>
      <c r="E539" s="8" t="s">
        <v>618</v>
      </c>
      <c r="F539" s="9">
        <v>-1008234</v>
      </c>
      <c r="G539" s="8" t="s">
        <v>29</v>
      </c>
      <c r="H539" s="9">
        <v>-105865</v>
      </c>
      <c r="I539" s="132"/>
      <c r="J539" s="133"/>
      <c r="K539" s="134"/>
      <c r="L539" s="135"/>
      <c r="M539" s="136"/>
      <c r="N539" t="str">
        <f t="shared" si="36"/>
        <v>'7506</v>
      </c>
      <c r="O539" t="str">
        <f t="shared" si="34"/>
        <v>HT</v>
      </c>
      <c r="P539" t="str">
        <f t="shared" si="32"/>
        <v>7506</v>
      </c>
      <c r="Q539">
        <f t="shared" si="33"/>
        <v>7506</v>
      </c>
      <c r="R539" s="39">
        <f t="shared" si="35"/>
        <v>-1008234</v>
      </c>
    </row>
    <row r="540" spans="1:18" ht="14.45" customHeight="1">
      <c r="A540" s="10">
        <v>521</v>
      </c>
      <c r="B540" s="131"/>
      <c r="C540" s="6" t="s">
        <v>619</v>
      </c>
      <c r="D540" s="7">
        <v>45016</v>
      </c>
      <c r="E540" s="8" t="s">
        <v>620</v>
      </c>
      <c r="F540" s="9">
        <v>-532092</v>
      </c>
      <c r="G540" s="8" t="s">
        <v>29</v>
      </c>
      <c r="H540" s="9">
        <v>-55870</v>
      </c>
      <c r="I540" s="132"/>
      <c r="J540" s="133"/>
      <c r="K540" s="134"/>
      <c r="L540" s="135"/>
      <c r="M540" s="136"/>
      <c r="N540" t="str">
        <f t="shared" si="36"/>
        <v>11981</v>
      </c>
      <c r="O540" t="str">
        <f t="shared" si="34"/>
        <v>HT</v>
      </c>
      <c r="P540" t="str">
        <f>+N540</f>
        <v>11981</v>
      </c>
      <c r="Q540">
        <f t="shared" si="33"/>
        <v>11981</v>
      </c>
      <c r="R540" s="39">
        <f t="shared" si="35"/>
        <v>-532092</v>
      </c>
    </row>
    <row r="541" spans="1:18" ht="14.45" customHeight="1">
      <c r="A541" s="10">
        <v>522</v>
      </c>
      <c r="B541" s="131"/>
      <c r="C541" s="6" t="s">
        <v>621</v>
      </c>
      <c r="D541" s="7">
        <v>45013</v>
      </c>
      <c r="E541" s="8" t="s">
        <v>622</v>
      </c>
      <c r="F541" s="9">
        <v>-381440</v>
      </c>
      <c r="G541" s="8" t="s">
        <v>29</v>
      </c>
      <c r="H541" s="9">
        <v>-40051</v>
      </c>
      <c r="I541" s="132"/>
      <c r="J541" s="133"/>
      <c r="K541" s="134"/>
      <c r="L541" s="135"/>
      <c r="M541" s="136"/>
      <c r="N541" t="str">
        <f t="shared" si="36"/>
        <v>11088</v>
      </c>
      <c r="O541" t="str">
        <f t="shared" si="34"/>
        <v>HT</v>
      </c>
      <c r="P541" t="str">
        <f t="shared" ref="P541:P548" si="37">+N541</f>
        <v>11088</v>
      </c>
      <c r="Q541">
        <f t="shared" si="33"/>
        <v>11088</v>
      </c>
      <c r="R541" s="39">
        <f t="shared" si="35"/>
        <v>-381440</v>
      </c>
    </row>
    <row r="542" spans="1:18" ht="14.45" customHeight="1">
      <c r="A542" s="10">
        <v>523</v>
      </c>
      <c r="B542" s="131"/>
      <c r="C542" s="6" t="s">
        <v>623</v>
      </c>
      <c r="D542" s="7">
        <v>45013</v>
      </c>
      <c r="E542" s="8" t="s">
        <v>624</v>
      </c>
      <c r="F542" s="9">
        <v>-244328</v>
      </c>
      <c r="G542" s="8" t="s">
        <v>29</v>
      </c>
      <c r="H542" s="9">
        <v>-25654</v>
      </c>
      <c r="I542" s="132"/>
      <c r="J542" s="133"/>
      <c r="K542" s="134"/>
      <c r="L542" s="135"/>
      <c r="M542" s="136"/>
      <c r="N542" t="str">
        <f t="shared" si="36"/>
        <v>11079</v>
      </c>
      <c r="O542" t="str">
        <f t="shared" si="34"/>
        <v>HT</v>
      </c>
      <c r="P542" t="str">
        <f t="shared" si="37"/>
        <v>11079</v>
      </c>
      <c r="Q542">
        <f t="shared" si="33"/>
        <v>11079</v>
      </c>
      <c r="R542" s="39">
        <f t="shared" si="35"/>
        <v>-244328</v>
      </c>
    </row>
    <row r="543" spans="1:18" ht="14.45" customHeight="1">
      <c r="A543" s="10">
        <v>524</v>
      </c>
      <c r="B543" s="131"/>
      <c r="C543" s="6" t="s">
        <v>625</v>
      </c>
      <c r="D543" s="7">
        <v>45013</v>
      </c>
      <c r="E543" s="8" t="s">
        <v>626</v>
      </c>
      <c r="F543" s="9">
        <v>-122164</v>
      </c>
      <c r="G543" s="8" t="s">
        <v>29</v>
      </c>
      <c r="H543" s="9">
        <v>-12827</v>
      </c>
      <c r="I543" s="132"/>
      <c r="J543" s="133"/>
      <c r="K543" s="134"/>
      <c r="L543" s="135"/>
      <c r="M543" s="136"/>
      <c r="N543" t="str">
        <f t="shared" si="36"/>
        <v>11154</v>
      </c>
      <c r="O543" t="str">
        <f t="shared" si="34"/>
        <v>HT</v>
      </c>
      <c r="P543" t="str">
        <f t="shared" si="37"/>
        <v>11154</v>
      </c>
      <c r="Q543">
        <f t="shared" si="33"/>
        <v>11154</v>
      </c>
      <c r="R543" s="39">
        <f t="shared" si="35"/>
        <v>-122164</v>
      </c>
    </row>
    <row r="544" spans="1:18" ht="14.45" customHeight="1">
      <c r="A544" s="10">
        <v>525</v>
      </c>
      <c r="B544" s="131"/>
      <c r="C544" s="6" t="s">
        <v>627</v>
      </c>
      <c r="D544" s="7">
        <v>45013</v>
      </c>
      <c r="E544" s="8" t="s">
        <v>628</v>
      </c>
      <c r="F544" s="9">
        <v>-541850</v>
      </c>
      <c r="G544" s="8" t="s">
        <v>29</v>
      </c>
      <c r="H544" s="9">
        <v>-56894</v>
      </c>
      <c r="I544" s="132"/>
      <c r="J544" s="133"/>
      <c r="K544" s="134"/>
      <c r="L544" s="135"/>
      <c r="M544" s="136"/>
      <c r="N544" t="str">
        <f t="shared" si="36"/>
        <v>11275</v>
      </c>
      <c r="O544" t="str">
        <f t="shared" si="34"/>
        <v>HT</v>
      </c>
      <c r="P544" t="str">
        <f t="shared" si="37"/>
        <v>11275</v>
      </c>
      <c r="Q544">
        <f t="shared" si="33"/>
        <v>11275</v>
      </c>
      <c r="R544" s="39">
        <f t="shared" si="35"/>
        <v>-541850</v>
      </c>
    </row>
    <row r="545" spans="1:18" ht="14.45" customHeight="1">
      <c r="A545" s="10">
        <v>526</v>
      </c>
      <c r="B545" s="131"/>
      <c r="C545" s="6" t="s">
        <v>629</v>
      </c>
      <c r="D545" s="7">
        <v>45008</v>
      </c>
      <c r="E545" s="8" t="s">
        <v>630</v>
      </c>
      <c r="F545" s="9">
        <v>-490702</v>
      </c>
      <c r="G545" s="8" t="s">
        <v>29</v>
      </c>
      <c r="H545" s="9">
        <v>-51524</v>
      </c>
      <c r="I545" s="132"/>
      <c r="J545" s="133"/>
      <c r="K545" s="134"/>
      <c r="L545" s="135"/>
      <c r="M545" s="136"/>
      <c r="N545" t="str">
        <f t="shared" si="36"/>
        <v>10466</v>
      </c>
      <c r="O545" t="str">
        <f t="shared" si="34"/>
        <v>HT</v>
      </c>
      <c r="P545" t="str">
        <f t="shared" si="37"/>
        <v>10466</v>
      </c>
      <c r="Q545">
        <f t="shared" si="33"/>
        <v>10466</v>
      </c>
      <c r="R545" s="39">
        <f t="shared" si="35"/>
        <v>-490702</v>
      </c>
    </row>
    <row r="546" spans="1:18" ht="14.45" customHeight="1">
      <c r="A546" s="10">
        <v>527</v>
      </c>
      <c r="B546" s="131"/>
      <c r="C546" s="6" t="s">
        <v>631</v>
      </c>
      <c r="D546" s="7">
        <v>45009</v>
      </c>
      <c r="E546" s="8" t="s">
        <v>632</v>
      </c>
      <c r="F546" s="9">
        <v>-777774</v>
      </c>
      <c r="G546" s="8" t="s">
        <v>29</v>
      </c>
      <c r="H546" s="9">
        <v>-81666</v>
      </c>
      <c r="I546" s="132"/>
      <c r="J546" s="133"/>
      <c r="K546" s="134"/>
      <c r="L546" s="135"/>
      <c r="M546" s="136"/>
      <c r="N546" t="str">
        <f t="shared" si="36"/>
        <v>10487</v>
      </c>
      <c r="O546" t="str">
        <f t="shared" si="34"/>
        <v>HT</v>
      </c>
      <c r="P546" t="str">
        <f t="shared" si="37"/>
        <v>10487</v>
      </c>
      <c r="Q546">
        <f t="shared" si="33"/>
        <v>10487</v>
      </c>
      <c r="R546" s="39">
        <f t="shared" si="35"/>
        <v>-777774</v>
      </c>
    </row>
    <row r="547" spans="1:18" ht="14.45" customHeight="1">
      <c r="A547" s="10">
        <v>528</v>
      </c>
      <c r="B547" s="131"/>
      <c r="C547" s="6" t="s">
        <v>633</v>
      </c>
      <c r="D547" s="7">
        <v>45008</v>
      </c>
      <c r="E547" s="8" t="s">
        <v>634</v>
      </c>
      <c r="F547" s="9">
        <v>-135974</v>
      </c>
      <c r="G547" s="8" t="s">
        <v>29</v>
      </c>
      <c r="H547" s="9">
        <v>-14277</v>
      </c>
      <c r="I547" s="132"/>
      <c r="J547" s="133"/>
      <c r="K547" s="134"/>
      <c r="L547" s="135"/>
      <c r="M547" s="136"/>
      <c r="N547" t="str">
        <f t="shared" si="36"/>
        <v>10383</v>
      </c>
      <c r="O547" t="str">
        <f t="shared" si="34"/>
        <v>HT</v>
      </c>
      <c r="P547" t="str">
        <f t="shared" si="37"/>
        <v>10383</v>
      </c>
      <c r="Q547">
        <f t="shared" si="33"/>
        <v>10383</v>
      </c>
      <c r="R547" s="39">
        <f t="shared" si="35"/>
        <v>-135974</v>
      </c>
    </row>
    <row r="548" spans="1:18" ht="14.45" customHeight="1">
      <c r="A548" s="10">
        <v>529</v>
      </c>
      <c r="B548" s="131"/>
      <c r="C548" s="6" t="s">
        <v>635</v>
      </c>
      <c r="D548" s="7">
        <v>45008</v>
      </c>
      <c r="E548" s="8" t="s">
        <v>636</v>
      </c>
      <c r="F548" s="9">
        <v>-488655</v>
      </c>
      <c r="G548" s="8" t="s">
        <v>29</v>
      </c>
      <c r="H548" s="9">
        <v>-51309</v>
      </c>
      <c r="I548" s="132"/>
      <c r="J548" s="133"/>
      <c r="K548" s="134"/>
      <c r="L548" s="135"/>
      <c r="M548" s="136"/>
      <c r="N548" t="str">
        <f t="shared" si="36"/>
        <v>10371</v>
      </c>
      <c r="O548" t="str">
        <f t="shared" si="34"/>
        <v>HT</v>
      </c>
      <c r="P548" t="str">
        <f t="shared" si="37"/>
        <v>10371</v>
      </c>
      <c r="Q548">
        <f t="shared" si="33"/>
        <v>10371</v>
      </c>
      <c r="R548" s="39">
        <f t="shared" si="35"/>
        <v>-488655</v>
      </c>
    </row>
    <row r="549" spans="1:18" ht="14.45" customHeight="1">
      <c r="A549" s="10">
        <v>530</v>
      </c>
      <c r="B549" s="131"/>
      <c r="C549" s="6" t="s">
        <v>637</v>
      </c>
      <c r="D549" s="7">
        <v>44992</v>
      </c>
      <c r="E549" s="8" t="s">
        <v>638</v>
      </c>
      <c r="F549" s="9">
        <v>-130973</v>
      </c>
      <c r="G549" s="8" t="s">
        <v>29</v>
      </c>
      <c r="H549" s="9">
        <v>-13752</v>
      </c>
      <c r="I549" s="132"/>
      <c r="J549" s="133"/>
      <c r="K549" s="134"/>
      <c r="L549" s="135"/>
      <c r="M549" s="136"/>
      <c r="N549" t="str">
        <f t="shared" si="36"/>
        <v>'7578</v>
      </c>
      <c r="O549" t="str">
        <f t="shared" si="34"/>
        <v>HT</v>
      </c>
      <c r="P549" t="str">
        <f t="shared" si="32"/>
        <v>7578</v>
      </c>
      <c r="Q549">
        <f t="shared" si="33"/>
        <v>7578</v>
      </c>
      <c r="R549" s="39">
        <f t="shared" si="35"/>
        <v>-130973</v>
      </c>
    </row>
    <row r="550" spans="1:18" ht="14.45" customHeight="1">
      <c r="A550" s="10">
        <v>531</v>
      </c>
      <c r="B550" s="131"/>
      <c r="C550" s="6" t="s">
        <v>639</v>
      </c>
      <c r="D550" s="7">
        <v>44991</v>
      </c>
      <c r="E550" s="8" t="s">
        <v>640</v>
      </c>
      <c r="F550" s="9">
        <v>-120540</v>
      </c>
      <c r="G550" s="8" t="s">
        <v>29</v>
      </c>
      <c r="H550" s="9">
        <v>-12657</v>
      </c>
      <c r="I550" s="132"/>
      <c r="J550" s="133"/>
      <c r="K550" s="134"/>
      <c r="L550" s="135"/>
      <c r="M550" s="136"/>
      <c r="N550" t="str">
        <f t="shared" si="36"/>
        <v>'7477</v>
      </c>
      <c r="O550" t="str">
        <f t="shared" si="34"/>
        <v>HT</v>
      </c>
      <c r="P550" t="str">
        <f t="shared" si="32"/>
        <v>7477</v>
      </c>
      <c r="Q550">
        <f t="shared" si="33"/>
        <v>7477</v>
      </c>
      <c r="R550" s="39">
        <f t="shared" si="35"/>
        <v>-120540</v>
      </c>
    </row>
    <row r="551" spans="1:18" ht="14.45" customHeight="1">
      <c r="A551" s="10">
        <v>532</v>
      </c>
      <c r="B551" s="131"/>
      <c r="C551" s="6" t="s">
        <v>641</v>
      </c>
      <c r="D551" s="7">
        <v>45016</v>
      </c>
      <c r="E551" s="8" t="s">
        <v>642</v>
      </c>
      <c r="F551" s="9">
        <v>-301121</v>
      </c>
      <c r="G551" s="8" t="s">
        <v>29</v>
      </c>
      <c r="H551" s="9">
        <v>-31618</v>
      </c>
      <c r="I551" s="132"/>
      <c r="J551" s="133"/>
      <c r="K551" s="134"/>
      <c r="L551" s="135"/>
      <c r="M551" s="136"/>
      <c r="N551" t="str">
        <f t="shared" si="36"/>
        <v>11967</v>
      </c>
      <c r="O551" t="str">
        <f t="shared" si="34"/>
        <v>HT</v>
      </c>
      <c r="P551" t="str">
        <f t="shared" ref="P551:P556" si="38">+N551</f>
        <v>11967</v>
      </c>
      <c r="Q551">
        <f t="shared" si="33"/>
        <v>11967</v>
      </c>
      <c r="R551" s="39">
        <f t="shared" si="35"/>
        <v>-301121</v>
      </c>
    </row>
    <row r="552" spans="1:18" ht="14.45" customHeight="1">
      <c r="A552" s="10">
        <v>533</v>
      </c>
      <c r="B552" s="131"/>
      <c r="C552" s="6" t="s">
        <v>643</v>
      </c>
      <c r="D552" s="7">
        <v>45015</v>
      </c>
      <c r="E552" s="8" t="s">
        <v>644</v>
      </c>
      <c r="F552" s="9">
        <v>-603150</v>
      </c>
      <c r="G552" s="8" t="s">
        <v>29</v>
      </c>
      <c r="H552" s="9">
        <v>-63331</v>
      </c>
      <c r="I552" s="132"/>
      <c r="J552" s="133"/>
      <c r="K552" s="134"/>
      <c r="L552" s="135"/>
      <c r="M552" s="136"/>
      <c r="N552" t="str">
        <f t="shared" si="36"/>
        <v>11731</v>
      </c>
      <c r="O552" t="str">
        <f t="shared" si="34"/>
        <v>HT</v>
      </c>
      <c r="P552" t="str">
        <f t="shared" si="38"/>
        <v>11731</v>
      </c>
      <c r="Q552">
        <f t="shared" si="33"/>
        <v>11731</v>
      </c>
      <c r="R552" s="39">
        <f t="shared" si="35"/>
        <v>-603150</v>
      </c>
    </row>
    <row r="553" spans="1:18" ht="14.45" customHeight="1">
      <c r="A553" s="10">
        <v>534</v>
      </c>
      <c r="B553" s="131"/>
      <c r="C553" s="6" t="s">
        <v>645</v>
      </c>
      <c r="D553" s="7">
        <v>45012</v>
      </c>
      <c r="E553" s="8" t="s">
        <v>646</v>
      </c>
      <c r="F553" s="9">
        <v>-226888</v>
      </c>
      <c r="G553" s="8" t="s">
        <v>29</v>
      </c>
      <c r="H553" s="9">
        <v>-23823</v>
      </c>
      <c r="I553" s="132"/>
      <c r="J553" s="133"/>
      <c r="K553" s="134"/>
      <c r="L553" s="135"/>
      <c r="M553" s="136"/>
      <c r="N553" t="str">
        <f t="shared" si="36"/>
        <v>10885</v>
      </c>
      <c r="O553" t="str">
        <f t="shared" si="34"/>
        <v>HT</v>
      </c>
      <c r="P553" t="str">
        <f t="shared" si="38"/>
        <v>10885</v>
      </c>
      <c r="Q553">
        <f t="shared" si="33"/>
        <v>10885</v>
      </c>
      <c r="R553" s="39">
        <f t="shared" si="35"/>
        <v>-226888</v>
      </c>
    </row>
    <row r="554" spans="1:18" ht="14.45" customHeight="1">
      <c r="A554" s="10">
        <v>535</v>
      </c>
      <c r="B554" s="131"/>
      <c r="C554" s="6" t="s">
        <v>647</v>
      </c>
      <c r="D554" s="7">
        <v>45013</v>
      </c>
      <c r="E554" s="8" t="s">
        <v>648</v>
      </c>
      <c r="F554" s="9">
        <v>-366491</v>
      </c>
      <c r="G554" s="8" t="s">
        <v>29</v>
      </c>
      <c r="H554" s="9">
        <v>-38482</v>
      </c>
      <c r="I554" s="132"/>
      <c r="J554" s="133"/>
      <c r="K554" s="134"/>
      <c r="L554" s="135"/>
      <c r="M554" s="136"/>
      <c r="N554" t="str">
        <f t="shared" si="36"/>
        <v>11036</v>
      </c>
      <c r="O554" t="str">
        <f t="shared" si="34"/>
        <v>HT</v>
      </c>
      <c r="P554" t="str">
        <f t="shared" si="38"/>
        <v>11036</v>
      </c>
      <c r="Q554">
        <f t="shared" si="33"/>
        <v>11036</v>
      </c>
      <c r="R554" s="39">
        <f t="shared" si="35"/>
        <v>-366491</v>
      </c>
    </row>
    <row r="555" spans="1:18" ht="14.45" customHeight="1">
      <c r="A555" s="10">
        <v>536</v>
      </c>
      <c r="B555" s="131"/>
      <c r="C555" s="6" t="s">
        <v>649</v>
      </c>
      <c r="D555" s="7">
        <v>45012</v>
      </c>
      <c r="E555" s="8" t="s">
        <v>650</v>
      </c>
      <c r="F555" s="9">
        <v>-528040</v>
      </c>
      <c r="G555" s="8" t="s">
        <v>29</v>
      </c>
      <c r="H555" s="9">
        <v>-55444</v>
      </c>
      <c r="I555" s="132"/>
      <c r="J555" s="133"/>
      <c r="K555" s="134"/>
      <c r="L555" s="135"/>
      <c r="M555" s="136"/>
      <c r="N555" t="str">
        <f t="shared" si="36"/>
        <v>10967</v>
      </c>
      <c r="O555" t="str">
        <f t="shared" si="34"/>
        <v>HT</v>
      </c>
      <c r="P555" t="str">
        <f t="shared" si="38"/>
        <v>10967</v>
      </c>
      <c r="Q555">
        <f t="shared" si="33"/>
        <v>10967</v>
      </c>
      <c r="R555" s="39">
        <f t="shared" si="35"/>
        <v>-528040</v>
      </c>
    </row>
    <row r="556" spans="1:18" ht="14.45" customHeight="1">
      <c r="A556" s="10">
        <v>537</v>
      </c>
      <c r="B556" s="131"/>
      <c r="C556" s="6" t="s">
        <v>651</v>
      </c>
      <c r="D556" s="7">
        <v>45008</v>
      </c>
      <c r="E556" s="8" t="s">
        <v>652</v>
      </c>
      <c r="F556" s="9">
        <v>-244328</v>
      </c>
      <c r="G556" s="8" t="s">
        <v>29</v>
      </c>
      <c r="H556" s="9">
        <v>-25654</v>
      </c>
      <c r="I556" s="132"/>
      <c r="J556" s="133"/>
      <c r="K556" s="134"/>
      <c r="L556" s="135"/>
      <c r="M556" s="136"/>
      <c r="N556" t="str">
        <f t="shared" si="36"/>
        <v>10413</v>
      </c>
      <c r="O556" t="str">
        <f t="shared" si="34"/>
        <v>HT</v>
      </c>
      <c r="P556" t="str">
        <f t="shared" si="38"/>
        <v>10413</v>
      </c>
      <c r="Q556">
        <f t="shared" si="33"/>
        <v>10413</v>
      </c>
      <c r="R556" s="39">
        <f t="shared" si="35"/>
        <v>-244328</v>
      </c>
    </row>
    <row r="557" spans="1:18" ht="14.45" customHeight="1">
      <c r="A557" s="10">
        <v>538</v>
      </c>
      <c r="B557" s="131"/>
      <c r="C557" s="6" t="s">
        <v>653</v>
      </c>
      <c r="D557" s="7">
        <v>44998</v>
      </c>
      <c r="E557" s="8" t="s">
        <v>654</v>
      </c>
      <c r="F557" s="9">
        <v>-366491</v>
      </c>
      <c r="G557" s="8" t="s">
        <v>29</v>
      </c>
      <c r="H557" s="9">
        <v>-38482</v>
      </c>
      <c r="I557" s="132"/>
      <c r="J557" s="133"/>
      <c r="K557" s="134"/>
      <c r="L557" s="135"/>
      <c r="M557" s="136"/>
      <c r="N557" t="str">
        <f t="shared" si="36"/>
        <v>'8536</v>
      </c>
      <c r="O557" t="str">
        <f t="shared" si="34"/>
        <v>HT</v>
      </c>
      <c r="P557" t="str">
        <f t="shared" si="32"/>
        <v>8536</v>
      </c>
      <c r="Q557">
        <f t="shared" si="33"/>
        <v>8536</v>
      </c>
      <c r="R557" s="39">
        <f t="shared" si="35"/>
        <v>-366491</v>
      </c>
    </row>
    <row r="558" spans="1:18" ht="14.45" customHeight="1">
      <c r="A558" s="10">
        <v>539</v>
      </c>
      <c r="B558" s="131"/>
      <c r="C558" s="6" t="s">
        <v>655</v>
      </c>
      <c r="D558" s="7">
        <v>44986</v>
      </c>
      <c r="E558" s="8" t="s">
        <v>656</v>
      </c>
      <c r="F558" s="9">
        <v>-1933779</v>
      </c>
      <c r="G558" s="8" t="s">
        <v>29</v>
      </c>
      <c r="H558" s="9">
        <v>-203047</v>
      </c>
      <c r="I558" s="132"/>
      <c r="J558" s="133"/>
      <c r="K558" s="134"/>
      <c r="L558" s="135"/>
      <c r="M558" s="136"/>
      <c r="N558" t="str">
        <f t="shared" si="36"/>
        <v>'6880</v>
      </c>
      <c r="O558" t="str">
        <f t="shared" si="34"/>
        <v>HT</v>
      </c>
      <c r="P558" t="str">
        <f t="shared" si="32"/>
        <v>6880</v>
      </c>
      <c r="Q558">
        <f t="shared" si="33"/>
        <v>6880</v>
      </c>
      <c r="R558" s="39">
        <f t="shared" si="35"/>
        <v>-1933779</v>
      </c>
    </row>
    <row r="559" spans="1:18" ht="14.45" customHeight="1">
      <c r="A559" s="10">
        <v>540</v>
      </c>
      <c r="B559" s="131"/>
      <c r="C559" s="6" t="s">
        <v>657</v>
      </c>
      <c r="D559" s="7">
        <v>44991</v>
      </c>
      <c r="E559" s="8" t="s">
        <v>658</v>
      </c>
      <c r="F559" s="9">
        <v>-1014690</v>
      </c>
      <c r="G559" s="8" t="s">
        <v>29</v>
      </c>
      <c r="H559" s="9">
        <v>-106542</v>
      </c>
      <c r="I559" s="132"/>
      <c r="J559" s="133"/>
      <c r="K559" s="134"/>
      <c r="L559" s="135"/>
      <c r="M559" s="136"/>
      <c r="N559" t="str">
        <f t="shared" si="36"/>
        <v>'7363</v>
      </c>
      <c r="O559" t="str">
        <f t="shared" si="34"/>
        <v>HT</v>
      </c>
      <c r="P559" t="str">
        <f t="shared" si="32"/>
        <v>7363</v>
      </c>
      <c r="Q559">
        <f t="shared" si="33"/>
        <v>7363</v>
      </c>
      <c r="R559" s="39">
        <f t="shared" si="35"/>
        <v>-1014690</v>
      </c>
    </row>
    <row r="560" spans="1:18" ht="14.45" customHeight="1">
      <c r="A560" s="10">
        <v>541</v>
      </c>
      <c r="B560" s="131"/>
      <c r="C560" s="6" t="s">
        <v>659</v>
      </c>
      <c r="D560" s="7">
        <v>44991</v>
      </c>
      <c r="E560" s="8" t="s">
        <v>660</v>
      </c>
      <c r="F560" s="9">
        <v>-1438652</v>
      </c>
      <c r="G560" s="8" t="s">
        <v>29</v>
      </c>
      <c r="H560" s="9">
        <v>-151058</v>
      </c>
      <c r="I560" s="132"/>
      <c r="J560" s="133"/>
      <c r="K560" s="134"/>
      <c r="L560" s="135"/>
      <c r="M560" s="136"/>
      <c r="N560" t="str">
        <f t="shared" si="36"/>
        <v>'7372</v>
      </c>
      <c r="O560" t="str">
        <f t="shared" si="34"/>
        <v>HT</v>
      </c>
      <c r="P560" t="str">
        <f t="shared" si="32"/>
        <v>7372</v>
      </c>
      <c r="Q560">
        <f t="shared" si="33"/>
        <v>7372</v>
      </c>
      <c r="R560" s="39">
        <f t="shared" si="35"/>
        <v>-1438652</v>
      </c>
    </row>
    <row r="561" spans="1:18" ht="14.45" customHeight="1">
      <c r="A561" s="10">
        <v>542</v>
      </c>
      <c r="B561" s="131"/>
      <c r="C561" s="6" t="s">
        <v>661</v>
      </c>
      <c r="D561" s="7">
        <v>45001</v>
      </c>
      <c r="E561" s="8" t="s">
        <v>662</v>
      </c>
      <c r="F561" s="9">
        <v>-201465</v>
      </c>
      <c r="G561" s="8" t="s">
        <v>29</v>
      </c>
      <c r="H561" s="9">
        <v>-21154</v>
      </c>
      <c r="I561" s="132"/>
      <c r="J561" s="133"/>
      <c r="K561" s="134"/>
      <c r="L561" s="135"/>
      <c r="M561" s="136"/>
      <c r="N561" t="str">
        <f t="shared" si="36"/>
        <v>'9434</v>
      </c>
      <c r="O561" t="str">
        <f t="shared" si="34"/>
        <v>HT</v>
      </c>
      <c r="P561" t="str">
        <f t="shared" si="32"/>
        <v>9434</v>
      </c>
      <c r="Q561">
        <f t="shared" si="33"/>
        <v>9434</v>
      </c>
      <c r="R561" s="39">
        <f t="shared" si="35"/>
        <v>-201465</v>
      </c>
    </row>
    <row r="562" spans="1:18" ht="14.45" customHeight="1">
      <c r="A562" s="10">
        <v>543</v>
      </c>
      <c r="B562" s="131"/>
      <c r="C562" s="6" t="s">
        <v>663</v>
      </c>
      <c r="D562" s="7">
        <v>45000</v>
      </c>
      <c r="E562" s="8" t="s">
        <v>664</v>
      </c>
      <c r="F562" s="9">
        <v>-601713</v>
      </c>
      <c r="G562" s="8" t="s">
        <v>29</v>
      </c>
      <c r="H562" s="9">
        <v>-63180</v>
      </c>
      <c r="I562" s="132"/>
      <c r="J562" s="133"/>
      <c r="K562" s="134"/>
      <c r="L562" s="135"/>
      <c r="M562" s="136"/>
      <c r="N562" t="str">
        <f t="shared" si="36"/>
        <v>'9213</v>
      </c>
      <c r="O562" t="str">
        <f t="shared" si="34"/>
        <v>HT</v>
      </c>
      <c r="P562" t="str">
        <f t="shared" si="32"/>
        <v>9213</v>
      </c>
      <c r="Q562">
        <f t="shared" si="33"/>
        <v>9213</v>
      </c>
      <c r="R562" s="39">
        <f t="shared" si="35"/>
        <v>-601713</v>
      </c>
    </row>
    <row r="563" spans="1:18" ht="14.45" customHeight="1">
      <c r="A563" s="10">
        <v>544</v>
      </c>
      <c r="B563" s="131"/>
      <c r="C563" s="6" t="s">
        <v>665</v>
      </c>
      <c r="D563" s="7">
        <v>45015</v>
      </c>
      <c r="E563" s="8" t="s">
        <v>666</v>
      </c>
      <c r="F563" s="9">
        <v>-217939</v>
      </c>
      <c r="G563" s="8" t="s">
        <v>29</v>
      </c>
      <c r="H563" s="9">
        <v>-22884</v>
      </c>
      <c r="I563" s="132"/>
      <c r="J563" s="133"/>
      <c r="K563" s="134"/>
      <c r="L563" s="135"/>
      <c r="M563" s="136"/>
      <c r="N563" t="str">
        <f t="shared" si="36"/>
        <v>11715</v>
      </c>
      <c r="O563" t="str">
        <f t="shared" si="34"/>
        <v>HT</v>
      </c>
      <c r="P563" t="str">
        <f>+N563</f>
        <v>11715</v>
      </c>
      <c r="Q563">
        <f t="shared" si="33"/>
        <v>11715</v>
      </c>
      <c r="R563" s="39">
        <f t="shared" si="35"/>
        <v>-217939</v>
      </c>
    </row>
    <row r="564" spans="1:18" ht="14.45" customHeight="1">
      <c r="A564" s="10">
        <v>545</v>
      </c>
      <c r="B564" s="131"/>
      <c r="C564" s="6" t="s">
        <v>667</v>
      </c>
      <c r="D564" s="7">
        <v>45007</v>
      </c>
      <c r="E564" s="8" t="s">
        <v>668</v>
      </c>
      <c r="F564" s="9">
        <v>-704395</v>
      </c>
      <c r="G564" s="8" t="s">
        <v>29</v>
      </c>
      <c r="H564" s="9">
        <v>-73961</v>
      </c>
      <c r="I564" s="132"/>
      <c r="J564" s="133"/>
      <c r="K564" s="134"/>
      <c r="L564" s="135"/>
      <c r="M564" s="136"/>
      <c r="N564" t="str">
        <f t="shared" si="36"/>
        <v>10240</v>
      </c>
      <c r="O564" t="str">
        <f t="shared" si="34"/>
        <v>HT</v>
      </c>
      <c r="P564" t="str">
        <f>+N564</f>
        <v>10240</v>
      </c>
      <c r="Q564">
        <f t="shared" si="33"/>
        <v>10240</v>
      </c>
      <c r="R564" s="39">
        <f t="shared" si="35"/>
        <v>-704395</v>
      </c>
    </row>
    <row r="565" spans="1:18" ht="14.45" customHeight="1">
      <c r="A565" s="10">
        <v>546</v>
      </c>
      <c r="B565" s="131"/>
      <c r="C565" s="6" t="s">
        <v>669</v>
      </c>
      <c r="D565" s="7">
        <v>44986</v>
      </c>
      <c r="E565" s="8" t="s">
        <v>670</v>
      </c>
      <c r="F565" s="9">
        <v>-546909</v>
      </c>
      <c r="G565" s="8" t="s">
        <v>29</v>
      </c>
      <c r="H565" s="9">
        <v>-57425</v>
      </c>
      <c r="I565" s="132"/>
      <c r="J565" s="133"/>
      <c r="K565" s="134"/>
      <c r="L565" s="135"/>
      <c r="M565" s="136"/>
      <c r="N565" t="str">
        <f t="shared" si="36"/>
        <v>'6665</v>
      </c>
      <c r="O565" t="str">
        <f t="shared" si="34"/>
        <v>HT</v>
      </c>
      <c r="P565" t="str">
        <f t="shared" si="32"/>
        <v>6665</v>
      </c>
      <c r="Q565">
        <f t="shared" si="33"/>
        <v>6665</v>
      </c>
      <c r="R565" s="39">
        <f t="shared" si="35"/>
        <v>-546909</v>
      </c>
    </row>
    <row r="566" spans="1:18" ht="14.45" customHeight="1">
      <c r="A566" s="10">
        <v>547</v>
      </c>
      <c r="B566" s="131"/>
      <c r="C566" s="6" t="s">
        <v>671</v>
      </c>
      <c r="D566" s="7">
        <v>45010</v>
      </c>
      <c r="E566" s="8" t="s">
        <v>672</v>
      </c>
      <c r="F566" s="9">
        <v>-367898</v>
      </c>
      <c r="G566" s="8" t="s">
        <v>29</v>
      </c>
      <c r="H566" s="9">
        <v>-38629</v>
      </c>
      <c r="I566" s="132"/>
      <c r="J566" s="133"/>
      <c r="K566" s="134"/>
      <c r="L566" s="135"/>
      <c r="M566" s="136"/>
      <c r="N566" t="str">
        <f t="shared" si="36"/>
        <v>10721</v>
      </c>
      <c r="O566" t="str">
        <f t="shared" si="34"/>
        <v>HT</v>
      </c>
      <c r="P566" t="str">
        <f>+N566</f>
        <v>10721</v>
      </c>
      <c r="Q566">
        <f t="shared" si="33"/>
        <v>10721</v>
      </c>
      <c r="R566" s="39">
        <f t="shared" si="35"/>
        <v>-367898</v>
      </c>
    </row>
    <row r="567" spans="1:18" ht="14.45" customHeight="1">
      <c r="A567" s="10">
        <v>548</v>
      </c>
      <c r="B567" s="131"/>
      <c r="C567" s="6" t="s">
        <v>673</v>
      </c>
      <c r="D567" s="7">
        <v>44996</v>
      </c>
      <c r="E567" s="8" t="s">
        <v>674</v>
      </c>
      <c r="F567" s="9">
        <v>-225390</v>
      </c>
      <c r="G567" s="8" t="s">
        <v>29</v>
      </c>
      <c r="H567" s="9">
        <v>-23666</v>
      </c>
      <c r="I567" s="132"/>
      <c r="J567" s="133"/>
      <c r="K567" s="134"/>
      <c r="L567" s="135"/>
      <c r="M567" s="136"/>
      <c r="N567" t="str">
        <f t="shared" si="36"/>
        <v>'8462</v>
      </c>
      <c r="O567" t="str">
        <f t="shared" si="34"/>
        <v>HT</v>
      </c>
      <c r="P567" t="str">
        <f t="shared" si="32"/>
        <v>8462</v>
      </c>
      <c r="Q567">
        <f t="shared" si="33"/>
        <v>8462</v>
      </c>
      <c r="R567" s="39">
        <f t="shared" si="35"/>
        <v>-225390</v>
      </c>
    </row>
    <row r="568" spans="1:18" ht="14.45" customHeight="1">
      <c r="A568" s="10">
        <v>549</v>
      </c>
      <c r="B568" s="131"/>
      <c r="C568" s="6" t="s">
        <v>675</v>
      </c>
      <c r="D568" s="7">
        <v>44998</v>
      </c>
      <c r="E568" s="8" t="s">
        <v>676</v>
      </c>
      <c r="F568" s="9">
        <v>-1214041</v>
      </c>
      <c r="G568" s="8" t="s">
        <v>29</v>
      </c>
      <c r="H568" s="9">
        <v>-127474</v>
      </c>
      <c r="I568" s="132"/>
      <c r="J568" s="133"/>
      <c r="K568" s="134"/>
      <c r="L568" s="135"/>
      <c r="M568" s="136"/>
      <c r="N568" t="str">
        <f t="shared" si="36"/>
        <v>'8704</v>
      </c>
      <c r="O568" t="str">
        <f t="shared" si="34"/>
        <v>HT</v>
      </c>
      <c r="P568" t="str">
        <f t="shared" si="32"/>
        <v>8704</v>
      </c>
      <c r="Q568">
        <f t="shared" si="33"/>
        <v>8704</v>
      </c>
      <c r="R568" s="39">
        <f t="shared" si="35"/>
        <v>-1214041</v>
      </c>
    </row>
    <row r="569" spans="1:18" ht="14.45" customHeight="1">
      <c r="A569" s="10">
        <v>550</v>
      </c>
      <c r="B569" s="131"/>
      <c r="C569" s="6" t="s">
        <v>677</v>
      </c>
      <c r="D569" s="7">
        <v>44998</v>
      </c>
      <c r="E569" s="8" t="s">
        <v>678</v>
      </c>
      <c r="F569" s="9">
        <v>-99825</v>
      </c>
      <c r="G569" s="8" t="s">
        <v>29</v>
      </c>
      <c r="H569" s="9">
        <v>-10482</v>
      </c>
      <c r="I569" s="132"/>
      <c r="J569" s="133"/>
      <c r="K569" s="134"/>
      <c r="L569" s="135"/>
      <c r="M569" s="136"/>
      <c r="N569" t="str">
        <f t="shared" si="36"/>
        <v>-8724</v>
      </c>
      <c r="O569" t="str">
        <f t="shared" si="34"/>
        <v>HT</v>
      </c>
      <c r="P569" t="str">
        <f t="shared" si="32"/>
        <v>8724</v>
      </c>
      <c r="Q569">
        <f t="shared" si="33"/>
        <v>8724</v>
      </c>
      <c r="R569" s="39">
        <f t="shared" si="35"/>
        <v>-99825</v>
      </c>
    </row>
    <row r="570" spans="1:18" ht="14.45" customHeight="1">
      <c r="A570" s="10">
        <v>551</v>
      </c>
      <c r="B570" s="131"/>
      <c r="C570" s="6" t="s">
        <v>679</v>
      </c>
      <c r="D570" s="7">
        <v>45016</v>
      </c>
      <c r="E570" s="8" t="s">
        <v>680</v>
      </c>
      <c r="F570" s="9">
        <v>-445260</v>
      </c>
      <c r="G570" s="8" t="s">
        <v>29</v>
      </c>
      <c r="H570" s="9">
        <v>-46752</v>
      </c>
      <c r="I570" s="132"/>
      <c r="J570" s="133"/>
      <c r="K570" s="134"/>
      <c r="L570" s="135"/>
      <c r="M570" s="136"/>
      <c r="N570" t="str">
        <f t="shared" si="36"/>
        <v>11939</v>
      </c>
      <c r="O570" t="str">
        <f t="shared" si="34"/>
        <v>HT</v>
      </c>
      <c r="P570" t="str">
        <f>+N570</f>
        <v>11939</v>
      </c>
      <c r="Q570">
        <f t="shared" si="33"/>
        <v>11939</v>
      </c>
      <c r="R570" s="39">
        <f t="shared" si="35"/>
        <v>-445260</v>
      </c>
    </row>
    <row r="571" spans="1:18" ht="14.45" customHeight="1">
      <c r="A571" s="10">
        <v>552</v>
      </c>
      <c r="B571" s="131"/>
      <c r="C571" s="6" t="s">
        <v>681</v>
      </c>
      <c r="D571" s="7">
        <v>45015</v>
      </c>
      <c r="E571" s="8" t="s">
        <v>682</v>
      </c>
      <c r="F571" s="9">
        <v>-327103</v>
      </c>
      <c r="G571" s="8" t="s">
        <v>29</v>
      </c>
      <c r="H571" s="9">
        <v>-34346</v>
      </c>
      <c r="I571" s="132"/>
      <c r="J571" s="133"/>
      <c r="K571" s="134"/>
      <c r="L571" s="135"/>
      <c r="M571" s="136"/>
      <c r="N571" t="str">
        <f t="shared" si="36"/>
        <v>11757</v>
      </c>
      <c r="O571" t="str">
        <f t="shared" si="34"/>
        <v>HT</v>
      </c>
      <c r="P571" t="str">
        <f>+N571</f>
        <v>11757</v>
      </c>
      <c r="Q571">
        <f t="shared" si="33"/>
        <v>11757</v>
      </c>
      <c r="R571" s="39">
        <f t="shared" si="35"/>
        <v>-327103</v>
      </c>
    </row>
    <row r="572" spans="1:18" ht="14.45" customHeight="1">
      <c r="A572" s="10">
        <v>553</v>
      </c>
      <c r="B572" s="131"/>
      <c r="C572" s="6" t="s">
        <v>683</v>
      </c>
      <c r="D572" s="7">
        <v>45012</v>
      </c>
      <c r="E572" s="8" t="s">
        <v>684</v>
      </c>
      <c r="F572" s="9">
        <v>-678797</v>
      </c>
      <c r="G572" s="8" t="s">
        <v>29</v>
      </c>
      <c r="H572" s="9">
        <v>-71274</v>
      </c>
      <c r="I572" s="132"/>
      <c r="J572" s="133"/>
      <c r="K572" s="134"/>
      <c r="L572" s="135"/>
      <c r="M572" s="136"/>
      <c r="N572" t="str">
        <f t="shared" si="36"/>
        <v>10874</v>
      </c>
      <c r="O572" t="str">
        <f t="shared" si="34"/>
        <v>HT</v>
      </c>
      <c r="P572" t="str">
        <f>+N572</f>
        <v>10874</v>
      </c>
      <c r="Q572">
        <f t="shared" si="33"/>
        <v>10874</v>
      </c>
      <c r="R572" s="39">
        <f t="shared" si="35"/>
        <v>-678797</v>
      </c>
    </row>
    <row r="573" spans="1:18" ht="14.45" customHeight="1">
      <c r="A573" s="10">
        <v>554</v>
      </c>
      <c r="B573" s="131"/>
      <c r="C573" s="6" t="s">
        <v>685</v>
      </c>
      <c r="D573" s="7">
        <v>45012</v>
      </c>
      <c r="E573" s="8" t="s">
        <v>686</v>
      </c>
      <c r="F573" s="9">
        <v>-807741</v>
      </c>
      <c r="G573" s="8" t="s">
        <v>29</v>
      </c>
      <c r="H573" s="9">
        <v>-84813</v>
      </c>
      <c r="I573" s="132"/>
      <c r="J573" s="133"/>
      <c r="K573" s="134"/>
      <c r="L573" s="135"/>
      <c r="M573" s="136"/>
      <c r="N573" t="str">
        <f t="shared" si="36"/>
        <v>10895</v>
      </c>
      <c r="O573" t="str">
        <f t="shared" si="34"/>
        <v>HT</v>
      </c>
      <c r="P573" t="str">
        <f>+N573</f>
        <v>10895</v>
      </c>
      <c r="Q573">
        <f t="shared" si="33"/>
        <v>10895</v>
      </c>
      <c r="R573" s="39">
        <f t="shared" si="35"/>
        <v>-807741</v>
      </c>
    </row>
    <row r="574" spans="1:18" ht="14.45" customHeight="1">
      <c r="A574" s="10">
        <v>555</v>
      </c>
      <c r="B574" s="131"/>
      <c r="C574" s="6" t="s">
        <v>687</v>
      </c>
      <c r="D574" s="7">
        <v>45009</v>
      </c>
      <c r="E574" s="8" t="s">
        <v>688</v>
      </c>
      <c r="F574" s="9">
        <v>-325102</v>
      </c>
      <c r="G574" s="8" t="s">
        <v>29</v>
      </c>
      <c r="H574" s="9">
        <v>-34136</v>
      </c>
      <c r="I574" s="132"/>
      <c r="J574" s="133"/>
      <c r="K574" s="134"/>
      <c r="L574" s="135"/>
      <c r="M574" s="136"/>
      <c r="N574" t="str">
        <f t="shared" si="36"/>
        <v>10640</v>
      </c>
      <c r="O574" t="str">
        <f t="shared" si="34"/>
        <v>HT</v>
      </c>
      <c r="P574" t="str">
        <f>+N574</f>
        <v>10640</v>
      </c>
      <c r="Q574">
        <f t="shared" si="33"/>
        <v>10640</v>
      </c>
      <c r="R574" s="39">
        <f t="shared" si="35"/>
        <v>-325102</v>
      </c>
    </row>
    <row r="575" spans="1:18" ht="14.45" customHeight="1">
      <c r="A575" s="10">
        <v>556</v>
      </c>
      <c r="B575" s="131"/>
      <c r="C575" s="6" t="s">
        <v>689</v>
      </c>
      <c r="D575" s="7">
        <v>45001</v>
      </c>
      <c r="E575" s="8" t="s">
        <v>690</v>
      </c>
      <c r="F575" s="9">
        <v>-378829</v>
      </c>
      <c r="G575" s="8" t="s">
        <v>29</v>
      </c>
      <c r="H575" s="9">
        <v>-39777</v>
      </c>
      <c r="I575" s="132"/>
      <c r="J575" s="133"/>
      <c r="K575" s="134"/>
      <c r="L575" s="135"/>
      <c r="M575" s="136"/>
      <c r="N575" t="str">
        <f t="shared" si="36"/>
        <v>'9439</v>
      </c>
      <c r="O575" t="str">
        <f t="shared" si="34"/>
        <v>HT</v>
      </c>
      <c r="P575" t="str">
        <f t="shared" si="32"/>
        <v>9439</v>
      </c>
      <c r="Q575">
        <f t="shared" si="33"/>
        <v>9439</v>
      </c>
      <c r="R575" s="39">
        <f t="shared" si="35"/>
        <v>-378829</v>
      </c>
    </row>
    <row r="576" spans="1:18" s="62" customFormat="1" ht="14.45" customHeight="1">
      <c r="A576" s="57">
        <v>557</v>
      </c>
      <c r="B576" s="131"/>
      <c r="C576" s="58" t="s">
        <v>691</v>
      </c>
      <c r="D576" s="59">
        <v>45002</v>
      </c>
      <c r="E576" s="60" t="s">
        <v>692</v>
      </c>
      <c r="F576" s="61">
        <v>-668674</v>
      </c>
      <c r="G576" s="60" t="s">
        <v>29</v>
      </c>
      <c r="H576" s="61">
        <v>-70211</v>
      </c>
      <c r="I576" s="132"/>
      <c r="J576" s="133"/>
      <c r="K576" s="134"/>
      <c r="L576" s="135"/>
      <c r="M576" s="136"/>
      <c r="N576" s="62" t="str">
        <f t="shared" si="36"/>
        <v>'9472</v>
      </c>
      <c r="O576" s="62" t="str">
        <f t="shared" si="34"/>
        <v>HT</v>
      </c>
      <c r="P576" s="62" t="str">
        <f t="shared" si="32"/>
        <v>9472</v>
      </c>
      <c r="Q576" s="62">
        <f t="shared" si="33"/>
        <v>9472</v>
      </c>
      <c r="R576" s="63">
        <f t="shared" si="35"/>
        <v>-668674</v>
      </c>
    </row>
    <row r="577" spans="1:18" ht="14.45" customHeight="1">
      <c r="A577" s="10">
        <v>558</v>
      </c>
      <c r="B577" s="131"/>
      <c r="C577" s="6" t="s">
        <v>693</v>
      </c>
      <c r="D577" s="7">
        <v>45000</v>
      </c>
      <c r="E577" s="8" t="s">
        <v>694</v>
      </c>
      <c r="F577" s="9">
        <v>-1569641</v>
      </c>
      <c r="G577" s="8" t="s">
        <v>29</v>
      </c>
      <c r="H577" s="9">
        <v>-164812</v>
      </c>
      <c r="I577" s="132"/>
      <c r="J577" s="133"/>
      <c r="K577" s="134"/>
      <c r="L577" s="135"/>
      <c r="M577" s="136"/>
      <c r="N577" t="str">
        <f t="shared" si="36"/>
        <v>'9241</v>
      </c>
      <c r="O577" t="str">
        <f t="shared" si="34"/>
        <v>HT</v>
      </c>
      <c r="P577" t="str">
        <f t="shared" si="32"/>
        <v>9241</v>
      </c>
      <c r="Q577">
        <f t="shared" si="33"/>
        <v>9241</v>
      </c>
      <c r="R577" s="39">
        <f t="shared" si="35"/>
        <v>-1569641</v>
      </c>
    </row>
    <row r="578" spans="1:18" ht="14.45" customHeight="1">
      <c r="A578" s="10">
        <v>559</v>
      </c>
      <c r="B578" s="131"/>
      <c r="C578" s="6" t="s">
        <v>695</v>
      </c>
      <c r="D578" s="7">
        <v>45015</v>
      </c>
      <c r="E578" s="8" t="s">
        <v>696</v>
      </c>
      <c r="F578" s="9">
        <v>-506273</v>
      </c>
      <c r="G578" s="8" t="s">
        <v>29</v>
      </c>
      <c r="H578" s="9">
        <v>-53159</v>
      </c>
      <c r="I578" s="132"/>
      <c r="J578" s="133"/>
      <c r="K578" s="134"/>
      <c r="L578" s="135"/>
      <c r="M578" s="136"/>
      <c r="N578" t="str">
        <f t="shared" si="36"/>
        <v>11774</v>
      </c>
      <c r="O578" t="str">
        <f t="shared" si="34"/>
        <v>HT</v>
      </c>
      <c r="P578" t="str">
        <f t="shared" ref="P578:P583" si="39">+N578</f>
        <v>11774</v>
      </c>
      <c r="Q578">
        <f t="shared" si="33"/>
        <v>11774</v>
      </c>
      <c r="R578" s="39">
        <f t="shared" si="35"/>
        <v>-506273</v>
      </c>
    </row>
    <row r="579" spans="1:18" ht="14.45" customHeight="1">
      <c r="A579" s="10">
        <v>560</v>
      </c>
      <c r="B579" s="131"/>
      <c r="C579" s="6" t="s">
        <v>697</v>
      </c>
      <c r="D579" s="7">
        <v>45014</v>
      </c>
      <c r="E579" s="8" t="s">
        <v>698</v>
      </c>
      <c r="F579" s="9">
        <v>-456672</v>
      </c>
      <c r="G579" s="8" t="s">
        <v>29</v>
      </c>
      <c r="H579" s="9">
        <v>-47951</v>
      </c>
      <c r="I579" s="132"/>
      <c r="J579" s="133"/>
      <c r="K579" s="134"/>
      <c r="L579" s="135"/>
      <c r="M579" s="136"/>
      <c r="N579" t="str">
        <f t="shared" si="36"/>
        <v>11295</v>
      </c>
      <c r="O579" t="str">
        <f t="shared" si="34"/>
        <v>HT</v>
      </c>
      <c r="P579" t="str">
        <f t="shared" si="39"/>
        <v>11295</v>
      </c>
      <c r="Q579">
        <f t="shared" si="33"/>
        <v>11295</v>
      </c>
      <c r="R579" s="39">
        <f t="shared" si="35"/>
        <v>-456672</v>
      </c>
    </row>
    <row r="580" spans="1:18" ht="14.45" customHeight="1">
      <c r="A580" s="10">
        <v>561</v>
      </c>
      <c r="B580" s="131"/>
      <c r="C580" s="6" t="s">
        <v>699</v>
      </c>
      <c r="D580" s="7">
        <v>45014</v>
      </c>
      <c r="E580" s="8" t="s">
        <v>700</v>
      </c>
      <c r="F580" s="9">
        <v>-812844</v>
      </c>
      <c r="G580" s="8" t="s">
        <v>29</v>
      </c>
      <c r="H580" s="9">
        <v>-85349</v>
      </c>
      <c r="I580" s="132"/>
      <c r="J580" s="133"/>
      <c r="K580" s="134"/>
      <c r="L580" s="135"/>
      <c r="M580" s="136"/>
      <c r="N580" t="str">
        <f t="shared" si="36"/>
        <v>11454</v>
      </c>
      <c r="O580" t="str">
        <f t="shared" si="34"/>
        <v>HT</v>
      </c>
      <c r="P580" t="str">
        <f t="shared" si="39"/>
        <v>11454</v>
      </c>
      <c r="Q580">
        <f t="shared" si="33"/>
        <v>11454</v>
      </c>
      <c r="R580" s="39">
        <f t="shared" si="35"/>
        <v>-812844</v>
      </c>
    </row>
    <row r="581" spans="1:18" ht="14.45" customHeight="1">
      <c r="A581" s="10">
        <v>562</v>
      </c>
      <c r="B581" s="131"/>
      <c r="C581" s="6" t="s">
        <v>701</v>
      </c>
      <c r="D581" s="7">
        <v>45009</v>
      </c>
      <c r="E581" s="8" t="s">
        <v>702</v>
      </c>
      <c r="F581" s="9">
        <v>-383524</v>
      </c>
      <c r="G581" s="8" t="s">
        <v>29</v>
      </c>
      <c r="H581" s="9">
        <v>-40270</v>
      </c>
      <c r="I581" s="132"/>
      <c r="J581" s="133"/>
      <c r="K581" s="134"/>
      <c r="L581" s="135"/>
      <c r="M581" s="136"/>
      <c r="N581" t="str">
        <f t="shared" si="36"/>
        <v>10619</v>
      </c>
      <c r="O581" t="str">
        <f t="shared" si="34"/>
        <v>HT</v>
      </c>
      <c r="P581" t="str">
        <f t="shared" si="39"/>
        <v>10619</v>
      </c>
      <c r="Q581">
        <f t="shared" si="33"/>
        <v>10619</v>
      </c>
      <c r="R581" s="39">
        <f t="shared" si="35"/>
        <v>-383524</v>
      </c>
    </row>
    <row r="582" spans="1:18" ht="14.45" customHeight="1">
      <c r="A582" s="10">
        <v>563</v>
      </c>
      <c r="B582" s="131"/>
      <c r="C582" s="6" t="s">
        <v>703</v>
      </c>
      <c r="D582" s="7">
        <v>45009</v>
      </c>
      <c r="E582" s="8" t="s">
        <v>704</v>
      </c>
      <c r="F582" s="9">
        <v>-122164</v>
      </c>
      <c r="G582" s="8" t="s">
        <v>29</v>
      </c>
      <c r="H582" s="9">
        <v>-12827</v>
      </c>
      <c r="I582" s="132"/>
      <c r="J582" s="133"/>
      <c r="K582" s="134"/>
      <c r="L582" s="135"/>
      <c r="M582" s="136"/>
      <c r="N582" t="str">
        <f t="shared" si="36"/>
        <v>10518</v>
      </c>
      <c r="O582" t="str">
        <f t="shared" si="34"/>
        <v>HT</v>
      </c>
      <c r="P582" t="str">
        <f t="shared" si="39"/>
        <v>10518</v>
      </c>
      <c r="Q582">
        <f t="shared" si="33"/>
        <v>10518</v>
      </c>
      <c r="R582" s="39">
        <f t="shared" si="35"/>
        <v>-122164</v>
      </c>
    </row>
    <row r="583" spans="1:18" ht="14.45" customHeight="1">
      <c r="A583" s="10">
        <v>564</v>
      </c>
      <c r="B583" s="131"/>
      <c r="C583" s="6" t="s">
        <v>705</v>
      </c>
      <c r="D583" s="7">
        <v>45006</v>
      </c>
      <c r="E583" s="8" t="s">
        <v>706</v>
      </c>
      <c r="F583" s="9">
        <v>-178134</v>
      </c>
      <c r="G583" s="8" t="s">
        <v>29</v>
      </c>
      <c r="H583" s="9">
        <v>-18704</v>
      </c>
      <c r="I583" s="132"/>
      <c r="J583" s="133"/>
      <c r="K583" s="134"/>
      <c r="L583" s="135"/>
      <c r="M583" s="136"/>
      <c r="N583" t="str">
        <f t="shared" si="36"/>
        <v>10148</v>
      </c>
      <c r="O583" t="str">
        <f t="shared" si="34"/>
        <v>HT</v>
      </c>
      <c r="P583" t="str">
        <f t="shared" si="39"/>
        <v>10148</v>
      </c>
      <c r="Q583">
        <f t="shared" ref="Q583:Q614" si="40">+P583*1</f>
        <v>10148</v>
      </c>
      <c r="R583" s="39">
        <f t="shared" si="35"/>
        <v>-178134</v>
      </c>
    </row>
    <row r="584" spans="1:18" ht="14.45" customHeight="1">
      <c r="A584" s="10">
        <v>565</v>
      </c>
      <c r="B584" s="131"/>
      <c r="C584" s="6" t="s">
        <v>707</v>
      </c>
      <c r="D584" s="7">
        <v>44996</v>
      </c>
      <c r="E584" s="8" t="s">
        <v>708</v>
      </c>
      <c r="F584" s="9">
        <v>-1073929</v>
      </c>
      <c r="G584" s="8" t="s">
        <v>29</v>
      </c>
      <c r="H584" s="9">
        <v>-112763</v>
      </c>
      <c r="I584" s="132"/>
      <c r="J584" s="133"/>
      <c r="K584" s="134"/>
      <c r="L584" s="135"/>
      <c r="M584" s="136"/>
      <c r="N584" t="str">
        <f t="shared" si="36"/>
        <v>'8410</v>
      </c>
      <c r="O584" t="str">
        <f t="shared" si="34"/>
        <v>HT</v>
      </c>
      <c r="P584" t="str">
        <f t="shared" ref="P584:P606" si="41">+RIGHT(N584,LEN(N584)-1)</f>
        <v>8410</v>
      </c>
      <c r="Q584">
        <f t="shared" si="40"/>
        <v>8410</v>
      </c>
      <c r="R584" s="39">
        <f t="shared" si="35"/>
        <v>-1073929</v>
      </c>
    </row>
    <row r="585" spans="1:18" ht="14.45" customHeight="1">
      <c r="A585" s="10">
        <v>566</v>
      </c>
      <c r="B585" s="131"/>
      <c r="C585" s="6" t="s">
        <v>709</v>
      </c>
      <c r="D585" s="7">
        <v>44993</v>
      </c>
      <c r="E585" s="8" t="s">
        <v>710</v>
      </c>
      <c r="F585" s="9">
        <v>-652615</v>
      </c>
      <c r="G585" s="8" t="s">
        <v>29</v>
      </c>
      <c r="H585" s="9">
        <v>-68525</v>
      </c>
      <c r="I585" s="132"/>
      <c r="J585" s="133"/>
      <c r="K585" s="134"/>
      <c r="L585" s="135"/>
      <c r="M585" s="136"/>
      <c r="N585" t="str">
        <f t="shared" si="36"/>
        <v>'7799</v>
      </c>
      <c r="O585" t="str">
        <f t="shared" si="34"/>
        <v>HT</v>
      </c>
      <c r="P585" t="str">
        <f t="shared" si="41"/>
        <v>7799</v>
      </c>
      <c r="Q585">
        <f t="shared" si="40"/>
        <v>7799</v>
      </c>
      <c r="R585" s="39">
        <f t="shared" si="35"/>
        <v>-652615</v>
      </c>
    </row>
    <row r="586" spans="1:18" ht="14.45" customHeight="1">
      <c r="A586" s="10">
        <v>567</v>
      </c>
      <c r="B586" s="131"/>
      <c r="C586" s="6" t="s">
        <v>711</v>
      </c>
      <c r="D586" s="7">
        <v>44998</v>
      </c>
      <c r="E586" s="8" t="s">
        <v>712</v>
      </c>
      <c r="F586" s="9">
        <v>-392918</v>
      </c>
      <c r="G586" s="8" t="s">
        <v>29</v>
      </c>
      <c r="H586" s="9">
        <v>-41256</v>
      </c>
      <c r="I586" s="132"/>
      <c r="J586" s="133"/>
      <c r="K586" s="134"/>
      <c r="L586" s="135"/>
      <c r="M586" s="136"/>
      <c r="N586" t="str">
        <f t="shared" si="36"/>
        <v>'8716</v>
      </c>
      <c r="O586" t="str">
        <f t="shared" si="34"/>
        <v>HT</v>
      </c>
      <c r="P586" t="str">
        <f t="shared" si="41"/>
        <v>8716</v>
      </c>
      <c r="Q586">
        <f t="shared" si="40"/>
        <v>8716</v>
      </c>
      <c r="R586" s="39">
        <f t="shared" si="35"/>
        <v>-392918</v>
      </c>
    </row>
    <row r="587" spans="1:18" ht="14.45" customHeight="1">
      <c r="A587" s="10">
        <v>568</v>
      </c>
      <c r="B587" s="131"/>
      <c r="C587" s="6" t="s">
        <v>713</v>
      </c>
      <c r="D587" s="7">
        <v>45001</v>
      </c>
      <c r="E587" s="8" t="s">
        <v>714</v>
      </c>
      <c r="F587" s="9">
        <v>-1820084</v>
      </c>
      <c r="G587" s="8" t="s">
        <v>29</v>
      </c>
      <c r="H587" s="9">
        <v>-191109</v>
      </c>
      <c r="I587" s="132"/>
      <c r="J587" s="133"/>
      <c r="K587" s="134"/>
      <c r="L587" s="135"/>
      <c r="M587" s="136"/>
      <c r="N587" t="str">
        <f t="shared" si="36"/>
        <v>'9466</v>
      </c>
      <c r="O587" t="str">
        <f t="shared" si="34"/>
        <v>HT</v>
      </c>
      <c r="P587" t="str">
        <f t="shared" si="41"/>
        <v>9466</v>
      </c>
      <c r="Q587">
        <f t="shared" si="40"/>
        <v>9466</v>
      </c>
      <c r="R587" s="39">
        <f t="shared" si="35"/>
        <v>-1820084</v>
      </c>
    </row>
    <row r="588" spans="1:18" ht="14.45" customHeight="1">
      <c r="A588" s="10">
        <v>569</v>
      </c>
      <c r="B588" s="131"/>
      <c r="C588" s="6" t="s">
        <v>715</v>
      </c>
      <c r="D588" s="7">
        <v>44999</v>
      </c>
      <c r="E588" s="8" t="s">
        <v>716</v>
      </c>
      <c r="F588" s="9">
        <v>-775773</v>
      </c>
      <c r="G588" s="8" t="s">
        <v>29</v>
      </c>
      <c r="H588" s="9">
        <v>-81456</v>
      </c>
      <c r="I588" s="132"/>
      <c r="J588" s="133"/>
      <c r="K588" s="134"/>
      <c r="L588" s="135"/>
      <c r="M588" s="136"/>
      <c r="N588" t="str">
        <f t="shared" si="36"/>
        <v>'8844</v>
      </c>
      <c r="O588" t="str">
        <f t="shared" si="34"/>
        <v>HT</v>
      </c>
      <c r="P588" t="str">
        <f t="shared" si="41"/>
        <v>8844</v>
      </c>
      <c r="Q588">
        <f t="shared" si="40"/>
        <v>8844</v>
      </c>
      <c r="R588" s="39">
        <f t="shared" si="35"/>
        <v>-775773</v>
      </c>
    </row>
    <row r="589" spans="1:18" ht="14.45" customHeight="1">
      <c r="A589" s="10">
        <v>570</v>
      </c>
      <c r="B589" s="131"/>
      <c r="C589" s="6" t="s">
        <v>717</v>
      </c>
      <c r="D589" s="7">
        <v>45014</v>
      </c>
      <c r="E589" s="8" t="s">
        <v>718</v>
      </c>
      <c r="F589" s="9">
        <v>-275055</v>
      </c>
      <c r="G589" s="8" t="s">
        <v>29</v>
      </c>
      <c r="H589" s="9">
        <v>-28881</v>
      </c>
      <c r="I589" s="132"/>
      <c r="J589" s="133"/>
      <c r="K589" s="134"/>
      <c r="L589" s="135"/>
      <c r="M589" s="136"/>
      <c r="N589" t="str">
        <f t="shared" si="36"/>
        <v>11374</v>
      </c>
      <c r="O589" t="str">
        <f t="shared" si="34"/>
        <v>HT</v>
      </c>
      <c r="P589" t="str">
        <f t="shared" ref="P589:P594" si="42">+N589</f>
        <v>11374</v>
      </c>
      <c r="Q589">
        <f t="shared" si="40"/>
        <v>11374</v>
      </c>
      <c r="R589" s="39">
        <f t="shared" si="35"/>
        <v>-275055</v>
      </c>
    </row>
    <row r="590" spans="1:18" ht="14.45" customHeight="1">
      <c r="A590" s="10">
        <v>571</v>
      </c>
      <c r="B590" s="131"/>
      <c r="C590" s="6" t="s">
        <v>719</v>
      </c>
      <c r="D590" s="7">
        <v>45012</v>
      </c>
      <c r="E590" s="8" t="s">
        <v>720</v>
      </c>
      <c r="F590" s="9">
        <v>-80774</v>
      </c>
      <c r="G590" s="8" t="s">
        <v>29</v>
      </c>
      <c r="H590" s="9">
        <v>-8481</v>
      </c>
      <c r="I590" s="132"/>
      <c r="J590" s="133"/>
      <c r="K590" s="134"/>
      <c r="L590" s="135"/>
      <c r="M590" s="136"/>
      <c r="N590" t="str">
        <f t="shared" si="36"/>
        <v>10851</v>
      </c>
      <c r="O590" t="str">
        <f t="shared" si="34"/>
        <v>HT</v>
      </c>
      <c r="P590" t="str">
        <f t="shared" si="42"/>
        <v>10851</v>
      </c>
      <c r="Q590">
        <f t="shared" si="40"/>
        <v>10851</v>
      </c>
      <c r="R590" s="39">
        <f t="shared" si="35"/>
        <v>-80774</v>
      </c>
    </row>
    <row r="591" spans="1:18" ht="14.45" customHeight="1">
      <c r="A591" s="10">
        <v>572</v>
      </c>
      <c r="B591" s="131"/>
      <c r="C591" s="6" t="s">
        <v>721</v>
      </c>
      <c r="D591" s="7">
        <v>45014</v>
      </c>
      <c r="E591" s="8" t="s">
        <v>722</v>
      </c>
      <c r="F591" s="9">
        <v>-55200</v>
      </c>
      <c r="G591" s="8" t="s">
        <v>29</v>
      </c>
      <c r="H591" s="9">
        <v>-5796</v>
      </c>
      <c r="I591" s="132"/>
      <c r="J591" s="133"/>
      <c r="K591" s="134"/>
      <c r="L591" s="135"/>
      <c r="M591" s="136"/>
      <c r="N591" t="str">
        <f t="shared" si="36"/>
        <v>11429</v>
      </c>
      <c r="O591" t="str">
        <f t="shared" si="34"/>
        <v>HT</v>
      </c>
      <c r="P591" t="str">
        <f t="shared" si="42"/>
        <v>11429</v>
      </c>
      <c r="Q591">
        <f t="shared" si="40"/>
        <v>11429</v>
      </c>
      <c r="R591" s="39">
        <f t="shared" si="35"/>
        <v>-55200</v>
      </c>
    </row>
    <row r="592" spans="1:18" ht="14.45" customHeight="1">
      <c r="A592" s="10">
        <v>573</v>
      </c>
      <c r="B592" s="131"/>
      <c r="C592" s="6" t="s">
        <v>723</v>
      </c>
      <c r="D592" s="7">
        <v>45012</v>
      </c>
      <c r="E592" s="8" t="s">
        <v>724</v>
      </c>
      <c r="F592" s="9">
        <v>-607709</v>
      </c>
      <c r="G592" s="8" t="s">
        <v>29</v>
      </c>
      <c r="H592" s="9">
        <v>-63809</v>
      </c>
      <c r="I592" s="132"/>
      <c r="J592" s="133"/>
      <c r="K592" s="134"/>
      <c r="L592" s="135"/>
      <c r="M592" s="136"/>
      <c r="N592" t="str">
        <f t="shared" si="36"/>
        <v>10946</v>
      </c>
      <c r="O592" t="str">
        <f t="shared" si="34"/>
        <v>HT</v>
      </c>
      <c r="P592" t="str">
        <f t="shared" si="42"/>
        <v>10946</v>
      </c>
      <c r="Q592">
        <f t="shared" si="40"/>
        <v>10946</v>
      </c>
      <c r="R592" s="39">
        <f t="shared" si="35"/>
        <v>-607709</v>
      </c>
    </row>
    <row r="593" spans="1:18" ht="14.45" customHeight="1">
      <c r="A593" s="10">
        <v>574</v>
      </c>
      <c r="B593" s="131"/>
      <c r="C593" s="6" t="s">
        <v>725</v>
      </c>
      <c r="D593" s="7">
        <v>45008</v>
      </c>
      <c r="E593" s="8" t="s">
        <v>726</v>
      </c>
      <c r="F593" s="9">
        <v>-990039</v>
      </c>
      <c r="G593" s="8" t="s">
        <v>29</v>
      </c>
      <c r="H593" s="9">
        <v>-103954</v>
      </c>
      <c r="I593" s="132"/>
      <c r="J593" s="133"/>
      <c r="K593" s="134"/>
      <c r="L593" s="135"/>
      <c r="M593" s="136"/>
      <c r="N593" t="str">
        <f t="shared" si="36"/>
        <v>10472</v>
      </c>
      <c r="O593" t="str">
        <f t="shared" si="34"/>
        <v>HT</v>
      </c>
      <c r="P593" t="str">
        <f t="shared" si="42"/>
        <v>10472</v>
      </c>
      <c r="Q593">
        <f t="shared" si="40"/>
        <v>10472</v>
      </c>
      <c r="R593" s="39">
        <f t="shared" si="35"/>
        <v>-990039</v>
      </c>
    </row>
    <row r="594" spans="1:18" ht="14.45" customHeight="1">
      <c r="A594" s="10">
        <v>575</v>
      </c>
      <c r="B594" s="131"/>
      <c r="C594" s="6" t="s">
        <v>727</v>
      </c>
      <c r="D594" s="7">
        <v>45006</v>
      </c>
      <c r="E594" s="8" t="s">
        <v>728</v>
      </c>
      <c r="F594" s="9">
        <v>-232564</v>
      </c>
      <c r="G594" s="8" t="s">
        <v>29</v>
      </c>
      <c r="H594" s="9">
        <v>-24419</v>
      </c>
      <c r="I594" s="132"/>
      <c r="J594" s="133"/>
      <c r="K594" s="134"/>
      <c r="L594" s="135"/>
      <c r="M594" s="136"/>
      <c r="N594" t="str">
        <f t="shared" si="36"/>
        <v>10008</v>
      </c>
      <c r="O594" t="str">
        <f t="shared" si="34"/>
        <v>HT</v>
      </c>
      <c r="P594" t="str">
        <f t="shared" si="42"/>
        <v>10008</v>
      </c>
      <c r="Q594">
        <f t="shared" si="40"/>
        <v>10008</v>
      </c>
      <c r="R594" s="39">
        <f t="shared" si="35"/>
        <v>-232564</v>
      </c>
    </row>
    <row r="595" spans="1:18" ht="14.45" customHeight="1">
      <c r="A595" s="10">
        <v>576</v>
      </c>
      <c r="B595" s="131"/>
      <c r="C595" s="6" t="s">
        <v>729</v>
      </c>
      <c r="D595" s="7">
        <v>45005</v>
      </c>
      <c r="E595" s="8" t="s">
        <v>730</v>
      </c>
      <c r="F595" s="9">
        <v>-80774</v>
      </c>
      <c r="G595" s="8" t="s">
        <v>29</v>
      </c>
      <c r="H595" s="9">
        <v>-8481</v>
      </c>
      <c r="I595" s="132"/>
      <c r="J595" s="133"/>
      <c r="K595" s="134"/>
      <c r="L595" s="135"/>
      <c r="M595" s="136"/>
      <c r="N595" t="str">
        <f t="shared" si="36"/>
        <v>'9735</v>
      </c>
      <c r="O595" t="str">
        <f t="shared" si="34"/>
        <v>HT</v>
      </c>
      <c r="P595" t="str">
        <f t="shared" si="41"/>
        <v>9735</v>
      </c>
      <c r="Q595">
        <f t="shared" si="40"/>
        <v>9735</v>
      </c>
      <c r="R595" s="39">
        <f t="shared" si="35"/>
        <v>-80774</v>
      </c>
    </row>
    <row r="596" spans="1:18" ht="14.45" customHeight="1">
      <c r="A596" s="10">
        <v>577</v>
      </c>
      <c r="B596" s="131"/>
      <c r="C596" s="6" t="s">
        <v>731</v>
      </c>
      <c r="D596" s="7">
        <v>44987</v>
      </c>
      <c r="E596" s="8" t="s">
        <v>732</v>
      </c>
      <c r="F596" s="9">
        <v>-202938</v>
      </c>
      <c r="G596" s="8" t="s">
        <v>29</v>
      </c>
      <c r="H596" s="9">
        <v>-21308</v>
      </c>
      <c r="I596" s="132"/>
      <c r="J596" s="133"/>
      <c r="K596" s="134"/>
      <c r="L596" s="135"/>
      <c r="M596" s="136"/>
      <c r="N596" t="str">
        <f t="shared" si="36"/>
        <v>'7052</v>
      </c>
      <c r="O596" t="str">
        <f t="shared" si="34"/>
        <v>HT</v>
      </c>
      <c r="P596" t="str">
        <f t="shared" si="41"/>
        <v>7052</v>
      </c>
      <c r="Q596">
        <f t="shared" si="40"/>
        <v>7052</v>
      </c>
      <c r="R596" s="39">
        <f t="shared" si="35"/>
        <v>-202938</v>
      </c>
    </row>
    <row r="597" spans="1:18" ht="14.45" customHeight="1">
      <c r="A597" s="10">
        <v>578</v>
      </c>
      <c r="B597" s="131"/>
      <c r="C597" s="6" t="s">
        <v>733</v>
      </c>
      <c r="D597" s="7">
        <v>45010</v>
      </c>
      <c r="E597" s="8" t="s">
        <v>734</v>
      </c>
      <c r="F597" s="9">
        <v>-366491</v>
      </c>
      <c r="G597" s="8" t="s">
        <v>29</v>
      </c>
      <c r="H597" s="9">
        <v>-38482</v>
      </c>
      <c r="I597" s="132"/>
      <c r="J597" s="133"/>
      <c r="K597" s="134"/>
      <c r="L597" s="135"/>
      <c r="M597" s="136"/>
      <c r="N597" t="str">
        <f t="shared" si="36"/>
        <v>10723</v>
      </c>
      <c r="O597" t="str">
        <f t="shared" ref="O597:O660" si="43">+IF(F597&gt;0,"","HT")</f>
        <v>HT</v>
      </c>
      <c r="P597" t="str">
        <f>+N597</f>
        <v>10723</v>
      </c>
      <c r="Q597">
        <f t="shared" si="40"/>
        <v>10723</v>
      </c>
      <c r="R597" s="39">
        <f t="shared" ref="R597:R660" si="44">+F597</f>
        <v>-366491</v>
      </c>
    </row>
    <row r="598" spans="1:18" ht="14.45" customHeight="1">
      <c r="A598" s="10">
        <v>579</v>
      </c>
      <c r="B598" s="131"/>
      <c r="C598" s="6" t="s">
        <v>735</v>
      </c>
      <c r="D598" s="7">
        <v>45006</v>
      </c>
      <c r="E598" s="8" t="s">
        <v>736</v>
      </c>
      <c r="F598" s="9">
        <v>-122164</v>
      </c>
      <c r="G598" s="8" t="s">
        <v>29</v>
      </c>
      <c r="H598" s="9">
        <v>-12827</v>
      </c>
      <c r="I598" s="132"/>
      <c r="J598" s="133"/>
      <c r="K598" s="134"/>
      <c r="L598" s="135"/>
      <c r="M598" s="136"/>
      <c r="N598" t="str">
        <f t="shared" si="36"/>
        <v>10077</v>
      </c>
      <c r="O598" t="str">
        <f t="shared" si="43"/>
        <v>HT</v>
      </c>
      <c r="P598" t="str">
        <f>+N598</f>
        <v>10077</v>
      </c>
      <c r="Q598">
        <f t="shared" si="40"/>
        <v>10077</v>
      </c>
      <c r="R598" s="39">
        <f t="shared" si="44"/>
        <v>-122164</v>
      </c>
    </row>
    <row r="599" spans="1:18" ht="14.45" customHeight="1">
      <c r="A599" s="10">
        <v>580</v>
      </c>
      <c r="B599" s="131"/>
      <c r="C599" s="6" t="s">
        <v>737</v>
      </c>
      <c r="D599" s="7">
        <v>44994</v>
      </c>
      <c r="E599" s="8" t="s">
        <v>738</v>
      </c>
      <c r="F599" s="9">
        <v>-876115</v>
      </c>
      <c r="G599" s="8" t="s">
        <v>29</v>
      </c>
      <c r="H599" s="9">
        <v>-91992</v>
      </c>
      <c r="I599" s="132"/>
      <c r="J599" s="133"/>
      <c r="K599" s="134"/>
      <c r="L599" s="135"/>
      <c r="M599" s="136"/>
      <c r="N599" t="str">
        <f t="shared" si="36"/>
        <v>'8043</v>
      </c>
      <c r="O599" t="str">
        <f t="shared" si="43"/>
        <v>HT</v>
      </c>
      <c r="P599" t="str">
        <f t="shared" si="41"/>
        <v>8043</v>
      </c>
      <c r="Q599">
        <f t="shared" si="40"/>
        <v>8043</v>
      </c>
      <c r="R599" s="39">
        <f t="shared" si="44"/>
        <v>-876115</v>
      </c>
    </row>
    <row r="600" spans="1:18" ht="14.45" customHeight="1">
      <c r="A600" s="10">
        <v>581</v>
      </c>
      <c r="B600" s="131"/>
      <c r="C600" s="6" t="s">
        <v>739</v>
      </c>
      <c r="D600" s="7">
        <v>44994</v>
      </c>
      <c r="E600" s="8" t="s">
        <v>740</v>
      </c>
      <c r="F600" s="9">
        <v>-122164</v>
      </c>
      <c r="G600" s="8" t="s">
        <v>29</v>
      </c>
      <c r="H600" s="9">
        <v>-12827</v>
      </c>
      <c r="I600" s="132"/>
      <c r="J600" s="133"/>
      <c r="K600" s="134"/>
      <c r="L600" s="135"/>
      <c r="M600" s="136"/>
      <c r="N600" t="str">
        <f t="shared" si="36"/>
        <v>'8077</v>
      </c>
      <c r="O600" t="str">
        <f t="shared" si="43"/>
        <v>HT</v>
      </c>
      <c r="P600" t="str">
        <f t="shared" si="41"/>
        <v>8077</v>
      </c>
      <c r="Q600">
        <f t="shared" si="40"/>
        <v>8077</v>
      </c>
      <c r="R600" s="39">
        <f t="shared" si="44"/>
        <v>-122164</v>
      </c>
    </row>
    <row r="601" spans="1:18" ht="14.45" customHeight="1">
      <c r="A601" s="10">
        <v>582</v>
      </c>
      <c r="B601" s="131"/>
      <c r="C601" s="6" t="s">
        <v>741</v>
      </c>
      <c r="D601" s="7">
        <v>44998</v>
      </c>
      <c r="E601" s="8" t="s">
        <v>742</v>
      </c>
      <c r="F601" s="9">
        <v>-619027</v>
      </c>
      <c r="G601" s="8" t="s">
        <v>29</v>
      </c>
      <c r="H601" s="9">
        <v>-64998</v>
      </c>
      <c r="I601" s="132"/>
      <c r="J601" s="133"/>
      <c r="K601" s="134"/>
      <c r="L601" s="135"/>
      <c r="M601" s="136"/>
      <c r="N601" t="str">
        <f t="shared" si="36"/>
        <v>'8682</v>
      </c>
      <c r="O601" t="str">
        <f t="shared" si="43"/>
        <v>HT</v>
      </c>
      <c r="P601" t="str">
        <f t="shared" si="41"/>
        <v>8682</v>
      </c>
      <c r="Q601">
        <f t="shared" si="40"/>
        <v>8682</v>
      </c>
      <c r="R601" s="39">
        <f t="shared" si="44"/>
        <v>-619027</v>
      </c>
    </row>
    <row r="602" spans="1:18" ht="14.45" customHeight="1">
      <c r="A602" s="10">
        <v>583</v>
      </c>
      <c r="B602" s="131"/>
      <c r="C602" s="6" t="s">
        <v>743</v>
      </c>
      <c r="D602" s="7">
        <v>44998</v>
      </c>
      <c r="E602" s="8" t="s">
        <v>744</v>
      </c>
      <c r="F602" s="9">
        <v>-608380</v>
      </c>
      <c r="G602" s="8" t="s">
        <v>29</v>
      </c>
      <c r="H602" s="9">
        <v>-63880</v>
      </c>
      <c r="I602" s="132"/>
      <c r="J602" s="133"/>
      <c r="K602" s="134"/>
      <c r="L602" s="135"/>
      <c r="M602" s="136"/>
      <c r="N602" t="str">
        <f t="shared" ref="N602:N665" si="45">+RIGHT(C602,5)</f>
        <v>'8688</v>
      </c>
      <c r="O602" t="str">
        <f t="shared" si="43"/>
        <v>HT</v>
      </c>
      <c r="P602" t="str">
        <f t="shared" si="41"/>
        <v>8688</v>
      </c>
      <c r="Q602">
        <f t="shared" si="40"/>
        <v>8688</v>
      </c>
      <c r="R602" s="39">
        <f t="shared" si="44"/>
        <v>-608380</v>
      </c>
    </row>
    <row r="603" spans="1:18" ht="14.45" customHeight="1">
      <c r="A603" s="10">
        <v>584</v>
      </c>
      <c r="B603" s="131"/>
      <c r="C603" s="6" t="s">
        <v>745</v>
      </c>
      <c r="D603" s="7">
        <v>44991</v>
      </c>
      <c r="E603" s="8" t="s">
        <v>746</v>
      </c>
      <c r="F603" s="9">
        <v>-461652</v>
      </c>
      <c r="G603" s="8" t="s">
        <v>29</v>
      </c>
      <c r="H603" s="9">
        <v>-48473</v>
      </c>
      <c r="I603" s="132"/>
      <c r="J603" s="133"/>
      <c r="K603" s="134"/>
      <c r="L603" s="135"/>
      <c r="M603" s="136"/>
      <c r="N603" t="str">
        <f t="shared" si="45"/>
        <v>'7502</v>
      </c>
      <c r="O603" t="str">
        <f t="shared" si="43"/>
        <v>HT</v>
      </c>
      <c r="P603" t="str">
        <f t="shared" si="41"/>
        <v>7502</v>
      </c>
      <c r="Q603">
        <f t="shared" si="40"/>
        <v>7502</v>
      </c>
      <c r="R603" s="39">
        <f t="shared" si="44"/>
        <v>-461652</v>
      </c>
    </row>
    <row r="604" spans="1:18" ht="14.45" customHeight="1">
      <c r="A604" s="10">
        <v>585</v>
      </c>
      <c r="B604" s="131"/>
      <c r="C604" s="6" t="s">
        <v>747</v>
      </c>
      <c r="D604" s="7">
        <v>45013</v>
      </c>
      <c r="E604" s="8" t="s">
        <v>748</v>
      </c>
      <c r="F604" s="9">
        <v>-538562</v>
      </c>
      <c r="G604" s="8" t="s">
        <v>29</v>
      </c>
      <c r="H604" s="9">
        <v>-56549</v>
      </c>
      <c r="I604" s="132"/>
      <c r="J604" s="133"/>
      <c r="K604" s="134"/>
      <c r="L604" s="135"/>
      <c r="M604" s="136"/>
      <c r="N604" t="str">
        <f t="shared" si="45"/>
        <v>11106</v>
      </c>
      <c r="O604" t="str">
        <f t="shared" si="43"/>
        <v>HT</v>
      </c>
      <c r="P604" t="str">
        <f>+N604</f>
        <v>11106</v>
      </c>
      <c r="Q604">
        <f t="shared" si="40"/>
        <v>11106</v>
      </c>
      <c r="R604" s="39">
        <f t="shared" si="44"/>
        <v>-538562</v>
      </c>
    </row>
    <row r="605" spans="1:18" ht="14.45" customHeight="1">
      <c r="A605" s="10">
        <v>586</v>
      </c>
      <c r="B605" s="131"/>
      <c r="C605" s="6" t="s">
        <v>749</v>
      </c>
      <c r="D605" s="7">
        <v>45013</v>
      </c>
      <c r="E605" s="8" t="s">
        <v>750</v>
      </c>
      <c r="F605" s="9">
        <v>-192357</v>
      </c>
      <c r="G605" s="8" t="s">
        <v>29</v>
      </c>
      <c r="H605" s="9">
        <v>-20197</v>
      </c>
      <c r="I605" s="132"/>
      <c r="J605" s="133"/>
      <c r="K605" s="134"/>
      <c r="L605" s="135"/>
      <c r="M605" s="136"/>
      <c r="N605" t="str">
        <f t="shared" si="45"/>
        <v>11253</v>
      </c>
      <c r="O605" t="str">
        <f t="shared" si="43"/>
        <v>HT</v>
      </c>
      <c r="P605" t="str">
        <f>+N605</f>
        <v>11253</v>
      </c>
      <c r="Q605">
        <f t="shared" si="40"/>
        <v>11253</v>
      </c>
      <c r="R605" s="39">
        <f t="shared" si="44"/>
        <v>-192357</v>
      </c>
    </row>
    <row r="606" spans="1:18" ht="14.45" customHeight="1">
      <c r="A606" s="11">
        <v>587</v>
      </c>
      <c r="B606" s="120"/>
      <c r="C606" s="6" t="s">
        <v>751</v>
      </c>
      <c r="D606" s="7">
        <v>44986</v>
      </c>
      <c r="E606" s="8" t="s">
        <v>752</v>
      </c>
      <c r="F606" s="9">
        <v>-4611868</v>
      </c>
      <c r="G606" s="8" t="s">
        <v>29</v>
      </c>
      <c r="H606" s="9">
        <v>-484246</v>
      </c>
      <c r="I606" s="124"/>
      <c r="J606" s="125"/>
      <c r="K606" s="126"/>
      <c r="L606" s="129"/>
      <c r="M606" s="130"/>
      <c r="N606" t="str">
        <f t="shared" si="45"/>
        <v>'6890</v>
      </c>
      <c r="O606" t="str">
        <f t="shared" si="43"/>
        <v>HT</v>
      </c>
      <c r="P606" t="str">
        <f t="shared" si="41"/>
        <v>6890</v>
      </c>
      <c r="Q606">
        <f t="shared" si="40"/>
        <v>6890</v>
      </c>
      <c r="R606" s="39">
        <f t="shared" si="44"/>
        <v>-4611868</v>
      </c>
    </row>
    <row r="607" spans="1:18" ht="14.45" customHeight="1">
      <c r="A607" s="5">
        <v>588</v>
      </c>
      <c r="B607" s="119" t="s">
        <v>753</v>
      </c>
      <c r="C607" s="6" t="s">
        <v>754</v>
      </c>
      <c r="D607" s="7">
        <v>45026</v>
      </c>
      <c r="E607" s="8" t="s">
        <v>755</v>
      </c>
      <c r="F607" s="9">
        <v>-80774</v>
      </c>
      <c r="G607" s="8" t="s">
        <v>29</v>
      </c>
      <c r="H607" s="9">
        <v>-8481</v>
      </c>
      <c r="I607" s="121">
        <v>-2762487</v>
      </c>
      <c r="J607" s="122"/>
      <c r="K607" s="123"/>
      <c r="L607" s="127" t="s">
        <v>63</v>
      </c>
      <c r="M607" s="128"/>
      <c r="N607" t="str">
        <f t="shared" si="45"/>
        <v>12779</v>
      </c>
      <c r="O607" t="str">
        <f t="shared" si="43"/>
        <v>HT</v>
      </c>
      <c r="P607" t="str">
        <f>+N607</f>
        <v>12779</v>
      </c>
      <c r="Q607">
        <f t="shared" si="40"/>
        <v>12779</v>
      </c>
      <c r="R607" s="39">
        <f t="shared" si="44"/>
        <v>-80774</v>
      </c>
    </row>
    <row r="608" spans="1:18" ht="14.45" customHeight="1">
      <c r="A608" s="10">
        <v>589</v>
      </c>
      <c r="B608" s="131"/>
      <c r="C608" s="6" t="s">
        <v>756</v>
      </c>
      <c r="D608" s="7">
        <v>45023</v>
      </c>
      <c r="E608" s="8" t="s">
        <v>757</v>
      </c>
      <c r="F608" s="9">
        <v>-200209</v>
      </c>
      <c r="G608" s="8" t="s">
        <v>29</v>
      </c>
      <c r="H608" s="9">
        <v>-21022</v>
      </c>
      <c r="I608" s="132"/>
      <c r="J608" s="133"/>
      <c r="K608" s="134"/>
      <c r="L608" s="135"/>
      <c r="M608" s="136"/>
      <c r="N608" t="str">
        <f t="shared" si="45"/>
        <v>12765</v>
      </c>
      <c r="O608" t="str">
        <f t="shared" si="43"/>
        <v>HT</v>
      </c>
      <c r="P608" t="str">
        <f t="shared" ref="P608:P614" si="46">+N608</f>
        <v>12765</v>
      </c>
      <c r="Q608">
        <f t="shared" si="40"/>
        <v>12765</v>
      </c>
      <c r="R608" s="39">
        <f t="shared" si="44"/>
        <v>-200209</v>
      </c>
    </row>
    <row r="609" spans="1:18" ht="14.45" customHeight="1">
      <c r="A609" s="10">
        <v>590</v>
      </c>
      <c r="B609" s="131"/>
      <c r="C609" s="6" t="s">
        <v>758</v>
      </c>
      <c r="D609" s="7">
        <v>45026</v>
      </c>
      <c r="E609" s="8" t="s">
        <v>759</v>
      </c>
      <c r="F609" s="9">
        <v>-949780</v>
      </c>
      <c r="G609" s="8" t="s">
        <v>29</v>
      </c>
      <c r="H609" s="9">
        <v>-99727</v>
      </c>
      <c r="I609" s="132"/>
      <c r="J609" s="133"/>
      <c r="K609" s="134"/>
      <c r="L609" s="135"/>
      <c r="M609" s="136"/>
      <c r="N609" t="str">
        <f t="shared" si="45"/>
        <v>12828</v>
      </c>
      <c r="O609" t="str">
        <f t="shared" si="43"/>
        <v>HT</v>
      </c>
      <c r="P609" t="str">
        <f t="shared" si="46"/>
        <v>12828</v>
      </c>
      <c r="Q609">
        <f t="shared" si="40"/>
        <v>12828</v>
      </c>
      <c r="R609" s="39">
        <f t="shared" si="44"/>
        <v>-949780</v>
      </c>
    </row>
    <row r="610" spans="1:18" ht="14.45" customHeight="1">
      <c r="A610" s="10">
        <v>591</v>
      </c>
      <c r="B610" s="131"/>
      <c r="C610" s="6" t="s">
        <v>760</v>
      </c>
      <c r="D610" s="7">
        <v>45026</v>
      </c>
      <c r="E610" s="8" t="s">
        <v>761</v>
      </c>
      <c r="F610" s="9">
        <v>-162449</v>
      </c>
      <c r="G610" s="8" t="s">
        <v>29</v>
      </c>
      <c r="H610" s="9">
        <v>-17057</v>
      </c>
      <c r="I610" s="132"/>
      <c r="J610" s="133"/>
      <c r="K610" s="134"/>
      <c r="L610" s="135"/>
      <c r="M610" s="136"/>
      <c r="N610" t="str">
        <f t="shared" si="45"/>
        <v>12862</v>
      </c>
      <c r="O610" t="str">
        <f t="shared" si="43"/>
        <v>HT</v>
      </c>
      <c r="P610" t="str">
        <f t="shared" si="46"/>
        <v>12862</v>
      </c>
      <c r="Q610">
        <f t="shared" si="40"/>
        <v>12862</v>
      </c>
      <c r="R610" s="39">
        <f t="shared" si="44"/>
        <v>-162449</v>
      </c>
    </row>
    <row r="611" spans="1:18" ht="14.45" customHeight="1">
      <c r="A611" s="10">
        <v>592</v>
      </c>
      <c r="B611" s="131"/>
      <c r="C611" s="6" t="s">
        <v>762</v>
      </c>
      <c r="D611" s="7">
        <v>45023</v>
      </c>
      <c r="E611" s="8" t="s">
        <v>763</v>
      </c>
      <c r="F611" s="9">
        <v>-890520</v>
      </c>
      <c r="G611" s="8" t="s">
        <v>29</v>
      </c>
      <c r="H611" s="9">
        <v>-93505</v>
      </c>
      <c r="I611" s="132"/>
      <c r="J611" s="133"/>
      <c r="K611" s="134"/>
      <c r="L611" s="135"/>
      <c r="M611" s="136"/>
      <c r="N611" t="str">
        <f t="shared" si="45"/>
        <v>12741</v>
      </c>
      <c r="O611" t="str">
        <f t="shared" si="43"/>
        <v>HT</v>
      </c>
      <c r="P611" t="str">
        <f t="shared" si="46"/>
        <v>12741</v>
      </c>
      <c r="Q611">
        <f t="shared" si="40"/>
        <v>12741</v>
      </c>
      <c r="R611" s="39">
        <f t="shared" si="44"/>
        <v>-890520</v>
      </c>
    </row>
    <row r="612" spans="1:18" ht="14.45" customHeight="1">
      <c r="A612" s="11">
        <v>593</v>
      </c>
      <c r="B612" s="120"/>
      <c r="C612" s="6" t="s">
        <v>764</v>
      </c>
      <c r="D612" s="7">
        <v>45021</v>
      </c>
      <c r="E612" s="8" t="s">
        <v>765</v>
      </c>
      <c r="F612" s="9">
        <v>-802846</v>
      </c>
      <c r="G612" s="8" t="s">
        <v>29</v>
      </c>
      <c r="H612" s="9">
        <v>-84299</v>
      </c>
      <c r="I612" s="124"/>
      <c r="J612" s="125"/>
      <c r="K612" s="126"/>
      <c r="L612" s="129"/>
      <c r="M612" s="130"/>
      <c r="N612" t="str">
        <f t="shared" si="45"/>
        <v>12427</v>
      </c>
      <c r="O612" t="str">
        <f t="shared" si="43"/>
        <v>HT</v>
      </c>
      <c r="P612" t="str">
        <f t="shared" si="46"/>
        <v>12427</v>
      </c>
      <c r="Q612">
        <f t="shared" si="40"/>
        <v>12427</v>
      </c>
      <c r="R612" s="39">
        <f t="shared" si="44"/>
        <v>-802846</v>
      </c>
    </row>
    <row r="613" spans="1:18" ht="14.65" customHeight="1">
      <c r="A613" s="5">
        <v>594</v>
      </c>
      <c r="B613" s="119" t="s">
        <v>766</v>
      </c>
      <c r="C613" s="6" t="s">
        <v>767</v>
      </c>
      <c r="D613" s="7">
        <v>45027</v>
      </c>
      <c r="E613" s="8" t="s">
        <v>768</v>
      </c>
      <c r="F613" s="9">
        <v>-606808</v>
      </c>
      <c r="G613" s="8" t="s">
        <v>29</v>
      </c>
      <c r="H613" s="9">
        <v>-63715</v>
      </c>
      <c r="I613" s="121">
        <v>-615386</v>
      </c>
      <c r="J613" s="122"/>
      <c r="K613" s="123"/>
      <c r="L613" s="127" t="s">
        <v>63</v>
      </c>
      <c r="M613" s="128"/>
      <c r="N613" t="str">
        <f t="shared" si="45"/>
        <v>13033</v>
      </c>
      <c r="O613" t="str">
        <f t="shared" si="43"/>
        <v>HT</v>
      </c>
      <c r="P613" t="str">
        <f t="shared" si="46"/>
        <v>13033</v>
      </c>
      <c r="Q613">
        <f t="shared" si="40"/>
        <v>13033</v>
      </c>
      <c r="R613" s="39">
        <f t="shared" si="44"/>
        <v>-606808</v>
      </c>
    </row>
    <row r="614" spans="1:18" ht="14.65" customHeight="1">
      <c r="A614" s="11">
        <v>595</v>
      </c>
      <c r="B614" s="120"/>
      <c r="C614" s="6" t="s">
        <v>769</v>
      </c>
      <c r="D614" s="7">
        <v>45027</v>
      </c>
      <c r="E614" s="8" t="s">
        <v>770</v>
      </c>
      <c r="F614" s="9">
        <v>-80774</v>
      </c>
      <c r="G614" s="8" t="s">
        <v>29</v>
      </c>
      <c r="H614" s="9">
        <v>-8481</v>
      </c>
      <c r="I614" s="124"/>
      <c r="J614" s="125"/>
      <c r="K614" s="126"/>
      <c r="L614" s="129"/>
      <c r="M614" s="130"/>
      <c r="N614" t="str">
        <f t="shared" si="45"/>
        <v>13023</v>
      </c>
      <c r="O614" t="str">
        <f t="shared" si="43"/>
        <v>HT</v>
      </c>
      <c r="P614" t="str">
        <f t="shared" si="46"/>
        <v>13023</v>
      </c>
      <c r="Q614">
        <f t="shared" si="40"/>
        <v>13023</v>
      </c>
      <c r="R614" s="39">
        <f t="shared" si="44"/>
        <v>-80774</v>
      </c>
    </row>
    <row r="615" spans="1:18" ht="14.45" customHeight="1">
      <c r="A615" s="5">
        <v>596</v>
      </c>
      <c r="B615" s="119" t="s">
        <v>771</v>
      </c>
      <c r="C615" s="6" t="s">
        <v>772</v>
      </c>
      <c r="D615" s="7">
        <v>44992</v>
      </c>
      <c r="E615" s="8" t="s">
        <v>52</v>
      </c>
      <c r="F615" s="9">
        <v>4778605</v>
      </c>
      <c r="G615" s="8" t="s">
        <v>29</v>
      </c>
      <c r="H615" s="9">
        <v>501754</v>
      </c>
      <c r="I615" s="121">
        <v>9821964</v>
      </c>
      <c r="J615" s="122"/>
      <c r="K615" s="123"/>
      <c r="L615" s="127" t="s">
        <v>773</v>
      </c>
      <c r="M615" s="128"/>
      <c r="N615" s="49" t="str">
        <f t="shared" si="45"/>
        <v>11508</v>
      </c>
      <c r="O615" t="str">
        <f t="shared" si="43"/>
        <v/>
      </c>
      <c r="Q615">
        <f t="shared" ref="Q615:Q621" si="47">+N615*1</f>
        <v>11508</v>
      </c>
      <c r="R615" s="39">
        <f t="shared" si="44"/>
        <v>4778605</v>
      </c>
    </row>
    <row r="616" spans="1:18" ht="14.45" customHeight="1">
      <c r="A616" s="10">
        <v>597</v>
      </c>
      <c r="B616" s="131"/>
      <c r="C616" s="6" t="s">
        <v>774</v>
      </c>
      <c r="D616" s="7">
        <v>45002</v>
      </c>
      <c r="E616" s="8" t="s">
        <v>28</v>
      </c>
      <c r="F616" s="9">
        <v>3904863</v>
      </c>
      <c r="G616" s="8" t="s">
        <v>29</v>
      </c>
      <c r="H616" s="9">
        <v>410011</v>
      </c>
      <c r="I616" s="132"/>
      <c r="J616" s="133"/>
      <c r="K616" s="134"/>
      <c r="L616" s="135"/>
      <c r="M616" s="136"/>
      <c r="N616" s="49" t="str">
        <f t="shared" si="45"/>
        <v>15630</v>
      </c>
      <c r="O616" t="str">
        <f t="shared" si="43"/>
        <v/>
      </c>
      <c r="Q616">
        <f t="shared" si="47"/>
        <v>15630</v>
      </c>
      <c r="R616" s="39">
        <f t="shared" si="44"/>
        <v>3904863</v>
      </c>
    </row>
    <row r="617" spans="1:18" ht="14.45" customHeight="1">
      <c r="A617" s="11">
        <v>598</v>
      </c>
      <c r="B617" s="120"/>
      <c r="C617" s="6" t="s">
        <v>775</v>
      </c>
      <c r="D617" s="7">
        <v>45013</v>
      </c>
      <c r="E617" s="8" t="s">
        <v>28</v>
      </c>
      <c r="F617" s="9">
        <v>2290794</v>
      </c>
      <c r="G617" s="8" t="s">
        <v>29</v>
      </c>
      <c r="H617" s="9">
        <v>240533</v>
      </c>
      <c r="I617" s="124"/>
      <c r="J617" s="125"/>
      <c r="K617" s="126"/>
      <c r="L617" s="129"/>
      <c r="M617" s="130"/>
      <c r="N617" s="49" t="str">
        <f t="shared" si="45"/>
        <v>17680</v>
      </c>
      <c r="O617" t="str">
        <f t="shared" si="43"/>
        <v/>
      </c>
      <c r="Q617">
        <f t="shared" si="47"/>
        <v>17680</v>
      </c>
      <c r="R617" s="39">
        <f t="shared" si="44"/>
        <v>2290794</v>
      </c>
    </row>
    <row r="618" spans="1:18" ht="14.45" customHeight="1">
      <c r="A618" s="5">
        <v>599</v>
      </c>
      <c r="B618" s="119" t="s">
        <v>776</v>
      </c>
      <c r="C618" s="6" t="s">
        <v>777</v>
      </c>
      <c r="D618" s="7">
        <v>44999</v>
      </c>
      <c r="E618" s="8" t="s">
        <v>778</v>
      </c>
      <c r="F618" s="9">
        <v>552002</v>
      </c>
      <c r="G618" s="8" t="s">
        <v>29</v>
      </c>
      <c r="H618" s="9">
        <v>57960</v>
      </c>
      <c r="I618" s="121">
        <v>5182571</v>
      </c>
      <c r="J618" s="122"/>
      <c r="K618" s="123"/>
      <c r="L618" s="127" t="s">
        <v>779</v>
      </c>
      <c r="M618" s="128"/>
      <c r="N618" s="49" t="str">
        <f t="shared" si="45"/>
        <v>13546</v>
      </c>
      <c r="O618" t="str">
        <f t="shared" si="43"/>
        <v/>
      </c>
      <c r="Q618">
        <f t="shared" si="47"/>
        <v>13546</v>
      </c>
      <c r="R618" s="39">
        <f t="shared" si="44"/>
        <v>552002</v>
      </c>
    </row>
    <row r="619" spans="1:18" ht="14.45" customHeight="1">
      <c r="A619" s="10">
        <v>600</v>
      </c>
      <c r="B619" s="131"/>
      <c r="C619" s="6" t="s">
        <v>780</v>
      </c>
      <c r="D619" s="7">
        <v>45012</v>
      </c>
      <c r="E619" s="8" t="s">
        <v>778</v>
      </c>
      <c r="F619" s="9">
        <v>1368752</v>
      </c>
      <c r="G619" s="8" t="s">
        <v>29</v>
      </c>
      <c r="H619" s="9">
        <v>143719</v>
      </c>
      <c r="I619" s="132"/>
      <c r="J619" s="133"/>
      <c r="K619" s="134"/>
      <c r="L619" s="135"/>
      <c r="M619" s="136"/>
      <c r="N619" s="49" t="str">
        <f t="shared" si="45"/>
        <v>17527</v>
      </c>
      <c r="O619" t="str">
        <f t="shared" si="43"/>
        <v/>
      </c>
      <c r="Q619">
        <f t="shared" si="47"/>
        <v>17527</v>
      </c>
      <c r="R619" s="39">
        <f t="shared" si="44"/>
        <v>1368752</v>
      </c>
    </row>
    <row r="620" spans="1:18" ht="14.45" customHeight="1">
      <c r="A620" s="10">
        <v>601</v>
      </c>
      <c r="B620" s="131"/>
      <c r="C620" s="6" t="s">
        <v>781</v>
      </c>
      <c r="D620" s="7">
        <v>45008</v>
      </c>
      <c r="E620" s="8" t="s">
        <v>28</v>
      </c>
      <c r="F620" s="9">
        <v>1427569</v>
      </c>
      <c r="G620" s="8" t="s">
        <v>29</v>
      </c>
      <c r="H620" s="9">
        <v>149895</v>
      </c>
      <c r="I620" s="132"/>
      <c r="J620" s="133"/>
      <c r="K620" s="134"/>
      <c r="L620" s="135"/>
      <c r="M620" s="136"/>
      <c r="N620" s="49" t="str">
        <f t="shared" si="45"/>
        <v>16188</v>
      </c>
      <c r="O620" t="str">
        <f t="shared" si="43"/>
        <v/>
      </c>
      <c r="Q620">
        <f t="shared" si="47"/>
        <v>16188</v>
      </c>
      <c r="R620" s="39">
        <f t="shared" si="44"/>
        <v>1427569</v>
      </c>
    </row>
    <row r="621" spans="1:18" ht="14.45" customHeight="1">
      <c r="A621" s="11">
        <v>602</v>
      </c>
      <c r="B621" s="120"/>
      <c r="C621" s="6" t="s">
        <v>782</v>
      </c>
      <c r="D621" s="7">
        <v>44995</v>
      </c>
      <c r="E621" s="8" t="s">
        <v>28</v>
      </c>
      <c r="F621" s="9">
        <v>2442259</v>
      </c>
      <c r="G621" s="8" t="s">
        <v>29</v>
      </c>
      <c r="H621" s="9">
        <v>256437</v>
      </c>
      <c r="I621" s="124"/>
      <c r="J621" s="125"/>
      <c r="K621" s="126"/>
      <c r="L621" s="129"/>
      <c r="M621" s="130"/>
      <c r="N621" s="49" t="str">
        <f t="shared" si="45"/>
        <v>13270</v>
      </c>
      <c r="O621" t="str">
        <f t="shared" si="43"/>
        <v/>
      </c>
      <c r="Q621">
        <f t="shared" si="47"/>
        <v>13270</v>
      </c>
      <c r="R621" s="39">
        <f t="shared" si="44"/>
        <v>2442259</v>
      </c>
    </row>
    <row r="622" spans="1:18" ht="16.149999999999999" customHeight="1">
      <c r="A622" s="12">
        <v>603</v>
      </c>
      <c r="B622" s="12" t="s">
        <v>783</v>
      </c>
      <c r="C622" s="6" t="s">
        <v>784</v>
      </c>
      <c r="D622" s="7">
        <v>45010</v>
      </c>
      <c r="E622" s="8" t="s">
        <v>785</v>
      </c>
      <c r="F622" s="9">
        <v>-530710</v>
      </c>
      <c r="G622" s="8" t="s">
        <v>29</v>
      </c>
      <c r="H622" s="9">
        <v>-55725</v>
      </c>
      <c r="I622" s="137">
        <v>-474985</v>
      </c>
      <c r="J622" s="138"/>
      <c r="K622" s="139"/>
      <c r="L622" s="140" t="s">
        <v>779</v>
      </c>
      <c r="M622" s="141"/>
      <c r="N622" t="str">
        <f t="shared" si="45"/>
        <v>'2658</v>
      </c>
      <c r="O622" t="str">
        <f t="shared" si="43"/>
        <v>HT</v>
      </c>
      <c r="P622" t="str">
        <f>+RIGHT(N622,LEN(N622)-1)</f>
        <v>2658</v>
      </c>
      <c r="Q622">
        <f>+P622*1</f>
        <v>2658</v>
      </c>
      <c r="R622" s="39">
        <f t="shared" si="44"/>
        <v>-530710</v>
      </c>
    </row>
    <row r="623" spans="1:18" ht="14.45" customHeight="1">
      <c r="A623" s="5">
        <v>604</v>
      </c>
      <c r="B623" s="119" t="s">
        <v>786</v>
      </c>
      <c r="C623" s="6" t="s">
        <v>787</v>
      </c>
      <c r="D623" s="7">
        <v>45008</v>
      </c>
      <c r="E623" s="8" t="s">
        <v>28</v>
      </c>
      <c r="F623" s="9">
        <v>3241876</v>
      </c>
      <c r="G623" s="8" t="s">
        <v>29</v>
      </c>
      <c r="H623" s="9">
        <v>340397</v>
      </c>
      <c r="I623" s="121">
        <v>9176284</v>
      </c>
      <c r="J623" s="122"/>
      <c r="K623" s="123"/>
      <c r="L623" s="127" t="s">
        <v>788</v>
      </c>
      <c r="M623" s="128"/>
      <c r="N623" s="49" t="str">
        <f t="shared" si="45"/>
        <v>16360</v>
      </c>
      <c r="O623" t="str">
        <f t="shared" si="43"/>
        <v/>
      </c>
      <c r="Q623">
        <f t="shared" ref="Q623:Q629" si="48">+N623*1</f>
        <v>16360</v>
      </c>
      <c r="R623" s="39">
        <f t="shared" si="44"/>
        <v>3241876</v>
      </c>
    </row>
    <row r="624" spans="1:18" ht="14.45" customHeight="1">
      <c r="A624" s="10">
        <v>605</v>
      </c>
      <c r="B624" s="131"/>
      <c r="C624" s="6" t="s">
        <v>789</v>
      </c>
      <c r="D624" s="7">
        <v>45002</v>
      </c>
      <c r="E624" s="8" t="s">
        <v>790</v>
      </c>
      <c r="F624" s="9">
        <v>2970479</v>
      </c>
      <c r="G624" s="8" t="s">
        <v>29</v>
      </c>
      <c r="H624" s="9">
        <v>311900</v>
      </c>
      <c r="I624" s="132"/>
      <c r="J624" s="133"/>
      <c r="K624" s="134"/>
      <c r="L624" s="135"/>
      <c r="M624" s="136"/>
      <c r="N624" s="49" t="str">
        <f t="shared" si="45"/>
        <v>15602</v>
      </c>
      <c r="O624" t="str">
        <f t="shared" si="43"/>
        <v/>
      </c>
      <c r="Q624">
        <f t="shared" si="48"/>
        <v>15602</v>
      </c>
      <c r="R624" s="39">
        <f t="shared" si="44"/>
        <v>2970479</v>
      </c>
    </row>
    <row r="625" spans="1:18" ht="14.45" customHeight="1">
      <c r="A625" s="11">
        <v>606</v>
      </c>
      <c r="B625" s="120"/>
      <c r="C625" s="6" t="s">
        <v>791</v>
      </c>
      <c r="D625" s="7">
        <v>44996</v>
      </c>
      <c r="E625" s="8" t="s">
        <v>52</v>
      </c>
      <c r="F625" s="9">
        <v>4040476</v>
      </c>
      <c r="G625" s="8" t="s">
        <v>29</v>
      </c>
      <c r="H625" s="9">
        <v>424250</v>
      </c>
      <c r="I625" s="124"/>
      <c r="J625" s="125"/>
      <c r="K625" s="126"/>
      <c r="L625" s="129"/>
      <c r="M625" s="130"/>
      <c r="N625" s="49" t="str">
        <f t="shared" si="45"/>
        <v>13380</v>
      </c>
      <c r="O625" t="str">
        <f t="shared" si="43"/>
        <v/>
      </c>
      <c r="Q625">
        <f t="shared" si="48"/>
        <v>13380</v>
      </c>
      <c r="R625" s="39">
        <f t="shared" si="44"/>
        <v>4040476</v>
      </c>
    </row>
    <row r="626" spans="1:18" ht="14.45" customHeight="1">
      <c r="A626" s="5">
        <v>607</v>
      </c>
      <c r="B626" s="119" t="s">
        <v>792</v>
      </c>
      <c r="C626" s="6" t="s">
        <v>793</v>
      </c>
      <c r="D626" s="7">
        <v>44999</v>
      </c>
      <c r="E626" s="8" t="s">
        <v>28</v>
      </c>
      <c r="F626" s="9">
        <v>3765702</v>
      </c>
      <c r="G626" s="8" t="s">
        <v>29</v>
      </c>
      <c r="H626" s="9">
        <v>395399</v>
      </c>
      <c r="I626" s="121">
        <v>9635002</v>
      </c>
      <c r="J626" s="122"/>
      <c r="K626" s="123"/>
      <c r="L626" s="127" t="s">
        <v>794</v>
      </c>
      <c r="M626" s="128"/>
      <c r="N626" s="49" t="str">
        <f t="shared" si="45"/>
        <v>13575</v>
      </c>
      <c r="O626" t="str">
        <f t="shared" si="43"/>
        <v/>
      </c>
      <c r="Q626">
        <f t="shared" si="48"/>
        <v>13575</v>
      </c>
      <c r="R626" s="39">
        <f t="shared" si="44"/>
        <v>3765702</v>
      </c>
    </row>
    <row r="627" spans="1:18" ht="14.45" customHeight="1">
      <c r="A627" s="10">
        <v>608</v>
      </c>
      <c r="B627" s="131"/>
      <c r="C627" s="6" t="s">
        <v>795</v>
      </c>
      <c r="D627" s="7">
        <v>44986</v>
      </c>
      <c r="E627" s="8" t="s">
        <v>28</v>
      </c>
      <c r="F627" s="9">
        <v>1773640</v>
      </c>
      <c r="G627" s="8" t="s">
        <v>29</v>
      </c>
      <c r="H627" s="9">
        <v>186232</v>
      </c>
      <c r="I627" s="132"/>
      <c r="J627" s="133"/>
      <c r="K627" s="134"/>
      <c r="L627" s="135"/>
      <c r="M627" s="136"/>
      <c r="N627" s="49" t="str">
        <f t="shared" si="45"/>
        <v>09115</v>
      </c>
      <c r="O627" t="str">
        <f t="shared" si="43"/>
        <v/>
      </c>
      <c r="Q627">
        <f t="shared" si="48"/>
        <v>9115</v>
      </c>
      <c r="R627" s="39">
        <f t="shared" si="44"/>
        <v>1773640</v>
      </c>
    </row>
    <row r="628" spans="1:18" ht="14.45" customHeight="1">
      <c r="A628" s="10">
        <v>609</v>
      </c>
      <c r="B628" s="131"/>
      <c r="C628" s="6" t="s">
        <v>796</v>
      </c>
      <c r="D628" s="7">
        <v>45006</v>
      </c>
      <c r="E628" s="8" t="s">
        <v>28</v>
      </c>
      <c r="F628" s="9">
        <v>3085830</v>
      </c>
      <c r="G628" s="8" t="s">
        <v>29</v>
      </c>
      <c r="H628" s="9">
        <v>324012</v>
      </c>
      <c r="I628" s="132"/>
      <c r="J628" s="133"/>
      <c r="K628" s="134"/>
      <c r="L628" s="135"/>
      <c r="M628" s="136"/>
      <c r="N628" s="49" t="str">
        <f t="shared" si="45"/>
        <v>15850</v>
      </c>
      <c r="O628" t="str">
        <f t="shared" si="43"/>
        <v/>
      </c>
      <c r="Q628">
        <f t="shared" si="48"/>
        <v>15850</v>
      </c>
      <c r="R628" s="39">
        <f t="shared" si="44"/>
        <v>3085830</v>
      </c>
    </row>
    <row r="629" spans="1:18" ht="14.45" customHeight="1">
      <c r="A629" s="11">
        <v>610</v>
      </c>
      <c r="B629" s="120"/>
      <c r="C629" s="6" t="s">
        <v>797</v>
      </c>
      <c r="D629" s="7">
        <v>44992</v>
      </c>
      <c r="E629" s="8" t="s">
        <v>790</v>
      </c>
      <c r="F629" s="9">
        <v>2140193</v>
      </c>
      <c r="G629" s="8" t="s">
        <v>29</v>
      </c>
      <c r="H629" s="9">
        <v>224720</v>
      </c>
      <c r="I629" s="124"/>
      <c r="J629" s="125"/>
      <c r="K629" s="126"/>
      <c r="L629" s="129"/>
      <c r="M629" s="130"/>
      <c r="N629" s="49" t="str">
        <f t="shared" si="45"/>
        <v>11518</v>
      </c>
      <c r="O629" t="str">
        <f t="shared" si="43"/>
        <v/>
      </c>
      <c r="Q629">
        <f t="shared" si="48"/>
        <v>11518</v>
      </c>
      <c r="R629" s="39">
        <f t="shared" si="44"/>
        <v>2140193</v>
      </c>
    </row>
    <row r="630" spans="1:18" ht="16.149999999999999" customHeight="1">
      <c r="A630" s="12">
        <v>611</v>
      </c>
      <c r="B630" s="12" t="s">
        <v>798</v>
      </c>
      <c r="C630" s="6" t="s">
        <v>799</v>
      </c>
      <c r="D630" s="7">
        <v>45026</v>
      </c>
      <c r="E630" s="8" t="s">
        <v>800</v>
      </c>
      <c r="F630" s="9">
        <v>-394607</v>
      </c>
      <c r="G630" s="8" t="s">
        <v>29</v>
      </c>
      <c r="H630" s="9">
        <v>-41434</v>
      </c>
      <c r="I630" s="137">
        <v>-353173</v>
      </c>
      <c r="J630" s="138"/>
      <c r="K630" s="139"/>
      <c r="L630" s="140" t="s">
        <v>794</v>
      </c>
      <c r="M630" s="141"/>
      <c r="N630" t="str">
        <f t="shared" si="45"/>
        <v>'484</v>
      </c>
      <c r="O630" t="str">
        <f t="shared" si="43"/>
        <v>HT</v>
      </c>
      <c r="P630" t="str">
        <f>+RIGHT(N630,LEN(N630)-1)</f>
        <v>484</v>
      </c>
      <c r="Q630">
        <f>+P630*1</f>
        <v>484</v>
      </c>
      <c r="R630" s="39">
        <f t="shared" si="44"/>
        <v>-394607</v>
      </c>
    </row>
    <row r="631" spans="1:18" ht="16.149999999999999" customHeight="1">
      <c r="A631" s="12">
        <v>612</v>
      </c>
      <c r="B631" s="12" t="s">
        <v>801</v>
      </c>
      <c r="C631" s="6" t="s">
        <v>802</v>
      </c>
      <c r="D631" s="7">
        <v>44986</v>
      </c>
      <c r="E631" s="8" t="s">
        <v>790</v>
      </c>
      <c r="F631" s="9">
        <v>807741</v>
      </c>
      <c r="G631" s="8" t="s">
        <v>29</v>
      </c>
      <c r="H631" s="9">
        <v>84813</v>
      </c>
      <c r="I631" s="137">
        <v>722928</v>
      </c>
      <c r="J631" s="138"/>
      <c r="K631" s="139"/>
      <c r="L631" s="140" t="s">
        <v>803</v>
      </c>
      <c r="M631" s="141"/>
      <c r="N631" s="49" t="str">
        <f t="shared" si="45"/>
        <v>A9119</v>
      </c>
      <c r="O631" t="str">
        <f t="shared" si="43"/>
        <v/>
      </c>
      <c r="Q631">
        <v>9119</v>
      </c>
      <c r="R631" s="39">
        <f t="shared" si="44"/>
        <v>807741</v>
      </c>
    </row>
    <row r="632" spans="1:18" ht="14.45" customHeight="1">
      <c r="A632" s="5">
        <v>613</v>
      </c>
      <c r="B632" s="119" t="s">
        <v>804</v>
      </c>
      <c r="C632" s="6" t="s">
        <v>805</v>
      </c>
      <c r="D632" s="7">
        <v>45008</v>
      </c>
      <c r="E632" s="8" t="s">
        <v>52</v>
      </c>
      <c r="F632" s="9">
        <v>6256954</v>
      </c>
      <c r="G632" s="8" t="s">
        <v>29</v>
      </c>
      <c r="H632" s="9">
        <v>656980</v>
      </c>
      <c r="I632" s="121">
        <v>9726604</v>
      </c>
      <c r="J632" s="122"/>
      <c r="K632" s="123"/>
      <c r="L632" s="127" t="s">
        <v>806</v>
      </c>
      <c r="M632" s="128"/>
      <c r="N632" s="49" t="str">
        <f t="shared" si="45"/>
        <v>15972</v>
      </c>
      <c r="O632" t="str">
        <f t="shared" si="43"/>
        <v/>
      </c>
      <c r="Q632">
        <f t="shared" ref="Q632:Q680" si="49">+N632*1</f>
        <v>15972</v>
      </c>
      <c r="R632" s="39">
        <f t="shared" si="44"/>
        <v>6256954</v>
      </c>
    </row>
    <row r="633" spans="1:18" ht="14.45" customHeight="1">
      <c r="A633" s="10">
        <v>614</v>
      </c>
      <c r="B633" s="131"/>
      <c r="C633" s="6" t="s">
        <v>807</v>
      </c>
      <c r="D633" s="7">
        <v>44992</v>
      </c>
      <c r="E633" s="8" t="s">
        <v>28</v>
      </c>
      <c r="F633" s="9">
        <v>2029379</v>
      </c>
      <c r="G633" s="8" t="s">
        <v>29</v>
      </c>
      <c r="H633" s="9">
        <v>213085</v>
      </c>
      <c r="I633" s="132"/>
      <c r="J633" s="133"/>
      <c r="K633" s="134"/>
      <c r="L633" s="135"/>
      <c r="M633" s="136"/>
      <c r="N633" s="49" t="str">
        <f t="shared" si="45"/>
        <v>11482</v>
      </c>
      <c r="O633" t="str">
        <f t="shared" si="43"/>
        <v/>
      </c>
      <c r="Q633">
        <f t="shared" si="49"/>
        <v>11482</v>
      </c>
      <c r="R633" s="39">
        <f t="shared" si="44"/>
        <v>2029379</v>
      </c>
    </row>
    <row r="634" spans="1:18" ht="14.45" customHeight="1">
      <c r="A634" s="11">
        <v>615</v>
      </c>
      <c r="B634" s="120"/>
      <c r="C634" s="6" t="s">
        <v>808</v>
      </c>
      <c r="D634" s="7">
        <v>45003</v>
      </c>
      <c r="E634" s="8" t="s">
        <v>28</v>
      </c>
      <c r="F634" s="9">
        <v>2581381</v>
      </c>
      <c r="G634" s="8" t="s">
        <v>29</v>
      </c>
      <c r="H634" s="9">
        <v>271045</v>
      </c>
      <c r="I634" s="124"/>
      <c r="J634" s="125"/>
      <c r="K634" s="126"/>
      <c r="L634" s="129"/>
      <c r="M634" s="130"/>
      <c r="N634" s="49" t="str">
        <f t="shared" si="45"/>
        <v>15693</v>
      </c>
      <c r="O634" t="str">
        <f t="shared" si="43"/>
        <v/>
      </c>
      <c r="Q634">
        <f t="shared" si="49"/>
        <v>15693</v>
      </c>
      <c r="R634" s="39">
        <f t="shared" si="44"/>
        <v>2581381</v>
      </c>
    </row>
    <row r="635" spans="1:18" ht="14.45" customHeight="1">
      <c r="A635" s="5">
        <v>616</v>
      </c>
      <c r="B635" s="119" t="s">
        <v>809</v>
      </c>
      <c r="C635" s="6" t="s">
        <v>810</v>
      </c>
      <c r="D635" s="7">
        <v>45000</v>
      </c>
      <c r="E635" s="8" t="s">
        <v>52</v>
      </c>
      <c r="F635" s="9">
        <v>2458016</v>
      </c>
      <c r="G635" s="8" t="s">
        <v>29</v>
      </c>
      <c r="H635" s="9">
        <v>258092</v>
      </c>
      <c r="I635" s="121">
        <v>15833981</v>
      </c>
      <c r="J635" s="122"/>
      <c r="K635" s="123"/>
      <c r="L635" s="127" t="s">
        <v>811</v>
      </c>
      <c r="M635" s="128"/>
      <c r="N635" s="49" t="str">
        <f t="shared" si="45"/>
        <v>13651</v>
      </c>
      <c r="O635" t="str">
        <f t="shared" si="43"/>
        <v/>
      </c>
      <c r="Q635">
        <f t="shared" si="49"/>
        <v>13651</v>
      </c>
      <c r="R635" s="39">
        <f t="shared" si="44"/>
        <v>2458016</v>
      </c>
    </row>
    <row r="636" spans="1:18" ht="14.45" customHeight="1">
      <c r="A636" s="10">
        <v>617</v>
      </c>
      <c r="B636" s="131"/>
      <c r="C636" s="6" t="s">
        <v>812</v>
      </c>
      <c r="D636" s="7">
        <v>45002</v>
      </c>
      <c r="E636" s="8" t="s">
        <v>813</v>
      </c>
      <c r="F636" s="9">
        <v>1866475</v>
      </c>
      <c r="G636" s="8" t="s">
        <v>29</v>
      </c>
      <c r="H636" s="9">
        <v>195980</v>
      </c>
      <c r="I636" s="132"/>
      <c r="J636" s="133"/>
      <c r="K636" s="134"/>
      <c r="L636" s="135"/>
      <c r="M636" s="136"/>
      <c r="N636" s="49" t="str">
        <f t="shared" si="45"/>
        <v>15634</v>
      </c>
      <c r="O636" t="str">
        <f t="shared" si="43"/>
        <v/>
      </c>
      <c r="Q636">
        <f t="shared" si="49"/>
        <v>15634</v>
      </c>
      <c r="R636" s="39">
        <f t="shared" si="44"/>
        <v>1866475</v>
      </c>
    </row>
    <row r="637" spans="1:18" ht="14.45" customHeight="1">
      <c r="A637" s="10">
        <v>618</v>
      </c>
      <c r="B637" s="131"/>
      <c r="C637" s="6" t="s">
        <v>814</v>
      </c>
      <c r="D637" s="7">
        <v>45009</v>
      </c>
      <c r="E637" s="8" t="s">
        <v>52</v>
      </c>
      <c r="F637" s="9">
        <v>2374433</v>
      </c>
      <c r="G637" s="8" t="s">
        <v>29</v>
      </c>
      <c r="H637" s="9">
        <v>249315</v>
      </c>
      <c r="I637" s="132"/>
      <c r="J637" s="133"/>
      <c r="K637" s="134"/>
      <c r="L637" s="135"/>
      <c r="M637" s="136"/>
      <c r="N637" s="49" t="str">
        <f t="shared" si="45"/>
        <v>17446</v>
      </c>
      <c r="O637" t="str">
        <f t="shared" si="43"/>
        <v/>
      </c>
      <c r="Q637">
        <f t="shared" si="49"/>
        <v>17446</v>
      </c>
      <c r="R637" s="39">
        <f t="shared" si="44"/>
        <v>2374433</v>
      </c>
    </row>
    <row r="638" spans="1:18" ht="14.45" customHeight="1">
      <c r="A638" s="10">
        <v>619</v>
      </c>
      <c r="B638" s="131"/>
      <c r="C638" s="6" t="s">
        <v>815</v>
      </c>
      <c r="D638" s="7">
        <v>44992</v>
      </c>
      <c r="E638" s="8" t="s">
        <v>52</v>
      </c>
      <c r="F638" s="9">
        <v>1221638</v>
      </c>
      <c r="G638" s="8" t="s">
        <v>29</v>
      </c>
      <c r="H638" s="9">
        <v>128272</v>
      </c>
      <c r="I638" s="132"/>
      <c r="J638" s="133"/>
      <c r="K638" s="134"/>
      <c r="L638" s="135"/>
      <c r="M638" s="136"/>
      <c r="N638" s="49" t="str">
        <f t="shared" si="45"/>
        <v>11541</v>
      </c>
      <c r="O638" t="str">
        <f t="shared" si="43"/>
        <v/>
      </c>
      <c r="Q638">
        <f t="shared" si="49"/>
        <v>11541</v>
      </c>
      <c r="R638" s="39">
        <f t="shared" si="44"/>
        <v>1221638</v>
      </c>
    </row>
    <row r="639" spans="1:18" ht="14.45" customHeight="1">
      <c r="A639" s="10">
        <v>620</v>
      </c>
      <c r="B639" s="131"/>
      <c r="C639" s="6" t="s">
        <v>816</v>
      </c>
      <c r="D639" s="7">
        <v>44988</v>
      </c>
      <c r="E639" s="8" t="s">
        <v>52</v>
      </c>
      <c r="F639" s="9">
        <v>3846046</v>
      </c>
      <c r="G639" s="8" t="s">
        <v>29</v>
      </c>
      <c r="H639" s="9">
        <v>403835</v>
      </c>
      <c r="I639" s="132"/>
      <c r="J639" s="133"/>
      <c r="K639" s="134"/>
      <c r="L639" s="135"/>
      <c r="M639" s="136"/>
      <c r="N639" s="49" t="str">
        <f t="shared" si="45"/>
        <v>11250</v>
      </c>
      <c r="O639" t="str">
        <f t="shared" si="43"/>
        <v/>
      </c>
      <c r="Q639">
        <f t="shared" si="49"/>
        <v>11250</v>
      </c>
      <c r="R639" s="39">
        <f t="shared" si="44"/>
        <v>3846046</v>
      </c>
    </row>
    <row r="640" spans="1:18" ht="14.45" customHeight="1">
      <c r="A640" s="10">
        <v>621</v>
      </c>
      <c r="B640" s="131"/>
      <c r="C640" s="6" t="s">
        <v>817</v>
      </c>
      <c r="D640" s="7">
        <v>45015</v>
      </c>
      <c r="E640" s="8" t="s">
        <v>52</v>
      </c>
      <c r="F640" s="9">
        <v>2280372</v>
      </c>
      <c r="G640" s="8" t="s">
        <v>29</v>
      </c>
      <c r="H640" s="9">
        <v>239439</v>
      </c>
      <c r="I640" s="132"/>
      <c r="J640" s="133"/>
      <c r="K640" s="134"/>
      <c r="L640" s="135"/>
      <c r="M640" s="136"/>
      <c r="N640" s="49" t="str">
        <f t="shared" si="45"/>
        <v>18689</v>
      </c>
      <c r="O640" t="str">
        <f t="shared" si="43"/>
        <v/>
      </c>
      <c r="Q640">
        <f t="shared" si="49"/>
        <v>18689</v>
      </c>
      <c r="R640" s="39">
        <f t="shared" si="44"/>
        <v>2280372</v>
      </c>
    </row>
    <row r="641" spans="1:18" ht="14.45" customHeight="1">
      <c r="A641" s="10">
        <v>622</v>
      </c>
      <c r="B641" s="131"/>
      <c r="C641" s="6" t="s">
        <v>818</v>
      </c>
      <c r="D641" s="7">
        <v>45013</v>
      </c>
      <c r="E641" s="8" t="s">
        <v>813</v>
      </c>
      <c r="F641" s="9">
        <v>1768118</v>
      </c>
      <c r="G641" s="8" t="s">
        <v>29</v>
      </c>
      <c r="H641" s="9">
        <v>185652</v>
      </c>
      <c r="I641" s="132"/>
      <c r="J641" s="133"/>
      <c r="K641" s="134"/>
      <c r="L641" s="135"/>
      <c r="M641" s="136"/>
      <c r="N641" s="49" t="str">
        <f t="shared" si="45"/>
        <v>17685</v>
      </c>
      <c r="O641" t="str">
        <f t="shared" si="43"/>
        <v/>
      </c>
      <c r="Q641">
        <f t="shared" si="49"/>
        <v>17685</v>
      </c>
      <c r="R641" s="39">
        <f t="shared" si="44"/>
        <v>1768118</v>
      </c>
    </row>
    <row r="642" spans="1:18" ht="14.45" customHeight="1">
      <c r="A642" s="11">
        <v>623</v>
      </c>
      <c r="B642" s="120"/>
      <c r="C642" s="6" t="s">
        <v>819</v>
      </c>
      <c r="D642" s="7">
        <v>45012</v>
      </c>
      <c r="E642" s="8" t="s">
        <v>52</v>
      </c>
      <c r="F642" s="9">
        <v>1876501</v>
      </c>
      <c r="G642" s="8" t="s">
        <v>29</v>
      </c>
      <c r="H642" s="9">
        <v>197033</v>
      </c>
      <c r="I642" s="124"/>
      <c r="J642" s="125"/>
      <c r="K642" s="126"/>
      <c r="L642" s="129"/>
      <c r="M642" s="130"/>
      <c r="N642" s="49" t="str">
        <f t="shared" si="45"/>
        <v>17544</v>
      </c>
      <c r="O642" t="str">
        <f t="shared" si="43"/>
        <v/>
      </c>
      <c r="Q642">
        <f t="shared" si="49"/>
        <v>17544</v>
      </c>
      <c r="R642" s="39">
        <f t="shared" si="44"/>
        <v>1876501</v>
      </c>
    </row>
    <row r="643" spans="1:18" ht="14.45" customHeight="1">
      <c r="A643" s="5">
        <v>624</v>
      </c>
      <c r="B643" s="119" t="s">
        <v>820</v>
      </c>
      <c r="C643" s="6" t="s">
        <v>821</v>
      </c>
      <c r="D643" s="7">
        <v>45012</v>
      </c>
      <c r="E643" s="8" t="s">
        <v>790</v>
      </c>
      <c r="F643" s="9">
        <v>1359743</v>
      </c>
      <c r="G643" s="8" t="s">
        <v>29</v>
      </c>
      <c r="H643" s="9">
        <v>142773</v>
      </c>
      <c r="I643" s="121">
        <v>7627305</v>
      </c>
      <c r="J643" s="122"/>
      <c r="K643" s="123"/>
      <c r="L643" s="127" t="s">
        <v>822</v>
      </c>
      <c r="M643" s="128"/>
      <c r="N643" s="49" t="str">
        <f t="shared" si="45"/>
        <v>17540</v>
      </c>
      <c r="O643" t="str">
        <f t="shared" si="43"/>
        <v/>
      </c>
      <c r="Q643">
        <f t="shared" si="49"/>
        <v>17540</v>
      </c>
      <c r="R643" s="39">
        <f t="shared" si="44"/>
        <v>1359743</v>
      </c>
    </row>
    <row r="644" spans="1:18" ht="14.45" customHeight="1">
      <c r="A644" s="10">
        <v>625</v>
      </c>
      <c r="B644" s="131"/>
      <c r="C644" s="6" t="s">
        <v>823</v>
      </c>
      <c r="D644" s="7">
        <v>45009</v>
      </c>
      <c r="E644" s="8" t="s">
        <v>28</v>
      </c>
      <c r="F644" s="9">
        <v>1773640</v>
      </c>
      <c r="G644" s="8" t="s">
        <v>29</v>
      </c>
      <c r="H644" s="9">
        <v>186232</v>
      </c>
      <c r="I644" s="132"/>
      <c r="J644" s="133"/>
      <c r="K644" s="134"/>
      <c r="L644" s="135"/>
      <c r="M644" s="136"/>
      <c r="N644" s="49" t="str">
        <f t="shared" si="45"/>
        <v>17475</v>
      </c>
      <c r="O644" t="str">
        <f t="shared" si="43"/>
        <v/>
      </c>
      <c r="Q644">
        <f t="shared" si="49"/>
        <v>17475</v>
      </c>
      <c r="R644" s="39">
        <f t="shared" si="44"/>
        <v>1773640</v>
      </c>
    </row>
    <row r="645" spans="1:18" ht="14.45" customHeight="1">
      <c r="A645" s="10">
        <v>626</v>
      </c>
      <c r="B645" s="131"/>
      <c r="C645" s="6" t="s">
        <v>824</v>
      </c>
      <c r="D645" s="7">
        <v>44986</v>
      </c>
      <c r="E645" s="8" t="s">
        <v>28</v>
      </c>
      <c r="F645" s="9">
        <v>1497639</v>
      </c>
      <c r="G645" s="8" t="s">
        <v>29</v>
      </c>
      <c r="H645" s="9">
        <v>157252</v>
      </c>
      <c r="I645" s="132"/>
      <c r="J645" s="133"/>
      <c r="K645" s="134"/>
      <c r="L645" s="135"/>
      <c r="M645" s="136"/>
      <c r="N645" s="49" t="str">
        <f t="shared" si="45"/>
        <v>09108</v>
      </c>
      <c r="O645" t="str">
        <f t="shared" si="43"/>
        <v/>
      </c>
      <c r="Q645">
        <f t="shared" si="49"/>
        <v>9108</v>
      </c>
      <c r="R645" s="39">
        <f t="shared" si="44"/>
        <v>1497639</v>
      </c>
    </row>
    <row r="646" spans="1:18" ht="14.45" customHeight="1">
      <c r="A646" s="10">
        <v>627</v>
      </c>
      <c r="B646" s="131"/>
      <c r="C646" s="6" t="s">
        <v>825</v>
      </c>
      <c r="D646" s="7">
        <v>44994</v>
      </c>
      <c r="E646" s="8" t="s">
        <v>790</v>
      </c>
      <c r="F646" s="9">
        <v>2117467</v>
      </c>
      <c r="G646" s="8" t="s">
        <v>29</v>
      </c>
      <c r="H646" s="9">
        <v>222334</v>
      </c>
      <c r="I646" s="132"/>
      <c r="J646" s="133"/>
      <c r="K646" s="134"/>
      <c r="L646" s="135"/>
      <c r="M646" s="136"/>
      <c r="N646" s="49" t="str">
        <f t="shared" si="45"/>
        <v>13173</v>
      </c>
      <c r="O646" t="str">
        <f t="shared" si="43"/>
        <v/>
      </c>
      <c r="Q646">
        <f t="shared" si="49"/>
        <v>13173</v>
      </c>
      <c r="R646" s="39">
        <f t="shared" si="44"/>
        <v>2117467</v>
      </c>
    </row>
    <row r="647" spans="1:18" ht="14.45" customHeight="1">
      <c r="A647" s="11">
        <v>628</v>
      </c>
      <c r="B647" s="120"/>
      <c r="C647" s="6" t="s">
        <v>826</v>
      </c>
      <c r="D647" s="7">
        <v>44991</v>
      </c>
      <c r="E647" s="8" t="s">
        <v>28</v>
      </c>
      <c r="F647" s="9">
        <v>1773640</v>
      </c>
      <c r="G647" s="8" t="s">
        <v>29</v>
      </c>
      <c r="H647" s="9">
        <v>186232</v>
      </c>
      <c r="I647" s="124"/>
      <c r="J647" s="125"/>
      <c r="K647" s="126"/>
      <c r="L647" s="129"/>
      <c r="M647" s="130"/>
      <c r="N647" s="49" t="str">
        <f t="shared" si="45"/>
        <v>11355</v>
      </c>
      <c r="O647" t="str">
        <f t="shared" si="43"/>
        <v/>
      </c>
      <c r="Q647">
        <f t="shared" si="49"/>
        <v>11355</v>
      </c>
      <c r="R647" s="39">
        <f t="shared" si="44"/>
        <v>1773640</v>
      </c>
    </row>
    <row r="648" spans="1:18" ht="14.45" customHeight="1">
      <c r="A648" s="5">
        <v>629</v>
      </c>
      <c r="B648" s="119" t="s">
        <v>827</v>
      </c>
      <c r="C648" s="6" t="s">
        <v>828</v>
      </c>
      <c r="D648" s="7">
        <v>44994</v>
      </c>
      <c r="E648" s="8" t="s">
        <v>790</v>
      </c>
      <c r="F648" s="9">
        <v>2669469</v>
      </c>
      <c r="G648" s="8" t="s">
        <v>29</v>
      </c>
      <c r="H648" s="9">
        <v>280294</v>
      </c>
      <c r="I648" s="121">
        <v>12308495</v>
      </c>
      <c r="J648" s="122"/>
      <c r="K648" s="123"/>
      <c r="L648" s="127" t="s">
        <v>829</v>
      </c>
      <c r="M648" s="128"/>
      <c r="N648" s="49" t="str">
        <f t="shared" si="45"/>
        <v>12699</v>
      </c>
      <c r="O648" t="str">
        <f t="shared" si="43"/>
        <v/>
      </c>
      <c r="Q648">
        <f t="shared" si="49"/>
        <v>12699</v>
      </c>
      <c r="R648" s="39">
        <f t="shared" si="44"/>
        <v>2669469</v>
      </c>
    </row>
    <row r="649" spans="1:18" ht="14.45" customHeight="1">
      <c r="A649" s="10">
        <v>630</v>
      </c>
      <c r="B649" s="131"/>
      <c r="C649" s="6" t="s">
        <v>830</v>
      </c>
      <c r="D649" s="7">
        <v>44987</v>
      </c>
      <c r="E649" s="8" t="s">
        <v>52</v>
      </c>
      <c r="F649" s="9">
        <v>1221638</v>
      </c>
      <c r="G649" s="8" t="s">
        <v>29</v>
      </c>
      <c r="H649" s="9">
        <v>128272</v>
      </c>
      <c r="I649" s="132"/>
      <c r="J649" s="133"/>
      <c r="K649" s="134"/>
      <c r="L649" s="135"/>
      <c r="M649" s="136"/>
      <c r="N649" s="49" t="str">
        <f t="shared" si="45"/>
        <v>10532</v>
      </c>
      <c r="O649" t="str">
        <f t="shared" si="43"/>
        <v/>
      </c>
      <c r="Q649">
        <f t="shared" si="49"/>
        <v>10532</v>
      </c>
      <c r="R649" s="39">
        <f t="shared" si="44"/>
        <v>1221638</v>
      </c>
    </row>
    <row r="650" spans="1:18" ht="14.45" customHeight="1">
      <c r="A650" s="10">
        <v>631</v>
      </c>
      <c r="B650" s="131"/>
      <c r="C650" s="6" t="s">
        <v>831</v>
      </c>
      <c r="D650" s="7">
        <v>45015</v>
      </c>
      <c r="E650" s="8" t="s">
        <v>28</v>
      </c>
      <c r="F650" s="9">
        <v>1497639</v>
      </c>
      <c r="G650" s="8" t="s">
        <v>29</v>
      </c>
      <c r="H650" s="9">
        <v>157252</v>
      </c>
      <c r="I650" s="132"/>
      <c r="J650" s="133"/>
      <c r="K650" s="134"/>
      <c r="L650" s="135"/>
      <c r="M650" s="136"/>
      <c r="N650" s="49" t="str">
        <f t="shared" si="45"/>
        <v>18098</v>
      </c>
      <c r="O650" t="str">
        <f t="shared" si="43"/>
        <v/>
      </c>
      <c r="Q650">
        <f t="shared" si="49"/>
        <v>18098</v>
      </c>
      <c r="R650" s="39">
        <f t="shared" si="44"/>
        <v>1497639</v>
      </c>
    </row>
    <row r="651" spans="1:18" ht="14.45" customHeight="1">
      <c r="A651" s="10">
        <v>632</v>
      </c>
      <c r="B651" s="131"/>
      <c r="C651" s="6" t="s">
        <v>832</v>
      </c>
      <c r="D651" s="7">
        <v>45000</v>
      </c>
      <c r="E651" s="8" t="s">
        <v>28</v>
      </c>
      <c r="F651" s="9">
        <v>3803019</v>
      </c>
      <c r="G651" s="8" t="s">
        <v>29</v>
      </c>
      <c r="H651" s="9">
        <v>399317</v>
      </c>
      <c r="I651" s="132"/>
      <c r="J651" s="133"/>
      <c r="K651" s="134"/>
      <c r="L651" s="135"/>
      <c r="M651" s="136"/>
      <c r="N651" s="49" t="str">
        <f t="shared" si="45"/>
        <v>13663</v>
      </c>
      <c r="O651" t="str">
        <f t="shared" si="43"/>
        <v/>
      </c>
      <c r="Q651">
        <f t="shared" si="49"/>
        <v>13663</v>
      </c>
      <c r="R651" s="39">
        <f t="shared" si="44"/>
        <v>3803019</v>
      </c>
    </row>
    <row r="652" spans="1:18" ht="14.45" customHeight="1">
      <c r="A652" s="11">
        <v>633</v>
      </c>
      <c r="B652" s="120"/>
      <c r="C652" s="6" t="s">
        <v>833</v>
      </c>
      <c r="D652" s="7">
        <v>45007</v>
      </c>
      <c r="E652" s="8" t="s">
        <v>28</v>
      </c>
      <c r="F652" s="9">
        <v>4560743</v>
      </c>
      <c r="G652" s="8" t="s">
        <v>29</v>
      </c>
      <c r="H652" s="9">
        <v>478878</v>
      </c>
      <c r="I652" s="124"/>
      <c r="J652" s="125"/>
      <c r="K652" s="126"/>
      <c r="L652" s="129"/>
      <c r="M652" s="130"/>
      <c r="N652" s="49" t="str">
        <f t="shared" si="45"/>
        <v>15911</v>
      </c>
      <c r="O652" t="str">
        <f t="shared" si="43"/>
        <v/>
      </c>
      <c r="Q652">
        <f t="shared" si="49"/>
        <v>15911</v>
      </c>
      <c r="R652" s="39">
        <f t="shared" si="44"/>
        <v>4560743</v>
      </c>
    </row>
    <row r="653" spans="1:18" ht="14.45" customHeight="1">
      <c r="A653" s="5">
        <v>634</v>
      </c>
      <c r="B653" s="119" t="s">
        <v>834</v>
      </c>
      <c r="C653" s="6" t="s">
        <v>835</v>
      </c>
      <c r="D653" s="7">
        <v>45005</v>
      </c>
      <c r="E653" s="8" t="s">
        <v>28</v>
      </c>
      <c r="F653" s="9">
        <v>1221638</v>
      </c>
      <c r="G653" s="8" t="s">
        <v>29</v>
      </c>
      <c r="H653" s="9">
        <v>128272</v>
      </c>
      <c r="I653" s="121">
        <v>4673313</v>
      </c>
      <c r="J653" s="122"/>
      <c r="K653" s="123"/>
      <c r="L653" s="127" t="s">
        <v>836</v>
      </c>
      <c r="M653" s="128"/>
      <c r="N653" s="49" t="str">
        <f t="shared" si="45"/>
        <v>15767</v>
      </c>
      <c r="O653" t="str">
        <f t="shared" si="43"/>
        <v/>
      </c>
      <c r="Q653">
        <f t="shared" si="49"/>
        <v>15767</v>
      </c>
      <c r="R653" s="39">
        <f t="shared" si="44"/>
        <v>1221638</v>
      </c>
    </row>
    <row r="654" spans="1:18" ht="14.45" customHeight="1">
      <c r="A654" s="10">
        <v>635</v>
      </c>
      <c r="B654" s="131"/>
      <c r="C654" s="6" t="s">
        <v>837</v>
      </c>
      <c r="D654" s="7">
        <v>44995</v>
      </c>
      <c r="E654" s="8" t="s">
        <v>28</v>
      </c>
      <c r="F654" s="9">
        <v>1970562</v>
      </c>
      <c r="G654" s="8" t="s">
        <v>29</v>
      </c>
      <c r="H654" s="9">
        <v>206909</v>
      </c>
      <c r="I654" s="132"/>
      <c r="J654" s="133"/>
      <c r="K654" s="134"/>
      <c r="L654" s="135"/>
      <c r="M654" s="136"/>
      <c r="N654" s="49" t="str">
        <f t="shared" si="45"/>
        <v>13203</v>
      </c>
      <c r="O654" t="str">
        <f t="shared" si="43"/>
        <v/>
      </c>
      <c r="Q654">
        <f t="shared" si="49"/>
        <v>13203</v>
      </c>
      <c r="R654" s="39">
        <f t="shared" si="44"/>
        <v>1970562</v>
      </c>
    </row>
    <row r="655" spans="1:18" ht="14.45" customHeight="1">
      <c r="A655" s="11">
        <v>636</v>
      </c>
      <c r="B655" s="120"/>
      <c r="C655" s="6" t="s">
        <v>838</v>
      </c>
      <c r="D655" s="7">
        <v>45012</v>
      </c>
      <c r="E655" s="8" t="s">
        <v>28</v>
      </c>
      <c r="F655" s="9">
        <v>2029379</v>
      </c>
      <c r="G655" s="8" t="s">
        <v>29</v>
      </c>
      <c r="H655" s="9">
        <v>213085</v>
      </c>
      <c r="I655" s="124"/>
      <c r="J655" s="125"/>
      <c r="K655" s="126"/>
      <c r="L655" s="129"/>
      <c r="M655" s="130"/>
      <c r="N655" s="49" t="str">
        <f t="shared" si="45"/>
        <v>17529</v>
      </c>
      <c r="O655" t="str">
        <f t="shared" si="43"/>
        <v/>
      </c>
      <c r="Q655">
        <f t="shared" si="49"/>
        <v>17529</v>
      </c>
      <c r="R655" s="39">
        <f t="shared" si="44"/>
        <v>2029379</v>
      </c>
    </row>
    <row r="656" spans="1:18" ht="14.45" customHeight="1">
      <c r="A656" s="5">
        <v>637</v>
      </c>
      <c r="B656" s="119" t="s">
        <v>839</v>
      </c>
      <c r="C656" s="6" t="s">
        <v>840</v>
      </c>
      <c r="D656" s="7">
        <v>45006</v>
      </c>
      <c r="E656" s="8" t="s">
        <v>28</v>
      </c>
      <c r="F656" s="9">
        <v>4340149</v>
      </c>
      <c r="G656" s="8" t="s">
        <v>29</v>
      </c>
      <c r="H656" s="9">
        <v>455715</v>
      </c>
      <c r="I656" s="121">
        <v>11113893</v>
      </c>
      <c r="J656" s="122"/>
      <c r="K656" s="123"/>
      <c r="L656" s="127" t="s">
        <v>841</v>
      </c>
      <c r="M656" s="128"/>
      <c r="N656" s="49" t="str">
        <f t="shared" si="45"/>
        <v>15843</v>
      </c>
      <c r="O656" t="str">
        <f t="shared" si="43"/>
        <v/>
      </c>
      <c r="Q656">
        <f t="shared" si="49"/>
        <v>15843</v>
      </c>
      <c r="R656" s="39">
        <f t="shared" si="44"/>
        <v>4340149</v>
      </c>
    </row>
    <row r="657" spans="1:18" ht="14.45" customHeight="1">
      <c r="A657" s="10">
        <v>638</v>
      </c>
      <c r="B657" s="131"/>
      <c r="C657" s="6" t="s">
        <v>842</v>
      </c>
      <c r="D657" s="7">
        <v>45002</v>
      </c>
      <c r="E657" s="8" t="s">
        <v>28</v>
      </c>
      <c r="F657" s="9">
        <v>2581381</v>
      </c>
      <c r="G657" s="8" t="s">
        <v>29</v>
      </c>
      <c r="H657" s="9">
        <v>271045</v>
      </c>
      <c r="I657" s="132"/>
      <c r="J657" s="133"/>
      <c r="K657" s="134"/>
      <c r="L657" s="135"/>
      <c r="M657" s="136"/>
      <c r="N657" s="49" t="str">
        <f t="shared" si="45"/>
        <v>15605</v>
      </c>
      <c r="O657" t="str">
        <f t="shared" si="43"/>
        <v/>
      </c>
      <c r="Q657">
        <f t="shared" si="49"/>
        <v>15605</v>
      </c>
      <c r="R657" s="39">
        <f t="shared" si="44"/>
        <v>2581381</v>
      </c>
    </row>
    <row r="658" spans="1:18" ht="14.45" customHeight="1">
      <c r="A658" s="10">
        <v>639</v>
      </c>
      <c r="B658" s="131"/>
      <c r="C658" s="6" t="s">
        <v>843</v>
      </c>
      <c r="D658" s="7">
        <v>44996</v>
      </c>
      <c r="E658" s="8" t="s">
        <v>28</v>
      </c>
      <c r="F658" s="9">
        <v>2235310</v>
      </c>
      <c r="G658" s="8" t="s">
        <v>29</v>
      </c>
      <c r="H658" s="9">
        <v>234707</v>
      </c>
      <c r="I658" s="132"/>
      <c r="J658" s="133"/>
      <c r="K658" s="134"/>
      <c r="L658" s="135"/>
      <c r="M658" s="136"/>
      <c r="N658" s="49" t="str">
        <f t="shared" si="45"/>
        <v>13313</v>
      </c>
      <c r="O658" t="str">
        <f t="shared" si="43"/>
        <v/>
      </c>
      <c r="Q658">
        <f t="shared" si="49"/>
        <v>13313</v>
      </c>
      <c r="R658" s="39">
        <f t="shared" si="44"/>
        <v>2235310</v>
      </c>
    </row>
    <row r="659" spans="1:18" ht="14.45" customHeight="1">
      <c r="A659" s="11">
        <v>640</v>
      </c>
      <c r="B659" s="120"/>
      <c r="C659" s="6" t="s">
        <v>844</v>
      </c>
      <c r="D659" s="7">
        <v>44992</v>
      </c>
      <c r="E659" s="8" t="s">
        <v>790</v>
      </c>
      <c r="F659" s="9">
        <v>3260917</v>
      </c>
      <c r="G659" s="8" t="s">
        <v>29</v>
      </c>
      <c r="H659" s="9">
        <v>342396</v>
      </c>
      <c r="I659" s="124"/>
      <c r="J659" s="125"/>
      <c r="K659" s="126"/>
      <c r="L659" s="129"/>
      <c r="M659" s="130"/>
      <c r="N659" s="49" t="str">
        <f t="shared" si="45"/>
        <v>11494</v>
      </c>
      <c r="O659" t="str">
        <f t="shared" si="43"/>
        <v/>
      </c>
      <c r="Q659">
        <f t="shared" si="49"/>
        <v>11494</v>
      </c>
      <c r="R659" s="39">
        <f t="shared" si="44"/>
        <v>3260917</v>
      </c>
    </row>
    <row r="660" spans="1:18" ht="14.45" customHeight="1">
      <c r="A660" s="5">
        <v>641</v>
      </c>
      <c r="B660" s="119" t="s">
        <v>845</v>
      </c>
      <c r="C660" s="6" t="s">
        <v>846</v>
      </c>
      <c r="D660" s="7">
        <v>45000</v>
      </c>
      <c r="E660" s="8" t="s">
        <v>28</v>
      </c>
      <c r="F660" s="9">
        <v>2778303</v>
      </c>
      <c r="G660" s="8" t="s">
        <v>29</v>
      </c>
      <c r="H660" s="9">
        <v>291722</v>
      </c>
      <c r="I660" s="121">
        <v>7688010</v>
      </c>
      <c r="J660" s="122"/>
      <c r="K660" s="123"/>
      <c r="L660" s="127" t="s">
        <v>847</v>
      </c>
      <c r="M660" s="128"/>
      <c r="N660" s="49" t="str">
        <f t="shared" si="45"/>
        <v>13684</v>
      </c>
      <c r="O660" t="str">
        <f t="shared" si="43"/>
        <v/>
      </c>
      <c r="Q660">
        <f t="shared" si="49"/>
        <v>13684</v>
      </c>
      <c r="R660" s="39">
        <f t="shared" si="44"/>
        <v>2778303</v>
      </c>
    </row>
    <row r="661" spans="1:18" ht="14.45" customHeight="1">
      <c r="A661" s="10">
        <v>642</v>
      </c>
      <c r="B661" s="131"/>
      <c r="C661" s="6" t="s">
        <v>848</v>
      </c>
      <c r="D661" s="7">
        <v>44989</v>
      </c>
      <c r="E661" s="8" t="s">
        <v>52</v>
      </c>
      <c r="F661" s="9">
        <v>2531364</v>
      </c>
      <c r="G661" s="8" t="s">
        <v>29</v>
      </c>
      <c r="H661" s="9">
        <v>265793</v>
      </c>
      <c r="I661" s="132"/>
      <c r="J661" s="133"/>
      <c r="K661" s="134"/>
      <c r="L661" s="135"/>
      <c r="M661" s="136"/>
      <c r="N661" s="49" t="str">
        <f t="shared" si="45"/>
        <v>11331</v>
      </c>
      <c r="O661" t="str">
        <f t="shared" ref="O661:O724" si="50">+IF(F661&gt;0,"","HT")</f>
        <v/>
      </c>
      <c r="Q661">
        <f t="shared" si="49"/>
        <v>11331</v>
      </c>
      <c r="R661" s="39">
        <f t="shared" ref="R661:R724" si="51">+F661</f>
        <v>2531364</v>
      </c>
    </row>
    <row r="662" spans="1:18" ht="14.45" customHeight="1">
      <c r="A662" s="11">
        <v>643</v>
      </c>
      <c r="B662" s="120"/>
      <c r="C662" s="6" t="s">
        <v>849</v>
      </c>
      <c r="D662" s="7">
        <v>45014</v>
      </c>
      <c r="E662" s="8" t="s">
        <v>28</v>
      </c>
      <c r="F662" s="9">
        <v>3280288</v>
      </c>
      <c r="G662" s="8" t="s">
        <v>29</v>
      </c>
      <c r="H662" s="9">
        <v>344430</v>
      </c>
      <c r="I662" s="124"/>
      <c r="J662" s="125"/>
      <c r="K662" s="126"/>
      <c r="L662" s="129"/>
      <c r="M662" s="130"/>
      <c r="N662" s="49" t="str">
        <f t="shared" si="45"/>
        <v>17744</v>
      </c>
      <c r="O662" t="str">
        <f t="shared" si="50"/>
        <v/>
      </c>
      <c r="Q662">
        <f t="shared" si="49"/>
        <v>17744</v>
      </c>
      <c r="R662" s="39">
        <f t="shared" si="51"/>
        <v>3280288</v>
      </c>
    </row>
    <row r="663" spans="1:18" ht="14.45" customHeight="1">
      <c r="A663" s="5">
        <v>644</v>
      </c>
      <c r="B663" s="119" t="s">
        <v>850</v>
      </c>
      <c r="C663" s="6" t="s">
        <v>851</v>
      </c>
      <c r="D663" s="7">
        <v>44999</v>
      </c>
      <c r="E663" s="8" t="s">
        <v>790</v>
      </c>
      <c r="F663" s="9">
        <v>3890090</v>
      </c>
      <c r="G663" s="8" t="s">
        <v>29</v>
      </c>
      <c r="H663" s="9">
        <v>408459</v>
      </c>
      <c r="I663" s="121">
        <v>10110781</v>
      </c>
      <c r="J663" s="122"/>
      <c r="K663" s="123"/>
      <c r="L663" s="127" t="s">
        <v>852</v>
      </c>
      <c r="M663" s="128"/>
      <c r="N663" s="49" t="str">
        <f t="shared" si="45"/>
        <v>13561</v>
      </c>
      <c r="O663" t="str">
        <f t="shared" si="50"/>
        <v/>
      </c>
      <c r="Q663">
        <f t="shared" si="49"/>
        <v>13561</v>
      </c>
      <c r="R663" s="39">
        <f t="shared" si="51"/>
        <v>3890090</v>
      </c>
    </row>
    <row r="664" spans="1:18" ht="14.45" customHeight="1">
      <c r="A664" s="10">
        <v>645</v>
      </c>
      <c r="B664" s="131"/>
      <c r="C664" s="6" t="s">
        <v>853</v>
      </c>
      <c r="D664" s="7">
        <v>45006</v>
      </c>
      <c r="E664" s="8" t="s">
        <v>28</v>
      </c>
      <c r="F664" s="9">
        <v>2846129</v>
      </c>
      <c r="G664" s="8" t="s">
        <v>29</v>
      </c>
      <c r="H664" s="9">
        <v>298844</v>
      </c>
      <c r="I664" s="132"/>
      <c r="J664" s="133"/>
      <c r="K664" s="134"/>
      <c r="L664" s="135"/>
      <c r="M664" s="136"/>
      <c r="N664" s="49" t="str">
        <f t="shared" si="45"/>
        <v>15823</v>
      </c>
      <c r="O664" t="str">
        <f t="shared" si="50"/>
        <v/>
      </c>
      <c r="Q664">
        <f t="shared" si="49"/>
        <v>15823</v>
      </c>
      <c r="R664" s="39">
        <f t="shared" si="51"/>
        <v>2846129</v>
      </c>
    </row>
    <row r="665" spans="1:18" ht="14.45" customHeight="1">
      <c r="A665" s="10">
        <v>646</v>
      </c>
      <c r="B665" s="131"/>
      <c r="C665" s="6" t="s">
        <v>854</v>
      </c>
      <c r="D665" s="7">
        <v>44991</v>
      </c>
      <c r="E665" s="8" t="s">
        <v>28</v>
      </c>
      <c r="F665" s="9">
        <v>1876501</v>
      </c>
      <c r="G665" s="8" t="s">
        <v>29</v>
      </c>
      <c r="H665" s="9">
        <v>197033</v>
      </c>
      <c r="I665" s="132"/>
      <c r="J665" s="133"/>
      <c r="K665" s="134"/>
      <c r="L665" s="135"/>
      <c r="M665" s="136"/>
      <c r="N665" s="49" t="str">
        <f t="shared" si="45"/>
        <v>11388</v>
      </c>
      <c r="O665" t="str">
        <f t="shared" si="50"/>
        <v/>
      </c>
      <c r="Q665">
        <f t="shared" si="49"/>
        <v>11388</v>
      </c>
      <c r="R665" s="39">
        <f t="shared" si="51"/>
        <v>1876501</v>
      </c>
    </row>
    <row r="666" spans="1:18" ht="14.45" customHeight="1">
      <c r="A666" s="11">
        <v>647</v>
      </c>
      <c r="B666" s="120"/>
      <c r="C666" s="6" t="s">
        <v>855</v>
      </c>
      <c r="D666" s="7">
        <v>45013</v>
      </c>
      <c r="E666" s="8" t="s">
        <v>28</v>
      </c>
      <c r="F666" s="9">
        <v>2684242</v>
      </c>
      <c r="G666" s="8" t="s">
        <v>29</v>
      </c>
      <c r="H666" s="9">
        <v>281845</v>
      </c>
      <c r="I666" s="124"/>
      <c r="J666" s="125"/>
      <c r="K666" s="126"/>
      <c r="L666" s="129"/>
      <c r="M666" s="130"/>
      <c r="N666" s="49" t="str">
        <f t="shared" ref="N666:N729" si="52">+RIGHT(C666,5)</f>
        <v>17659</v>
      </c>
      <c r="O666" t="str">
        <f t="shared" si="50"/>
        <v/>
      </c>
      <c r="Q666">
        <f t="shared" si="49"/>
        <v>17659</v>
      </c>
      <c r="R666" s="39">
        <f t="shared" si="51"/>
        <v>2684242</v>
      </c>
    </row>
    <row r="667" spans="1:18" ht="14.45" customHeight="1">
      <c r="A667" s="5">
        <v>648</v>
      </c>
      <c r="B667" s="119" t="s">
        <v>856</v>
      </c>
      <c r="C667" s="6" t="s">
        <v>857</v>
      </c>
      <c r="D667" s="7">
        <v>45015</v>
      </c>
      <c r="E667" s="8" t="s">
        <v>28</v>
      </c>
      <c r="F667" s="9">
        <v>3905880</v>
      </c>
      <c r="G667" s="8" t="s">
        <v>29</v>
      </c>
      <c r="H667" s="9">
        <v>410118</v>
      </c>
      <c r="I667" s="121">
        <v>9288639</v>
      </c>
      <c r="J667" s="122"/>
      <c r="K667" s="123"/>
      <c r="L667" s="127" t="s">
        <v>858</v>
      </c>
      <c r="M667" s="128"/>
      <c r="N667" s="49" t="str">
        <f t="shared" si="52"/>
        <v>17795</v>
      </c>
      <c r="O667" t="str">
        <f t="shared" si="50"/>
        <v/>
      </c>
      <c r="Q667">
        <f t="shared" si="49"/>
        <v>17795</v>
      </c>
      <c r="R667" s="39">
        <f t="shared" si="51"/>
        <v>3905880</v>
      </c>
    </row>
    <row r="668" spans="1:18" ht="14.45" customHeight="1">
      <c r="A668" s="10">
        <v>649</v>
      </c>
      <c r="B668" s="131"/>
      <c r="C668" s="6" t="s">
        <v>859</v>
      </c>
      <c r="D668" s="7">
        <v>44998</v>
      </c>
      <c r="E668" s="8" t="s">
        <v>28</v>
      </c>
      <c r="F668" s="9">
        <v>3236244</v>
      </c>
      <c r="G668" s="8" t="s">
        <v>29</v>
      </c>
      <c r="H668" s="9">
        <v>339806</v>
      </c>
      <c r="I668" s="132"/>
      <c r="J668" s="133"/>
      <c r="K668" s="134"/>
      <c r="L668" s="135"/>
      <c r="M668" s="136"/>
      <c r="N668" s="49" t="str">
        <f t="shared" si="52"/>
        <v>13475</v>
      </c>
      <c r="O668" t="str">
        <f t="shared" si="50"/>
        <v/>
      </c>
      <c r="Q668">
        <f t="shared" si="49"/>
        <v>13475</v>
      </c>
      <c r="R668" s="39">
        <f t="shared" si="51"/>
        <v>3236244</v>
      </c>
    </row>
    <row r="669" spans="1:18" ht="14.45" customHeight="1">
      <c r="A669" s="11">
        <v>650</v>
      </c>
      <c r="B669" s="120"/>
      <c r="C669" s="6" t="s">
        <v>860</v>
      </c>
      <c r="D669" s="7">
        <v>44991</v>
      </c>
      <c r="E669" s="8" t="s">
        <v>28</v>
      </c>
      <c r="F669" s="9">
        <v>3236244</v>
      </c>
      <c r="G669" s="8" t="s">
        <v>29</v>
      </c>
      <c r="H669" s="9">
        <v>339806</v>
      </c>
      <c r="I669" s="124"/>
      <c r="J669" s="125"/>
      <c r="K669" s="126"/>
      <c r="L669" s="129"/>
      <c r="M669" s="130"/>
      <c r="N669" s="49" t="str">
        <f t="shared" si="52"/>
        <v>11391</v>
      </c>
      <c r="O669" t="str">
        <f t="shared" si="50"/>
        <v/>
      </c>
      <c r="Q669">
        <f t="shared" si="49"/>
        <v>11391</v>
      </c>
      <c r="R669" s="39">
        <f t="shared" si="51"/>
        <v>3236244</v>
      </c>
    </row>
    <row r="670" spans="1:18" ht="14.45" customHeight="1">
      <c r="A670" s="5">
        <v>651</v>
      </c>
      <c r="B670" s="119" t="s">
        <v>861</v>
      </c>
      <c r="C670" s="6" t="s">
        <v>862</v>
      </c>
      <c r="D670" s="7">
        <v>44986</v>
      </c>
      <c r="E670" s="8" t="s">
        <v>28</v>
      </c>
      <c r="F670" s="9">
        <v>1014690</v>
      </c>
      <c r="G670" s="8" t="s">
        <v>29</v>
      </c>
      <c r="H670" s="9">
        <v>106542</v>
      </c>
      <c r="I670" s="121">
        <v>2724443</v>
      </c>
      <c r="J670" s="122"/>
      <c r="K670" s="123"/>
      <c r="L670" s="127" t="s">
        <v>863</v>
      </c>
      <c r="M670" s="128"/>
      <c r="N670" s="49" t="str">
        <f t="shared" si="52"/>
        <v>09172</v>
      </c>
      <c r="O670" t="str">
        <f t="shared" si="50"/>
        <v/>
      </c>
      <c r="Q670">
        <f t="shared" si="49"/>
        <v>9172</v>
      </c>
      <c r="R670" s="39">
        <f t="shared" si="51"/>
        <v>1014690</v>
      </c>
    </row>
    <row r="671" spans="1:18" ht="14.45" customHeight="1">
      <c r="A671" s="10">
        <v>652</v>
      </c>
      <c r="B671" s="131"/>
      <c r="C671" s="6" t="s">
        <v>864</v>
      </c>
      <c r="D671" s="7">
        <v>45007</v>
      </c>
      <c r="E671" s="8" t="s">
        <v>28</v>
      </c>
      <c r="F671" s="9">
        <v>1014690</v>
      </c>
      <c r="G671" s="8" t="s">
        <v>29</v>
      </c>
      <c r="H671" s="9">
        <v>106542</v>
      </c>
      <c r="I671" s="132"/>
      <c r="J671" s="133"/>
      <c r="K671" s="134"/>
      <c r="L671" s="135"/>
      <c r="M671" s="136"/>
      <c r="N671" s="49" t="str">
        <f t="shared" si="52"/>
        <v>15928</v>
      </c>
      <c r="O671" t="str">
        <f t="shared" si="50"/>
        <v/>
      </c>
      <c r="Q671">
        <f t="shared" si="49"/>
        <v>15928</v>
      </c>
      <c r="R671" s="39">
        <f t="shared" si="51"/>
        <v>1014690</v>
      </c>
    </row>
    <row r="672" spans="1:18" ht="14.45" customHeight="1">
      <c r="A672" s="11">
        <v>653</v>
      </c>
      <c r="B672" s="120"/>
      <c r="C672" s="6" t="s">
        <v>865</v>
      </c>
      <c r="D672" s="7">
        <v>44993</v>
      </c>
      <c r="E672" s="8" t="s">
        <v>28</v>
      </c>
      <c r="F672" s="9">
        <v>1014690</v>
      </c>
      <c r="G672" s="8" t="s">
        <v>29</v>
      </c>
      <c r="H672" s="9">
        <v>106542</v>
      </c>
      <c r="I672" s="124"/>
      <c r="J672" s="125"/>
      <c r="K672" s="126"/>
      <c r="L672" s="129"/>
      <c r="M672" s="130"/>
      <c r="N672" s="49" t="str">
        <f t="shared" si="52"/>
        <v>12354</v>
      </c>
      <c r="O672" t="str">
        <f t="shared" si="50"/>
        <v/>
      </c>
      <c r="Q672">
        <f t="shared" si="49"/>
        <v>12354</v>
      </c>
      <c r="R672" s="39">
        <f t="shared" si="51"/>
        <v>1014690</v>
      </c>
    </row>
    <row r="673" spans="1:18" ht="14.65" customHeight="1">
      <c r="A673" s="5">
        <v>654</v>
      </c>
      <c r="B673" s="119" t="s">
        <v>866</v>
      </c>
      <c r="C673" s="6" t="s">
        <v>867</v>
      </c>
      <c r="D673" s="7">
        <v>45010</v>
      </c>
      <c r="E673" s="8" t="s">
        <v>28</v>
      </c>
      <c r="F673" s="9">
        <v>1221638</v>
      </c>
      <c r="G673" s="8" t="s">
        <v>29</v>
      </c>
      <c r="H673" s="9">
        <v>128272</v>
      </c>
      <c r="I673" s="121">
        <v>3279188</v>
      </c>
      <c r="J673" s="122"/>
      <c r="K673" s="123"/>
      <c r="L673" s="127" t="s">
        <v>868</v>
      </c>
      <c r="M673" s="128"/>
      <c r="N673" s="49" t="str">
        <f t="shared" si="52"/>
        <v>17512</v>
      </c>
      <c r="O673" t="str">
        <f t="shared" si="50"/>
        <v/>
      </c>
      <c r="Q673">
        <f t="shared" si="49"/>
        <v>17512</v>
      </c>
      <c r="R673" s="39">
        <f t="shared" si="51"/>
        <v>1221638</v>
      </c>
    </row>
    <row r="674" spans="1:18" ht="14.65" customHeight="1">
      <c r="A674" s="11">
        <v>655</v>
      </c>
      <c r="B674" s="120"/>
      <c r="C674" s="6" t="s">
        <v>869</v>
      </c>
      <c r="D674" s="7">
        <v>45000</v>
      </c>
      <c r="E674" s="8" t="s">
        <v>28</v>
      </c>
      <c r="F674" s="9">
        <v>2442259</v>
      </c>
      <c r="G674" s="8" t="s">
        <v>29</v>
      </c>
      <c r="H674" s="9">
        <v>256437</v>
      </c>
      <c r="I674" s="124"/>
      <c r="J674" s="125"/>
      <c r="K674" s="126"/>
      <c r="L674" s="129"/>
      <c r="M674" s="130"/>
      <c r="N674" s="49" t="str">
        <f t="shared" si="52"/>
        <v>13706</v>
      </c>
      <c r="O674" t="str">
        <f t="shared" si="50"/>
        <v/>
      </c>
      <c r="Q674">
        <f t="shared" si="49"/>
        <v>13706</v>
      </c>
      <c r="R674" s="39">
        <f t="shared" si="51"/>
        <v>2442259</v>
      </c>
    </row>
    <row r="675" spans="1:18" ht="14.65" customHeight="1">
      <c r="A675" s="5">
        <v>656</v>
      </c>
      <c r="B675" s="119" t="s">
        <v>870</v>
      </c>
      <c r="C675" s="6" t="s">
        <v>871</v>
      </c>
      <c r="D675" s="7">
        <v>44989</v>
      </c>
      <c r="E675" s="8" t="s">
        <v>52</v>
      </c>
      <c r="F675" s="9">
        <v>2314389</v>
      </c>
      <c r="G675" s="8" t="s">
        <v>29</v>
      </c>
      <c r="H675" s="9">
        <v>243011</v>
      </c>
      <c r="I675" s="121">
        <v>3164744</v>
      </c>
      <c r="J675" s="122"/>
      <c r="K675" s="123"/>
      <c r="L675" s="127" t="s">
        <v>872</v>
      </c>
      <c r="M675" s="128"/>
      <c r="N675" s="49" t="str">
        <f t="shared" si="52"/>
        <v>11304</v>
      </c>
      <c r="O675" t="str">
        <f t="shared" si="50"/>
        <v/>
      </c>
      <c r="Q675">
        <f t="shared" si="49"/>
        <v>11304</v>
      </c>
      <c r="R675" s="39">
        <f t="shared" si="51"/>
        <v>2314389</v>
      </c>
    </row>
    <row r="676" spans="1:18" ht="14.65" customHeight="1">
      <c r="A676" s="11">
        <v>657</v>
      </c>
      <c r="B676" s="120"/>
      <c r="C676" s="6" t="s">
        <v>873</v>
      </c>
      <c r="D676" s="7">
        <v>45012</v>
      </c>
      <c r="E676" s="8" t="s">
        <v>28</v>
      </c>
      <c r="F676" s="9">
        <v>1221638</v>
      </c>
      <c r="G676" s="8" t="s">
        <v>29</v>
      </c>
      <c r="H676" s="9">
        <v>128272</v>
      </c>
      <c r="I676" s="124"/>
      <c r="J676" s="125"/>
      <c r="K676" s="126"/>
      <c r="L676" s="129"/>
      <c r="M676" s="130"/>
      <c r="N676" s="49" t="str">
        <f t="shared" si="52"/>
        <v>17530</v>
      </c>
      <c r="O676" t="str">
        <f t="shared" si="50"/>
        <v/>
      </c>
      <c r="Q676">
        <f t="shared" si="49"/>
        <v>17530</v>
      </c>
      <c r="R676" s="39">
        <f t="shared" si="51"/>
        <v>1221638</v>
      </c>
    </row>
    <row r="677" spans="1:18" ht="14.45" customHeight="1">
      <c r="A677" s="5">
        <v>658</v>
      </c>
      <c r="B677" s="119" t="s">
        <v>874</v>
      </c>
      <c r="C677" s="6" t="s">
        <v>875</v>
      </c>
      <c r="D677" s="7">
        <v>45006</v>
      </c>
      <c r="E677" s="8" t="s">
        <v>28</v>
      </c>
      <c r="F677" s="9">
        <v>2651997</v>
      </c>
      <c r="G677" s="8" t="s">
        <v>29</v>
      </c>
      <c r="H677" s="9">
        <v>278460</v>
      </c>
      <c r="I677" s="121">
        <v>13794337</v>
      </c>
      <c r="J677" s="122"/>
      <c r="K677" s="123"/>
      <c r="L677" s="127" t="s">
        <v>876</v>
      </c>
      <c r="M677" s="128"/>
      <c r="N677" s="49" t="str">
        <f t="shared" si="52"/>
        <v>15847</v>
      </c>
      <c r="O677" t="str">
        <f t="shared" si="50"/>
        <v/>
      </c>
      <c r="Q677">
        <f t="shared" si="49"/>
        <v>15847</v>
      </c>
      <c r="R677" s="39">
        <f t="shared" si="51"/>
        <v>2651997</v>
      </c>
    </row>
    <row r="678" spans="1:18" ht="14.45" customHeight="1">
      <c r="A678" s="10">
        <v>659</v>
      </c>
      <c r="B678" s="131"/>
      <c r="C678" s="6" t="s">
        <v>877</v>
      </c>
      <c r="D678" s="7">
        <v>44999</v>
      </c>
      <c r="E678" s="8" t="s">
        <v>28</v>
      </c>
      <c r="F678" s="9">
        <v>4595987</v>
      </c>
      <c r="G678" s="8" t="s">
        <v>29</v>
      </c>
      <c r="H678" s="9">
        <v>482579</v>
      </c>
      <c r="I678" s="132"/>
      <c r="J678" s="133"/>
      <c r="K678" s="134"/>
      <c r="L678" s="135"/>
      <c r="M678" s="136"/>
      <c r="N678" s="49" t="str">
        <f t="shared" si="52"/>
        <v>13577</v>
      </c>
      <c r="O678" t="str">
        <f t="shared" si="50"/>
        <v/>
      </c>
      <c r="Q678">
        <f t="shared" si="49"/>
        <v>13577</v>
      </c>
      <c r="R678" s="39">
        <f t="shared" si="51"/>
        <v>4595987</v>
      </c>
    </row>
    <row r="679" spans="1:18" ht="14.45" customHeight="1">
      <c r="A679" s="10">
        <v>660</v>
      </c>
      <c r="B679" s="131"/>
      <c r="C679" s="6" t="s">
        <v>878</v>
      </c>
      <c r="D679" s="7">
        <v>44992</v>
      </c>
      <c r="E679" s="8" t="s">
        <v>28</v>
      </c>
      <c r="F679" s="9">
        <v>6168179</v>
      </c>
      <c r="G679" s="8" t="s">
        <v>29</v>
      </c>
      <c r="H679" s="9">
        <v>647659</v>
      </c>
      <c r="I679" s="132"/>
      <c r="J679" s="133"/>
      <c r="K679" s="134"/>
      <c r="L679" s="135"/>
      <c r="M679" s="136"/>
      <c r="N679" s="49" t="str">
        <f t="shared" si="52"/>
        <v>11522</v>
      </c>
      <c r="O679" t="str">
        <f t="shared" si="50"/>
        <v/>
      </c>
      <c r="Q679">
        <f t="shared" si="49"/>
        <v>11522</v>
      </c>
      <c r="R679" s="39">
        <f t="shared" si="51"/>
        <v>6168179</v>
      </c>
    </row>
    <row r="680" spans="1:18" ht="14.45" customHeight="1">
      <c r="A680" s="11">
        <v>661</v>
      </c>
      <c r="B680" s="120"/>
      <c r="C680" s="6" t="s">
        <v>879</v>
      </c>
      <c r="D680" s="7">
        <v>45013</v>
      </c>
      <c r="E680" s="8" t="s">
        <v>28</v>
      </c>
      <c r="F680" s="9">
        <v>1996504</v>
      </c>
      <c r="G680" s="8" t="s">
        <v>29</v>
      </c>
      <c r="H680" s="9">
        <v>209633</v>
      </c>
      <c r="I680" s="124"/>
      <c r="J680" s="125"/>
      <c r="K680" s="126"/>
      <c r="L680" s="129"/>
      <c r="M680" s="130"/>
      <c r="N680" s="49" t="str">
        <f t="shared" si="52"/>
        <v>17700</v>
      </c>
      <c r="O680" t="str">
        <f t="shared" si="50"/>
        <v/>
      </c>
      <c r="Q680">
        <f t="shared" si="49"/>
        <v>17700</v>
      </c>
      <c r="R680" s="39">
        <f t="shared" si="51"/>
        <v>1996504</v>
      </c>
    </row>
    <row r="681" spans="1:18" ht="14.65" customHeight="1">
      <c r="A681" s="5">
        <v>662</v>
      </c>
      <c r="B681" s="119" t="s">
        <v>880</v>
      </c>
      <c r="C681" s="6" t="s">
        <v>881</v>
      </c>
      <c r="D681" s="7">
        <v>45015</v>
      </c>
      <c r="E681" s="8" t="s">
        <v>882</v>
      </c>
      <c r="F681" s="9">
        <v>-570580</v>
      </c>
      <c r="G681" s="8" t="s">
        <v>29</v>
      </c>
      <c r="H681" s="9">
        <v>-59911</v>
      </c>
      <c r="I681" s="121">
        <v>-640483</v>
      </c>
      <c r="J681" s="122"/>
      <c r="K681" s="123"/>
      <c r="L681" s="127" t="s">
        <v>876</v>
      </c>
      <c r="M681" s="128"/>
      <c r="N681" t="str">
        <f t="shared" si="52"/>
        <v>'493</v>
      </c>
      <c r="O681" t="str">
        <f t="shared" si="50"/>
        <v>HT</v>
      </c>
      <c r="P681" t="str">
        <f>+RIGHT(N681,LEN(N681)-1)</f>
        <v>493</v>
      </c>
      <c r="Q681">
        <f>+P681*1</f>
        <v>493</v>
      </c>
      <c r="R681" s="39">
        <f t="shared" si="51"/>
        <v>-570580</v>
      </c>
    </row>
    <row r="682" spans="1:18" ht="14.65" customHeight="1">
      <c r="A682" s="11">
        <v>663</v>
      </c>
      <c r="B682" s="120"/>
      <c r="C682" s="6" t="s">
        <v>883</v>
      </c>
      <c r="D682" s="7">
        <v>45007</v>
      </c>
      <c r="E682" s="8" t="s">
        <v>884</v>
      </c>
      <c r="F682" s="9">
        <v>-145043</v>
      </c>
      <c r="G682" s="8" t="s">
        <v>29</v>
      </c>
      <c r="H682" s="9">
        <v>-15229</v>
      </c>
      <c r="I682" s="124"/>
      <c r="J682" s="125"/>
      <c r="K682" s="126"/>
      <c r="L682" s="129"/>
      <c r="M682" s="130"/>
      <c r="N682" t="str">
        <f t="shared" si="52"/>
        <v>'450</v>
      </c>
      <c r="O682" t="str">
        <f t="shared" si="50"/>
        <v>HT</v>
      </c>
      <c r="P682" t="str">
        <f>+RIGHT(N682,LEN(N682)-1)</f>
        <v>450</v>
      </c>
      <c r="Q682">
        <f>+P682*1</f>
        <v>450</v>
      </c>
      <c r="R682" s="39">
        <f t="shared" si="51"/>
        <v>-145043</v>
      </c>
    </row>
    <row r="683" spans="1:18" ht="14.45" customHeight="1">
      <c r="A683" s="5">
        <v>664</v>
      </c>
      <c r="B683" s="119" t="s">
        <v>885</v>
      </c>
      <c r="C683" s="6" t="s">
        <v>886</v>
      </c>
      <c r="D683" s="7">
        <v>45005</v>
      </c>
      <c r="E683" s="8" t="s">
        <v>52</v>
      </c>
      <c r="F683" s="9">
        <v>1931747</v>
      </c>
      <c r="G683" s="8" t="s">
        <v>29</v>
      </c>
      <c r="H683" s="9">
        <v>202833</v>
      </c>
      <c r="I683" s="121">
        <v>13777228</v>
      </c>
      <c r="J683" s="122"/>
      <c r="K683" s="123"/>
      <c r="L683" s="127" t="s">
        <v>887</v>
      </c>
      <c r="M683" s="128"/>
      <c r="N683" s="49" t="str">
        <f t="shared" si="52"/>
        <v>15738</v>
      </c>
      <c r="O683" t="str">
        <f t="shared" si="50"/>
        <v/>
      </c>
      <c r="Q683">
        <f t="shared" ref="Q683:Q690" si="53">+N683*1</f>
        <v>15738</v>
      </c>
      <c r="R683" s="39">
        <f t="shared" si="51"/>
        <v>1931747</v>
      </c>
    </row>
    <row r="684" spans="1:18" ht="14.45" customHeight="1">
      <c r="A684" s="10">
        <v>665</v>
      </c>
      <c r="B684" s="131"/>
      <c r="C684" s="6" t="s">
        <v>888</v>
      </c>
      <c r="D684" s="7">
        <v>44989</v>
      </c>
      <c r="E684" s="8" t="s">
        <v>52</v>
      </c>
      <c r="F684" s="9">
        <v>1488381</v>
      </c>
      <c r="G684" s="8" t="s">
        <v>29</v>
      </c>
      <c r="H684" s="9">
        <v>156280</v>
      </c>
      <c r="I684" s="132"/>
      <c r="J684" s="133"/>
      <c r="K684" s="134"/>
      <c r="L684" s="135"/>
      <c r="M684" s="136"/>
      <c r="N684" s="49" t="str">
        <f t="shared" si="52"/>
        <v>11325</v>
      </c>
      <c r="O684" t="str">
        <f t="shared" si="50"/>
        <v/>
      </c>
      <c r="Q684">
        <f t="shared" si="53"/>
        <v>11325</v>
      </c>
      <c r="R684" s="39">
        <f t="shared" si="51"/>
        <v>1488381</v>
      </c>
    </row>
    <row r="685" spans="1:18" ht="14.45" customHeight="1">
      <c r="A685" s="10">
        <v>666</v>
      </c>
      <c r="B685" s="131"/>
      <c r="C685" s="6" t="s">
        <v>889</v>
      </c>
      <c r="D685" s="7">
        <v>45013</v>
      </c>
      <c r="E685" s="8" t="s">
        <v>52</v>
      </c>
      <c r="F685" s="9">
        <v>2034039</v>
      </c>
      <c r="G685" s="8" t="s">
        <v>29</v>
      </c>
      <c r="H685" s="9">
        <v>213574</v>
      </c>
      <c r="I685" s="132"/>
      <c r="J685" s="133"/>
      <c r="K685" s="134"/>
      <c r="L685" s="135"/>
      <c r="M685" s="136"/>
      <c r="N685" s="49" t="str">
        <f t="shared" si="52"/>
        <v>17674</v>
      </c>
      <c r="O685" t="str">
        <f t="shared" si="50"/>
        <v/>
      </c>
      <c r="Q685">
        <f t="shared" si="53"/>
        <v>17674</v>
      </c>
      <c r="R685" s="39">
        <f t="shared" si="51"/>
        <v>2034039</v>
      </c>
    </row>
    <row r="686" spans="1:18" ht="14.45" customHeight="1">
      <c r="A686" s="10">
        <v>667</v>
      </c>
      <c r="B686" s="131"/>
      <c r="C686" s="6" t="s">
        <v>890</v>
      </c>
      <c r="D686" s="7">
        <v>45005</v>
      </c>
      <c r="E686" s="8" t="s">
        <v>52</v>
      </c>
      <c r="F686" s="9">
        <v>2469427</v>
      </c>
      <c r="G686" s="8" t="s">
        <v>29</v>
      </c>
      <c r="H686" s="9">
        <v>259290</v>
      </c>
      <c r="I686" s="132"/>
      <c r="J686" s="133"/>
      <c r="K686" s="134"/>
      <c r="L686" s="135"/>
      <c r="M686" s="136"/>
      <c r="N686" s="49" t="str">
        <f t="shared" si="52"/>
        <v>15739</v>
      </c>
      <c r="O686" t="str">
        <f t="shared" si="50"/>
        <v/>
      </c>
      <c r="Q686">
        <f t="shared" si="53"/>
        <v>15739</v>
      </c>
      <c r="R686" s="39">
        <f t="shared" si="51"/>
        <v>2469427</v>
      </c>
    </row>
    <row r="687" spans="1:18" ht="14.45" customHeight="1">
      <c r="A687" s="10">
        <v>668</v>
      </c>
      <c r="B687" s="131"/>
      <c r="C687" s="6" t="s">
        <v>891</v>
      </c>
      <c r="D687" s="7">
        <v>44989</v>
      </c>
      <c r="E687" s="8" t="s">
        <v>52</v>
      </c>
      <c r="F687" s="9">
        <v>3286943</v>
      </c>
      <c r="G687" s="8" t="s">
        <v>29</v>
      </c>
      <c r="H687" s="9">
        <v>345129</v>
      </c>
      <c r="I687" s="132"/>
      <c r="J687" s="133"/>
      <c r="K687" s="134"/>
      <c r="L687" s="135"/>
      <c r="M687" s="136"/>
      <c r="N687" s="49" t="str">
        <f t="shared" si="52"/>
        <v>11326</v>
      </c>
      <c r="O687" t="str">
        <f t="shared" si="50"/>
        <v/>
      </c>
      <c r="Q687">
        <f t="shared" si="53"/>
        <v>11326</v>
      </c>
      <c r="R687" s="39">
        <f t="shared" si="51"/>
        <v>3286943</v>
      </c>
    </row>
    <row r="688" spans="1:18" ht="14.45" customHeight="1">
      <c r="A688" s="11">
        <v>669</v>
      </c>
      <c r="B688" s="120"/>
      <c r="C688" s="6" t="s">
        <v>892</v>
      </c>
      <c r="D688" s="7">
        <v>45001</v>
      </c>
      <c r="E688" s="8" t="s">
        <v>28</v>
      </c>
      <c r="F688" s="9">
        <v>4183014</v>
      </c>
      <c r="G688" s="8" t="s">
        <v>29</v>
      </c>
      <c r="H688" s="9">
        <v>439217</v>
      </c>
      <c r="I688" s="124"/>
      <c r="J688" s="125"/>
      <c r="K688" s="126"/>
      <c r="L688" s="129"/>
      <c r="M688" s="130"/>
      <c r="N688" s="49" t="str">
        <f t="shared" si="52"/>
        <v>14836</v>
      </c>
      <c r="O688" t="str">
        <f t="shared" si="50"/>
        <v/>
      </c>
      <c r="Q688">
        <f t="shared" si="53"/>
        <v>14836</v>
      </c>
      <c r="R688" s="39">
        <f t="shared" si="51"/>
        <v>4183014</v>
      </c>
    </row>
    <row r="689" spans="1:18" ht="16.149999999999999" customHeight="1">
      <c r="A689" s="12">
        <v>670</v>
      </c>
      <c r="B689" s="12" t="s">
        <v>893</v>
      </c>
      <c r="C689" s="6" t="s">
        <v>894</v>
      </c>
      <c r="D689" s="7">
        <v>45003</v>
      </c>
      <c r="E689" s="8" t="s">
        <v>28</v>
      </c>
      <c r="F689" s="9">
        <v>3171221</v>
      </c>
      <c r="G689" s="8" t="s">
        <v>29</v>
      </c>
      <c r="H689" s="9">
        <v>332978</v>
      </c>
      <c r="I689" s="137">
        <v>2838243</v>
      </c>
      <c r="J689" s="138"/>
      <c r="K689" s="139"/>
      <c r="L689" s="140" t="s">
        <v>895</v>
      </c>
      <c r="M689" s="141"/>
      <c r="N689" s="49" t="str">
        <f t="shared" si="52"/>
        <v>15683</v>
      </c>
      <c r="O689" t="str">
        <f t="shared" si="50"/>
        <v/>
      </c>
      <c r="Q689">
        <f t="shared" si="53"/>
        <v>15683</v>
      </c>
      <c r="R689" s="39">
        <f t="shared" si="51"/>
        <v>3171221</v>
      </c>
    </row>
    <row r="690" spans="1:18" ht="16.149999999999999" customHeight="1">
      <c r="A690" s="12">
        <v>671</v>
      </c>
      <c r="B690" s="12" t="s">
        <v>896</v>
      </c>
      <c r="C690" s="6" t="s">
        <v>897</v>
      </c>
      <c r="D690" s="7">
        <v>44998</v>
      </c>
      <c r="E690" s="8" t="s">
        <v>28</v>
      </c>
      <c r="F690" s="9">
        <v>2762304</v>
      </c>
      <c r="G690" s="8" t="s">
        <v>29</v>
      </c>
      <c r="H690" s="9">
        <v>290042</v>
      </c>
      <c r="I690" s="137">
        <v>2472262</v>
      </c>
      <c r="J690" s="138"/>
      <c r="K690" s="139"/>
      <c r="L690" s="140" t="s">
        <v>898</v>
      </c>
      <c r="M690" s="141"/>
      <c r="N690" s="49" t="str">
        <f t="shared" si="52"/>
        <v>13453</v>
      </c>
      <c r="O690" t="str">
        <f t="shared" si="50"/>
        <v/>
      </c>
      <c r="Q690">
        <f t="shared" si="53"/>
        <v>13453</v>
      </c>
      <c r="R690" s="39">
        <f t="shared" si="51"/>
        <v>2762304</v>
      </c>
    </row>
    <row r="691" spans="1:18" ht="16.149999999999999" customHeight="1">
      <c r="A691" s="12">
        <v>672</v>
      </c>
      <c r="B691" s="12" t="s">
        <v>899</v>
      </c>
      <c r="C691" s="6" t="s">
        <v>900</v>
      </c>
      <c r="D691" s="7">
        <v>45019</v>
      </c>
      <c r="E691" s="8" t="s">
        <v>901</v>
      </c>
      <c r="F691" s="9">
        <v>-841882</v>
      </c>
      <c r="G691" s="8" t="s">
        <v>29</v>
      </c>
      <c r="H691" s="9">
        <v>-88398</v>
      </c>
      <c r="I691" s="137">
        <v>-753484</v>
      </c>
      <c r="J691" s="138"/>
      <c r="K691" s="139"/>
      <c r="L691" s="140" t="s">
        <v>898</v>
      </c>
      <c r="M691" s="141"/>
      <c r="N691" t="str">
        <f t="shared" si="52"/>
        <v>00526</v>
      </c>
      <c r="O691" t="str">
        <f t="shared" si="50"/>
        <v>HT</v>
      </c>
      <c r="P691" t="str">
        <f>+RIGHT(N691,LEN(N691)-1)</f>
        <v>0526</v>
      </c>
      <c r="Q691">
        <f>+P691*1</f>
        <v>526</v>
      </c>
      <c r="R691" s="39">
        <f t="shared" si="51"/>
        <v>-841882</v>
      </c>
    </row>
    <row r="692" spans="1:18" ht="14.45" customHeight="1">
      <c r="A692" s="5">
        <v>673</v>
      </c>
      <c r="B692" s="119" t="s">
        <v>902</v>
      </c>
      <c r="C692" s="6" t="s">
        <v>903</v>
      </c>
      <c r="D692" s="7">
        <v>44987</v>
      </c>
      <c r="E692" s="8" t="s">
        <v>28</v>
      </c>
      <c r="F692" s="9">
        <v>4008950</v>
      </c>
      <c r="G692" s="8" t="s">
        <v>29</v>
      </c>
      <c r="H692" s="9">
        <v>420940</v>
      </c>
      <c r="I692" s="121">
        <v>11249822</v>
      </c>
      <c r="J692" s="122"/>
      <c r="K692" s="123"/>
      <c r="L692" s="127" t="s">
        <v>904</v>
      </c>
      <c r="M692" s="128"/>
      <c r="N692" s="49" t="str">
        <f t="shared" si="52"/>
        <v>10158</v>
      </c>
      <c r="O692" t="str">
        <f t="shared" si="50"/>
        <v/>
      </c>
      <c r="Q692">
        <f>+N692*1</f>
        <v>10158</v>
      </c>
      <c r="R692" s="39">
        <f t="shared" si="51"/>
        <v>4008950</v>
      </c>
    </row>
    <row r="693" spans="1:18" ht="14.45" customHeight="1">
      <c r="A693" s="10">
        <v>674</v>
      </c>
      <c r="B693" s="131"/>
      <c r="C693" s="6" t="s">
        <v>905</v>
      </c>
      <c r="D693" s="7">
        <v>45008</v>
      </c>
      <c r="E693" s="8" t="s">
        <v>52</v>
      </c>
      <c r="F693" s="9">
        <v>1832457</v>
      </c>
      <c r="G693" s="8" t="s">
        <v>29</v>
      </c>
      <c r="H693" s="9">
        <v>192408</v>
      </c>
      <c r="I693" s="132"/>
      <c r="J693" s="133"/>
      <c r="K693" s="134"/>
      <c r="L693" s="135"/>
      <c r="M693" s="136"/>
      <c r="N693" s="49" t="str">
        <f t="shared" si="52"/>
        <v>16671</v>
      </c>
      <c r="O693" t="str">
        <f t="shared" si="50"/>
        <v/>
      </c>
      <c r="Q693">
        <f>+N693*1</f>
        <v>16671</v>
      </c>
      <c r="R693" s="39">
        <f t="shared" si="51"/>
        <v>1832457</v>
      </c>
    </row>
    <row r="694" spans="1:18" ht="14.45" customHeight="1">
      <c r="A694" s="11">
        <v>675</v>
      </c>
      <c r="B694" s="120"/>
      <c r="C694" s="6" t="s">
        <v>906</v>
      </c>
      <c r="D694" s="7">
        <v>45007</v>
      </c>
      <c r="E694" s="8" t="s">
        <v>28</v>
      </c>
      <c r="F694" s="9">
        <v>6728227</v>
      </c>
      <c r="G694" s="8" t="s">
        <v>29</v>
      </c>
      <c r="H694" s="9">
        <v>706464</v>
      </c>
      <c r="I694" s="124"/>
      <c r="J694" s="125"/>
      <c r="K694" s="126"/>
      <c r="L694" s="129"/>
      <c r="M694" s="130"/>
      <c r="N694" s="49" t="str">
        <f t="shared" si="52"/>
        <v>15934</v>
      </c>
      <c r="O694" t="str">
        <f t="shared" si="50"/>
        <v/>
      </c>
      <c r="Q694">
        <f>+N694*1</f>
        <v>15934</v>
      </c>
      <c r="R694" s="39">
        <f t="shared" si="51"/>
        <v>6728227</v>
      </c>
    </row>
    <row r="695" spans="1:18" ht="14.65" customHeight="1">
      <c r="A695" s="5">
        <v>676</v>
      </c>
      <c r="B695" s="119" t="s">
        <v>907</v>
      </c>
      <c r="C695" s="6" t="s">
        <v>908</v>
      </c>
      <c r="D695" s="7">
        <v>44998</v>
      </c>
      <c r="E695" s="8" t="s">
        <v>909</v>
      </c>
      <c r="F695" s="9">
        <v>-326700</v>
      </c>
      <c r="G695" s="8" t="s">
        <v>29</v>
      </c>
      <c r="H695" s="9">
        <v>-34303</v>
      </c>
      <c r="I695" s="121">
        <v>-673871</v>
      </c>
      <c r="J695" s="122"/>
      <c r="K695" s="123"/>
      <c r="L695" s="127" t="s">
        <v>904</v>
      </c>
      <c r="M695" s="128"/>
      <c r="N695" t="str">
        <f t="shared" si="52"/>
        <v>'414</v>
      </c>
      <c r="O695" t="str">
        <f t="shared" si="50"/>
        <v>HT</v>
      </c>
      <c r="P695" t="str">
        <f>+RIGHT(N695,LEN(N695)-1)</f>
        <v>414</v>
      </c>
      <c r="Q695">
        <f>+P695*1</f>
        <v>414</v>
      </c>
      <c r="R695" s="39">
        <f t="shared" si="51"/>
        <v>-326700</v>
      </c>
    </row>
    <row r="696" spans="1:18" ht="14.65" customHeight="1">
      <c r="A696" s="11">
        <v>677</v>
      </c>
      <c r="B696" s="120"/>
      <c r="C696" s="6" t="s">
        <v>910</v>
      </c>
      <c r="D696" s="7">
        <v>45008</v>
      </c>
      <c r="E696" s="8" t="s">
        <v>911</v>
      </c>
      <c r="F696" s="9">
        <v>-426228</v>
      </c>
      <c r="G696" s="8" t="s">
        <v>29</v>
      </c>
      <c r="H696" s="9">
        <v>-44754</v>
      </c>
      <c r="I696" s="124"/>
      <c r="J696" s="125"/>
      <c r="K696" s="126"/>
      <c r="L696" s="129"/>
      <c r="M696" s="130"/>
      <c r="N696" t="str">
        <f t="shared" si="52"/>
        <v>'495</v>
      </c>
      <c r="O696" t="str">
        <f t="shared" si="50"/>
        <v>HT</v>
      </c>
      <c r="P696" t="str">
        <f>+RIGHT(N696,LEN(N696)-1)</f>
        <v>495</v>
      </c>
      <c r="Q696">
        <f>+P696*1</f>
        <v>495</v>
      </c>
      <c r="R696" s="39">
        <f t="shared" si="51"/>
        <v>-426228</v>
      </c>
    </row>
    <row r="697" spans="1:18" ht="14.45" customHeight="1">
      <c r="A697" s="5">
        <v>678</v>
      </c>
      <c r="B697" s="119" t="s">
        <v>912</v>
      </c>
      <c r="C697" s="6" t="s">
        <v>913</v>
      </c>
      <c r="D697" s="7">
        <v>44993</v>
      </c>
      <c r="E697" s="8" t="s">
        <v>28</v>
      </c>
      <c r="F697" s="9">
        <v>6678210</v>
      </c>
      <c r="G697" s="8" t="s">
        <v>29</v>
      </c>
      <c r="H697" s="9">
        <v>701212</v>
      </c>
      <c r="I697" s="121">
        <v>16775102</v>
      </c>
      <c r="J697" s="122"/>
      <c r="K697" s="123"/>
      <c r="L697" s="127" t="s">
        <v>914</v>
      </c>
      <c r="M697" s="128"/>
      <c r="N697" s="49" t="str">
        <f t="shared" si="52"/>
        <v>12352</v>
      </c>
      <c r="O697" t="str">
        <f t="shared" si="50"/>
        <v/>
      </c>
      <c r="Q697">
        <f>+N697*1</f>
        <v>12352</v>
      </c>
      <c r="R697" s="39">
        <f t="shared" si="51"/>
        <v>6678210</v>
      </c>
    </row>
    <row r="698" spans="1:18" ht="14.45" customHeight="1">
      <c r="A698" s="10">
        <v>679</v>
      </c>
      <c r="B698" s="131"/>
      <c r="C698" s="6" t="s">
        <v>915</v>
      </c>
      <c r="D698" s="7">
        <v>45014</v>
      </c>
      <c r="E698" s="8" t="s">
        <v>52</v>
      </c>
      <c r="F698" s="9">
        <v>4161586</v>
      </c>
      <c r="G698" s="8" t="s">
        <v>29</v>
      </c>
      <c r="H698" s="9">
        <v>436967</v>
      </c>
      <c r="I698" s="132"/>
      <c r="J698" s="133"/>
      <c r="K698" s="134"/>
      <c r="L698" s="135"/>
      <c r="M698" s="136"/>
      <c r="N698" s="49" t="str">
        <f t="shared" si="52"/>
        <v>17788</v>
      </c>
      <c r="O698" t="str">
        <f t="shared" si="50"/>
        <v/>
      </c>
      <c r="Q698">
        <f>+N698*1</f>
        <v>17788</v>
      </c>
      <c r="R698" s="39">
        <f t="shared" si="51"/>
        <v>4161586</v>
      </c>
    </row>
    <row r="699" spans="1:18" ht="14.45" customHeight="1">
      <c r="A699" s="11">
        <v>680</v>
      </c>
      <c r="B699" s="120"/>
      <c r="C699" s="6" t="s">
        <v>916</v>
      </c>
      <c r="D699" s="7">
        <v>45000</v>
      </c>
      <c r="E699" s="8" t="s">
        <v>28</v>
      </c>
      <c r="F699" s="9">
        <v>7903335</v>
      </c>
      <c r="G699" s="8" t="s">
        <v>29</v>
      </c>
      <c r="H699" s="9">
        <v>829850</v>
      </c>
      <c r="I699" s="124"/>
      <c r="J699" s="125"/>
      <c r="K699" s="126"/>
      <c r="L699" s="129"/>
      <c r="M699" s="130"/>
      <c r="N699" s="49" t="str">
        <f t="shared" si="52"/>
        <v>13704</v>
      </c>
      <c r="O699" t="str">
        <f t="shared" si="50"/>
        <v/>
      </c>
      <c r="Q699">
        <f>+N699*1</f>
        <v>13704</v>
      </c>
      <c r="R699" s="39">
        <f t="shared" si="51"/>
        <v>7903335</v>
      </c>
    </row>
    <row r="700" spans="1:18" ht="14.65" customHeight="1">
      <c r="A700" s="5">
        <v>681</v>
      </c>
      <c r="B700" s="119" t="s">
        <v>917</v>
      </c>
      <c r="C700" s="6" t="s">
        <v>918</v>
      </c>
      <c r="D700" s="7">
        <v>45012</v>
      </c>
      <c r="E700" s="8" t="s">
        <v>919</v>
      </c>
      <c r="F700" s="9">
        <v>-447259</v>
      </c>
      <c r="G700" s="8" t="s">
        <v>29</v>
      </c>
      <c r="H700" s="9">
        <v>-46962</v>
      </c>
      <c r="I700" s="121">
        <v>-970380</v>
      </c>
      <c r="J700" s="122"/>
      <c r="K700" s="123"/>
      <c r="L700" s="127" t="s">
        <v>914</v>
      </c>
      <c r="M700" s="128"/>
      <c r="N700" t="str">
        <f t="shared" si="52"/>
        <v>'A315</v>
      </c>
      <c r="O700" t="str">
        <f t="shared" si="50"/>
        <v>HT</v>
      </c>
      <c r="P700">
        <v>315</v>
      </c>
      <c r="Q700">
        <f>+P700*1</f>
        <v>315</v>
      </c>
      <c r="R700" s="39">
        <f t="shared" si="51"/>
        <v>-447259</v>
      </c>
    </row>
    <row r="701" spans="1:18" ht="14.65" customHeight="1">
      <c r="A701" s="11">
        <v>682</v>
      </c>
      <c r="B701" s="120"/>
      <c r="C701" s="6" t="s">
        <v>920</v>
      </c>
      <c r="D701" s="7">
        <v>44994</v>
      </c>
      <c r="E701" s="8" t="s">
        <v>921</v>
      </c>
      <c r="F701" s="9">
        <v>-636965</v>
      </c>
      <c r="G701" s="8" t="s">
        <v>29</v>
      </c>
      <c r="H701" s="9">
        <v>-66882</v>
      </c>
      <c r="I701" s="124"/>
      <c r="J701" s="125"/>
      <c r="K701" s="126"/>
      <c r="L701" s="129"/>
      <c r="M701" s="130"/>
      <c r="N701" t="str">
        <f t="shared" si="52"/>
        <v>'A246</v>
      </c>
      <c r="O701" t="str">
        <f t="shared" si="50"/>
        <v>HT</v>
      </c>
      <c r="P701">
        <v>246</v>
      </c>
      <c r="Q701">
        <f>+P701*1</f>
        <v>246</v>
      </c>
      <c r="R701" s="39">
        <f t="shared" si="51"/>
        <v>-636965</v>
      </c>
    </row>
    <row r="702" spans="1:18" ht="14.45" customHeight="1">
      <c r="A702" s="5">
        <v>683</v>
      </c>
      <c r="B702" s="119" t="s">
        <v>922</v>
      </c>
      <c r="C702" s="6" t="s">
        <v>923</v>
      </c>
      <c r="D702" s="7">
        <v>44993</v>
      </c>
      <c r="E702" s="8" t="s">
        <v>52</v>
      </c>
      <c r="F702" s="9">
        <v>3339105</v>
      </c>
      <c r="G702" s="8" t="s">
        <v>29</v>
      </c>
      <c r="H702" s="9">
        <v>350606</v>
      </c>
      <c r="I702" s="121">
        <v>11231068</v>
      </c>
      <c r="J702" s="122"/>
      <c r="K702" s="123"/>
      <c r="L702" s="127" t="s">
        <v>924</v>
      </c>
      <c r="M702" s="128"/>
      <c r="N702" s="49" t="str">
        <f t="shared" si="52"/>
        <v>12350</v>
      </c>
      <c r="O702" t="str">
        <f t="shared" si="50"/>
        <v/>
      </c>
      <c r="Q702">
        <f>+N702*1</f>
        <v>12350</v>
      </c>
      <c r="R702" s="39">
        <f t="shared" si="51"/>
        <v>3339105</v>
      </c>
    </row>
    <row r="703" spans="1:18" ht="14.45" customHeight="1">
      <c r="A703" s="10">
        <v>684</v>
      </c>
      <c r="B703" s="131"/>
      <c r="C703" s="6" t="s">
        <v>925</v>
      </c>
      <c r="D703" s="7">
        <v>44986</v>
      </c>
      <c r="E703" s="8" t="s">
        <v>52</v>
      </c>
      <c r="F703" s="9">
        <v>3339105</v>
      </c>
      <c r="G703" s="8" t="s">
        <v>29</v>
      </c>
      <c r="H703" s="9">
        <v>350606</v>
      </c>
      <c r="I703" s="132"/>
      <c r="J703" s="133"/>
      <c r="K703" s="134"/>
      <c r="L703" s="135"/>
      <c r="M703" s="136"/>
      <c r="N703" s="49" t="str">
        <f t="shared" si="52"/>
        <v>'9171</v>
      </c>
      <c r="O703" t="str">
        <f t="shared" si="50"/>
        <v/>
      </c>
      <c r="Q703">
        <v>9171</v>
      </c>
      <c r="R703" s="39">
        <f t="shared" si="51"/>
        <v>3339105</v>
      </c>
    </row>
    <row r="704" spans="1:18" ht="14.45" customHeight="1">
      <c r="A704" s="10">
        <v>685</v>
      </c>
      <c r="B704" s="131"/>
      <c r="C704" s="6" t="s">
        <v>926</v>
      </c>
      <c r="D704" s="7">
        <v>45014</v>
      </c>
      <c r="E704" s="8" t="s">
        <v>813</v>
      </c>
      <c r="F704" s="9">
        <v>1309726</v>
      </c>
      <c r="G704" s="8" t="s">
        <v>29</v>
      </c>
      <c r="H704" s="9">
        <v>137521</v>
      </c>
      <c r="I704" s="132"/>
      <c r="J704" s="133"/>
      <c r="K704" s="134"/>
      <c r="L704" s="135"/>
      <c r="M704" s="136"/>
      <c r="N704" s="49" t="str">
        <f t="shared" si="52"/>
        <v>17791</v>
      </c>
      <c r="O704" t="str">
        <f t="shared" si="50"/>
        <v/>
      </c>
      <c r="Q704">
        <f>+N704*1</f>
        <v>17791</v>
      </c>
      <c r="R704" s="39">
        <f t="shared" si="51"/>
        <v>1309726</v>
      </c>
    </row>
    <row r="705" spans="1:18" ht="14.45" customHeight="1">
      <c r="A705" s="10">
        <v>686</v>
      </c>
      <c r="B705" s="131"/>
      <c r="C705" s="6" t="s">
        <v>927</v>
      </c>
      <c r="D705" s="7">
        <v>45003</v>
      </c>
      <c r="E705" s="8" t="s">
        <v>928</v>
      </c>
      <c r="F705" s="9">
        <v>1221638</v>
      </c>
      <c r="G705" s="8" t="s">
        <v>29</v>
      </c>
      <c r="H705" s="9">
        <v>128272</v>
      </c>
      <c r="I705" s="132"/>
      <c r="J705" s="133"/>
      <c r="K705" s="134"/>
      <c r="L705" s="135"/>
      <c r="M705" s="136"/>
      <c r="N705" s="49" t="str">
        <f t="shared" si="52"/>
        <v>15725</v>
      </c>
      <c r="O705" t="str">
        <f t="shared" si="50"/>
        <v/>
      </c>
      <c r="Q705">
        <f>+N705*1</f>
        <v>15725</v>
      </c>
      <c r="R705" s="39">
        <f t="shared" si="51"/>
        <v>1221638</v>
      </c>
    </row>
    <row r="706" spans="1:18" ht="14.45" customHeight="1">
      <c r="A706" s="11">
        <v>687</v>
      </c>
      <c r="B706" s="120"/>
      <c r="C706" s="6" t="s">
        <v>929</v>
      </c>
      <c r="D706" s="7">
        <v>45003</v>
      </c>
      <c r="E706" s="8" t="s">
        <v>930</v>
      </c>
      <c r="F706" s="9">
        <v>3339105</v>
      </c>
      <c r="G706" s="8" t="s">
        <v>29</v>
      </c>
      <c r="H706" s="9">
        <v>350606</v>
      </c>
      <c r="I706" s="124"/>
      <c r="J706" s="125"/>
      <c r="K706" s="126"/>
      <c r="L706" s="129"/>
      <c r="M706" s="130"/>
      <c r="N706" s="49" t="str">
        <f t="shared" si="52"/>
        <v>15726</v>
      </c>
      <c r="O706" t="str">
        <f t="shared" si="50"/>
        <v/>
      </c>
      <c r="Q706">
        <f>+N706*1</f>
        <v>15726</v>
      </c>
      <c r="R706" s="39">
        <f t="shared" si="51"/>
        <v>3339105</v>
      </c>
    </row>
    <row r="707" spans="1:18" ht="16.149999999999999" customHeight="1">
      <c r="A707" s="12">
        <v>688</v>
      </c>
      <c r="B707" s="12" t="s">
        <v>931</v>
      </c>
      <c r="C707" s="6" t="s">
        <v>932</v>
      </c>
      <c r="D707" s="7">
        <v>45023</v>
      </c>
      <c r="E707" s="8" t="s">
        <v>933</v>
      </c>
      <c r="F707" s="9">
        <v>-130973</v>
      </c>
      <c r="G707" s="8" t="s">
        <v>29</v>
      </c>
      <c r="H707" s="9">
        <v>-13752</v>
      </c>
      <c r="I707" s="137">
        <v>-117221</v>
      </c>
      <c r="J707" s="138"/>
      <c r="K707" s="139"/>
      <c r="L707" s="140" t="s">
        <v>924</v>
      </c>
      <c r="M707" s="141"/>
      <c r="N707" t="str">
        <f t="shared" si="52"/>
        <v>'280</v>
      </c>
      <c r="O707" t="str">
        <f t="shared" si="50"/>
        <v>HT</v>
      </c>
      <c r="P707" t="str">
        <f>+RIGHT(N707,LEN(N707)-1)</f>
        <v>280</v>
      </c>
      <c r="Q707">
        <f>+P707*1</f>
        <v>280</v>
      </c>
      <c r="R707" s="39">
        <f t="shared" si="51"/>
        <v>-130973</v>
      </c>
    </row>
    <row r="708" spans="1:18" ht="14.45" customHeight="1">
      <c r="A708" s="5">
        <v>689</v>
      </c>
      <c r="B708" s="119" t="s">
        <v>934</v>
      </c>
      <c r="C708" s="6" t="s">
        <v>935</v>
      </c>
      <c r="D708" s="7">
        <v>45013</v>
      </c>
      <c r="E708" s="8" t="s">
        <v>52</v>
      </c>
      <c r="F708" s="9">
        <v>5354844</v>
      </c>
      <c r="G708" s="8" t="s">
        <v>29</v>
      </c>
      <c r="H708" s="9">
        <v>562259</v>
      </c>
      <c r="I708" s="121">
        <v>11808487</v>
      </c>
      <c r="J708" s="122"/>
      <c r="K708" s="123"/>
      <c r="L708" s="127" t="s">
        <v>936</v>
      </c>
      <c r="M708" s="128"/>
      <c r="N708" s="49" t="str">
        <f t="shared" si="52"/>
        <v>17648</v>
      </c>
      <c r="O708" t="str">
        <f t="shared" si="50"/>
        <v/>
      </c>
      <c r="Q708">
        <f t="shared" ref="Q708:Q717" si="54">+N708*1</f>
        <v>17648</v>
      </c>
      <c r="R708" s="39">
        <f t="shared" si="51"/>
        <v>5354844</v>
      </c>
    </row>
    <row r="709" spans="1:18" ht="14.45" customHeight="1">
      <c r="A709" s="10">
        <v>690</v>
      </c>
      <c r="B709" s="131"/>
      <c r="C709" s="6" t="s">
        <v>937</v>
      </c>
      <c r="D709" s="7">
        <v>44995</v>
      </c>
      <c r="E709" s="8" t="s">
        <v>813</v>
      </c>
      <c r="F709" s="9">
        <v>4170595</v>
      </c>
      <c r="G709" s="8" t="s">
        <v>29</v>
      </c>
      <c r="H709" s="9">
        <v>437912</v>
      </c>
      <c r="I709" s="132"/>
      <c r="J709" s="133"/>
      <c r="K709" s="134"/>
      <c r="L709" s="135"/>
      <c r="M709" s="136"/>
      <c r="N709" s="49" t="str">
        <f t="shared" si="52"/>
        <v>13208</v>
      </c>
      <c r="O709" t="str">
        <f t="shared" si="50"/>
        <v/>
      </c>
      <c r="Q709">
        <f t="shared" si="54"/>
        <v>13208</v>
      </c>
      <c r="R709" s="39">
        <f t="shared" si="51"/>
        <v>4170595</v>
      </c>
    </row>
    <row r="710" spans="1:18" ht="14.45" customHeight="1">
      <c r="A710" s="11">
        <v>691</v>
      </c>
      <c r="B710" s="120"/>
      <c r="C710" s="6" t="s">
        <v>938</v>
      </c>
      <c r="D710" s="7">
        <v>45006</v>
      </c>
      <c r="E710" s="8" t="s">
        <v>52</v>
      </c>
      <c r="F710" s="9">
        <v>3668401</v>
      </c>
      <c r="G710" s="8" t="s">
        <v>29</v>
      </c>
      <c r="H710" s="9">
        <v>385182</v>
      </c>
      <c r="I710" s="124"/>
      <c r="J710" s="125"/>
      <c r="K710" s="126"/>
      <c r="L710" s="129"/>
      <c r="M710" s="130"/>
      <c r="N710" s="49" t="str">
        <f t="shared" si="52"/>
        <v>15816</v>
      </c>
      <c r="O710" t="str">
        <f t="shared" si="50"/>
        <v/>
      </c>
      <c r="Q710">
        <f t="shared" si="54"/>
        <v>15816</v>
      </c>
      <c r="R710" s="39">
        <f t="shared" si="51"/>
        <v>3668401</v>
      </c>
    </row>
    <row r="711" spans="1:18" ht="14.45" customHeight="1">
      <c r="A711" s="5">
        <v>692</v>
      </c>
      <c r="B711" s="119" t="s">
        <v>939</v>
      </c>
      <c r="C711" s="6" t="s">
        <v>940</v>
      </c>
      <c r="D711" s="7">
        <v>45005</v>
      </c>
      <c r="E711" s="8" t="s">
        <v>28</v>
      </c>
      <c r="F711" s="9">
        <v>1832457</v>
      </c>
      <c r="G711" s="8" t="s">
        <v>29</v>
      </c>
      <c r="H711" s="9">
        <v>192408</v>
      </c>
      <c r="I711" s="121">
        <v>9830745</v>
      </c>
      <c r="J711" s="122"/>
      <c r="K711" s="123"/>
      <c r="L711" s="127" t="s">
        <v>941</v>
      </c>
      <c r="M711" s="128"/>
      <c r="N711" s="49" t="str">
        <f t="shared" si="52"/>
        <v>15788</v>
      </c>
      <c r="O711" t="str">
        <f t="shared" si="50"/>
        <v/>
      </c>
      <c r="Q711">
        <f t="shared" si="54"/>
        <v>15788</v>
      </c>
      <c r="R711" s="39">
        <f t="shared" si="51"/>
        <v>1832457</v>
      </c>
    </row>
    <row r="712" spans="1:18" ht="14.45" customHeight="1">
      <c r="A712" s="10">
        <v>693</v>
      </c>
      <c r="B712" s="131"/>
      <c r="C712" s="6" t="s">
        <v>942</v>
      </c>
      <c r="D712" s="7">
        <v>45008</v>
      </c>
      <c r="E712" s="8" t="s">
        <v>28</v>
      </c>
      <c r="F712" s="9">
        <v>1851630</v>
      </c>
      <c r="G712" s="8" t="s">
        <v>29</v>
      </c>
      <c r="H712" s="9">
        <v>194421</v>
      </c>
      <c r="I712" s="132"/>
      <c r="J712" s="133"/>
      <c r="K712" s="134"/>
      <c r="L712" s="135"/>
      <c r="M712" s="136"/>
      <c r="N712" s="49" t="str">
        <f t="shared" si="52"/>
        <v>17387</v>
      </c>
      <c r="O712" t="str">
        <f t="shared" si="50"/>
        <v/>
      </c>
      <c r="Q712">
        <f t="shared" si="54"/>
        <v>17387</v>
      </c>
      <c r="R712" s="39">
        <f t="shared" si="51"/>
        <v>1851630</v>
      </c>
    </row>
    <row r="713" spans="1:18" ht="14.45" customHeight="1">
      <c r="A713" s="10">
        <v>694</v>
      </c>
      <c r="B713" s="131"/>
      <c r="C713" s="6" t="s">
        <v>943</v>
      </c>
      <c r="D713" s="7">
        <v>44991</v>
      </c>
      <c r="E713" s="8" t="s">
        <v>28</v>
      </c>
      <c r="F713" s="9">
        <v>831620</v>
      </c>
      <c r="G713" s="8" t="s">
        <v>29</v>
      </c>
      <c r="H713" s="9">
        <v>87320</v>
      </c>
      <c r="I713" s="132"/>
      <c r="J713" s="133"/>
      <c r="K713" s="134"/>
      <c r="L713" s="135"/>
      <c r="M713" s="136"/>
      <c r="N713" s="49" t="str">
        <f t="shared" si="52"/>
        <v>11420</v>
      </c>
      <c r="O713" t="str">
        <f t="shared" si="50"/>
        <v/>
      </c>
      <c r="Q713">
        <f t="shared" si="54"/>
        <v>11420</v>
      </c>
      <c r="R713" s="39">
        <f t="shared" si="51"/>
        <v>831620</v>
      </c>
    </row>
    <row r="714" spans="1:18" ht="14.45" customHeight="1">
      <c r="A714" s="10">
        <v>695</v>
      </c>
      <c r="B714" s="131"/>
      <c r="C714" s="6" t="s">
        <v>944</v>
      </c>
      <c r="D714" s="7">
        <v>44987</v>
      </c>
      <c r="E714" s="8" t="s">
        <v>28</v>
      </c>
      <c r="F714" s="9">
        <v>599056</v>
      </c>
      <c r="G714" s="8" t="s">
        <v>29</v>
      </c>
      <c r="H714" s="9">
        <v>62901</v>
      </c>
      <c r="I714" s="132"/>
      <c r="J714" s="133"/>
      <c r="K714" s="134"/>
      <c r="L714" s="135"/>
      <c r="M714" s="136"/>
      <c r="N714" s="49" t="str">
        <f t="shared" si="52"/>
        <v>10812</v>
      </c>
      <c r="O714" t="str">
        <f t="shared" si="50"/>
        <v/>
      </c>
      <c r="Q714">
        <f t="shared" si="54"/>
        <v>10812</v>
      </c>
      <c r="R714" s="39">
        <f t="shared" si="51"/>
        <v>599056</v>
      </c>
    </row>
    <row r="715" spans="1:18" ht="14.45" customHeight="1">
      <c r="A715" s="10">
        <v>696</v>
      </c>
      <c r="B715" s="131"/>
      <c r="C715" s="6" t="s">
        <v>945</v>
      </c>
      <c r="D715" s="7">
        <v>45012</v>
      </c>
      <c r="E715" s="8" t="s">
        <v>28</v>
      </c>
      <c r="F715" s="9">
        <v>3426034</v>
      </c>
      <c r="G715" s="8" t="s">
        <v>29</v>
      </c>
      <c r="H715" s="9">
        <v>359734</v>
      </c>
      <c r="I715" s="132"/>
      <c r="J715" s="133"/>
      <c r="K715" s="134"/>
      <c r="L715" s="135"/>
      <c r="M715" s="136"/>
      <c r="N715" s="49" t="str">
        <f t="shared" si="52"/>
        <v>17601</v>
      </c>
      <c r="O715" t="str">
        <f t="shared" si="50"/>
        <v/>
      </c>
      <c r="Q715">
        <f t="shared" si="54"/>
        <v>17601</v>
      </c>
      <c r="R715" s="39">
        <f t="shared" si="51"/>
        <v>3426034</v>
      </c>
    </row>
    <row r="716" spans="1:18" ht="14.45" customHeight="1">
      <c r="A716" s="10">
        <v>697</v>
      </c>
      <c r="B716" s="131"/>
      <c r="C716" s="6" t="s">
        <v>946</v>
      </c>
      <c r="D716" s="7">
        <v>45001</v>
      </c>
      <c r="E716" s="8" t="s">
        <v>28</v>
      </c>
      <c r="F716" s="9">
        <v>1221638</v>
      </c>
      <c r="G716" s="8" t="s">
        <v>29</v>
      </c>
      <c r="H716" s="9">
        <v>128272</v>
      </c>
      <c r="I716" s="132"/>
      <c r="J716" s="133"/>
      <c r="K716" s="134"/>
      <c r="L716" s="135"/>
      <c r="M716" s="136"/>
      <c r="N716" s="49" t="str">
        <f t="shared" si="52"/>
        <v>14959</v>
      </c>
      <c r="O716" t="str">
        <f t="shared" si="50"/>
        <v/>
      </c>
      <c r="Q716">
        <f t="shared" si="54"/>
        <v>14959</v>
      </c>
      <c r="R716" s="39">
        <f t="shared" si="51"/>
        <v>1221638</v>
      </c>
    </row>
    <row r="717" spans="1:18" ht="14.45" customHeight="1">
      <c r="A717" s="11">
        <v>698</v>
      </c>
      <c r="B717" s="120"/>
      <c r="C717" s="6" t="s">
        <v>947</v>
      </c>
      <c r="D717" s="7">
        <v>44998</v>
      </c>
      <c r="E717" s="8" t="s">
        <v>28</v>
      </c>
      <c r="F717" s="9">
        <v>1221638</v>
      </c>
      <c r="G717" s="8" t="s">
        <v>29</v>
      </c>
      <c r="H717" s="9">
        <v>128272</v>
      </c>
      <c r="I717" s="124"/>
      <c r="J717" s="125"/>
      <c r="K717" s="126"/>
      <c r="L717" s="129"/>
      <c r="M717" s="130"/>
      <c r="N717" s="49" t="str">
        <f t="shared" si="52"/>
        <v>13510</v>
      </c>
      <c r="O717" t="str">
        <f t="shared" si="50"/>
        <v/>
      </c>
      <c r="Q717">
        <f t="shared" si="54"/>
        <v>13510</v>
      </c>
      <c r="R717" s="39">
        <f t="shared" si="51"/>
        <v>1221638</v>
      </c>
    </row>
    <row r="718" spans="1:18" ht="16.149999999999999" customHeight="1">
      <c r="A718" s="12">
        <v>699</v>
      </c>
      <c r="B718" s="12" t="s">
        <v>948</v>
      </c>
      <c r="C718" s="6" t="s">
        <v>949</v>
      </c>
      <c r="D718" s="7">
        <v>45012</v>
      </c>
      <c r="E718" s="8" t="s">
        <v>950</v>
      </c>
      <c r="F718" s="9">
        <v>-260961</v>
      </c>
      <c r="G718" s="8" t="s">
        <v>29</v>
      </c>
      <c r="H718" s="9">
        <v>-27401</v>
      </c>
      <c r="I718" s="137">
        <v>-233560</v>
      </c>
      <c r="J718" s="138"/>
      <c r="K718" s="139"/>
      <c r="L718" s="140" t="s">
        <v>941</v>
      </c>
      <c r="M718" s="141"/>
      <c r="N718" t="str">
        <f t="shared" si="52"/>
        <v>'419</v>
      </c>
      <c r="O718" t="str">
        <f t="shared" si="50"/>
        <v>HT</v>
      </c>
      <c r="P718" t="str">
        <f>+RIGHT(N718,LEN(N718)-1)</f>
        <v>419</v>
      </c>
      <c r="Q718">
        <f>+P718*1</f>
        <v>419</v>
      </c>
      <c r="R718" s="39">
        <f t="shared" si="51"/>
        <v>-260961</v>
      </c>
    </row>
    <row r="719" spans="1:18" ht="14.45" customHeight="1">
      <c r="A719" s="5">
        <v>700</v>
      </c>
      <c r="B719" s="119" t="s">
        <v>951</v>
      </c>
      <c r="C719" s="6" t="s">
        <v>952</v>
      </c>
      <c r="D719" s="7">
        <v>45014</v>
      </c>
      <c r="E719" s="8" t="s">
        <v>28</v>
      </c>
      <c r="F719" s="9">
        <v>4076776</v>
      </c>
      <c r="G719" s="8" t="s">
        <v>29</v>
      </c>
      <c r="H719" s="9">
        <v>428061</v>
      </c>
      <c r="I719" s="121">
        <v>9268103</v>
      </c>
      <c r="J719" s="122"/>
      <c r="K719" s="123"/>
      <c r="L719" s="127" t="s">
        <v>953</v>
      </c>
      <c r="M719" s="128"/>
      <c r="N719" s="49" t="str">
        <f t="shared" si="52"/>
        <v>17732</v>
      </c>
      <c r="O719" t="str">
        <f t="shared" si="50"/>
        <v/>
      </c>
      <c r="Q719">
        <f t="shared" ref="Q719:Q727" si="55">+N719*1</f>
        <v>17732</v>
      </c>
      <c r="R719" s="39">
        <f t="shared" si="51"/>
        <v>4076776</v>
      </c>
    </row>
    <row r="720" spans="1:18" ht="14.45" customHeight="1">
      <c r="A720" s="10">
        <v>701</v>
      </c>
      <c r="B720" s="131"/>
      <c r="C720" s="6" t="s">
        <v>954</v>
      </c>
      <c r="D720" s="7">
        <v>45005</v>
      </c>
      <c r="E720" s="8" t="s">
        <v>28</v>
      </c>
      <c r="F720" s="9">
        <v>3441526</v>
      </c>
      <c r="G720" s="8" t="s">
        <v>29</v>
      </c>
      <c r="H720" s="9">
        <v>361360</v>
      </c>
      <c r="I720" s="132"/>
      <c r="J720" s="133"/>
      <c r="K720" s="134"/>
      <c r="L720" s="135"/>
      <c r="M720" s="136"/>
      <c r="N720" s="49" t="str">
        <f t="shared" si="52"/>
        <v>15766</v>
      </c>
      <c r="O720" t="str">
        <f t="shared" si="50"/>
        <v/>
      </c>
      <c r="Q720">
        <f t="shared" si="55"/>
        <v>15766</v>
      </c>
      <c r="R720" s="39">
        <f t="shared" si="51"/>
        <v>3441526</v>
      </c>
    </row>
    <row r="721" spans="1:18" ht="14.45" customHeight="1">
      <c r="A721" s="11">
        <v>702</v>
      </c>
      <c r="B721" s="120"/>
      <c r="C721" s="6" t="s">
        <v>955</v>
      </c>
      <c r="D721" s="7">
        <v>44993</v>
      </c>
      <c r="E721" s="8" t="s">
        <v>28</v>
      </c>
      <c r="F721" s="9">
        <v>2837120</v>
      </c>
      <c r="G721" s="8" t="s">
        <v>29</v>
      </c>
      <c r="H721" s="9">
        <v>297898</v>
      </c>
      <c r="I721" s="124"/>
      <c r="J721" s="125"/>
      <c r="K721" s="126"/>
      <c r="L721" s="129"/>
      <c r="M721" s="130"/>
      <c r="N721" s="49" t="str">
        <f t="shared" si="52"/>
        <v>11828</v>
      </c>
      <c r="O721" t="str">
        <f t="shared" si="50"/>
        <v/>
      </c>
      <c r="Q721">
        <f t="shared" si="55"/>
        <v>11828</v>
      </c>
      <c r="R721" s="39">
        <f t="shared" si="51"/>
        <v>2837120</v>
      </c>
    </row>
    <row r="722" spans="1:18" ht="16.149999999999999" customHeight="1">
      <c r="A722" s="12">
        <v>703</v>
      </c>
      <c r="B722" s="12" t="s">
        <v>956</v>
      </c>
      <c r="C722" s="6" t="s">
        <v>957</v>
      </c>
      <c r="D722" s="7">
        <v>45003</v>
      </c>
      <c r="E722" s="8" t="s">
        <v>28</v>
      </c>
      <c r="F722" s="9">
        <v>2073423</v>
      </c>
      <c r="G722" s="8" t="s">
        <v>29</v>
      </c>
      <c r="H722" s="9">
        <v>217709</v>
      </c>
      <c r="I722" s="137">
        <v>1855714</v>
      </c>
      <c r="J722" s="138"/>
      <c r="K722" s="139"/>
      <c r="L722" s="140" t="s">
        <v>958</v>
      </c>
      <c r="M722" s="141"/>
      <c r="N722" s="49" t="str">
        <f t="shared" si="52"/>
        <v>15727</v>
      </c>
      <c r="O722" t="str">
        <f t="shared" si="50"/>
        <v/>
      </c>
      <c r="Q722">
        <f t="shared" si="55"/>
        <v>15727</v>
      </c>
      <c r="R722" s="39">
        <f t="shared" si="51"/>
        <v>2073423</v>
      </c>
    </row>
    <row r="723" spans="1:18" ht="14.65" customHeight="1">
      <c r="A723" s="5">
        <v>704</v>
      </c>
      <c r="B723" s="119" t="s">
        <v>959</v>
      </c>
      <c r="C723" s="6" t="s">
        <v>960</v>
      </c>
      <c r="D723" s="7">
        <v>45006</v>
      </c>
      <c r="E723" s="8" t="s">
        <v>52</v>
      </c>
      <c r="F723" s="9">
        <v>7397863</v>
      </c>
      <c r="G723" s="8" t="s">
        <v>29</v>
      </c>
      <c r="H723" s="9">
        <v>776775</v>
      </c>
      <c r="I723" s="121">
        <v>13321014</v>
      </c>
      <c r="J723" s="122"/>
      <c r="K723" s="123"/>
      <c r="L723" s="127" t="s">
        <v>961</v>
      </c>
      <c r="M723" s="128"/>
      <c r="N723" s="49" t="str">
        <f t="shared" si="52"/>
        <v>15863</v>
      </c>
      <c r="O723" t="str">
        <f t="shared" si="50"/>
        <v/>
      </c>
      <c r="Q723">
        <f t="shared" si="55"/>
        <v>15863</v>
      </c>
      <c r="R723" s="39">
        <f t="shared" si="51"/>
        <v>7397863</v>
      </c>
    </row>
    <row r="724" spans="1:18" ht="14.65" customHeight="1">
      <c r="A724" s="11">
        <v>705</v>
      </c>
      <c r="B724" s="120"/>
      <c r="C724" s="6" t="s">
        <v>962</v>
      </c>
      <c r="D724" s="7">
        <v>44989</v>
      </c>
      <c r="E724" s="8" t="s">
        <v>52</v>
      </c>
      <c r="F724" s="9">
        <v>7485951</v>
      </c>
      <c r="G724" s="8" t="s">
        <v>29</v>
      </c>
      <c r="H724" s="9">
        <v>786025</v>
      </c>
      <c r="I724" s="124"/>
      <c r="J724" s="125"/>
      <c r="K724" s="126"/>
      <c r="L724" s="129"/>
      <c r="M724" s="130"/>
      <c r="N724" s="49" t="str">
        <f t="shared" si="52"/>
        <v>11299</v>
      </c>
      <c r="O724" t="str">
        <f t="shared" si="50"/>
        <v/>
      </c>
      <c r="Q724">
        <f t="shared" si="55"/>
        <v>11299</v>
      </c>
      <c r="R724" s="39">
        <f t="shared" si="51"/>
        <v>7485951</v>
      </c>
    </row>
    <row r="725" spans="1:18" ht="14.45" customHeight="1">
      <c r="A725" s="5">
        <v>706</v>
      </c>
      <c r="B725" s="119" t="s">
        <v>963</v>
      </c>
      <c r="C725" s="6" t="s">
        <v>964</v>
      </c>
      <c r="D725" s="7">
        <v>44998</v>
      </c>
      <c r="E725" s="8" t="s">
        <v>28</v>
      </c>
      <c r="F725" s="9">
        <v>4146846</v>
      </c>
      <c r="G725" s="8" t="s">
        <v>29</v>
      </c>
      <c r="H725" s="9">
        <v>435419</v>
      </c>
      <c r="I725" s="121">
        <v>11055443</v>
      </c>
      <c r="J725" s="122"/>
      <c r="K725" s="123"/>
      <c r="L725" s="127" t="s">
        <v>965</v>
      </c>
      <c r="M725" s="128"/>
      <c r="N725" s="49" t="str">
        <f t="shared" si="52"/>
        <v>13480</v>
      </c>
      <c r="O725" t="str">
        <f t="shared" ref="O725:O788" si="56">+IF(F725&gt;0,"","HT")</f>
        <v/>
      </c>
      <c r="Q725">
        <f t="shared" si="55"/>
        <v>13480</v>
      </c>
      <c r="R725" s="39">
        <f t="shared" ref="R725:R788" si="57">+F725</f>
        <v>4146846</v>
      </c>
    </row>
    <row r="726" spans="1:18" ht="14.45" customHeight="1">
      <c r="A726" s="10">
        <v>707</v>
      </c>
      <c r="B726" s="131"/>
      <c r="C726" s="6" t="s">
        <v>966</v>
      </c>
      <c r="D726" s="7">
        <v>45005</v>
      </c>
      <c r="E726" s="8" t="s">
        <v>967</v>
      </c>
      <c r="F726" s="9">
        <v>4146846</v>
      </c>
      <c r="G726" s="8" t="s">
        <v>29</v>
      </c>
      <c r="H726" s="9">
        <v>435419</v>
      </c>
      <c r="I726" s="132"/>
      <c r="J726" s="133"/>
      <c r="K726" s="134"/>
      <c r="L726" s="135"/>
      <c r="M726" s="136"/>
      <c r="N726" s="49" t="str">
        <f t="shared" si="52"/>
        <v>15769</v>
      </c>
      <c r="O726" t="str">
        <f t="shared" si="56"/>
        <v/>
      </c>
      <c r="Q726">
        <f t="shared" si="55"/>
        <v>15769</v>
      </c>
      <c r="R726" s="39">
        <f t="shared" si="57"/>
        <v>4146846</v>
      </c>
    </row>
    <row r="727" spans="1:18" ht="14.45" customHeight="1">
      <c r="A727" s="11">
        <v>708</v>
      </c>
      <c r="B727" s="120"/>
      <c r="C727" s="6" t="s">
        <v>968</v>
      </c>
      <c r="D727" s="7">
        <v>45012</v>
      </c>
      <c r="E727" s="8" t="s">
        <v>28</v>
      </c>
      <c r="F727" s="9">
        <v>4058758</v>
      </c>
      <c r="G727" s="8" t="s">
        <v>29</v>
      </c>
      <c r="H727" s="9">
        <v>426170</v>
      </c>
      <c r="I727" s="124"/>
      <c r="J727" s="125"/>
      <c r="K727" s="126"/>
      <c r="L727" s="129"/>
      <c r="M727" s="130"/>
      <c r="N727" s="49" t="str">
        <f t="shared" si="52"/>
        <v>17597</v>
      </c>
      <c r="O727" t="str">
        <f t="shared" si="56"/>
        <v/>
      </c>
      <c r="Q727">
        <f t="shared" si="55"/>
        <v>17597</v>
      </c>
      <c r="R727" s="39">
        <f t="shared" si="57"/>
        <v>4058758</v>
      </c>
    </row>
    <row r="728" spans="1:18" ht="16.149999999999999" customHeight="1">
      <c r="A728" s="12">
        <v>709</v>
      </c>
      <c r="B728" s="12" t="s">
        <v>969</v>
      </c>
      <c r="C728" s="6" t="s">
        <v>970</v>
      </c>
      <c r="D728" s="7">
        <v>44995</v>
      </c>
      <c r="E728" s="8" t="s">
        <v>971</v>
      </c>
      <c r="F728" s="9">
        <v>-80774</v>
      </c>
      <c r="G728" s="8" t="s">
        <v>29</v>
      </c>
      <c r="H728" s="9">
        <v>-8481</v>
      </c>
      <c r="I728" s="137">
        <v>-72293</v>
      </c>
      <c r="J728" s="138"/>
      <c r="K728" s="139"/>
      <c r="L728" s="140" t="s">
        <v>965</v>
      </c>
      <c r="M728" s="141"/>
      <c r="N728" t="str">
        <f t="shared" si="52"/>
        <v>'268</v>
      </c>
      <c r="O728" t="str">
        <f t="shared" si="56"/>
        <v>HT</v>
      </c>
      <c r="P728" t="str">
        <f>+RIGHT(N728,LEN(N728)-1)</f>
        <v>268</v>
      </c>
      <c r="Q728">
        <f>+P728*1</f>
        <v>268</v>
      </c>
      <c r="R728" s="39">
        <f t="shared" si="57"/>
        <v>-80774</v>
      </c>
    </row>
    <row r="729" spans="1:18" ht="14.65" customHeight="1">
      <c r="A729" s="5">
        <v>710</v>
      </c>
      <c r="B729" s="119" t="s">
        <v>972</v>
      </c>
      <c r="C729" s="6" t="s">
        <v>973</v>
      </c>
      <c r="D729" s="7">
        <v>44999</v>
      </c>
      <c r="E729" s="8" t="s">
        <v>28</v>
      </c>
      <c r="F729" s="9">
        <v>2305380</v>
      </c>
      <c r="G729" s="8" t="s">
        <v>29</v>
      </c>
      <c r="H729" s="9">
        <v>242065</v>
      </c>
      <c r="I729" s="121">
        <v>3443121</v>
      </c>
      <c r="J729" s="122"/>
      <c r="K729" s="123"/>
      <c r="L729" s="127" t="s">
        <v>974</v>
      </c>
      <c r="M729" s="128"/>
      <c r="N729" s="49" t="str">
        <f t="shared" si="52"/>
        <v>13536</v>
      </c>
      <c r="O729" t="str">
        <f t="shared" si="56"/>
        <v/>
      </c>
      <c r="Q729">
        <f>+N729*1</f>
        <v>13536</v>
      </c>
      <c r="R729" s="39">
        <f t="shared" si="57"/>
        <v>2305380</v>
      </c>
    </row>
    <row r="730" spans="1:18" ht="14.65" customHeight="1">
      <c r="A730" s="11">
        <v>711</v>
      </c>
      <c r="B730" s="120"/>
      <c r="C730" s="6" t="s">
        <v>975</v>
      </c>
      <c r="D730" s="7">
        <v>45014</v>
      </c>
      <c r="E730" s="8" t="s">
        <v>52</v>
      </c>
      <c r="F730" s="9">
        <v>1541683</v>
      </c>
      <c r="G730" s="8" t="s">
        <v>29</v>
      </c>
      <c r="H730" s="9">
        <v>161877</v>
      </c>
      <c r="I730" s="124"/>
      <c r="J730" s="125"/>
      <c r="K730" s="126"/>
      <c r="L730" s="129"/>
      <c r="M730" s="130"/>
      <c r="N730" s="49" t="str">
        <f t="shared" ref="N730:N793" si="58">+RIGHT(C730,5)</f>
        <v>17724</v>
      </c>
      <c r="O730" t="str">
        <f t="shared" si="56"/>
        <v/>
      </c>
      <c r="Q730">
        <f>+N730*1</f>
        <v>17724</v>
      </c>
      <c r="R730" s="39">
        <f t="shared" si="57"/>
        <v>1541683</v>
      </c>
    </row>
    <row r="731" spans="1:18" ht="14.45" customHeight="1">
      <c r="A731" s="5">
        <v>712</v>
      </c>
      <c r="B731" s="119" t="s">
        <v>976</v>
      </c>
      <c r="C731" s="6" t="s">
        <v>977</v>
      </c>
      <c r="D731" s="7">
        <v>45005</v>
      </c>
      <c r="E731" s="8" t="s">
        <v>28</v>
      </c>
      <c r="F731" s="9">
        <v>1068784</v>
      </c>
      <c r="G731" s="8" t="s">
        <v>29</v>
      </c>
      <c r="H731" s="9">
        <v>112222</v>
      </c>
      <c r="I731" s="121">
        <v>2717352</v>
      </c>
      <c r="J731" s="122"/>
      <c r="K731" s="123"/>
      <c r="L731" s="127" t="s">
        <v>978</v>
      </c>
      <c r="M731" s="128"/>
      <c r="N731" s="49" t="str">
        <f t="shared" si="58"/>
        <v>15799</v>
      </c>
      <c r="O731" t="str">
        <f t="shared" si="56"/>
        <v/>
      </c>
      <c r="Q731">
        <f>+N731*1</f>
        <v>15799</v>
      </c>
      <c r="R731" s="39">
        <f t="shared" si="57"/>
        <v>1068784</v>
      </c>
    </row>
    <row r="732" spans="1:18" ht="14.45" customHeight="1">
      <c r="A732" s="10">
        <v>713</v>
      </c>
      <c r="B732" s="131"/>
      <c r="C732" s="6" t="s">
        <v>979</v>
      </c>
      <c r="D732" s="7">
        <v>44998</v>
      </c>
      <c r="E732" s="8" t="s">
        <v>980</v>
      </c>
      <c r="F732" s="9">
        <v>466455</v>
      </c>
      <c r="G732" s="8" t="s">
        <v>29</v>
      </c>
      <c r="H732" s="9">
        <v>48978</v>
      </c>
      <c r="I732" s="132"/>
      <c r="J732" s="133"/>
      <c r="K732" s="134"/>
      <c r="L732" s="135"/>
      <c r="M732" s="136"/>
      <c r="N732" s="49" t="str">
        <f t="shared" si="58"/>
        <v>13511</v>
      </c>
      <c r="O732" t="str">
        <f t="shared" si="56"/>
        <v/>
      </c>
      <c r="Q732">
        <f>+N732*1</f>
        <v>13511</v>
      </c>
      <c r="R732" s="39">
        <f t="shared" si="57"/>
        <v>466455</v>
      </c>
    </row>
    <row r="733" spans="1:18" ht="14.45" customHeight="1">
      <c r="A733" s="11">
        <v>714</v>
      </c>
      <c r="B733" s="120"/>
      <c r="C733" s="6" t="s">
        <v>981</v>
      </c>
      <c r="D733" s="7">
        <v>45012</v>
      </c>
      <c r="E733" s="8" t="s">
        <v>28</v>
      </c>
      <c r="F733" s="9">
        <v>1500908</v>
      </c>
      <c r="G733" s="8" t="s">
        <v>29</v>
      </c>
      <c r="H733" s="9">
        <v>157595</v>
      </c>
      <c r="I733" s="124"/>
      <c r="J733" s="125"/>
      <c r="K733" s="126"/>
      <c r="L733" s="129"/>
      <c r="M733" s="130"/>
      <c r="N733" s="49" t="str">
        <f t="shared" si="58"/>
        <v>17599</v>
      </c>
      <c r="O733" t="str">
        <f t="shared" si="56"/>
        <v/>
      </c>
      <c r="Q733">
        <f>+N733*1</f>
        <v>17599</v>
      </c>
      <c r="R733" s="39">
        <f t="shared" si="57"/>
        <v>1500908</v>
      </c>
    </row>
    <row r="734" spans="1:18" ht="16.149999999999999" customHeight="1">
      <c r="A734" s="12">
        <v>715</v>
      </c>
      <c r="B734" s="12" t="s">
        <v>982</v>
      </c>
      <c r="C734" s="6" t="s">
        <v>983</v>
      </c>
      <c r="D734" s="7">
        <v>45006</v>
      </c>
      <c r="E734" s="8" t="s">
        <v>984</v>
      </c>
      <c r="F734" s="9">
        <v>-1016695</v>
      </c>
      <c r="G734" s="8" t="s">
        <v>29</v>
      </c>
      <c r="H734" s="9">
        <v>-106753</v>
      </c>
      <c r="I734" s="137">
        <v>-909942</v>
      </c>
      <c r="J734" s="138"/>
      <c r="K734" s="139"/>
      <c r="L734" s="140" t="s">
        <v>978</v>
      </c>
      <c r="M734" s="141"/>
      <c r="N734" t="str">
        <f t="shared" si="58"/>
        <v>'235</v>
      </c>
      <c r="O734" t="str">
        <f t="shared" si="56"/>
        <v>HT</v>
      </c>
      <c r="P734" t="str">
        <f>+RIGHT(N734,LEN(N734)-1)</f>
        <v>235</v>
      </c>
      <c r="Q734">
        <f>+P734*1</f>
        <v>235</v>
      </c>
      <c r="R734" s="39">
        <f t="shared" si="57"/>
        <v>-1016695</v>
      </c>
    </row>
    <row r="735" spans="1:18" ht="16.149999999999999" customHeight="1">
      <c r="A735" s="12">
        <v>716</v>
      </c>
      <c r="B735" s="12" t="s">
        <v>985</v>
      </c>
      <c r="C735" s="6" t="s">
        <v>986</v>
      </c>
      <c r="D735" s="7">
        <v>45028</v>
      </c>
      <c r="E735" s="8" t="s">
        <v>987</v>
      </c>
      <c r="F735" s="9">
        <v>-244328</v>
      </c>
      <c r="G735" s="8" t="s">
        <v>29</v>
      </c>
      <c r="H735" s="9">
        <v>-25654</v>
      </c>
      <c r="I735" s="137">
        <v>-218674</v>
      </c>
      <c r="J735" s="138"/>
      <c r="K735" s="139"/>
      <c r="L735" s="140" t="s">
        <v>978</v>
      </c>
      <c r="M735" s="141"/>
      <c r="N735" t="str">
        <f t="shared" si="58"/>
        <v>'335</v>
      </c>
      <c r="O735" t="str">
        <f t="shared" si="56"/>
        <v>HT</v>
      </c>
      <c r="P735" t="str">
        <f>+RIGHT(N735,LEN(N735)-1)</f>
        <v>335</v>
      </c>
      <c r="Q735">
        <f>+P735*1</f>
        <v>335</v>
      </c>
      <c r="R735" s="39">
        <f t="shared" si="57"/>
        <v>-244328</v>
      </c>
    </row>
    <row r="736" spans="1:18" ht="14.45" customHeight="1">
      <c r="A736" s="5">
        <v>717</v>
      </c>
      <c r="B736" s="119" t="s">
        <v>988</v>
      </c>
      <c r="C736" s="6" t="s">
        <v>989</v>
      </c>
      <c r="D736" s="7">
        <v>45008</v>
      </c>
      <c r="E736" s="8" t="s">
        <v>28</v>
      </c>
      <c r="F736" s="9">
        <v>4155855</v>
      </c>
      <c r="G736" s="8" t="s">
        <v>29</v>
      </c>
      <c r="H736" s="9">
        <v>436365</v>
      </c>
      <c r="I736" s="121">
        <v>7360142</v>
      </c>
      <c r="J736" s="122"/>
      <c r="K736" s="123"/>
      <c r="L736" s="127" t="s">
        <v>990</v>
      </c>
      <c r="M736" s="128"/>
      <c r="N736" s="49" t="str">
        <f t="shared" si="58"/>
        <v>16009</v>
      </c>
      <c r="O736" t="str">
        <f t="shared" si="56"/>
        <v/>
      </c>
      <c r="Q736">
        <f t="shared" ref="Q736:Q755" si="59">+N736*1</f>
        <v>16009</v>
      </c>
      <c r="R736" s="39">
        <f t="shared" si="57"/>
        <v>4155855</v>
      </c>
    </row>
    <row r="737" spans="1:18" ht="14.45" customHeight="1">
      <c r="A737" s="10">
        <v>718</v>
      </c>
      <c r="B737" s="131"/>
      <c r="C737" s="6" t="s">
        <v>991</v>
      </c>
      <c r="D737" s="7">
        <v>45003</v>
      </c>
      <c r="E737" s="8" t="s">
        <v>28</v>
      </c>
      <c r="F737" s="9">
        <v>2029379</v>
      </c>
      <c r="G737" s="8" t="s">
        <v>29</v>
      </c>
      <c r="H737" s="9">
        <v>213085</v>
      </c>
      <c r="I737" s="132"/>
      <c r="J737" s="133"/>
      <c r="K737" s="134"/>
      <c r="L737" s="135"/>
      <c r="M737" s="136"/>
      <c r="N737" s="49" t="str">
        <f t="shared" si="58"/>
        <v>15680</v>
      </c>
      <c r="O737" t="str">
        <f t="shared" si="56"/>
        <v/>
      </c>
      <c r="Q737">
        <f t="shared" si="59"/>
        <v>15680</v>
      </c>
      <c r="R737" s="39">
        <f t="shared" si="57"/>
        <v>2029379</v>
      </c>
    </row>
    <row r="738" spans="1:18" ht="14.45" customHeight="1">
      <c r="A738" s="11">
        <v>719</v>
      </c>
      <c r="B738" s="120"/>
      <c r="C738" s="6" t="s">
        <v>992</v>
      </c>
      <c r="D738" s="7">
        <v>44993</v>
      </c>
      <c r="E738" s="8" t="s">
        <v>28</v>
      </c>
      <c r="F738" s="9">
        <v>2038388</v>
      </c>
      <c r="G738" s="8" t="s">
        <v>29</v>
      </c>
      <c r="H738" s="9">
        <v>214031</v>
      </c>
      <c r="I738" s="124"/>
      <c r="J738" s="125"/>
      <c r="K738" s="126"/>
      <c r="L738" s="129"/>
      <c r="M738" s="130"/>
      <c r="N738" s="49" t="str">
        <f t="shared" si="58"/>
        <v>11780</v>
      </c>
      <c r="O738" t="str">
        <f t="shared" si="56"/>
        <v/>
      </c>
      <c r="Q738">
        <f t="shared" si="59"/>
        <v>11780</v>
      </c>
      <c r="R738" s="39">
        <f t="shared" si="57"/>
        <v>2038388</v>
      </c>
    </row>
    <row r="739" spans="1:18" ht="14.45" customHeight="1">
      <c r="A739" s="5">
        <v>720</v>
      </c>
      <c r="B739" s="119" t="s">
        <v>993</v>
      </c>
      <c r="C739" s="6" t="s">
        <v>994</v>
      </c>
      <c r="D739" s="7">
        <v>44981</v>
      </c>
      <c r="E739" s="8" t="s">
        <v>790</v>
      </c>
      <c r="F739" s="9">
        <v>2023615</v>
      </c>
      <c r="G739" s="8" t="s">
        <v>29</v>
      </c>
      <c r="H739" s="9">
        <v>212480</v>
      </c>
      <c r="I739" s="121">
        <v>12888240</v>
      </c>
      <c r="J739" s="122"/>
      <c r="K739" s="123"/>
      <c r="L739" s="127" t="s">
        <v>995</v>
      </c>
      <c r="M739" s="128"/>
      <c r="N739" s="49" t="str">
        <f t="shared" si="58"/>
        <v>08619</v>
      </c>
      <c r="O739" t="str">
        <f t="shared" si="56"/>
        <v/>
      </c>
      <c r="Q739">
        <f t="shared" si="59"/>
        <v>8619</v>
      </c>
      <c r="R739" s="39">
        <f t="shared" si="57"/>
        <v>2023615</v>
      </c>
    </row>
    <row r="740" spans="1:18" ht="14.45" customHeight="1">
      <c r="A740" s="10">
        <v>721</v>
      </c>
      <c r="B740" s="131"/>
      <c r="C740" s="6" t="s">
        <v>996</v>
      </c>
      <c r="D740" s="7">
        <v>44975</v>
      </c>
      <c r="E740" s="8" t="s">
        <v>813</v>
      </c>
      <c r="F740" s="9">
        <v>3049332</v>
      </c>
      <c r="G740" s="8" t="s">
        <v>29</v>
      </c>
      <c r="H740" s="9">
        <v>320180</v>
      </c>
      <c r="I740" s="132"/>
      <c r="J740" s="133"/>
      <c r="K740" s="134"/>
      <c r="L740" s="135"/>
      <c r="M740" s="136"/>
      <c r="N740" s="49" t="str">
        <f t="shared" si="58"/>
        <v>06675</v>
      </c>
      <c r="O740" t="str">
        <f t="shared" si="56"/>
        <v/>
      </c>
      <c r="Q740">
        <f t="shared" si="59"/>
        <v>6675</v>
      </c>
      <c r="R740" s="39">
        <f t="shared" si="57"/>
        <v>3049332</v>
      </c>
    </row>
    <row r="741" spans="1:18" ht="14.45" customHeight="1">
      <c r="A741" s="10">
        <v>722</v>
      </c>
      <c r="B741" s="131"/>
      <c r="C741" s="6" t="s">
        <v>997</v>
      </c>
      <c r="D741" s="7">
        <v>44967</v>
      </c>
      <c r="E741" s="8" t="s">
        <v>52</v>
      </c>
      <c r="F741" s="9">
        <v>3033800</v>
      </c>
      <c r="G741" s="8" t="s">
        <v>29</v>
      </c>
      <c r="H741" s="9">
        <v>318549</v>
      </c>
      <c r="I741" s="132"/>
      <c r="J741" s="133"/>
      <c r="K741" s="134"/>
      <c r="L741" s="135"/>
      <c r="M741" s="136"/>
      <c r="N741" s="49" t="str">
        <f t="shared" si="58"/>
        <v>03769</v>
      </c>
      <c r="O741" t="str">
        <f t="shared" si="56"/>
        <v/>
      </c>
      <c r="Q741">
        <f t="shared" si="59"/>
        <v>3769</v>
      </c>
      <c r="R741" s="39">
        <f t="shared" si="57"/>
        <v>3033800</v>
      </c>
    </row>
    <row r="742" spans="1:18" ht="14.45" customHeight="1">
      <c r="A742" s="10">
        <v>723</v>
      </c>
      <c r="B742" s="131"/>
      <c r="C742" s="6" t="s">
        <v>998</v>
      </c>
      <c r="D742" s="7">
        <v>44971</v>
      </c>
      <c r="E742" s="8" t="s">
        <v>52</v>
      </c>
      <c r="F742" s="9">
        <v>3177820</v>
      </c>
      <c r="G742" s="8" t="s">
        <v>29</v>
      </c>
      <c r="H742" s="9">
        <v>333671</v>
      </c>
      <c r="I742" s="132"/>
      <c r="J742" s="133"/>
      <c r="K742" s="134"/>
      <c r="L742" s="135"/>
      <c r="M742" s="136"/>
      <c r="N742" s="49" t="str">
        <f t="shared" si="58"/>
        <v>04075</v>
      </c>
      <c r="O742" t="str">
        <f t="shared" si="56"/>
        <v/>
      </c>
      <c r="Q742">
        <f t="shared" si="59"/>
        <v>4075</v>
      </c>
      <c r="R742" s="39">
        <f t="shared" si="57"/>
        <v>3177820</v>
      </c>
    </row>
    <row r="743" spans="1:18" ht="14.45" customHeight="1">
      <c r="A743" s="11">
        <v>724</v>
      </c>
      <c r="B743" s="120"/>
      <c r="C743" s="6" t="s">
        <v>999</v>
      </c>
      <c r="D743" s="7">
        <v>44963</v>
      </c>
      <c r="E743" s="8" t="s">
        <v>813</v>
      </c>
      <c r="F743" s="9">
        <v>3115701</v>
      </c>
      <c r="G743" s="8" t="s">
        <v>29</v>
      </c>
      <c r="H743" s="9">
        <v>327149</v>
      </c>
      <c r="I743" s="124"/>
      <c r="J743" s="125"/>
      <c r="K743" s="126"/>
      <c r="L743" s="129"/>
      <c r="M743" s="130"/>
      <c r="N743" s="49" t="str">
        <f t="shared" si="58"/>
        <v>02975</v>
      </c>
      <c r="O743" t="str">
        <f t="shared" si="56"/>
        <v/>
      </c>
      <c r="Q743">
        <f t="shared" si="59"/>
        <v>2975</v>
      </c>
      <c r="R743" s="39">
        <f t="shared" si="57"/>
        <v>3115701</v>
      </c>
    </row>
    <row r="744" spans="1:18" ht="14.45" customHeight="1">
      <c r="A744" s="5">
        <v>725</v>
      </c>
      <c r="B744" s="119" t="s">
        <v>1000</v>
      </c>
      <c r="C744" s="6" t="s">
        <v>1001</v>
      </c>
      <c r="D744" s="7">
        <v>45013</v>
      </c>
      <c r="E744" s="8" t="s">
        <v>28</v>
      </c>
      <c r="F744" s="9">
        <v>2846129</v>
      </c>
      <c r="G744" s="8" t="s">
        <v>29</v>
      </c>
      <c r="H744" s="9">
        <v>298843</v>
      </c>
      <c r="I744" s="121">
        <v>12662625</v>
      </c>
      <c r="J744" s="122"/>
      <c r="K744" s="123"/>
      <c r="L744" s="127" t="s">
        <v>995</v>
      </c>
      <c r="M744" s="128"/>
      <c r="N744" s="49" t="str">
        <f t="shared" si="58"/>
        <v>17672</v>
      </c>
      <c r="O744" t="str">
        <f t="shared" si="56"/>
        <v/>
      </c>
      <c r="Q744">
        <f t="shared" si="59"/>
        <v>17672</v>
      </c>
      <c r="R744" s="39">
        <f t="shared" si="57"/>
        <v>2846129</v>
      </c>
    </row>
    <row r="745" spans="1:18" ht="14.45" customHeight="1">
      <c r="A745" s="10">
        <v>726</v>
      </c>
      <c r="B745" s="131"/>
      <c r="C745" s="6" t="s">
        <v>1002</v>
      </c>
      <c r="D745" s="7">
        <v>45002</v>
      </c>
      <c r="E745" s="8" t="s">
        <v>813</v>
      </c>
      <c r="F745" s="9">
        <v>1866475</v>
      </c>
      <c r="G745" s="8" t="s">
        <v>29</v>
      </c>
      <c r="H745" s="9">
        <v>195980</v>
      </c>
      <c r="I745" s="132"/>
      <c r="J745" s="133"/>
      <c r="K745" s="134"/>
      <c r="L745" s="135"/>
      <c r="M745" s="136"/>
      <c r="N745" s="49" t="str">
        <f t="shared" si="58"/>
        <v>15628</v>
      </c>
      <c r="O745" t="str">
        <f t="shared" si="56"/>
        <v/>
      </c>
      <c r="Q745">
        <f t="shared" si="59"/>
        <v>15628</v>
      </c>
      <c r="R745" s="39">
        <f t="shared" si="57"/>
        <v>1866475</v>
      </c>
    </row>
    <row r="746" spans="1:18" ht="14.45" customHeight="1">
      <c r="A746" s="10">
        <v>727</v>
      </c>
      <c r="B746" s="131"/>
      <c r="C746" s="6" t="s">
        <v>1003</v>
      </c>
      <c r="D746" s="7">
        <v>44999</v>
      </c>
      <c r="E746" s="8" t="s">
        <v>28</v>
      </c>
      <c r="F746" s="9">
        <v>2082432</v>
      </c>
      <c r="G746" s="8" t="s">
        <v>29</v>
      </c>
      <c r="H746" s="9">
        <v>218655</v>
      </c>
      <c r="I746" s="132"/>
      <c r="J746" s="133"/>
      <c r="K746" s="134"/>
      <c r="L746" s="135"/>
      <c r="M746" s="136"/>
      <c r="N746" s="49" t="str">
        <f t="shared" si="58"/>
        <v>13545</v>
      </c>
      <c r="O746" t="str">
        <f t="shared" si="56"/>
        <v/>
      </c>
      <c r="Q746">
        <f t="shared" si="59"/>
        <v>13545</v>
      </c>
      <c r="R746" s="39">
        <f t="shared" si="57"/>
        <v>2082432</v>
      </c>
    </row>
    <row r="747" spans="1:18" ht="14.45" customHeight="1">
      <c r="A747" s="10">
        <v>728</v>
      </c>
      <c r="B747" s="131"/>
      <c r="C747" s="6" t="s">
        <v>1004</v>
      </c>
      <c r="D747" s="7">
        <v>45003</v>
      </c>
      <c r="E747" s="8" t="s">
        <v>1005</v>
      </c>
      <c r="F747" s="9">
        <v>2350491</v>
      </c>
      <c r="G747" s="8" t="s">
        <v>29</v>
      </c>
      <c r="H747" s="9">
        <v>246802</v>
      </c>
      <c r="I747" s="132"/>
      <c r="J747" s="133"/>
      <c r="K747" s="134"/>
      <c r="L747" s="135"/>
      <c r="M747" s="136"/>
      <c r="N747" s="49" t="str">
        <f t="shared" si="58"/>
        <v>15704</v>
      </c>
      <c r="O747" t="str">
        <f t="shared" si="56"/>
        <v/>
      </c>
      <c r="Q747">
        <f t="shared" si="59"/>
        <v>15704</v>
      </c>
      <c r="R747" s="39">
        <f t="shared" si="57"/>
        <v>2350491</v>
      </c>
    </row>
    <row r="748" spans="1:18" ht="14.45" customHeight="1">
      <c r="A748" s="10">
        <v>729</v>
      </c>
      <c r="B748" s="131"/>
      <c r="C748" s="6" t="s">
        <v>1006</v>
      </c>
      <c r="D748" s="7">
        <v>45007</v>
      </c>
      <c r="E748" s="8" t="s">
        <v>813</v>
      </c>
      <c r="F748" s="9">
        <v>1860265</v>
      </c>
      <c r="G748" s="8" t="s">
        <v>29</v>
      </c>
      <c r="H748" s="9">
        <v>195328</v>
      </c>
      <c r="I748" s="132"/>
      <c r="J748" s="133"/>
      <c r="K748" s="134"/>
      <c r="L748" s="135"/>
      <c r="M748" s="136"/>
      <c r="N748" s="49" t="str">
        <f t="shared" si="58"/>
        <v>15879</v>
      </c>
      <c r="O748" t="str">
        <f t="shared" si="56"/>
        <v/>
      </c>
      <c r="Q748">
        <f t="shared" si="59"/>
        <v>15879</v>
      </c>
      <c r="R748" s="39">
        <f t="shared" si="57"/>
        <v>1860265</v>
      </c>
    </row>
    <row r="749" spans="1:18" ht="14.45" customHeight="1">
      <c r="A749" s="10">
        <v>730</v>
      </c>
      <c r="B749" s="131"/>
      <c r="C749" s="6" t="s">
        <v>1007</v>
      </c>
      <c r="D749" s="7">
        <v>44986</v>
      </c>
      <c r="E749" s="8" t="s">
        <v>52</v>
      </c>
      <c r="F749" s="9">
        <v>2038388</v>
      </c>
      <c r="G749" s="8" t="s">
        <v>29</v>
      </c>
      <c r="H749" s="9">
        <v>214031</v>
      </c>
      <c r="I749" s="132"/>
      <c r="J749" s="133"/>
      <c r="K749" s="134"/>
      <c r="L749" s="135"/>
      <c r="M749" s="136"/>
      <c r="N749" s="49" t="str">
        <f t="shared" si="58"/>
        <v>09152</v>
      </c>
      <c r="O749" t="str">
        <f t="shared" si="56"/>
        <v/>
      </c>
      <c r="Q749">
        <f t="shared" si="59"/>
        <v>9152</v>
      </c>
      <c r="R749" s="39">
        <f t="shared" si="57"/>
        <v>2038388</v>
      </c>
    </row>
    <row r="750" spans="1:18" ht="14.45" customHeight="1">
      <c r="A750" s="11">
        <v>731</v>
      </c>
      <c r="B750" s="120"/>
      <c r="C750" s="6" t="s">
        <v>1008</v>
      </c>
      <c r="D750" s="7">
        <v>44987</v>
      </c>
      <c r="E750" s="8" t="s">
        <v>1009</v>
      </c>
      <c r="F750" s="9">
        <v>1104004</v>
      </c>
      <c r="G750" s="8" t="s">
        <v>29</v>
      </c>
      <c r="H750" s="9">
        <v>115920</v>
      </c>
      <c r="I750" s="124"/>
      <c r="J750" s="125"/>
      <c r="K750" s="126"/>
      <c r="L750" s="129"/>
      <c r="M750" s="130"/>
      <c r="N750" s="49" t="str">
        <f t="shared" si="58"/>
        <v>10570</v>
      </c>
      <c r="O750" t="str">
        <f t="shared" si="56"/>
        <v/>
      </c>
      <c r="Q750">
        <f t="shared" si="59"/>
        <v>10570</v>
      </c>
      <c r="R750" s="39">
        <f t="shared" si="57"/>
        <v>1104004</v>
      </c>
    </row>
    <row r="751" spans="1:18" ht="14.45" customHeight="1">
      <c r="A751" s="5">
        <v>732</v>
      </c>
      <c r="B751" s="119" t="s">
        <v>1010</v>
      </c>
      <c r="C751" s="6" t="s">
        <v>1011</v>
      </c>
      <c r="D751" s="7">
        <v>44988</v>
      </c>
      <c r="E751" s="8" t="s">
        <v>790</v>
      </c>
      <c r="F751" s="9">
        <v>1211612</v>
      </c>
      <c r="G751" s="8" t="s">
        <v>29</v>
      </c>
      <c r="H751" s="9">
        <v>127219</v>
      </c>
      <c r="I751" s="121">
        <v>2674835</v>
      </c>
      <c r="J751" s="122"/>
      <c r="K751" s="123"/>
      <c r="L751" s="127" t="s">
        <v>1012</v>
      </c>
      <c r="M751" s="128"/>
      <c r="N751" s="49" t="str">
        <f t="shared" si="58"/>
        <v>11254</v>
      </c>
      <c r="O751" t="str">
        <f t="shared" si="56"/>
        <v/>
      </c>
      <c r="Q751">
        <f t="shared" si="59"/>
        <v>11254</v>
      </c>
      <c r="R751" s="39">
        <f t="shared" si="57"/>
        <v>1211612</v>
      </c>
    </row>
    <row r="752" spans="1:18" ht="14.45" customHeight="1">
      <c r="A752" s="10">
        <v>733</v>
      </c>
      <c r="B752" s="131"/>
      <c r="C752" s="6" t="s">
        <v>1013</v>
      </c>
      <c r="D752" s="7">
        <v>45013</v>
      </c>
      <c r="E752" s="8" t="s">
        <v>813</v>
      </c>
      <c r="F752" s="9">
        <v>807741</v>
      </c>
      <c r="G752" s="8" t="s">
        <v>29</v>
      </c>
      <c r="H752" s="9">
        <v>84813</v>
      </c>
      <c r="I752" s="132"/>
      <c r="J752" s="133"/>
      <c r="K752" s="134"/>
      <c r="L752" s="135"/>
      <c r="M752" s="136"/>
      <c r="N752" s="49" t="str">
        <f t="shared" si="58"/>
        <v>17678</v>
      </c>
      <c r="O752" t="str">
        <f t="shared" si="56"/>
        <v/>
      </c>
      <c r="Q752">
        <f t="shared" si="59"/>
        <v>17678</v>
      </c>
      <c r="R752" s="39">
        <f t="shared" si="57"/>
        <v>807741</v>
      </c>
    </row>
    <row r="753" spans="1:18" ht="14.45" customHeight="1">
      <c r="A753" s="11">
        <v>734</v>
      </c>
      <c r="B753" s="120"/>
      <c r="C753" s="6" t="s">
        <v>1014</v>
      </c>
      <c r="D753" s="7">
        <v>45006</v>
      </c>
      <c r="E753" s="8" t="s">
        <v>790</v>
      </c>
      <c r="F753" s="9">
        <v>969289</v>
      </c>
      <c r="G753" s="8" t="s">
        <v>29</v>
      </c>
      <c r="H753" s="9">
        <v>101775</v>
      </c>
      <c r="I753" s="124"/>
      <c r="J753" s="125"/>
      <c r="K753" s="126"/>
      <c r="L753" s="129"/>
      <c r="M753" s="130"/>
      <c r="N753" s="49" t="str">
        <f t="shared" si="58"/>
        <v>15828</v>
      </c>
      <c r="O753" t="str">
        <f t="shared" si="56"/>
        <v/>
      </c>
      <c r="Q753">
        <f t="shared" si="59"/>
        <v>15828</v>
      </c>
      <c r="R753" s="39">
        <f t="shared" si="57"/>
        <v>969289</v>
      </c>
    </row>
    <row r="754" spans="1:18" ht="14.65" customHeight="1">
      <c r="A754" s="5">
        <v>735</v>
      </c>
      <c r="B754" s="119" t="s">
        <v>1015</v>
      </c>
      <c r="C754" s="6" t="s">
        <v>1016</v>
      </c>
      <c r="D754" s="7">
        <v>44998</v>
      </c>
      <c r="E754" s="8" t="s">
        <v>28</v>
      </c>
      <c r="F754" s="9">
        <v>1962984</v>
      </c>
      <c r="G754" s="8" t="s">
        <v>29</v>
      </c>
      <c r="H754" s="9">
        <v>206113</v>
      </c>
      <c r="I754" s="121">
        <v>5916329</v>
      </c>
      <c r="J754" s="122"/>
      <c r="K754" s="123"/>
      <c r="L754" s="127" t="s">
        <v>1017</v>
      </c>
      <c r="M754" s="128"/>
      <c r="N754" s="49" t="str">
        <f t="shared" si="58"/>
        <v>13478</v>
      </c>
      <c r="O754" t="str">
        <f t="shared" si="56"/>
        <v/>
      </c>
      <c r="Q754">
        <f t="shared" si="59"/>
        <v>13478</v>
      </c>
      <c r="R754" s="39">
        <f t="shared" si="57"/>
        <v>1962984</v>
      </c>
    </row>
    <row r="755" spans="1:18" ht="14.65" customHeight="1">
      <c r="A755" s="11">
        <v>736</v>
      </c>
      <c r="B755" s="120"/>
      <c r="C755" s="6" t="s">
        <v>1018</v>
      </c>
      <c r="D755" s="7">
        <v>44986</v>
      </c>
      <c r="E755" s="8" t="s">
        <v>28</v>
      </c>
      <c r="F755" s="9">
        <v>4647440</v>
      </c>
      <c r="G755" s="8" t="s">
        <v>29</v>
      </c>
      <c r="H755" s="9">
        <v>487982</v>
      </c>
      <c r="I755" s="124"/>
      <c r="J755" s="125"/>
      <c r="K755" s="126"/>
      <c r="L755" s="129"/>
      <c r="M755" s="130"/>
      <c r="N755" s="49" t="str">
        <f t="shared" si="58"/>
        <v>09149</v>
      </c>
      <c r="O755" t="str">
        <f t="shared" si="56"/>
        <v/>
      </c>
      <c r="Q755">
        <f t="shared" si="59"/>
        <v>9149</v>
      </c>
      <c r="R755" s="39">
        <f t="shared" si="57"/>
        <v>4647440</v>
      </c>
    </row>
    <row r="756" spans="1:18" ht="16.149999999999999" customHeight="1">
      <c r="A756" s="12">
        <v>737</v>
      </c>
      <c r="B756" s="12" t="s">
        <v>1019</v>
      </c>
      <c r="C756" s="6" t="s">
        <v>1020</v>
      </c>
      <c r="D756" s="7">
        <v>44995</v>
      </c>
      <c r="E756" s="8" t="s">
        <v>1021</v>
      </c>
      <c r="F756" s="9">
        <v>-2412927</v>
      </c>
      <c r="G756" s="8" t="s">
        <v>29</v>
      </c>
      <c r="H756" s="9">
        <v>-253357</v>
      </c>
      <c r="I756" s="137">
        <v>-2159570</v>
      </c>
      <c r="J756" s="138"/>
      <c r="K756" s="139"/>
      <c r="L756" s="140" t="s">
        <v>1017</v>
      </c>
      <c r="M756" s="141"/>
      <c r="N756" t="str">
        <f t="shared" si="58"/>
        <v>00260</v>
      </c>
      <c r="O756" t="str">
        <f t="shared" si="56"/>
        <v>HT</v>
      </c>
      <c r="P756" t="str">
        <f>+RIGHT(N756,LEN(N756)-1)</f>
        <v>0260</v>
      </c>
      <c r="Q756">
        <f>+P756*1</f>
        <v>260</v>
      </c>
      <c r="R756" s="39">
        <f t="shared" si="57"/>
        <v>-2412927</v>
      </c>
    </row>
    <row r="757" spans="1:18" ht="14.45" customHeight="1">
      <c r="A757" s="5">
        <v>738</v>
      </c>
      <c r="B757" s="119" t="s">
        <v>1022</v>
      </c>
      <c r="C757" s="6" t="s">
        <v>1023</v>
      </c>
      <c r="D757" s="7">
        <v>44960</v>
      </c>
      <c r="E757" s="8" t="s">
        <v>28</v>
      </c>
      <c r="F757" s="9">
        <v>3778154</v>
      </c>
      <c r="G757" s="8" t="s">
        <v>29</v>
      </c>
      <c r="H757" s="9">
        <v>396706</v>
      </c>
      <c r="I757" s="121">
        <v>11233325</v>
      </c>
      <c r="J757" s="122"/>
      <c r="K757" s="123"/>
      <c r="L757" s="127" t="s">
        <v>1024</v>
      </c>
      <c r="M757" s="128"/>
      <c r="N757" s="49" t="str">
        <f t="shared" si="58"/>
        <v>02833</v>
      </c>
      <c r="O757" t="str">
        <f t="shared" si="56"/>
        <v/>
      </c>
      <c r="Q757">
        <f t="shared" ref="Q757:Q765" si="60">+N757*1</f>
        <v>2833</v>
      </c>
      <c r="R757" s="39">
        <f t="shared" si="57"/>
        <v>3778154</v>
      </c>
    </row>
    <row r="758" spans="1:18" ht="14.45" customHeight="1">
      <c r="A758" s="10">
        <v>739</v>
      </c>
      <c r="B758" s="131"/>
      <c r="C758" s="6" t="s">
        <v>1025</v>
      </c>
      <c r="D758" s="7">
        <v>44961</v>
      </c>
      <c r="E758" s="8" t="s">
        <v>28</v>
      </c>
      <c r="F758" s="9">
        <v>1221638</v>
      </c>
      <c r="G758" s="8" t="s">
        <v>29</v>
      </c>
      <c r="H758" s="9">
        <v>128272</v>
      </c>
      <c r="I758" s="132"/>
      <c r="J758" s="133"/>
      <c r="K758" s="134"/>
      <c r="L758" s="135"/>
      <c r="M758" s="136"/>
      <c r="N758" s="49" t="str">
        <f t="shared" si="58"/>
        <v>02896</v>
      </c>
      <c r="O758" t="str">
        <f t="shared" si="56"/>
        <v/>
      </c>
      <c r="Q758">
        <f t="shared" si="60"/>
        <v>2896</v>
      </c>
      <c r="R758" s="39">
        <f t="shared" si="57"/>
        <v>1221638</v>
      </c>
    </row>
    <row r="759" spans="1:18" ht="14.45" customHeight="1">
      <c r="A759" s="10">
        <v>740</v>
      </c>
      <c r="B759" s="131"/>
      <c r="C759" s="6" t="s">
        <v>1026</v>
      </c>
      <c r="D759" s="7">
        <v>44978</v>
      </c>
      <c r="E759" s="8" t="s">
        <v>28</v>
      </c>
      <c r="F759" s="9">
        <v>3413126</v>
      </c>
      <c r="G759" s="8" t="s">
        <v>29</v>
      </c>
      <c r="H759" s="9">
        <v>358378</v>
      </c>
      <c r="I759" s="132"/>
      <c r="J759" s="133"/>
      <c r="K759" s="134"/>
      <c r="L759" s="135"/>
      <c r="M759" s="136"/>
      <c r="N759" s="49" t="str">
        <f t="shared" si="58"/>
        <v>06810</v>
      </c>
      <c r="O759" t="str">
        <f t="shared" si="56"/>
        <v/>
      </c>
      <c r="Q759">
        <f t="shared" si="60"/>
        <v>6810</v>
      </c>
      <c r="R759" s="39">
        <f t="shared" si="57"/>
        <v>3413126</v>
      </c>
    </row>
    <row r="760" spans="1:18" ht="14.45" customHeight="1">
      <c r="A760" s="10">
        <v>741</v>
      </c>
      <c r="B760" s="131"/>
      <c r="C760" s="6" t="s">
        <v>1027</v>
      </c>
      <c r="D760" s="7">
        <v>44975</v>
      </c>
      <c r="E760" s="8" t="s">
        <v>813</v>
      </c>
      <c r="F760" s="9">
        <v>807741</v>
      </c>
      <c r="G760" s="8" t="s">
        <v>29</v>
      </c>
      <c r="H760" s="9">
        <v>84813</v>
      </c>
      <c r="I760" s="132"/>
      <c r="J760" s="133"/>
      <c r="K760" s="134"/>
      <c r="L760" s="135"/>
      <c r="M760" s="136"/>
      <c r="N760" s="49" t="str">
        <f t="shared" si="58"/>
        <v>06709</v>
      </c>
      <c r="O760" t="str">
        <f t="shared" si="56"/>
        <v/>
      </c>
      <c r="Q760">
        <f t="shared" si="60"/>
        <v>6709</v>
      </c>
      <c r="R760" s="39">
        <f t="shared" si="57"/>
        <v>807741</v>
      </c>
    </row>
    <row r="761" spans="1:18" ht="14.45" customHeight="1">
      <c r="A761" s="10">
        <v>742</v>
      </c>
      <c r="B761" s="131"/>
      <c r="C761" s="6" t="s">
        <v>1028</v>
      </c>
      <c r="D761" s="7">
        <v>44961</v>
      </c>
      <c r="E761" s="8" t="s">
        <v>28</v>
      </c>
      <c r="F761" s="9">
        <v>2108904</v>
      </c>
      <c r="G761" s="8" t="s">
        <v>29</v>
      </c>
      <c r="H761" s="9">
        <v>221435</v>
      </c>
      <c r="I761" s="132"/>
      <c r="J761" s="133"/>
      <c r="K761" s="134"/>
      <c r="L761" s="135"/>
      <c r="M761" s="136"/>
      <c r="N761" s="49" t="str">
        <f t="shared" si="58"/>
        <v>02898</v>
      </c>
      <c r="O761" t="str">
        <f t="shared" si="56"/>
        <v/>
      </c>
      <c r="Q761">
        <f t="shared" si="60"/>
        <v>2898</v>
      </c>
      <c r="R761" s="39">
        <f t="shared" si="57"/>
        <v>2108904</v>
      </c>
    </row>
    <row r="762" spans="1:18" ht="14.45" customHeight="1">
      <c r="A762" s="11">
        <v>743</v>
      </c>
      <c r="B762" s="120"/>
      <c r="C762" s="6" t="s">
        <v>1029</v>
      </c>
      <c r="D762" s="7">
        <v>44982</v>
      </c>
      <c r="E762" s="8" t="s">
        <v>28</v>
      </c>
      <c r="F762" s="9">
        <v>1221638</v>
      </c>
      <c r="G762" s="8" t="s">
        <v>29</v>
      </c>
      <c r="H762" s="9">
        <v>128272</v>
      </c>
      <c r="I762" s="124"/>
      <c r="J762" s="125"/>
      <c r="K762" s="126"/>
      <c r="L762" s="129"/>
      <c r="M762" s="130"/>
      <c r="N762" s="49" t="str">
        <f t="shared" si="58"/>
        <v>09017</v>
      </c>
      <c r="O762" t="str">
        <f t="shared" si="56"/>
        <v/>
      </c>
      <c r="Q762">
        <f t="shared" si="60"/>
        <v>9017</v>
      </c>
      <c r="R762" s="39">
        <f t="shared" si="57"/>
        <v>1221638</v>
      </c>
    </row>
    <row r="763" spans="1:18" ht="14.45" customHeight="1">
      <c r="A763" s="5">
        <v>744</v>
      </c>
      <c r="B763" s="119" t="s">
        <v>1030</v>
      </c>
      <c r="C763" s="6" t="s">
        <v>1031</v>
      </c>
      <c r="D763" s="7">
        <v>45001</v>
      </c>
      <c r="E763" s="8" t="s">
        <v>28</v>
      </c>
      <c r="F763" s="9">
        <v>2778100</v>
      </c>
      <c r="G763" s="8" t="s">
        <v>29</v>
      </c>
      <c r="H763" s="9">
        <v>291701</v>
      </c>
      <c r="I763" s="121">
        <v>5818809</v>
      </c>
      <c r="J763" s="122"/>
      <c r="K763" s="123"/>
      <c r="L763" s="127" t="s">
        <v>1024</v>
      </c>
      <c r="M763" s="128"/>
      <c r="N763" s="49" t="str">
        <f t="shared" si="58"/>
        <v>13735</v>
      </c>
      <c r="O763" t="str">
        <f t="shared" si="56"/>
        <v/>
      </c>
      <c r="Q763">
        <f t="shared" si="60"/>
        <v>13735</v>
      </c>
      <c r="R763" s="39">
        <f t="shared" si="57"/>
        <v>2778100</v>
      </c>
    </row>
    <row r="764" spans="1:18" ht="14.45" customHeight="1">
      <c r="A764" s="10">
        <v>745</v>
      </c>
      <c r="B764" s="131"/>
      <c r="C764" s="6" t="s">
        <v>1032</v>
      </c>
      <c r="D764" s="7">
        <v>44996</v>
      </c>
      <c r="E764" s="8" t="s">
        <v>28</v>
      </c>
      <c r="F764" s="9">
        <v>1418560</v>
      </c>
      <c r="G764" s="8" t="s">
        <v>29</v>
      </c>
      <c r="H764" s="9">
        <v>148949</v>
      </c>
      <c r="I764" s="132"/>
      <c r="J764" s="133"/>
      <c r="K764" s="134"/>
      <c r="L764" s="135"/>
      <c r="M764" s="136"/>
      <c r="N764" s="49" t="str">
        <f t="shared" si="58"/>
        <v>13348</v>
      </c>
      <c r="O764" t="str">
        <f t="shared" si="56"/>
        <v/>
      </c>
      <c r="Q764">
        <f t="shared" si="60"/>
        <v>13348</v>
      </c>
      <c r="R764" s="39">
        <f t="shared" si="57"/>
        <v>1418560</v>
      </c>
    </row>
    <row r="765" spans="1:18" ht="14.45" customHeight="1">
      <c r="A765" s="11">
        <v>746</v>
      </c>
      <c r="B765" s="120"/>
      <c r="C765" s="6" t="s">
        <v>1033</v>
      </c>
      <c r="D765" s="7">
        <v>45012</v>
      </c>
      <c r="E765" s="8" t="s">
        <v>28</v>
      </c>
      <c r="F765" s="9">
        <v>2304803</v>
      </c>
      <c r="G765" s="8" t="s">
        <v>29</v>
      </c>
      <c r="H765" s="9">
        <v>242004</v>
      </c>
      <c r="I765" s="124"/>
      <c r="J765" s="125"/>
      <c r="K765" s="126"/>
      <c r="L765" s="129"/>
      <c r="M765" s="130"/>
      <c r="N765" s="49" t="str">
        <f t="shared" si="58"/>
        <v>17632</v>
      </c>
      <c r="O765" t="str">
        <f t="shared" si="56"/>
        <v/>
      </c>
      <c r="Q765">
        <f t="shared" si="60"/>
        <v>17632</v>
      </c>
      <c r="R765" s="39">
        <f t="shared" si="57"/>
        <v>2304803</v>
      </c>
    </row>
    <row r="766" spans="1:18" ht="16.149999999999999" customHeight="1">
      <c r="A766" s="12">
        <v>747</v>
      </c>
      <c r="B766" s="12" t="s">
        <v>1034</v>
      </c>
      <c r="C766" s="6" t="s">
        <v>1035</v>
      </c>
      <c r="D766" s="7">
        <v>45008</v>
      </c>
      <c r="E766" s="8" t="s">
        <v>1036</v>
      </c>
      <c r="F766" s="9">
        <v>-190720</v>
      </c>
      <c r="G766" s="8" t="s">
        <v>29</v>
      </c>
      <c r="H766" s="9">
        <v>-20026</v>
      </c>
      <c r="I766" s="137">
        <v>-170694</v>
      </c>
      <c r="J766" s="138"/>
      <c r="K766" s="139"/>
      <c r="L766" s="140" t="s">
        <v>1024</v>
      </c>
      <c r="M766" s="141"/>
      <c r="N766" t="str">
        <f t="shared" si="58"/>
        <v>'671</v>
      </c>
      <c r="O766" t="str">
        <f t="shared" si="56"/>
        <v>HT</v>
      </c>
      <c r="P766" t="str">
        <f>+RIGHT(N766,LEN(N766)-1)</f>
        <v>671</v>
      </c>
      <c r="Q766">
        <f>+P766*1</f>
        <v>671</v>
      </c>
      <c r="R766" s="39">
        <f t="shared" si="57"/>
        <v>-190720</v>
      </c>
    </row>
    <row r="767" spans="1:18" ht="16.149999999999999" customHeight="1">
      <c r="A767" s="12">
        <v>748</v>
      </c>
      <c r="B767" s="12" t="s">
        <v>1037</v>
      </c>
      <c r="C767" s="6" t="s">
        <v>1038</v>
      </c>
      <c r="D767" s="7">
        <v>45028</v>
      </c>
      <c r="E767" s="8" t="s">
        <v>1039</v>
      </c>
      <c r="F767" s="9">
        <v>-374812</v>
      </c>
      <c r="G767" s="8" t="s">
        <v>29</v>
      </c>
      <c r="H767" s="9">
        <v>-39355</v>
      </c>
      <c r="I767" s="137">
        <v>-335457</v>
      </c>
      <c r="J767" s="138"/>
      <c r="K767" s="139"/>
      <c r="L767" s="140" t="s">
        <v>1024</v>
      </c>
      <c r="M767" s="141"/>
      <c r="N767" t="str">
        <f t="shared" si="58"/>
        <v>'838</v>
      </c>
      <c r="O767" t="str">
        <f t="shared" si="56"/>
        <v>HT</v>
      </c>
      <c r="P767" t="str">
        <f>+RIGHT(N767,LEN(N767)-1)</f>
        <v>838</v>
      </c>
      <c r="Q767">
        <f>+P767*1</f>
        <v>838</v>
      </c>
      <c r="R767" s="39">
        <f t="shared" si="57"/>
        <v>-374812</v>
      </c>
    </row>
    <row r="768" spans="1:18" ht="16.149999999999999" customHeight="1">
      <c r="A768" s="12">
        <v>749</v>
      </c>
      <c r="B768" s="12" t="s">
        <v>1040</v>
      </c>
      <c r="C768" s="6" t="s">
        <v>1041</v>
      </c>
      <c r="D768" s="7">
        <v>44982</v>
      </c>
      <c r="E768" s="8" t="s">
        <v>1042</v>
      </c>
      <c r="F768" s="9">
        <v>-1574511</v>
      </c>
      <c r="G768" s="8" t="s">
        <v>29</v>
      </c>
      <c r="H768" s="9">
        <v>-165324</v>
      </c>
      <c r="I768" s="137">
        <v>-1409187</v>
      </c>
      <c r="J768" s="138"/>
      <c r="K768" s="139"/>
      <c r="L768" s="140" t="s">
        <v>1043</v>
      </c>
      <c r="M768" s="141"/>
      <c r="N768" t="str">
        <f t="shared" si="58"/>
        <v>'303</v>
      </c>
      <c r="O768" t="str">
        <f t="shared" si="56"/>
        <v>HT</v>
      </c>
      <c r="P768" t="str">
        <f>+RIGHT(N768,LEN(N768)-1)</f>
        <v>303</v>
      </c>
      <c r="Q768">
        <f>+P768*1</f>
        <v>303</v>
      </c>
      <c r="R768" s="39">
        <f t="shared" si="57"/>
        <v>-1574511</v>
      </c>
    </row>
    <row r="769" spans="1:21" ht="14.45" customHeight="1">
      <c r="A769" s="5">
        <v>750</v>
      </c>
      <c r="B769" s="119" t="s">
        <v>1044</v>
      </c>
      <c r="C769" s="6" t="s">
        <v>1045</v>
      </c>
      <c r="D769" s="7">
        <v>45015</v>
      </c>
      <c r="E769" s="8" t="s">
        <v>28</v>
      </c>
      <c r="F769" s="9">
        <v>1540724</v>
      </c>
      <c r="G769" s="8" t="s">
        <v>29</v>
      </c>
      <c r="H769" s="9">
        <v>161776</v>
      </c>
      <c r="I769" s="121">
        <v>7099510</v>
      </c>
      <c r="J769" s="122"/>
      <c r="K769" s="123"/>
      <c r="L769" s="127" t="s">
        <v>1046</v>
      </c>
      <c r="M769" s="128"/>
      <c r="N769" s="49" t="str">
        <f t="shared" si="58"/>
        <v>18099</v>
      </c>
      <c r="O769" t="str">
        <f t="shared" si="56"/>
        <v/>
      </c>
      <c r="Q769">
        <f t="shared" ref="Q769:Q780" si="61">+N769*1</f>
        <v>18099</v>
      </c>
      <c r="R769" s="39">
        <f t="shared" si="57"/>
        <v>1540724</v>
      </c>
    </row>
    <row r="770" spans="1:21" ht="14.45" customHeight="1">
      <c r="A770" s="10">
        <v>751</v>
      </c>
      <c r="B770" s="131"/>
      <c r="C770" s="6" t="s">
        <v>1047</v>
      </c>
      <c r="D770" s="7">
        <v>44994</v>
      </c>
      <c r="E770" s="8" t="s">
        <v>28</v>
      </c>
      <c r="F770" s="9">
        <v>2430402</v>
      </c>
      <c r="G770" s="8" t="s">
        <v>29</v>
      </c>
      <c r="H770" s="9">
        <v>255192</v>
      </c>
      <c r="I770" s="132"/>
      <c r="J770" s="133"/>
      <c r="K770" s="134"/>
      <c r="L770" s="135"/>
      <c r="M770" s="136"/>
      <c r="N770" s="49" t="str">
        <f t="shared" si="58"/>
        <v>12698</v>
      </c>
      <c r="O770" t="str">
        <f t="shared" si="56"/>
        <v/>
      </c>
      <c r="Q770">
        <f t="shared" si="61"/>
        <v>12698</v>
      </c>
      <c r="R770" s="39">
        <f t="shared" si="57"/>
        <v>2430402</v>
      </c>
    </row>
    <row r="771" spans="1:21" ht="14.45" customHeight="1">
      <c r="A771" s="10">
        <v>752</v>
      </c>
      <c r="B771" s="131"/>
      <c r="C771" s="6" t="s">
        <v>1048</v>
      </c>
      <c r="D771" s="7">
        <v>44991</v>
      </c>
      <c r="E771" s="8" t="s">
        <v>28</v>
      </c>
      <c r="F771" s="9">
        <v>1611863</v>
      </c>
      <c r="G771" s="8" t="s">
        <v>29</v>
      </c>
      <c r="H771" s="9">
        <v>169246</v>
      </c>
      <c r="I771" s="132"/>
      <c r="J771" s="133"/>
      <c r="K771" s="134"/>
      <c r="L771" s="135"/>
      <c r="M771" s="136"/>
      <c r="N771" s="49" t="str">
        <f t="shared" si="58"/>
        <v>11381</v>
      </c>
      <c r="O771" t="str">
        <f t="shared" si="56"/>
        <v/>
      </c>
      <c r="Q771">
        <f t="shared" si="61"/>
        <v>11381</v>
      </c>
      <c r="R771" s="39">
        <f t="shared" si="57"/>
        <v>1611863</v>
      </c>
    </row>
    <row r="772" spans="1:21" ht="14.45" customHeight="1">
      <c r="A772" s="11">
        <v>753</v>
      </c>
      <c r="B772" s="120"/>
      <c r="C772" s="6" t="s">
        <v>1049</v>
      </c>
      <c r="D772" s="7">
        <v>44986</v>
      </c>
      <c r="E772" s="8" t="s">
        <v>28</v>
      </c>
      <c r="F772" s="9">
        <v>2349424</v>
      </c>
      <c r="G772" s="8" t="s">
        <v>29</v>
      </c>
      <c r="H772" s="9">
        <v>246689</v>
      </c>
      <c r="I772" s="124"/>
      <c r="J772" s="125"/>
      <c r="K772" s="126"/>
      <c r="L772" s="129"/>
      <c r="M772" s="130"/>
      <c r="N772" s="49" t="str">
        <f t="shared" si="58"/>
        <v>09147</v>
      </c>
      <c r="O772" t="str">
        <f t="shared" si="56"/>
        <v/>
      </c>
      <c r="Q772">
        <f t="shared" si="61"/>
        <v>9147</v>
      </c>
      <c r="R772" s="39">
        <f t="shared" si="57"/>
        <v>2349424</v>
      </c>
    </row>
    <row r="773" spans="1:21" ht="14.65" customHeight="1">
      <c r="A773" s="5">
        <v>754</v>
      </c>
      <c r="B773" s="119" t="s">
        <v>1050</v>
      </c>
      <c r="C773" s="6" t="s">
        <v>1051</v>
      </c>
      <c r="D773" s="7">
        <v>44992</v>
      </c>
      <c r="E773" s="8" t="s">
        <v>28</v>
      </c>
      <c r="F773" s="9">
        <v>4247857</v>
      </c>
      <c r="G773" s="8" t="s">
        <v>29</v>
      </c>
      <c r="H773" s="9">
        <v>446025</v>
      </c>
      <c r="I773" s="121">
        <v>7669535</v>
      </c>
      <c r="J773" s="122"/>
      <c r="K773" s="123"/>
      <c r="L773" s="127" t="s">
        <v>1052</v>
      </c>
      <c r="M773" s="128"/>
      <c r="N773" s="49" t="str">
        <f t="shared" si="58"/>
        <v>11492</v>
      </c>
      <c r="O773" t="str">
        <f t="shared" si="56"/>
        <v/>
      </c>
      <c r="Q773">
        <f t="shared" si="61"/>
        <v>11492</v>
      </c>
      <c r="R773" s="39">
        <f t="shared" si="57"/>
        <v>4247857</v>
      </c>
    </row>
    <row r="774" spans="1:21" ht="14.65" customHeight="1">
      <c r="A774" s="11">
        <v>755</v>
      </c>
      <c r="B774" s="120"/>
      <c r="C774" s="6" t="s">
        <v>1053</v>
      </c>
      <c r="D774" s="7">
        <v>45013</v>
      </c>
      <c r="E774" s="8" t="s">
        <v>28</v>
      </c>
      <c r="F774" s="9">
        <v>4321456</v>
      </c>
      <c r="G774" s="8" t="s">
        <v>29</v>
      </c>
      <c r="H774" s="9">
        <v>453753</v>
      </c>
      <c r="I774" s="124"/>
      <c r="J774" s="125"/>
      <c r="K774" s="126"/>
      <c r="L774" s="129"/>
      <c r="M774" s="130"/>
      <c r="N774" s="49" t="str">
        <f t="shared" si="58"/>
        <v>17688</v>
      </c>
      <c r="O774" t="str">
        <f t="shared" si="56"/>
        <v/>
      </c>
      <c r="Q774">
        <f t="shared" si="61"/>
        <v>17688</v>
      </c>
      <c r="R774" s="39">
        <f t="shared" si="57"/>
        <v>4321456</v>
      </c>
    </row>
    <row r="775" spans="1:21" ht="14.65" customHeight="1">
      <c r="A775" s="5">
        <v>756</v>
      </c>
      <c r="B775" s="119" t="s">
        <v>1054</v>
      </c>
      <c r="C775" s="6" t="s">
        <v>1055</v>
      </c>
      <c r="D775" s="7">
        <v>44999</v>
      </c>
      <c r="E775" s="8" t="s">
        <v>28</v>
      </c>
      <c r="F775" s="9">
        <v>2954963</v>
      </c>
      <c r="G775" s="8" t="s">
        <v>29</v>
      </c>
      <c r="H775" s="9">
        <v>310271</v>
      </c>
      <c r="I775" s="121">
        <v>5633191</v>
      </c>
      <c r="J775" s="122"/>
      <c r="K775" s="123"/>
      <c r="L775" s="127" t="s">
        <v>1056</v>
      </c>
      <c r="M775" s="128"/>
      <c r="N775" s="49" t="str">
        <f t="shared" si="58"/>
        <v>13574</v>
      </c>
      <c r="O775" t="str">
        <f t="shared" si="56"/>
        <v/>
      </c>
      <c r="Q775">
        <f t="shared" si="61"/>
        <v>13574</v>
      </c>
      <c r="R775" s="39">
        <f t="shared" si="57"/>
        <v>2954963</v>
      </c>
    </row>
    <row r="776" spans="1:21" ht="14.65" customHeight="1">
      <c r="A776" s="11">
        <v>757</v>
      </c>
      <c r="B776" s="120"/>
      <c r="C776" s="6" t="s">
        <v>1057</v>
      </c>
      <c r="D776" s="7">
        <v>45006</v>
      </c>
      <c r="E776" s="8" t="s">
        <v>28</v>
      </c>
      <c r="F776" s="9">
        <v>3339105</v>
      </c>
      <c r="G776" s="8" t="s">
        <v>29</v>
      </c>
      <c r="H776" s="9">
        <v>350606</v>
      </c>
      <c r="I776" s="124"/>
      <c r="J776" s="125"/>
      <c r="K776" s="126"/>
      <c r="L776" s="129"/>
      <c r="M776" s="130"/>
      <c r="N776" s="49" t="str">
        <f t="shared" si="58"/>
        <v>15849</v>
      </c>
      <c r="O776" t="str">
        <f t="shared" si="56"/>
        <v/>
      </c>
      <c r="Q776">
        <f t="shared" si="61"/>
        <v>15849</v>
      </c>
      <c r="R776" s="39">
        <f t="shared" si="57"/>
        <v>3339105</v>
      </c>
    </row>
    <row r="777" spans="1:21" ht="14.65" customHeight="1">
      <c r="A777" s="5">
        <v>758</v>
      </c>
      <c r="B777" s="119" t="s">
        <v>1058</v>
      </c>
      <c r="C777" s="6" t="s">
        <v>1059</v>
      </c>
      <c r="D777" s="7">
        <v>45001</v>
      </c>
      <c r="E777" s="8" t="s">
        <v>52</v>
      </c>
      <c r="F777" s="9">
        <v>2807365</v>
      </c>
      <c r="G777" s="8" t="s">
        <v>29</v>
      </c>
      <c r="H777" s="9">
        <v>294773</v>
      </c>
      <c r="I777" s="121">
        <v>4178838</v>
      </c>
      <c r="J777" s="122"/>
      <c r="K777" s="123"/>
      <c r="L777" s="127" t="s">
        <v>1060</v>
      </c>
      <c r="M777" s="128"/>
      <c r="N777" s="49" t="str">
        <f t="shared" si="58"/>
        <v>14194</v>
      </c>
      <c r="O777" t="str">
        <f t="shared" si="56"/>
        <v/>
      </c>
      <c r="Q777">
        <f t="shared" si="61"/>
        <v>14194</v>
      </c>
      <c r="R777" s="39">
        <f t="shared" si="57"/>
        <v>2807365</v>
      </c>
    </row>
    <row r="778" spans="1:21" ht="14.65" customHeight="1">
      <c r="A778" s="11">
        <v>759</v>
      </c>
      <c r="B778" s="120"/>
      <c r="C778" s="6" t="s">
        <v>1061</v>
      </c>
      <c r="D778" s="7">
        <v>44992</v>
      </c>
      <c r="E778" s="8" t="s">
        <v>813</v>
      </c>
      <c r="F778" s="9">
        <v>1861728</v>
      </c>
      <c r="G778" s="8" t="s">
        <v>29</v>
      </c>
      <c r="H778" s="9">
        <v>195482</v>
      </c>
      <c r="I778" s="124"/>
      <c r="J778" s="125"/>
      <c r="K778" s="126"/>
      <c r="L778" s="129"/>
      <c r="M778" s="130"/>
      <c r="N778" s="49" t="str">
        <f t="shared" si="58"/>
        <v>11477</v>
      </c>
      <c r="O778" t="str">
        <f t="shared" si="56"/>
        <v/>
      </c>
      <c r="Q778">
        <f t="shared" si="61"/>
        <v>11477</v>
      </c>
      <c r="R778" s="39">
        <f t="shared" si="57"/>
        <v>1861728</v>
      </c>
    </row>
    <row r="779" spans="1:21" ht="14.65" customHeight="1">
      <c r="A779" s="5">
        <v>760</v>
      </c>
      <c r="B779" s="119" t="s">
        <v>1062</v>
      </c>
      <c r="C779" s="6" t="s">
        <v>1063</v>
      </c>
      <c r="D779" s="7">
        <v>45006</v>
      </c>
      <c r="E779" s="8" t="s">
        <v>52</v>
      </c>
      <c r="F779" s="9">
        <v>1749765</v>
      </c>
      <c r="G779" s="8" t="s">
        <v>29</v>
      </c>
      <c r="H779" s="9">
        <v>183725</v>
      </c>
      <c r="I779" s="121">
        <v>3188934</v>
      </c>
      <c r="J779" s="122"/>
      <c r="K779" s="123"/>
      <c r="L779" s="127" t="s">
        <v>1064</v>
      </c>
      <c r="M779" s="128"/>
      <c r="N779" s="49" t="str">
        <f t="shared" si="58"/>
        <v>15868</v>
      </c>
      <c r="O779" t="str">
        <f t="shared" si="56"/>
        <v/>
      </c>
      <c r="Q779">
        <f t="shared" si="61"/>
        <v>15868</v>
      </c>
      <c r="R779" s="39">
        <f t="shared" si="57"/>
        <v>1749765</v>
      </c>
    </row>
    <row r="780" spans="1:21" ht="14.65" customHeight="1">
      <c r="A780" s="11">
        <v>761</v>
      </c>
      <c r="B780" s="120"/>
      <c r="C780" s="6" t="s">
        <v>1065</v>
      </c>
      <c r="D780" s="7">
        <v>44992</v>
      </c>
      <c r="E780" s="8" t="s">
        <v>52</v>
      </c>
      <c r="F780" s="9">
        <v>1813290</v>
      </c>
      <c r="G780" s="8" t="s">
        <v>29</v>
      </c>
      <c r="H780" s="9">
        <v>190396</v>
      </c>
      <c r="I780" s="124"/>
      <c r="J780" s="125"/>
      <c r="K780" s="126"/>
      <c r="L780" s="129"/>
      <c r="M780" s="130"/>
      <c r="N780" s="49" t="str">
        <f t="shared" si="58"/>
        <v>11537</v>
      </c>
      <c r="O780" t="str">
        <f t="shared" si="56"/>
        <v/>
      </c>
      <c r="Q780">
        <f t="shared" si="61"/>
        <v>11537</v>
      </c>
      <c r="R780" s="39">
        <f t="shared" si="57"/>
        <v>1813290</v>
      </c>
    </row>
    <row r="781" spans="1:21" s="45" customFormat="1" ht="14.65" customHeight="1">
      <c r="A781" s="40">
        <v>762</v>
      </c>
      <c r="B781" s="119" t="s">
        <v>1066</v>
      </c>
      <c r="C781" s="41" t="s">
        <v>1067</v>
      </c>
      <c r="D781" s="42">
        <v>45008</v>
      </c>
      <c r="E781" s="43" t="s">
        <v>1068</v>
      </c>
      <c r="F781" s="44">
        <v>-874400</v>
      </c>
      <c r="G781" s="43" t="s">
        <v>29</v>
      </c>
      <c r="H781" s="44">
        <v>-91812</v>
      </c>
      <c r="I781" s="121">
        <v>-1395270</v>
      </c>
      <c r="J781" s="122"/>
      <c r="K781" s="123"/>
      <c r="L781" s="127" t="s">
        <v>1064</v>
      </c>
      <c r="M781" s="128"/>
      <c r="N781" s="45" t="str">
        <f t="shared" si="58"/>
        <v>'178</v>
      </c>
      <c r="O781" s="45" t="str">
        <f t="shared" si="56"/>
        <v>HT</v>
      </c>
      <c r="P781" s="45" t="str">
        <f>+RIGHT(N781,LEN(N781)-1)</f>
        <v>178</v>
      </c>
      <c r="Q781" s="45">
        <f>+P781*1</f>
        <v>178</v>
      </c>
      <c r="R781" s="46">
        <f t="shared" si="57"/>
        <v>-874400</v>
      </c>
      <c r="T781" s="45" t="s">
        <v>7108</v>
      </c>
    </row>
    <row r="782" spans="1:21" s="45" customFormat="1" ht="14.65" customHeight="1">
      <c r="A782" s="56">
        <v>763</v>
      </c>
      <c r="B782" s="120"/>
      <c r="C782" s="41" t="s">
        <v>1069</v>
      </c>
      <c r="D782" s="42">
        <v>45008</v>
      </c>
      <c r="E782" s="43" t="s">
        <v>1070</v>
      </c>
      <c r="F782" s="44">
        <v>-684561</v>
      </c>
      <c r="G782" s="43" t="s">
        <v>29</v>
      </c>
      <c r="H782" s="44">
        <v>-71879</v>
      </c>
      <c r="I782" s="124"/>
      <c r="J782" s="125"/>
      <c r="K782" s="126"/>
      <c r="L782" s="129"/>
      <c r="M782" s="130"/>
      <c r="N782" s="45" t="str">
        <f t="shared" si="58"/>
        <v>'180</v>
      </c>
      <c r="O782" s="45" t="str">
        <f t="shared" si="56"/>
        <v>HT</v>
      </c>
      <c r="P782" s="45" t="str">
        <f>+RIGHT(N782,LEN(N782)-1)</f>
        <v>180</v>
      </c>
      <c r="Q782" s="45">
        <f>+P782*1</f>
        <v>180</v>
      </c>
      <c r="R782" s="46">
        <f t="shared" si="57"/>
        <v>-684561</v>
      </c>
      <c r="U782" s="45" t="s">
        <v>7111</v>
      </c>
    </row>
    <row r="783" spans="1:21" ht="16.149999999999999" customHeight="1">
      <c r="A783" s="12">
        <v>764</v>
      </c>
      <c r="B783" s="12" t="s">
        <v>1071</v>
      </c>
      <c r="C783" s="6" t="s">
        <v>1072</v>
      </c>
      <c r="D783" s="7">
        <v>44998</v>
      </c>
      <c r="E783" s="8" t="s">
        <v>813</v>
      </c>
      <c r="F783" s="9">
        <v>4234934</v>
      </c>
      <c r="G783" s="8" t="s">
        <v>29</v>
      </c>
      <c r="H783" s="9">
        <v>444668</v>
      </c>
      <c r="I783" s="137">
        <v>3790266</v>
      </c>
      <c r="J783" s="138"/>
      <c r="K783" s="139"/>
      <c r="L783" s="140" t="s">
        <v>1073</v>
      </c>
      <c r="M783" s="141"/>
      <c r="N783" s="49" t="str">
        <f t="shared" si="58"/>
        <v>13524</v>
      </c>
      <c r="O783" t="str">
        <f t="shared" si="56"/>
        <v/>
      </c>
      <c r="Q783">
        <f t="shared" ref="Q783:Q789" si="62">+N783*1</f>
        <v>13524</v>
      </c>
      <c r="R783" s="39">
        <f t="shared" si="57"/>
        <v>4234934</v>
      </c>
    </row>
    <row r="784" spans="1:21" ht="14.45" customHeight="1">
      <c r="A784" s="5">
        <v>765</v>
      </c>
      <c r="B784" s="119" t="s">
        <v>1074</v>
      </c>
      <c r="C784" s="6" t="s">
        <v>1075</v>
      </c>
      <c r="D784" s="7">
        <v>45007</v>
      </c>
      <c r="E784" s="8" t="s">
        <v>28</v>
      </c>
      <c r="F784" s="9">
        <v>1625509</v>
      </c>
      <c r="G784" s="8" t="s">
        <v>29</v>
      </c>
      <c r="H784" s="9">
        <v>170679</v>
      </c>
      <c r="I784" s="121">
        <v>7723428</v>
      </c>
      <c r="J784" s="122"/>
      <c r="K784" s="123"/>
      <c r="L784" s="127" t="s">
        <v>1076</v>
      </c>
      <c r="M784" s="128"/>
      <c r="N784" s="49" t="str">
        <f t="shared" si="58"/>
        <v>15929</v>
      </c>
      <c r="O784" t="str">
        <f t="shared" si="56"/>
        <v/>
      </c>
      <c r="Q784">
        <f t="shared" si="62"/>
        <v>15929</v>
      </c>
      <c r="R784" s="39">
        <f t="shared" si="57"/>
        <v>1625509</v>
      </c>
    </row>
    <row r="785" spans="1:18" ht="14.45" customHeight="1">
      <c r="A785" s="10">
        <v>766</v>
      </c>
      <c r="B785" s="131"/>
      <c r="C785" s="6" t="s">
        <v>1077</v>
      </c>
      <c r="D785" s="7">
        <v>45014</v>
      </c>
      <c r="E785" s="8" t="s">
        <v>28</v>
      </c>
      <c r="F785" s="9">
        <v>1221638</v>
      </c>
      <c r="G785" s="8" t="s">
        <v>29</v>
      </c>
      <c r="H785" s="9">
        <v>128272</v>
      </c>
      <c r="I785" s="132"/>
      <c r="J785" s="133"/>
      <c r="K785" s="134"/>
      <c r="L785" s="135"/>
      <c r="M785" s="136"/>
      <c r="N785" s="49" t="str">
        <f t="shared" si="58"/>
        <v>17793</v>
      </c>
      <c r="O785" t="str">
        <f t="shared" si="56"/>
        <v/>
      </c>
      <c r="Q785">
        <f t="shared" si="62"/>
        <v>17793</v>
      </c>
      <c r="R785" s="39">
        <f t="shared" si="57"/>
        <v>1221638</v>
      </c>
    </row>
    <row r="786" spans="1:18" ht="14.45" customHeight="1">
      <c r="A786" s="10">
        <v>767</v>
      </c>
      <c r="B786" s="131"/>
      <c r="C786" s="6" t="s">
        <v>1078</v>
      </c>
      <c r="D786" s="7">
        <v>45000</v>
      </c>
      <c r="E786" s="8" t="s">
        <v>790</v>
      </c>
      <c r="F786" s="9">
        <v>403871</v>
      </c>
      <c r="G786" s="8" t="s">
        <v>29</v>
      </c>
      <c r="H786" s="9">
        <v>42406</v>
      </c>
      <c r="I786" s="132"/>
      <c r="J786" s="133"/>
      <c r="K786" s="134"/>
      <c r="L786" s="135"/>
      <c r="M786" s="136"/>
      <c r="N786" s="49" t="str">
        <f t="shared" si="58"/>
        <v>13723</v>
      </c>
      <c r="O786" t="str">
        <f t="shared" si="56"/>
        <v/>
      </c>
      <c r="Q786">
        <f t="shared" si="62"/>
        <v>13723</v>
      </c>
      <c r="R786" s="39">
        <f t="shared" si="57"/>
        <v>403871</v>
      </c>
    </row>
    <row r="787" spans="1:18" ht="14.45" customHeight="1">
      <c r="A787" s="10">
        <v>768</v>
      </c>
      <c r="B787" s="131"/>
      <c r="C787" s="6" t="s">
        <v>1079</v>
      </c>
      <c r="D787" s="7">
        <v>44993</v>
      </c>
      <c r="E787" s="8" t="s">
        <v>28</v>
      </c>
      <c r="F787" s="9">
        <v>2280372</v>
      </c>
      <c r="G787" s="8" t="s">
        <v>29</v>
      </c>
      <c r="H787" s="9">
        <v>239439</v>
      </c>
      <c r="I787" s="132"/>
      <c r="J787" s="133"/>
      <c r="K787" s="134"/>
      <c r="L787" s="135"/>
      <c r="M787" s="136"/>
      <c r="N787" s="49" t="str">
        <f t="shared" si="58"/>
        <v>12347</v>
      </c>
      <c r="O787" t="str">
        <f t="shared" si="56"/>
        <v/>
      </c>
      <c r="Q787">
        <f t="shared" si="62"/>
        <v>12347</v>
      </c>
      <c r="R787" s="39">
        <f t="shared" si="57"/>
        <v>2280372</v>
      </c>
    </row>
    <row r="788" spans="1:18" ht="14.45" customHeight="1">
      <c r="A788" s="10">
        <v>769</v>
      </c>
      <c r="B788" s="131"/>
      <c r="C788" s="6" t="s">
        <v>1080</v>
      </c>
      <c r="D788" s="7">
        <v>45000</v>
      </c>
      <c r="E788" s="8" t="s">
        <v>28</v>
      </c>
      <c r="F788" s="9">
        <v>1876501</v>
      </c>
      <c r="G788" s="8" t="s">
        <v>29</v>
      </c>
      <c r="H788" s="9">
        <v>197033</v>
      </c>
      <c r="I788" s="132"/>
      <c r="J788" s="133"/>
      <c r="K788" s="134"/>
      <c r="L788" s="135"/>
      <c r="M788" s="136"/>
      <c r="N788" s="49" t="str">
        <f t="shared" si="58"/>
        <v>13708</v>
      </c>
      <c r="O788" t="str">
        <f t="shared" si="56"/>
        <v/>
      </c>
      <c r="Q788">
        <f t="shared" si="62"/>
        <v>13708</v>
      </c>
      <c r="R788" s="39">
        <f t="shared" si="57"/>
        <v>1876501</v>
      </c>
    </row>
    <row r="789" spans="1:18" ht="14.45" customHeight="1">
      <c r="A789" s="11">
        <v>770</v>
      </c>
      <c r="B789" s="120"/>
      <c r="C789" s="6" t="s">
        <v>1081</v>
      </c>
      <c r="D789" s="7">
        <v>44995</v>
      </c>
      <c r="E789" s="8" t="s">
        <v>28</v>
      </c>
      <c r="F789" s="9">
        <v>1221638</v>
      </c>
      <c r="G789" s="8" t="s">
        <v>29</v>
      </c>
      <c r="H789" s="9">
        <v>128272</v>
      </c>
      <c r="I789" s="124"/>
      <c r="J789" s="125"/>
      <c r="K789" s="126"/>
      <c r="L789" s="129"/>
      <c r="M789" s="130"/>
      <c r="N789" s="49" t="str">
        <f t="shared" si="58"/>
        <v>13300</v>
      </c>
      <c r="O789" t="str">
        <f t="shared" ref="O789:O852" si="63">+IF(F789&gt;0,"","HT")</f>
        <v/>
      </c>
      <c r="Q789">
        <f t="shared" si="62"/>
        <v>13300</v>
      </c>
      <c r="R789" s="39">
        <f t="shared" ref="R789:R852" si="64">+F789</f>
        <v>1221638</v>
      </c>
    </row>
    <row r="790" spans="1:18" ht="16.149999999999999" customHeight="1">
      <c r="A790" s="12">
        <v>771</v>
      </c>
      <c r="B790" s="12" t="s">
        <v>1082</v>
      </c>
      <c r="C790" s="6" t="s">
        <v>1083</v>
      </c>
      <c r="D790" s="7">
        <v>45005</v>
      </c>
      <c r="E790" s="8" t="s">
        <v>1084</v>
      </c>
      <c r="F790" s="9">
        <v>-654863</v>
      </c>
      <c r="G790" s="8" t="s">
        <v>29</v>
      </c>
      <c r="H790" s="9">
        <v>-68761</v>
      </c>
      <c r="I790" s="137">
        <v>-586102</v>
      </c>
      <c r="J790" s="138"/>
      <c r="K790" s="139"/>
      <c r="L790" s="140" t="s">
        <v>1076</v>
      </c>
      <c r="M790" s="141"/>
      <c r="N790" t="str">
        <f t="shared" si="58"/>
        <v>'308</v>
      </c>
      <c r="O790" t="str">
        <f t="shared" si="63"/>
        <v>HT</v>
      </c>
      <c r="P790" t="str">
        <f>+RIGHT(N790,LEN(N790)-1)</f>
        <v>308</v>
      </c>
      <c r="Q790">
        <f>+P790*1</f>
        <v>308</v>
      </c>
      <c r="R790" s="39">
        <f t="shared" si="64"/>
        <v>-654863</v>
      </c>
    </row>
    <row r="791" spans="1:18" ht="14.45" customHeight="1">
      <c r="A791" s="5">
        <v>772</v>
      </c>
      <c r="B791" s="119" t="s">
        <v>1085</v>
      </c>
      <c r="C791" s="6" t="s">
        <v>1086</v>
      </c>
      <c r="D791" s="7">
        <v>45014</v>
      </c>
      <c r="E791" s="8" t="s">
        <v>28</v>
      </c>
      <c r="F791" s="9">
        <v>1221638</v>
      </c>
      <c r="G791" s="8" t="s">
        <v>29</v>
      </c>
      <c r="H791" s="9">
        <v>128272</v>
      </c>
      <c r="I791" s="121">
        <v>9966802</v>
      </c>
      <c r="J791" s="122"/>
      <c r="K791" s="123"/>
      <c r="L791" s="127" t="s">
        <v>1087</v>
      </c>
      <c r="M791" s="128"/>
      <c r="N791" s="49" t="str">
        <f t="shared" si="58"/>
        <v>17787</v>
      </c>
      <c r="O791" t="str">
        <f t="shared" si="63"/>
        <v/>
      </c>
      <c r="Q791">
        <f t="shared" ref="Q791:Q799" si="65">+N791*1</f>
        <v>17787</v>
      </c>
      <c r="R791" s="39">
        <f t="shared" si="64"/>
        <v>1221638</v>
      </c>
    </row>
    <row r="792" spans="1:18" ht="14.45" customHeight="1">
      <c r="A792" s="10">
        <v>773</v>
      </c>
      <c r="B792" s="131"/>
      <c r="C792" s="6" t="s">
        <v>1088</v>
      </c>
      <c r="D792" s="7">
        <v>45007</v>
      </c>
      <c r="E792" s="8" t="s">
        <v>28</v>
      </c>
      <c r="F792" s="9">
        <v>2684242</v>
      </c>
      <c r="G792" s="8" t="s">
        <v>29</v>
      </c>
      <c r="H792" s="9">
        <v>281845</v>
      </c>
      <c r="I792" s="132"/>
      <c r="J792" s="133"/>
      <c r="K792" s="134"/>
      <c r="L792" s="135"/>
      <c r="M792" s="136"/>
      <c r="N792" s="49" t="str">
        <f t="shared" si="58"/>
        <v>15926</v>
      </c>
      <c r="O792" t="str">
        <f t="shared" si="63"/>
        <v/>
      </c>
      <c r="Q792">
        <f t="shared" si="65"/>
        <v>15926</v>
      </c>
      <c r="R792" s="39">
        <f t="shared" si="64"/>
        <v>2684242</v>
      </c>
    </row>
    <row r="793" spans="1:18" ht="14.45" customHeight="1">
      <c r="A793" s="10">
        <v>774</v>
      </c>
      <c r="B793" s="131"/>
      <c r="C793" s="6" t="s">
        <v>1089</v>
      </c>
      <c r="D793" s="7">
        <v>45000</v>
      </c>
      <c r="E793" s="8" t="s">
        <v>28</v>
      </c>
      <c r="F793" s="9">
        <v>3339105</v>
      </c>
      <c r="G793" s="8" t="s">
        <v>29</v>
      </c>
      <c r="H793" s="9">
        <v>350606</v>
      </c>
      <c r="I793" s="132"/>
      <c r="J793" s="133"/>
      <c r="K793" s="134"/>
      <c r="L793" s="135"/>
      <c r="M793" s="136"/>
      <c r="N793" s="49" t="str">
        <f t="shared" si="58"/>
        <v>13703</v>
      </c>
      <c r="O793" t="str">
        <f t="shared" si="63"/>
        <v/>
      </c>
      <c r="Q793">
        <f t="shared" si="65"/>
        <v>13703</v>
      </c>
      <c r="R793" s="39">
        <f t="shared" si="64"/>
        <v>3339105</v>
      </c>
    </row>
    <row r="794" spans="1:18" ht="14.45" customHeight="1">
      <c r="A794" s="11">
        <v>775</v>
      </c>
      <c r="B794" s="120"/>
      <c r="C794" s="6" t="s">
        <v>1090</v>
      </c>
      <c r="D794" s="7">
        <v>44986</v>
      </c>
      <c r="E794" s="8" t="s">
        <v>28</v>
      </c>
      <c r="F794" s="9">
        <v>3891107</v>
      </c>
      <c r="G794" s="8" t="s">
        <v>29</v>
      </c>
      <c r="H794" s="9">
        <v>408566</v>
      </c>
      <c r="I794" s="124"/>
      <c r="J794" s="125"/>
      <c r="K794" s="126"/>
      <c r="L794" s="129"/>
      <c r="M794" s="130"/>
      <c r="N794" s="49" t="str">
        <f t="shared" ref="N794:N857" si="66">+RIGHT(C794,5)</f>
        <v>09174</v>
      </c>
      <c r="O794" t="str">
        <f t="shared" si="63"/>
        <v/>
      </c>
      <c r="Q794">
        <f t="shared" si="65"/>
        <v>9174</v>
      </c>
      <c r="R794" s="39">
        <f t="shared" si="64"/>
        <v>3891107</v>
      </c>
    </row>
    <row r="795" spans="1:18" ht="14.45" customHeight="1">
      <c r="A795" s="5">
        <v>776</v>
      </c>
      <c r="B795" s="119" t="s">
        <v>1091</v>
      </c>
      <c r="C795" s="6" t="s">
        <v>1092</v>
      </c>
      <c r="D795" s="7">
        <v>45000</v>
      </c>
      <c r="E795" s="8" t="s">
        <v>28</v>
      </c>
      <c r="F795" s="9">
        <v>3092617</v>
      </c>
      <c r="G795" s="8" t="s">
        <v>29</v>
      </c>
      <c r="H795" s="9">
        <v>324725</v>
      </c>
      <c r="I795" s="121">
        <v>7360143</v>
      </c>
      <c r="J795" s="122"/>
      <c r="K795" s="123"/>
      <c r="L795" s="127" t="s">
        <v>1093</v>
      </c>
      <c r="M795" s="128"/>
      <c r="N795" s="49" t="str">
        <f t="shared" si="66"/>
        <v>13702</v>
      </c>
      <c r="O795" t="str">
        <f t="shared" si="63"/>
        <v/>
      </c>
      <c r="Q795">
        <f t="shared" si="65"/>
        <v>13702</v>
      </c>
      <c r="R795" s="39">
        <f t="shared" si="64"/>
        <v>3092617</v>
      </c>
    </row>
    <row r="796" spans="1:18" ht="14.45" customHeight="1">
      <c r="A796" s="10">
        <v>777</v>
      </c>
      <c r="B796" s="131"/>
      <c r="C796" s="6" t="s">
        <v>1094</v>
      </c>
      <c r="D796" s="7">
        <v>44993</v>
      </c>
      <c r="E796" s="8" t="s">
        <v>28</v>
      </c>
      <c r="F796" s="9">
        <v>610819</v>
      </c>
      <c r="G796" s="8" t="s">
        <v>29</v>
      </c>
      <c r="H796" s="9">
        <v>64136</v>
      </c>
      <c r="I796" s="132"/>
      <c r="J796" s="133"/>
      <c r="K796" s="134"/>
      <c r="L796" s="135"/>
      <c r="M796" s="136"/>
      <c r="N796" s="49" t="str">
        <f t="shared" si="66"/>
        <v>12351</v>
      </c>
      <c r="O796" t="str">
        <f t="shared" si="63"/>
        <v/>
      </c>
      <c r="Q796">
        <f t="shared" si="65"/>
        <v>12351</v>
      </c>
      <c r="R796" s="39">
        <f t="shared" si="64"/>
        <v>610819</v>
      </c>
    </row>
    <row r="797" spans="1:18" ht="14.45" customHeight="1">
      <c r="A797" s="10">
        <v>778</v>
      </c>
      <c r="B797" s="131"/>
      <c r="C797" s="6" t="s">
        <v>1095</v>
      </c>
      <c r="D797" s="7">
        <v>45014</v>
      </c>
      <c r="E797" s="8" t="s">
        <v>28</v>
      </c>
      <c r="F797" s="9">
        <v>1019194</v>
      </c>
      <c r="G797" s="8" t="s">
        <v>29</v>
      </c>
      <c r="H797" s="9">
        <v>107015</v>
      </c>
      <c r="I797" s="132"/>
      <c r="J797" s="133"/>
      <c r="K797" s="134"/>
      <c r="L797" s="135"/>
      <c r="M797" s="136"/>
      <c r="N797" s="49" t="str">
        <f t="shared" si="66"/>
        <v>17790</v>
      </c>
      <c r="O797" t="str">
        <f t="shared" si="63"/>
        <v/>
      </c>
      <c r="Q797">
        <f t="shared" si="65"/>
        <v>17790</v>
      </c>
      <c r="R797" s="39">
        <f t="shared" si="64"/>
        <v>1019194</v>
      </c>
    </row>
    <row r="798" spans="1:18" ht="14.45" customHeight="1">
      <c r="A798" s="10">
        <v>779</v>
      </c>
      <c r="B798" s="131"/>
      <c r="C798" s="6" t="s">
        <v>1096</v>
      </c>
      <c r="D798" s="7">
        <v>45007</v>
      </c>
      <c r="E798" s="8" t="s">
        <v>28</v>
      </c>
      <c r="F798" s="9">
        <v>2077928</v>
      </c>
      <c r="G798" s="8" t="s">
        <v>29</v>
      </c>
      <c r="H798" s="9">
        <v>218182</v>
      </c>
      <c r="I798" s="132"/>
      <c r="J798" s="133"/>
      <c r="K798" s="134"/>
      <c r="L798" s="135"/>
      <c r="M798" s="136"/>
      <c r="N798" s="49" t="str">
        <f t="shared" si="66"/>
        <v>15924</v>
      </c>
      <c r="O798" t="str">
        <f t="shared" si="63"/>
        <v/>
      </c>
      <c r="Q798">
        <f t="shared" si="65"/>
        <v>15924</v>
      </c>
      <c r="R798" s="39">
        <f t="shared" si="64"/>
        <v>2077928</v>
      </c>
    </row>
    <row r="799" spans="1:18" ht="14.45" customHeight="1">
      <c r="A799" s="11">
        <v>780</v>
      </c>
      <c r="B799" s="120"/>
      <c r="C799" s="6" t="s">
        <v>1097</v>
      </c>
      <c r="D799" s="7">
        <v>44986</v>
      </c>
      <c r="E799" s="8" t="s">
        <v>52</v>
      </c>
      <c r="F799" s="9">
        <v>1423065</v>
      </c>
      <c r="G799" s="8" t="s">
        <v>29</v>
      </c>
      <c r="H799" s="9">
        <v>149422</v>
      </c>
      <c r="I799" s="124"/>
      <c r="J799" s="125"/>
      <c r="K799" s="126"/>
      <c r="L799" s="129"/>
      <c r="M799" s="130"/>
      <c r="N799" s="49" t="str">
        <f t="shared" si="66"/>
        <v>09180</v>
      </c>
      <c r="O799" t="str">
        <f t="shared" si="63"/>
        <v/>
      </c>
      <c r="Q799">
        <f t="shared" si="65"/>
        <v>9180</v>
      </c>
      <c r="R799" s="39">
        <f t="shared" si="64"/>
        <v>1423065</v>
      </c>
    </row>
    <row r="800" spans="1:18" ht="16.149999999999999" customHeight="1">
      <c r="A800" s="12">
        <v>781</v>
      </c>
      <c r="B800" s="12" t="s">
        <v>1098</v>
      </c>
      <c r="C800" s="6" t="s">
        <v>1099</v>
      </c>
      <c r="D800" s="7">
        <v>45012</v>
      </c>
      <c r="E800" s="8" t="s">
        <v>1100</v>
      </c>
      <c r="F800" s="9">
        <v>-130973</v>
      </c>
      <c r="G800" s="8" t="s">
        <v>29</v>
      </c>
      <c r="H800" s="9">
        <v>-13752</v>
      </c>
      <c r="I800" s="137">
        <v>-117221</v>
      </c>
      <c r="J800" s="138"/>
      <c r="K800" s="139"/>
      <c r="L800" s="140" t="s">
        <v>1093</v>
      </c>
      <c r="M800" s="141"/>
      <c r="N800" t="str">
        <f t="shared" si="66"/>
        <v>'A343</v>
      </c>
      <c r="O800" t="str">
        <f t="shared" si="63"/>
        <v>HT</v>
      </c>
      <c r="P800">
        <v>343</v>
      </c>
      <c r="Q800">
        <f>+P800*1</f>
        <v>343</v>
      </c>
      <c r="R800" s="39">
        <f t="shared" si="64"/>
        <v>-130973</v>
      </c>
    </row>
    <row r="801" spans="1:18" ht="16.149999999999999" customHeight="1">
      <c r="A801" s="12">
        <v>782</v>
      </c>
      <c r="B801" s="12" t="s">
        <v>1101</v>
      </c>
      <c r="C801" s="6" t="s">
        <v>1102</v>
      </c>
      <c r="D801" s="7">
        <v>45027</v>
      </c>
      <c r="E801" s="8" t="s">
        <v>1103</v>
      </c>
      <c r="F801" s="9">
        <v>-122164</v>
      </c>
      <c r="G801" s="8" t="s">
        <v>29</v>
      </c>
      <c r="H801" s="9">
        <v>-12827</v>
      </c>
      <c r="I801" s="137">
        <v>-109337</v>
      </c>
      <c r="J801" s="138"/>
      <c r="K801" s="139"/>
      <c r="L801" s="140" t="s">
        <v>1093</v>
      </c>
      <c r="M801" s="141"/>
      <c r="N801" t="str">
        <f t="shared" si="66"/>
        <v>'A442</v>
      </c>
      <c r="O801" t="str">
        <f t="shared" si="63"/>
        <v>HT</v>
      </c>
      <c r="P801">
        <v>442</v>
      </c>
      <c r="Q801">
        <f>+P801*1</f>
        <v>442</v>
      </c>
      <c r="R801" s="39">
        <f t="shared" si="64"/>
        <v>-122164</v>
      </c>
    </row>
    <row r="802" spans="1:18" ht="14.45" customHeight="1">
      <c r="A802" s="5">
        <v>783</v>
      </c>
      <c r="B802" s="119" t="s">
        <v>1104</v>
      </c>
      <c r="C802" s="6" t="s">
        <v>1105</v>
      </c>
      <c r="D802" s="7">
        <v>44996</v>
      </c>
      <c r="E802" s="8" t="s">
        <v>790</v>
      </c>
      <c r="F802" s="9">
        <v>7036777</v>
      </c>
      <c r="G802" s="8" t="s">
        <v>29</v>
      </c>
      <c r="H802" s="9">
        <v>738862</v>
      </c>
      <c r="I802" s="121">
        <v>18194948</v>
      </c>
      <c r="J802" s="122"/>
      <c r="K802" s="123"/>
      <c r="L802" s="127" t="s">
        <v>1106</v>
      </c>
      <c r="M802" s="128"/>
      <c r="N802" s="49" t="str">
        <f t="shared" si="66"/>
        <v>13429</v>
      </c>
      <c r="O802" t="str">
        <f t="shared" si="63"/>
        <v/>
      </c>
      <c r="Q802">
        <f t="shared" ref="Q802:Q821" si="67">+N802*1</f>
        <v>13429</v>
      </c>
      <c r="R802" s="39">
        <f t="shared" si="64"/>
        <v>7036777</v>
      </c>
    </row>
    <row r="803" spans="1:18" ht="14.45" customHeight="1">
      <c r="A803" s="10">
        <v>784</v>
      </c>
      <c r="B803" s="131"/>
      <c r="C803" s="6" t="s">
        <v>1107</v>
      </c>
      <c r="D803" s="7">
        <v>45013</v>
      </c>
      <c r="E803" s="8" t="s">
        <v>28</v>
      </c>
      <c r="F803" s="9">
        <v>2502302</v>
      </c>
      <c r="G803" s="8" t="s">
        <v>29</v>
      </c>
      <c r="H803" s="9">
        <v>262742</v>
      </c>
      <c r="I803" s="132"/>
      <c r="J803" s="133"/>
      <c r="K803" s="134"/>
      <c r="L803" s="135"/>
      <c r="M803" s="136"/>
      <c r="N803" s="49" t="str">
        <f t="shared" si="66"/>
        <v>17698</v>
      </c>
      <c r="O803" t="str">
        <f t="shared" si="63"/>
        <v/>
      </c>
      <c r="Q803">
        <f t="shared" si="67"/>
        <v>17698</v>
      </c>
      <c r="R803" s="39">
        <f t="shared" si="64"/>
        <v>2502302</v>
      </c>
    </row>
    <row r="804" spans="1:18" ht="14.45" customHeight="1">
      <c r="A804" s="10">
        <v>785</v>
      </c>
      <c r="B804" s="131"/>
      <c r="C804" s="6" t="s">
        <v>1108</v>
      </c>
      <c r="D804" s="7">
        <v>45006</v>
      </c>
      <c r="E804" s="8" t="s">
        <v>28</v>
      </c>
      <c r="F804" s="9">
        <v>2649207</v>
      </c>
      <c r="G804" s="8" t="s">
        <v>29</v>
      </c>
      <c r="H804" s="9">
        <v>278167</v>
      </c>
      <c r="I804" s="132"/>
      <c r="J804" s="133"/>
      <c r="K804" s="134"/>
      <c r="L804" s="135"/>
      <c r="M804" s="136"/>
      <c r="N804" s="49" t="str">
        <f t="shared" si="66"/>
        <v>15848</v>
      </c>
      <c r="O804" t="str">
        <f t="shared" si="63"/>
        <v/>
      </c>
      <c r="Q804">
        <f t="shared" si="67"/>
        <v>15848</v>
      </c>
      <c r="R804" s="39">
        <f t="shared" si="64"/>
        <v>2649207</v>
      </c>
    </row>
    <row r="805" spans="1:18" ht="14.45" customHeight="1">
      <c r="A805" s="10">
        <v>786</v>
      </c>
      <c r="B805" s="131"/>
      <c r="C805" s="6" t="s">
        <v>1109</v>
      </c>
      <c r="D805" s="7">
        <v>44999</v>
      </c>
      <c r="E805" s="8" t="s">
        <v>28</v>
      </c>
      <c r="F805" s="9">
        <v>4422847</v>
      </c>
      <c r="G805" s="8" t="s">
        <v>29</v>
      </c>
      <c r="H805" s="9">
        <v>464399</v>
      </c>
      <c r="I805" s="132"/>
      <c r="J805" s="133"/>
      <c r="K805" s="134"/>
      <c r="L805" s="135"/>
      <c r="M805" s="136"/>
      <c r="N805" s="49" t="str">
        <f t="shared" si="66"/>
        <v>13576</v>
      </c>
      <c r="O805" t="str">
        <f t="shared" si="63"/>
        <v/>
      </c>
      <c r="Q805">
        <f t="shared" si="67"/>
        <v>13576</v>
      </c>
      <c r="R805" s="39">
        <f t="shared" si="64"/>
        <v>4422847</v>
      </c>
    </row>
    <row r="806" spans="1:18" ht="14.45" customHeight="1">
      <c r="A806" s="11">
        <v>787</v>
      </c>
      <c r="B806" s="120"/>
      <c r="C806" s="6" t="s">
        <v>1110</v>
      </c>
      <c r="D806" s="7">
        <v>44989</v>
      </c>
      <c r="E806" s="8" t="s">
        <v>28</v>
      </c>
      <c r="F806" s="9">
        <v>3718418</v>
      </c>
      <c r="G806" s="8" t="s">
        <v>29</v>
      </c>
      <c r="H806" s="9">
        <v>390434</v>
      </c>
      <c r="I806" s="124"/>
      <c r="J806" s="125"/>
      <c r="K806" s="126"/>
      <c r="L806" s="129"/>
      <c r="M806" s="130"/>
      <c r="N806" s="49" t="str">
        <f t="shared" si="66"/>
        <v>11337</v>
      </c>
      <c r="O806" t="str">
        <f t="shared" si="63"/>
        <v/>
      </c>
      <c r="Q806">
        <f t="shared" si="67"/>
        <v>11337</v>
      </c>
      <c r="R806" s="39">
        <f t="shared" si="64"/>
        <v>3718418</v>
      </c>
    </row>
    <row r="807" spans="1:18" ht="14.45" customHeight="1">
      <c r="A807" s="5">
        <v>788</v>
      </c>
      <c r="B807" s="119" t="s">
        <v>1111</v>
      </c>
      <c r="C807" s="6" t="s">
        <v>1112</v>
      </c>
      <c r="D807" s="7">
        <v>45005</v>
      </c>
      <c r="E807" s="8" t="s">
        <v>28</v>
      </c>
      <c r="F807" s="9">
        <v>1290691</v>
      </c>
      <c r="G807" s="8" t="s">
        <v>29</v>
      </c>
      <c r="H807" s="9">
        <v>135523</v>
      </c>
      <c r="I807" s="121">
        <v>4351270</v>
      </c>
      <c r="J807" s="122"/>
      <c r="K807" s="123"/>
      <c r="L807" s="127" t="s">
        <v>1113</v>
      </c>
      <c r="M807" s="128"/>
      <c r="N807" s="49" t="str">
        <f t="shared" si="66"/>
        <v>15789</v>
      </c>
      <c r="O807" t="str">
        <f t="shared" si="63"/>
        <v/>
      </c>
      <c r="Q807">
        <f t="shared" si="67"/>
        <v>15789</v>
      </c>
      <c r="R807" s="39">
        <f t="shared" si="64"/>
        <v>1290691</v>
      </c>
    </row>
    <row r="808" spans="1:18" ht="14.45" customHeight="1">
      <c r="A808" s="10">
        <v>789</v>
      </c>
      <c r="B808" s="131"/>
      <c r="C808" s="6" t="s">
        <v>1114</v>
      </c>
      <c r="D808" s="7">
        <v>44991</v>
      </c>
      <c r="E808" s="8" t="s">
        <v>28</v>
      </c>
      <c r="F808" s="9">
        <v>1901510</v>
      </c>
      <c r="G808" s="8" t="s">
        <v>29</v>
      </c>
      <c r="H808" s="9">
        <v>199658</v>
      </c>
      <c r="I808" s="132"/>
      <c r="J808" s="133"/>
      <c r="K808" s="134"/>
      <c r="L808" s="135"/>
      <c r="M808" s="136"/>
      <c r="N808" s="49" t="str">
        <f t="shared" si="66"/>
        <v>11422</v>
      </c>
      <c r="O808" t="str">
        <f t="shared" si="63"/>
        <v/>
      </c>
      <c r="Q808">
        <f t="shared" si="67"/>
        <v>11422</v>
      </c>
      <c r="R808" s="39">
        <f t="shared" si="64"/>
        <v>1901510</v>
      </c>
    </row>
    <row r="809" spans="1:18" ht="14.45" customHeight="1">
      <c r="A809" s="11">
        <v>790</v>
      </c>
      <c r="B809" s="120"/>
      <c r="C809" s="6" t="s">
        <v>1115</v>
      </c>
      <c r="D809" s="7">
        <v>44998</v>
      </c>
      <c r="E809" s="8" t="s">
        <v>28</v>
      </c>
      <c r="F809" s="9">
        <v>1669553</v>
      </c>
      <c r="G809" s="8" t="s">
        <v>29</v>
      </c>
      <c r="H809" s="9">
        <v>175303</v>
      </c>
      <c r="I809" s="124"/>
      <c r="J809" s="125"/>
      <c r="K809" s="126"/>
      <c r="L809" s="129"/>
      <c r="M809" s="130"/>
      <c r="N809" s="49" t="str">
        <f t="shared" si="66"/>
        <v>13509</v>
      </c>
      <c r="O809" t="str">
        <f t="shared" si="63"/>
        <v/>
      </c>
      <c r="Q809">
        <f t="shared" si="67"/>
        <v>13509</v>
      </c>
      <c r="R809" s="39">
        <f t="shared" si="64"/>
        <v>1669553</v>
      </c>
    </row>
    <row r="810" spans="1:18" ht="14.65" customHeight="1">
      <c r="A810" s="5">
        <v>791</v>
      </c>
      <c r="B810" s="119" t="s">
        <v>1116</v>
      </c>
      <c r="C810" s="6" t="s">
        <v>1117</v>
      </c>
      <c r="D810" s="7">
        <v>45003</v>
      </c>
      <c r="E810" s="8" t="s">
        <v>52</v>
      </c>
      <c r="F810" s="9">
        <v>2033884</v>
      </c>
      <c r="G810" s="8" t="s">
        <v>29</v>
      </c>
      <c r="H810" s="9">
        <v>213558</v>
      </c>
      <c r="I810" s="121">
        <v>5474839</v>
      </c>
      <c r="J810" s="122"/>
      <c r="K810" s="123"/>
      <c r="L810" s="127" t="s">
        <v>1118</v>
      </c>
      <c r="M810" s="128"/>
      <c r="N810" s="49" t="str">
        <f t="shared" si="66"/>
        <v>15702</v>
      </c>
      <c r="O810" t="str">
        <f t="shared" si="63"/>
        <v/>
      </c>
      <c r="Q810">
        <f t="shared" si="67"/>
        <v>15702</v>
      </c>
      <c r="R810" s="39">
        <f t="shared" si="64"/>
        <v>2033884</v>
      </c>
    </row>
    <row r="811" spans="1:18" ht="14.65" customHeight="1">
      <c r="A811" s="11">
        <v>792</v>
      </c>
      <c r="B811" s="120"/>
      <c r="C811" s="6" t="s">
        <v>1119</v>
      </c>
      <c r="D811" s="7">
        <v>44988</v>
      </c>
      <c r="E811" s="8" t="s">
        <v>52</v>
      </c>
      <c r="F811" s="9">
        <v>4083255</v>
      </c>
      <c r="G811" s="8" t="s">
        <v>29</v>
      </c>
      <c r="H811" s="9">
        <v>428742</v>
      </c>
      <c r="I811" s="124"/>
      <c r="J811" s="125"/>
      <c r="K811" s="126"/>
      <c r="L811" s="129"/>
      <c r="M811" s="130"/>
      <c r="N811" s="49" t="str">
        <f t="shared" si="66"/>
        <v>11241</v>
      </c>
      <c r="O811" t="str">
        <f t="shared" si="63"/>
        <v/>
      </c>
      <c r="Q811">
        <f t="shared" si="67"/>
        <v>11241</v>
      </c>
      <c r="R811" s="39">
        <f t="shared" si="64"/>
        <v>4083255</v>
      </c>
    </row>
    <row r="812" spans="1:18" ht="16.149999999999999" customHeight="1">
      <c r="A812" s="12">
        <v>793</v>
      </c>
      <c r="B812" s="12" t="s">
        <v>1120</v>
      </c>
      <c r="C812" s="6" t="s">
        <v>1121</v>
      </c>
      <c r="D812" s="7">
        <v>44932</v>
      </c>
      <c r="E812" s="8" t="s">
        <v>1122</v>
      </c>
      <c r="F812" s="9">
        <v>3987110</v>
      </c>
      <c r="G812" s="8" t="s">
        <v>29</v>
      </c>
      <c r="H812" s="9">
        <v>418647</v>
      </c>
      <c r="I812" s="137">
        <v>3568463</v>
      </c>
      <c r="J812" s="138"/>
      <c r="K812" s="139"/>
      <c r="L812" s="140" t="s">
        <v>1123</v>
      </c>
      <c r="M812" s="141"/>
      <c r="N812" s="49" t="str">
        <f t="shared" si="66"/>
        <v>00721</v>
      </c>
      <c r="O812" t="str">
        <f t="shared" si="63"/>
        <v/>
      </c>
      <c r="Q812">
        <f t="shared" si="67"/>
        <v>721</v>
      </c>
      <c r="R812" s="39">
        <f t="shared" si="64"/>
        <v>3987110</v>
      </c>
    </row>
    <row r="813" spans="1:18" ht="14.45" customHeight="1">
      <c r="A813" s="5">
        <v>794</v>
      </c>
      <c r="B813" s="119" t="s">
        <v>1124</v>
      </c>
      <c r="C813" s="6" t="s">
        <v>1125</v>
      </c>
      <c r="D813" s="7">
        <v>45002</v>
      </c>
      <c r="E813" s="8" t="s">
        <v>28</v>
      </c>
      <c r="F813" s="9">
        <v>2208832</v>
      </c>
      <c r="G813" s="8" t="s">
        <v>29</v>
      </c>
      <c r="H813" s="9">
        <v>231927</v>
      </c>
      <c r="I813" s="121">
        <v>17085622</v>
      </c>
      <c r="J813" s="122"/>
      <c r="K813" s="123"/>
      <c r="L813" s="127" t="s">
        <v>1123</v>
      </c>
      <c r="M813" s="128"/>
      <c r="N813" s="49" t="str">
        <f t="shared" si="66"/>
        <v>15657</v>
      </c>
      <c r="O813" t="str">
        <f t="shared" si="63"/>
        <v/>
      </c>
      <c r="Q813">
        <f t="shared" si="67"/>
        <v>15657</v>
      </c>
      <c r="R813" s="39">
        <f t="shared" si="64"/>
        <v>2208832</v>
      </c>
    </row>
    <row r="814" spans="1:18" ht="14.45" customHeight="1">
      <c r="A814" s="10">
        <v>795</v>
      </c>
      <c r="B814" s="131"/>
      <c r="C814" s="6" t="s">
        <v>1126</v>
      </c>
      <c r="D814" s="7">
        <v>44995</v>
      </c>
      <c r="E814" s="8" t="s">
        <v>28</v>
      </c>
      <c r="F814" s="9">
        <v>2453160</v>
      </c>
      <c r="G814" s="8" t="s">
        <v>29</v>
      </c>
      <c r="H814" s="9">
        <v>257582</v>
      </c>
      <c r="I814" s="132"/>
      <c r="J814" s="133"/>
      <c r="K814" s="134"/>
      <c r="L814" s="135"/>
      <c r="M814" s="136"/>
      <c r="N814" s="49" t="str">
        <f t="shared" si="66"/>
        <v>13301</v>
      </c>
      <c r="O814" t="str">
        <f t="shared" si="63"/>
        <v/>
      </c>
      <c r="Q814">
        <f t="shared" si="67"/>
        <v>13301</v>
      </c>
      <c r="R814" s="39">
        <f t="shared" si="64"/>
        <v>2453160</v>
      </c>
    </row>
    <row r="815" spans="1:18" ht="14.45" customHeight="1">
      <c r="A815" s="10">
        <v>796</v>
      </c>
      <c r="B815" s="131"/>
      <c r="C815" s="6" t="s">
        <v>1127</v>
      </c>
      <c r="D815" s="7">
        <v>45009</v>
      </c>
      <c r="E815" s="8" t="s">
        <v>28</v>
      </c>
      <c r="F815" s="9">
        <v>1682798</v>
      </c>
      <c r="G815" s="8" t="s">
        <v>29</v>
      </c>
      <c r="H815" s="9">
        <v>176694</v>
      </c>
      <c r="I815" s="132"/>
      <c r="J815" s="133"/>
      <c r="K815" s="134"/>
      <c r="L815" s="135"/>
      <c r="M815" s="136"/>
      <c r="N815" s="49" t="str">
        <f t="shared" si="66"/>
        <v>17472</v>
      </c>
      <c r="O815" t="str">
        <f t="shared" si="63"/>
        <v/>
      </c>
      <c r="Q815">
        <f t="shared" si="67"/>
        <v>17472</v>
      </c>
      <c r="R815" s="39">
        <f t="shared" si="64"/>
        <v>1682798</v>
      </c>
    </row>
    <row r="816" spans="1:18" ht="14.45" customHeight="1">
      <c r="A816" s="10">
        <v>797</v>
      </c>
      <c r="B816" s="131"/>
      <c r="C816" s="6" t="s">
        <v>1128</v>
      </c>
      <c r="D816" s="7">
        <v>44986</v>
      </c>
      <c r="E816" s="8" t="s">
        <v>28</v>
      </c>
      <c r="F816" s="9">
        <v>1822431</v>
      </c>
      <c r="G816" s="8" t="s">
        <v>29</v>
      </c>
      <c r="H816" s="9">
        <v>191355</v>
      </c>
      <c r="I816" s="132"/>
      <c r="J816" s="133"/>
      <c r="K816" s="134"/>
      <c r="L816" s="135"/>
      <c r="M816" s="136"/>
      <c r="N816" s="49" t="str">
        <f t="shared" si="66"/>
        <v>09114</v>
      </c>
      <c r="O816" t="str">
        <f t="shared" si="63"/>
        <v/>
      </c>
      <c r="Q816">
        <f t="shared" si="67"/>
        <v>9114</v>
      </c>
      <c r="R816" s="39">
        <f t="shared" si="64"/>
        <v>1822431</v>
      </c>
    </row>
    <row r="817" spans="1:18" ht="14.45" customHeight="1">
      <c r="A817" s="10">
        <v>798</v>
      </c>
      <c r="B817" s="131"/>
      <c r="C817" s="6" t="s">
        <v>1129</v>
      </c>
      <c r="D817" s="7">
        <v>45013</v>
      </c>
      <c r="E817" s="8" t="s">
        <v>28</v>
      </c>
      <c r="F817" s="9">
        <v>2621711</v>
      </c>
      <c r="G817" s="8" t="s">
        <v>29</v>
      </c>
      <c r="H817" s="9">
        <v>275280</v>
      </c>
      <c r="I817" s="132"/>
      <c r="J817" s="133"/>
      <c r="K817" s="134"/>
      <c r="L817" s="135"/>
      <c r="M817" s="136"/>
      <c r="N817" s="49" t="str">
        <f t="shared" si="66"/>
        <v>17699</v>
      </c>
      <c r="O817" t="str">
        <f t="shared" si="63"/>
        <v/>
      </c>
      <c r="Q817">
        <f t="shared" si="67"/>
        <v>17699</v>
      </c>
      <c r="R817" s="39">
        <f t="shared" si="64"/>
        <v>2621711</v>
      </c>
    </row>
    <row r="818" spans="1:18" ht="14.45" customHeight="1">
      <c r="A818" s="10">
        <v>799</v>
      </c>
      <c r="B818" s="131"/>
      <c r="C818" s="6" t="s">
        <v>1130</v>
      </c>
      <c r="D818" s="7">
        <v>44992</v>
      </c>
      <c r="E818" s="8" t="s">
        <v>28</v>
      </c>
      <c r="F818" s="9">
        <v>2453160</v>
      </c>
      <c r="G818" s="8" t="s">
        <v>29</v>
      </c>
      <c r="H818" s="9">
        <v>257582</v>
      </c>
      <c r="I818" s="132"/>
      <c r="J818" s="133"/>
      <c r="K818" s="134"/>
      <c r="L818" s="135"/>
      <c r="M818" s="136"/>
      <c r="N818" s="49" t="str">
        <f t="shared" si="66"/>
        <v>11517</v>
      </c>
      <c r="O818" t="str">
        <f t="shared" si="63"/>
        <v/>
      </c>
      <c r="Q818">
        <f t="shared" si="67"/>
        <v>11517</v>
      </c>
      <c r="R818" s="39">
        <f t="shared" si="64"/>
        <v>2453160</v>
      </c>
    </row>
    <row r="819" spans="1:18" ht="14.45" customHeight="1">
      <c r="A819" s="10">
        <v>800</v>
      </c>
      <c r="B819" s="131"/>
      <c r="C819" s="6" t="s">
        <v>1131</v>
      </c>
      <c r="D819" s="7">
        <v>44988</v>
      </c>
      <c r="E819" s="8" t="s">
        <v>28</v>
      </c>
      <c r="F819" s="9">
        <v>1662888</v>
      </c>
      <c r="G819" s="8" t="s">
        <v>29</v>
      </c>
      <c r="H819" s="9">
        <v>174603</v>
      </c>
      <c r="I819" s="132"/>
      <c r="J819" s="133"/>
      <c r="K819" s="134"/>
      <c r="L819" s="135"/>
      <c r="M819" s="136"/>
      <c r="N819" s="49" t="str">
        <f t="shared" si="66"/>
        <v>11262</v>
      </c>
      <c r="O819" t="str">
        <f t="shared" si="63"/>
        <v/>
      </c>
      <c r="Q819">
        <f t="shared" si="67"/>
        <v>11262</v>
      </c>
      <c r="R819" s="39">
        <f t="shared" si="64"/>
        <v>1662888</v>
      </c>
    </row>
    <row r="820" spans="1:18" ht="14.45" customHeight="1">
      <c r="A820" s="10">
        <v>801</v>
      </c>
      <c r="B820" s="131"/>
      <c r="C820" s="6" t="s">
        <v>1132</v>
      </c>
      <c r="D820" s="7">
        <v>45006</v>
      </c>
      <c r="E820" s="8" t="s">
        <v>28</v>
      </c>
      <c r="F820" s="9">
        <v>2086668</v>
      </c>
      <c r="G820" s="8" t="s">
        <v>29</v>
      </c>
      <c r="H820" s="9">
        <v>219100</v>
      </c>
      <c r="I820" s="132"/>
      <c r="J820" s="133"/>
      <c r="K820" s="134"/>
      <c r="L820" s="135"/>
      <c r="M820" s="136"/>
      <c r="N820" s="49" t="str">
        <f t="shared" si="66"/>
        <v>15851</v>
      </c>
      <c r="O820" t="str">
        <f t="shared" si="63"/>
        <v/>
      </c>
      <c r="Q820">
        <f t="shared" si="67"/>
        <v>15851</v>
      </c>
      <c r="R820" s="39">
        <f t="shared" si="64"/>
        <v>2086668</v>
      </c>
    </row>
    <row r="821" spans="1:18" ht="14.45" customHeight="1">
      <c r="A821" s="11">
        <v>802</v>
      </c>
      <c r="B821" s="120"/>
      <c r="C821" s="6" t="s">
        <v>1133</v>
      </c>
      <c r="D821" s="7">
        <v>44999</v>
      </c>
      <c r="E821" s="8" t="s">
        <v>28</v>
      </c>
      <c r="F821" s="9">
        <v>2098432</v>
      </c>
      <c r="G821" s="8" t="s">
        <v>29</v>
      </c>
      <c r="H821" s="9">
        <v>220335</v>
      </c>
      <c r="I821" s="124"/>
      <c r="J821" s="125"/>
      <c r="K821" s="126"/>
      <c r="L821" s="129"/>
      <c r="M821" s="130"/>
      <c r="N821" s="49" t="str">
        <f t="shared" si="66"/>
        <v>13582</v>
      </c>
      <c r="O821" t="str">
        <f t="shared" si="63"/>
        <v/>
      </c>
      <c r="Q821">
        <f t="shared" si="67"/>
        <v>13582</v>
      </c>
      <c r="R821" s="39">
        <f t="shared" si="64"/>
        <v>2098432</v>
      </c>
    </row>
    <row r="822" spans="1:18" ht="16.149999999999999" customHeight="1">
      <c r="A822" s="12">
        <v>803</v>
      </c>
      <c r="B822" s="12" t="s">
        <v>1134</v>
      </c>
      <c r="C822" s="6" t="s">
        <v>1135</v>
      </c>
      <c r="D822" s="7">
        <v>45000</v>
      </c>
      <c r="E822" s="8" t="s">
        <v>1136</v>
      </c>
      <c r="F822" s="9">
        <v>-486650</v>
      </c>
      <c r="G822" s="8" t="s">
        <v>29</v>
      </c>
      <c r="H822" s="9">
        <v>-51098</v>
      </c>
      <c r="I822" s="137">
        <v>-435552</v>
      </c>
      <c r="J822" s="138"/>
      <c r="K822" s="139"/>
      <c r="L822" s="140" t="s">
        <v>1123</v>
      </c>
      <c r="M822" s="141"/>
      <c r="N822" t="str">
        <f t="shared" si="66"/>
        <v>TV184</v>
      </c>
      <c r="O822" t="str">
        <f t="shared" si="63"/>
        <v>HT</v>
      </c>
      <c r="P822">
        <v>184</v>
      </c>
      <c r="Q822">
        <f>+P822*1</f>
        <v>184</v>
      </c>
      <c r="R822" s="39">
        <f t="shared" si="64"/>
        <v>-486650</v>
      </c>
    </row>
    <row r="823" spans="1:18" ht="16.149999999999999" customHeight="1">
      <c r="A823" s="12">
        <v>804</v>
      </c>
      <c r="B823" s="12" t="s">
        <v>1137</v>
      </c>
      <c r="C823" s="6" t="s">
        <v>1138</v>
      </c>
      <c r="D823" s="7">
        <v>45020</v>
      </c>
      <c r="E823" s="8" t="s">
        <v>1139</v>
      </c>
      <c r="F823" s="9">
        <v>-816750</v>
      </c>
      <c r="G823" s="8" t="s">
        <v>29</v>
      </c>
      <c r="H823" s="9">
        <v>-85759</v>
      </c>
      <c r="I823" s="137">
        <v>-730991</v>
      </c>
      <c r="J823" s="138"/>
      <c r="K823" s="139"/>
      <c r="L823" s="140" t="s">
        <v>1123</v>
      </c>
      <c r="M823" s="141"/>
      <c r="N823" t="str">
        <f t="shared" si="66"/>
        <v>TV230</v>
      </c>
      <c r="O823" t="str">
        <f t="shared" si="63"/>
        <v>HT</v>
      </c>
      <c r="P823">
        <v>230</v>
      </c>
      <c r="Q823">
        <f>+P823*1</f>
        <v>230</v>
      </c>
      <c r="R823" s="39">
        <f t="shared" si="64"/>
        <v>-816750</v>
      </c>
    </row>
    <row r="824" spans="1:18" ht="14.45" customHeight="1">
      <c r="A824" s="5">
        <v>805</v>
      </c>
      <c r="B824" s="119" t="s">
        <v>1140</v>
      </c>
      <c r="C824" s="6" t="s">
        <v>1141</v>
      </c>
      <c r="D824" s="7">
        <v>44986</v>
      </c>
      <c r="E824" s="8" t="s">
        <v>28</v>
      </c>
      <c r="F824" s="9">
        <v>1625509</v>
      </c>
      <c r="G824" s="8" t="s">
        <v>29</v>
      </c>
      <c r="H824" s="9">
        <v>170678</v>
      </c>
      <c r="I824" s="121">
        <v>6551224</v>
      </c>
      <c r="J824" s="122"/>
      <c r="K824" s="123"/>
      <c r="L824" s="127" t="s">
        <v>1142</v>
      </c>
      <c r="M824" s="128"/>
      <c r="N824" s="49" t="str">
        <f t="shared" si="66"/>
        <v>09179</v>
      </c>
      <c r="O824" t="str">
        <f t="shared" si="63"/>
        <v/>
      </c>
      <c r="Q824">
        <f t="shared" ref="Q824:Q836" si="68">+N824*1</f>
        <v>9179</v>
      </c>
      <c r="R824" s="39">
        <f t="shared" si="64"/>
        <v>1625509</v>
      </c>
    </row>
    <row r="825" spans="1:18" ht="14.45" customHeight="1">
      <c r="A825" s="10">
        <v>806</v>
      </c>
      <c r="B825" s="131"/>
      <c r="C825" s="6" t="s">
        <v>1143</v>
      </c>
      <c r="D825" s="7">
        <v>45005</v>
      </c>
      <c r="E825" s="8" t="s">
        <v>28</v>
      </c>
      <c r="F825" s="9">
        <v>2847147</v>
      </c>
      <c r="G825" s="8" t="s">
        <v>29</v>
      </c>
      <c r="H825" s="9">
        <v>298950</v>
      </c>
      <c r="I825" s="132"/>
      <c r="J825" s="133"/>
      <c r="K825" s="134"/>
      <c r="L825" s="135"/>
      <c r="M825" s="136"/>
      <c r="N825" s="49" t="str">
        <f t="shared" si="66"/>
        <v>15790</v>
      </c>
      <c r="O825" t="str">
        <f t="shared" si="63"/>
        <v/>
      </c>
      <c r="Q825">
        <f t="shared" si="68"/>
        <v>15790</v>
      </c>
      <c r="R825" s="39">
        <f t="shared" si="64"/>
        <v>2847147</v>
      </c>
    </row>
    <row r="826" spans="1:18" ht="14.45" customHeight="1">
      <c r="A826" s="10">
        <v>807</v>
      </c>
      <c r="B826" s="131"/>
      <c r="C826" s="6" t="s">
        <v>1144</v>
      </c>
      <c r="D826" s="7">
        <v>44998</v>
      </c>
      <c r="E826" s="8" t="s">
        <v>28</v>
      </c>
      <c r="F826" s="9">
        <v>1221638</v>
      </c>
      <c r="G826" s="8" t="s">
        <v>29</v>
      </c>
      <c r="H826" s="9">
        <v>128272</v>
      </c>
      <c r="I826" s="132"/>
      <c r="J826" s="133"/>
      <c r="K826" s="134"/>
      <c r="L826" s="135"/>
      <c r="M826" s="136"/>
      <c r="N826" s="49" t="str">
        <f t="shared" si="66"/>
        <v>13507</v>
      </c>
      <c r="O826" t="str">
        <f t="shared" si="63"/>
        <v/>
      </c>
      <c r="Q826">
        <f t="shared" si="68"/>
        <v>13507</v>
      </c>
      <c r="R826" s="39">
        <f t="shared" si="64"/>
        <v>1221638</v>
      </c>
    </row>
    <row r="827" spans="1:18" ht="14.45" customHeight="1">
      <c r="A827" s="11">
        <v>808</v>
      </c>
      <c r="B827" s="120"/>
      <c r="C827" s="6" t="s">
        <v>1145</v>
      </c>
      <c r="D827" s="7">
        <v>44991</v>
      </c>
      <c r="E827" s="8" t="s">
        <v>28</v>
      </c>
      <c r="F827" s="9">
        <v>1625509</v>
      </c>
      <c r="G827" s="8" t="s">
        <v>29</v>
      </c>
      <c r="H827" s="9">
        <v>170678</v>
      </c>
      <c r="I827" s="124"/>
      <c r="J827" s="125"/>
      <c r="K827" s="126"/>
      <c r="L827" s="129"/>
      <c r="M827" s="130"/>
      <c r="N827" s="49" t="str">
        <f t="shared" si="66"/>
        <v>11419</v>
      </c>
      <c r="O827" t="str">
        <f t="shared" si="63"/>
        <v/>
      </c>
      <c r="Q827">
        <f t="shared" si="68"/>
        <v>11419</v>
      </c>
      <c r="R827" s="39">
        <f t="shared" si="64"/>
        <v>1625509</v>
      </c>
    </row>
    <row r="828" spans="1:18" ht="14.45" customHeight="1">
      <c r="A828" s="5">
        <v>809</v>
      </c>
      <c r="B828" s="119" t="s">
        <v>1146</v>
      </c>
      <c r="C828" s="6" t="s">
        <v>1147</v>
      </c>
      <c r="D828" s="7">
        <v>44989</v>
      </c>
      <c r="E828" s="8" t="s">
        <v>28</v>
      </c>
      <c r="F828" s="9">
        <v>1097469</v>
      </c>
      <c r="G828" s="8" t="s">
        <v>29</v>
      </c>
      <c r="H828" s="9">
        <v>115234</v>
      </c>
      <c r="I828" s="121">
        <v>4799301</v>
      </c>
      <c r="J828" s="122"/>
      <c r="K828" s="123"/>
      <c r="L828" s="127" t="s">
        <v>1148</v>
      </c>
      <c r="M828" s="128"/>
      <c r="N828" s="49" t="str">
        <f t="shared" si="66"/>
        <v>11339</v>
      </c>
      <c r="O828" t="str">
        <f t="shared" si="63"/>
        <v/>
      </c>
      <c r="Q828">
        <f t="shared" si="68"/>
        <v>11339</v>
      </c>
      <c r="R828" s="39">
        <f t="shared" si="64"/>
        <v>1097469</v>
      </c>
    </row>
    <row r="829" spans="1:18" ht="14.45" customHeight="1">
      <c r="A829" s="10">
        <v>810</v>
      </c>
      <c r="B829" s="131"/>
      <c r="C829" s="6" t="s">
        <v>1149</v>
      </c>
      <c r="D829" s="7">
        <v>45010</v>
      </c>
      <c r="E829" s="8" t="s">
        <v>28</v>
      </c>
      <c r="F829" s="9">
        <v>1020747</v>
      </c>
      <c r="G829" s="8" t="s">
        <v>29</v>
      </c>
      <c r="H829" s="9">
        <v>107178</v>
      </c>
      <c r="I829" s="132"/>
      <c r="J829" s="133"/>
      <c r="K829" s="134"/>
      <c r="L829" s="135"/>
      <c r="M829" s="136"/>
      <c r="N829" s="49" t="str">
        <f t="shared" si="66"/>
        <v>17511</v>
      </c>
      <c r="O829" t="str">
        <f t="shared" si="63"/>
        <v/>
      </c>
      <c r="Q829">
        <f t="shared" si="68"/>
        <v>17511</v>
      </c>
      <c r="R829" s="39">
        <f t="shared" si="64"/>
        <v>1020747</v>
      </c>
    </row>
    <row r="830" spans="1:18" ht="14.45" customHeight="1">
      <c r="A830" s="10">
        <v>811</v>
      </c>
      <c r="B830" s="131"/>
      <c r="C830" s="6" t="s">
        <v>1150</v>
      </c>
      <c r="D830" s="7">
        <v>45003</v>
      </c>
      <c r="E830" s="8" t="s">
        <v>28</v>
      </c>
      <c r="F830" s="9">
        <v>2171717</v>
      </c>
      <c r="G830" s="8" t="s">
        <v>29</v>
      </c>
      <c r="H830" s="9">
        <v>228030</v>
      </c>
      <c r="I830" s="132"/>
      <c r="J830" s="133"/>
      <c r="K830" s="134"/>
      <c r="L830" s="135"/>
      <c r="M830" s="136"/>
      <c r="N830" s="49" t="str">
        <f t="shared" si="66"/>
        <v>15728</v>
      </c>
      <c r="O830" t="str">
        <f t="shared" si="63"/>
        <v/>
      </c>
      <c r="Q830">
        <f t="shared" si="68"/>
        <v>15728</v>
      </c>
      <c r="R830" s="39">
        <f t="shared" si="64"/>
        <v>2171717</v>
      </c>
    </row>
    <row r="831" spans="1:18" ht="14.45" customHeight="1">
      <c r="A831" s="11">
        <v>812</v>
      </c>
      <c r="B831" s="120"/>
      <c r="C831" s="6" t="s">
        <v>1151</v>
      </c>
      <c r="D831" s="7">
        <v>44996</v>
      </c>
      <c r="E831" s="8" t="s">
        <v>28</v>
      </c>
      <c r="F831" s="9">
        <v>1072414</v>
      </c>
      <c r="G831" s="8" t="s">
        <v>29</v>
      </c>
      <c r="H831" s="9">
        <v>112603</v>
      </c>
      <c r="I831" s="124"/>
      <c r="J831" s="125"/>
      <c r="K831" s="126"/>
      <c r="L831" s="129"/>
      <c r="M831" s="130"/>
      <c r="N831" s="49" t="str">
        <f t="shared" si="66"/>
        <v>13432</v>
      </c>
      <c r="O831" t="str">
        <f t="shared" si="63"/>
        <v/>
      </c>
      <c r="Q831">
        <f t="shared" si="68"/>
        <v>13432</v>
      </c>
      <c r="R831" s="39">
        <f t="shared" si="64"/>
        <v>1072414</v>
      </c>
    </row>
    <row r="832" spans="1:18" ht="14.45" customHeight="1">
      <c r="A832" s="5">
        <v>813</v>
      </c>
      <c r="B832" s="119" t="s">
        <v>1152</v>
      </c>
      <c r="C832" s="6" t="s">
        <v>1153</v>
      </c>
      <c r="D832" s="7">
        <v>44989</v>
      </c>
      <c r="E832" s="8" t="s">
        <v>790</v>
      </c>
      <c r="F832" s="9">
        <v>4846446</v>
      </c>
      <c r="G832" s="8" t="s">
        <v>29</v>
      </c>
      <c r="H832" s="9">
        <v>508877</v>
      </c>
      <c r="I832" s="121">
        <v>18578042</v>
      </c>
      <c r="J832" s="122"/>
      <c r="K832" s="123"/>
      <c r="L832" s="127" t="s">
        <v>1154</v>
      </c>
      <c r="M832" s="128"/>
      <c r="N832" s="49" t="str">
        <f t="shared" si="66"/>
        <v>11343</v>
      </c>
      <c r="O832" t="str">
        <f t="shared" si="63"/>
        <v/>
      </c>
      <c r="Q832">
        <f t="shared" si="68"/>
        <v>11343</v>
      </c>
      <c r="R832" s="39">
        <f t="shared" si="64"/>
        <v>4846446</v>
      </c>
    </row>
    <row r="833" spans="1:18" ht="14.45" customHeight="1">
      <c r="A833" s="10">
        <v>814</v>
      </c>
      <c r="B833" s="131"/>
      <c r="C833" s="6" t="s">
        <v>1155</v>
      </c>
      <c r="D833" s="7">
        <v>44993</v>
      </c>
      <c r="E833" s="8" t="s">
        <v>28</v>
      </c>
      <c r="F833" s="9">
        <v>2881164</v>
      </c>
      <c r="G833" s="8" t="s">
        <v>29</v>
      </c>
      <c r="H833" s="9">
        <v>302522</v>
      </c>
      <c r="I833" s="132"/>
      <c r="J833" s="133"/>
      <c r="K833" s="134"/>
      <c r="L833" s="135"/>
      <c r="M833" s="136"/>
      <c r="N833" s="49" t="str">
        <f t="shared" si="66"/>
        <v>12348</v>
      </c>
      <c r="O833" t="str">
        <f t="shared" si="63"/>
        <v/>
      </c>
      <c r="Q833">
        <f t="shared" si="68"/>
        <v>12348</v>
      </c>
      <c r="R833" s="39">
        <f t="shared" si="64"/>
        <v>2881164</v>
      </c>
    </row>
    <row r="834" spans="1:18" ht="14.45" customHeight="1">
      <c r="A834" s="10">
        <v>815</v>
      </c>
      <c r="B834" s="131"/>
      <c r="C834" s="6" t="s">
        <v>1156</v>
      </c>
      <c r="D834" s="7">
        <v>45014</v>
      </c>
      <c r="E834" s="8" t="s">
        <v>813</v>
      </c>
      <c r="F834" s="9">
        <v>6007491</v>
      </c>
      <c r="G834" s="8" t="s">
        <v>29</v>
      </c>
      <c r="H834" s="9">
        <v>630787</v>
      </c>
      <c r="I834" s="132"/>
      <c r="J834" s="133"/>
      <c r="K834" s="134"/>
      <c r="L834" s="135"/>
      <c r="M834" s="136"/>
      <c r="N834" s="49" t="str">
        <f t="shared" si="66"/>
        <v>17783</v>
      </c>
      <c r="O834" t="str">
        <f t="shared" si="63"/>
        <v/>
      </c>
      <c r="Q834">
        <f t="shared" si="68"/>
        <v>17783</v>
      </c>
      <c r="R834" s="39">
        <f t="shared" si="64"/>
        <v>6007491</v>
      </c>
    </row>
    <row r="835" spans="1:18" ht="14.45" customHeight="1">
      <c r="A835" s="10">
        <v>816</v>
      </c>
      <c r="B835" s="131"/>
      <c r="C835" s="6" t="s">
        <v>1157</v>
      </c>
      <c r="D835" s="7">
        <v>44986</v>
      </c>
      <c r="E835" s="8" t="s">
        <v>790</v>
      </c>
      <c r="F835" s="9">
        <v>2678720</v>
      </c>
      <c r="G835" s="8" t="s">
        <v>29</v>
      </c>
      <c r="H835" s="9">
        <v>281266</v>
      </c>
      <c r="I835" s="132"/>
      <c r="J835" s="133"/>
      <c r="K835" s="134"/>
      <c r="L835" s="135"/>
      <c r="M835" s="136"/>
      <c r="N835" s="49" t="str">
        <f t="shared" si="66"/>
        <v>09178</v>
      </c>
      <c r="O835" t="str">
        <f t="shared" si="63"/>
        <v/>
      </c>
      <c r="Q835">
        <f t="shared" si="68"/>
        <v>9178</v>
      </c>
      <c r="R835" s="39">
        <f t="shared" si="64"/>
        <v>2678720</v>
      </c>
    </row>
    <row r="836" spans="1:18" ht="14.45" customHeight="1">
      <c r="A836" s="11">
        <v>817</v>
      </c>
      <c r="B836" s="120"/>
      <c r="C836" s="6" t="s">
        <v>1158</v>
      </c>
      <c r="D836" s="7">
        <v>45000</v>
      </c>
      <c r="E836" s="8" t="s">
        <v>28</v>
      </c>
      <c r="F836" s="9">
        <v>4343768</v>
      </c>
      <c r="G836" s="8" t="s">
        <v>29</v>
      </c>
      <c r="H836" s="9">
        <v>456096</v>
      </c>
      <c r="I836" s="124"/>
      <c r="J836" s="125"/>
      <c r="K836" s="126"/>
      <c r="L836" s="129"/>
      <c r="M836" s="130"/>
      <c r="N836" s="49" t="str">
        <f t="shared" si="66"/>
        <v>13705</v>
      </c>
      <c r="O836" t="str">
        <f t="shared" si="63"/>
        <v/>
      </c>
      <c r="Q836">
        <f t="shared" si="68"/>
        <v>13705</v>
      </c>
      <c r="R836" s="39">
        <f t="shared" si="64"/>
        <v>4343768</v>
      </c>
    </row>
    <row r="837" spans="1:18" ht="14.65" customHeight="1">
      <c r="A837" s="5">
        <v>818</v>
      </c>
      <c r="B837" s="119" t="s">
        <v>1159</v>
      </c>
      <c r="C837" s="6" t="s">
        <v>1160</v>
      </c>
      <c r="D837" s="7">
        <v>45001</v>
      </c>
      <c r="E837" s="8" t="s">
        <v>1161</v>
      </c>
      <c r="F837" s="9">
        <v>-366491</v>
      </c>
      <c r="G837" s="8" t="s">
        <v>29</v>
      </c>
      <c r="H837" s="9">
        <v>-38482</v>
      </c>
      <c r="I837" s="121">
        <v>-546683</v>
      </c>
      <c r="J837" s="122"/>
      <c r="K837" s="123"/>
      <c r="L837" s="127" t="s">
        <v>1154</v>
      </c>
      <c r="M837" s="128"/>
      <c r="N837" t="str">
        <f t="shared" si="66"/>
        <v>'344</v>
      </c>
      <c r="O837" t="str">
        <f t="shared" si="63"/>
        <v>HT</v>
      </c>
      <c r="P837" t="str">
        <f>+RIGHT(N837,LEN(N837)-1)</f>
        <v>344</v>
      </c>
      <c r="Q837">
        <f>+P837*1</f>
        <v>344</v>
      </c>
      <c r="R837" s="39">
        <f t="shared" si="64"/>
        <v>-366491</v>
      </c>
    </row>
    <row r="838" spans="1:18" ht="14.65" customHeight="1">
      <c r="A838" s="11">
        <v>819</v>
      </c>
      <c r="B838" s="120"/>
      <c r="C838" s="6" t="s">
        <v>949</v>
      </c>
      <c r="D838" s="7">
        <v>45014</v>
      </c>
      <c r="E838" s="8" t="s">
        <v>1162</v>
      </c>
      <c r="F838" s="9">
        <v>-244328</v>
      </c>
      <c r="G838" s="8" t="s">
        <v>29</v>
      </c>
      <c r="H838" s="9">
        <v>-25654</v>
      </c>
      <c r="I838" s="124"/>
      <c r="J838" s="125"/>
      <c r="K838" s="126"/>
      <c r="L838" s="129"/>
      <c r="M838" s="130"/>
      <c r="N838" t="str">
        <f t="shared" si="66"/>
        <v>'419</v>
      </c>
      <c r="O838" t="str">
        <f t="shared" si="63"/>
        <v>HT</v>
      </c>
      <c r="P838" t="str">
        <f>+RIGHT(N838,LEN(N838)-1)</f>
        <v>419</v>
      </c>
      <c r="Q838">
        <f>+P838*1</f>
        <v>419</v>
      </c>
      <c r="R838" s="39">
        <f t="shared" si="64"/>
        <v>-244328</v>
      </c>
    </row>
    <row r="839" spans="1:18" ht="14.45" customHeight="1">
      <c r="A839" s="5">
        <v>820</v>
      </c>
      <c r="B839" s="119" t="s">
        <v>1163</v>
      </c>
      <c r="C839" s="6" t="s">
        <v>1164</v>
      </c>
      <c r="D839" s="7">
        <v>44993</v>
      </c>
      <c r="E839" s="8" t="s">
        <v>52</v>
      </c>
      <c r="F839" s="9">
        <v>366491</v>
      </c>
      <c r="G839" s="8" t="s">
        <v>29</v>
      </c>
      <c r="H839" s="9">
        <v>38482</v>
      </c>
      <c r="I839" s="121">
        <v>1923277</v>
      </c>
      <c r="J839" s="122"/>
      <c r="K839" s="123"/>
      <c r="L839" s="127" t="s">
        <v>1165</v>
      </c>
      <c r="M839" s="128"/>
      <c r="N839" s="49" t="str">
        <f t="shared" si="66"/>
        <v>12346</v>
      </c>
      <c r="O839" t="str">
        <f t="shared" si="63"/>
        <v/>
      </c>
      <c r="Q839">
        <f t="shared" ref="Q839:Q848" si="69">+N839*1</f>
        <v>12346</v>
      </c>
      <c r="R839" s="39">
        <f t="shared" si="64"/>
        <v>366491</v>
      </c>
    </row>
    <row r="840" spans="1:18" ht="14.45" customHeight="1">
      <c r="A840" s="10">
        <v>821</v>
      </c>
      <c r="B840" s="131"/>
      <c r="C840" s="6" t="s">
        <v>1166</v>
      </c>
      <c r="D840" s="7">
        <v>45014</v>
      </c>
      <c r="E840" s="8" t="s">
        <v>980</v>
      </c>
      <c r="F840" s="9">
        <v>384780</v>
      </c>
      <c r="G840" s="8" t="s">
        <v>29</v>
      </c>
      <c r="H840" s="9">
        <v>40402</v>
      </c>
      <c r="I840" s="132"/>
      <c r="J840" s="133"/>
      <c r="K840" s="134"/>
      <c r="L840" s="135"/>
      <c r="M840" s="136"/>
      <c r="N840" s="49" t="str">
        <f t="shared" si="66"/>
        <v>17784</v>
      </c>
      <c r="O840" t="str">
        <f t="shared" si="63"/>
        <v/>
      </c>
      <c r="Q840">
        <f t="shared" si="69"/>
        <v>17784</v>
      </c>
      <c r="R840" s="39">
        <f t="shared" si="64"/>
        <v>384780</v>
      </c>
    </row>
    <row r="841" spans="1:18" ht="14.45" customHeight="1">
      <c r="A841" s="10">
        <v>822</v>
      </c>
      <c r="B841" s="131"/>
      <c r="C841" s="6" t="s">
        <v>1167</v>
      </c>
      <c r="D841" s="7">
        <v>44986</v>
      </c>
      <c r="E841" s="8" t="s">
        <v>28</v>
      </c>
      <c r="F841" s="9">
        <v>833874</v>
      </c>
      <c r="G841" s="8" t="s">
        <v>29</v>
      </c>
      <c r="H841" s="9">
        <v>87557</v>
      </c>
      <c r="I841" s="132"/>
      <c r="J841" s="133"/>
      <c r="K841" s="134"/>
      <c r="L841" s="135"/>
      <c r="M841" s="136"/>
      <c r="N841" s="49" t="str">
        <f t="shared" si="66"/>
        <v>A9173</v>
      </c>
      <c r="O841" t="str">
        <f t="shared" si="63"/>
        <v/>
      </c>
      <c r="Q841">
        <v>9173</v>
      </c>
      <c r="R841" s="39">
        <f t="shared" si="64"/>
        <v>833874</v>
      </c>
    </row>
    <row r="842" spans="1:18" ht="14.45" customHeight="1">
      <c r="A842" s="11">
        <v>823</v>
      </c>
      <c r="B842" s="120"/>
      <c r="C842" s="6" t="s">
        <v>1168</v>
      </c>
      <c r="D842" s="7">
        <v>45000</v>
      </c>
      <c r="E842" s="8" t="s">
        <v>28</v>
      </c>
      <c r="F842" s="9">
        <v>563768</v>
      </c>
      <c r="G842" s="8" t="s">
        <v>29</v>
      </c>
      <c r="H842" s="9">
        <v>59196</v>
      </c>
      <c r="I842" s="124"/>
      <c r="J842" s="125"/>
      <c r="K842" s="126"/>
      <c r="L842" s="129"/>
      <c r="M842" s="130"/>
      <c r="N842" s="49" t="str">
        <f t="shared" si="66"/>
        <v>13700</v>
      </c>
      <c r="O842" t="str">
        <f t="shared" si="63"/>
        <v/>
      </c>
      <c r="Q842">
        <f t="shared" si="69"/>
        <v>13700</v>
      </c>
      <c r="R842" s="39">
        <f t="shared" si="64"/>
        <v>563768</v>
      </c>
    </row>
    <row r="843" spans="1:18" ht="14.45" customHeight="1">
      <c r="A843" s="5">
        <v>824</v>
      </c>
      <c r="B843" s="119" t="s">
        <v>1169</v>
      </c>
      <c r="C843" s="6" t="s">
        <v>1170</v>
      </c>
      <c r="D843" s="7">
        <v>45007</v>
      </c>
      <c r="E843" s="8" t="s">
        <v>52</v>
      </c>
      <c r="F843" s="9">
        <v>1625509</v>
      </c>
      <c r="G843" s="8" t="s">
        <v>29</v>
      </c>
      <c r="H843" s="9">
        <v>170679</v>
      </c>
      <c r="I843" s="121">
        <v>4179272</v>
      </c>
      <c r="J843" s="122"/>
      <c r="K843" s="123"/>
      <c r="L843" s="127" t="s">
        <v>1171</v>
      </c>
      <c r="M843" s="128"/>
      <c r="N843" s="49" t="str">
        <f t="shared" si="66"/>
        <v>15876</v>
      </c>
      <c r="O843" t="str">
        <f t="shared" si="63"/>
        <v/>
      </c>
      <c r="Q843">
        <f t="shared" si="69"/>
        <v>15876</v>
      </c>
      <c r="R843" s="39">
        <f t="shared" si="64"/>
        <v>1625509</v>
      </c>
    </row>
    <row r="844" spans="1:18" ht="14.45" customHeight="1">
      <c r="A844" s="10">
        <v>825</v>
      </c>
      <c r="B844" s="131"/>
      <c r="C844" s="6" t="s">
        <v>1172</v>
      </c>
      <c r="D844" s="7">
        <v>45003</v>
      </c>
      <c r="E844" s="8" t="s">
        <v>52</v>
      </c>
      <c r="F844" s="9">
        <v>1625509</v>
      </c>
      <c r="G844" s="8" t="s">
        <v>29</v>
      </c>
      <c r="H844" s="9">
        <v>170679</v>
      </c>
      <c r="I844" s="132"/>
      <c r="J844" s="133"/>
      <c r="K844" s="134"/>
      <c r="L844" s="135"/>
      <c r="M844" s="136"/>
      <c r="N844" s="49" t="str">
        <f t="shared" si="66"/>
        <v>15699</v>
      </c>
      <c r="O844" t="str">
        <f t="shared" si="63"/>
        <v/>
      </c>
      <c r="Q844">
        <f t="shared" si="69"/>
        <v>15699</v>
      </c>
      <c r="R844" s="39">
        <f t="shared" si="64"/>
        <v>1625509</v>
      </c>
    </row>
    <row r="845" spans="1:18" ht="14.45" customHeight="1">
      <c r="A845" s="11">
        <v>826</v>
      </c>
      <c r="B845" s="120"/>
      <c r="C845" s="6" t="s">
        <v>1173</v>
      </c>
      <c r="D845" s="7">
        <v>44993</v>
      </c>
      <c r="E845" s="8" t="s">
        <v>52</v>
      </c>
      <c r="F845" s="9">
        <v>1418560</v>
      </c>
      <c r="G845" s="8" t="s">
        <v>29</v>
      </c>
      <c r="H845" s="9">
        <v>148949</v>
      </c>
      <c r="I845" s="124"/>
      <c r="J845" s="125"/>
      <c r="K845" s="126"/>
      <c r="L845" s="129"/>
      <c r="M845" s="130"/>
      <c r="N845" s="49" t="str">
        <f t="shared" si="66"/>
        <v>11826</v>
      </c>
      <c r="O845" t="str">
        <f t="shared" si="63"/>
        <v/>
      </c>
      <c r="Q845">
        <f t="shared" si="69"/>
        <v>11826</v>
      </c>
      <c r="R845" s="39">
        <f t="shared" si="64"/>
        <v>1418560</v>
      </c>
    </row>
    <row r="846" spans="1:18" ht="14.45" customHeight="1">
      <c r="A846" s="5">
        <v>827</v>
      </c>
      <c r="B846" s="119" t="s">
        <v>1174</v>
      </c>
      <c r="C846" s="6" t="s">
        <v>1175</v>
      </c>
      <c r="D846" s="7">
        <v>44991</v>
      </c>
      <c r="E846" s="8" t="s">
        <v>28</v>
      </c>
      <c r="F846" s="9">
        <v>611516</v>
      </c>
      <c r="G846" s="8" t="s">
        <v>29</v>
      </c>
      <c r="H846" s="9">
        <v>64209</v>
      </c>
      <c r="I846" s="121">
        <v>2586930</v>
      </c>
      <c r="J846" s="122"/>
      <c r="K846" s="123"/>
      <c r="L846" s="127" t="s">
        <v>1176</v>
      </c>
      <c r="M846" s="128"/>
      <c r="N846" s="49" t="str">
        <f t="shared" si="66"/>
        <v>11421</v>
      </c>
      <c r="O846" t="str">
        <f t="shared" si="63"/>
        <v/>
      </c>
      <c r="Q846">
        <f t="shared" si="69"/>
        <v>11421</v>
      </c>
      <c r="R846" s="39">
        <f t="shared" si="64"/>
        <v>611516</v>
      </c>
    </row>
    <row r="847" spans="1:18" ht="14.45" customHeight="1">
      <c r="A847" s="10">
        <v>828</v>
      </c>
      <c r="B847" s="131"/>
      <c r="C847" s="6" t="s">
        <v>1177</v>
      </c>
      <c r="D847" s="7">
        <v>45005</v>
      </c>
      <c r="E847" s="8" t="s">
        <v>28</v>
      </c>
      <c r="F847" s="9">
        <v>1423065</v>
      </c>
      <c r="G847" s="8" t="s">
        <v>29</v>
      </c>
      <c r="H847" s="9">
        <v>149422</v>
      </c>
      <c r="I847" s="132"/>
      <c r="J847" s="133"/>
      <c r="K847" s="134"/>
      <c r="L847" s="135"/>
      <c r="M847" s="136"/>
      <c r="N847" s="49" t="str">
        <f t="shared" si="66"/>
        <v>15791</v>
      </c>
      <c r="O847" t="str">
        <f t="shared" si="63"/>
        <v/>
      </c>
      <c r="Q847">
        <f t="shared" si="69"/>
        <v>15791</v>
      </c>
      <c r="R847" s="39">
        <f t="shared" si="64"/>
        <v>1423065</v>
      </c>
    </row>
    <row r="848" spans="1:18" ht="14.45" customHeight="1">
      <c r="A848" s="11">
        <v>829</v>
      </c>
      <c r="B848" s="120"/>
      <c r="C848" s="6" t="s">
        <v>1178</v>
      </c>
      <c r="D848" s="7">
        <v>44998</v>
      </c>
      <c r="E848" s="8" t="s">
        <v>28</v>
      </c>
      <c r="F848" s="9">
        <v>855844</v>
      </c>
      <c r="G848" s="8" t="s">
        <v>29</v>
      </c>
      <c r="H848" s="9">
        <v>89864</v>
      </c>
      <c r="I848" s="124"/>
      <c r="J848" s="125"/>
      <c r="K848" s="126"/>
      <c r="L848" s="129"/>
      <c r="M848" s="130"/>
      <c r="N848" s="49" t="str">
        <f t="shared" si="66"/>
        <v>13508</v>
      </c>
      <c r="O848" t="str">
        <f t="shared" si="63"/>
        <v/>
      </c>
      <c r="Q848">
        <f t="shared" si="69"/>
        <v>13508</v>
      </c>
      <c r="R848" s="39">
        <f t="shared" si="64"/>
        <v>855844</v>
      </c>
    </row>
    <row r="849" spans="1:18" ht="16.149999999999999" customHeight="1">
      <c r="A849" s="12">
        <v>830</v>
      </c>
      <c r="B849" s="12" t="s">
        <v>1179</v>
      </c>
      <c r="C849" s="6" t="s">
        <v>1180</v>
      </c>
      <c r="D849" s="7">
        <v>45014</v>
      </c>
      <c r="E849" s="8" t="s">
        <v>1181</v>
      </c>
      <c r="F849" s="9">
        <v>-464372</v>
      </c>
      <c r="G849" s="8" t="s">
        <v>29</v>
      </c>
      <c r="H849" s="9">
        <v>-48759</v>
      </c>
      <c r="I849" s="137">
        <v>-415613</v>
      </c>
      <c r="J849" s="138"/>
      <c r="K849" s="139"/>
      <c r="L849" s="140" t="s">
        <v>1176</v>
      </c>
      <c r="M849" s="141"/>
      <c r="N849" t="str">
        <f t="shared" si="66"/>
        <v>'428</v>
      </c>
      <c r="O849" t="str">
        <f t="shared" si="63"/>
        <v>HT</v>
      </c>
      <c r="P849" t="str">
        <f>+RIGHT(N849,LEN(N849)-1)</f>
        <v>428</v>
      </c>
      <c r="Q849">
        <f>+P849*1</f>
        <v>428</v>
      </c>
      <c r="R849" s="39">
        <f t="shared" si="64"/>
        <v>-464372</v>
      </c>
    </row>
    <row r="850" spans="1:18" ht="14.65" customHeight="1">
      <c r="A850" s="5">
        <v>831</v>
      </c>
      <c r="B850" s="119" t="s">
        <v>1182</v>
      </c>
      <c r="C850" s="6" t="s">
        <v>1183</v>
      </c>
      <c r="D850" s="7">
        <v>45014</v>
      </c>
      <c r="E850" s="8" t="s">
        <v>52</v>
      </c>
      <c r="F850" s="9">
        <v>4314255</v>
      </c>
      <c r="G850" s="8" t="s">
        <v>29</v>
      </c>
      <c r="H850" s="9">
        <v>452997</v>
      </c>
      <c r="I850" s="121">
        <v>8074790</v>
      </c>
      <c r="J850" s="122"/>
      <c r="K850" s="123"/>
      <c r="L850" s="127" t="s">
        <v>1184</v>
      </c>
      <c r="M850" s="128"/>
      <c r="N850" s="49" t="str">
        <f t="shared" si="66"/>
        <v>17789</v>
      </c>
      <c r="O850" t="str">
        <f t="shared" si="63"/>
        <v/>
      </c>
      <c r="Q850">
        <f t="shared" ref="Q850:Q871" si="70">+N850*1</f>
        <v>17789</v>
      </c>
      <c r="R850" s="39">
        <f t="shared" si="64"/>
        <v>4314255</v>
      </c>
    </row>
    <row r="851" spans="1:18" ht="14.65" customHeight="1">
      <c r="A851" s="11">
        <v>832</v>
      </c>
      <c r="B851" s="120"/>
      <c r="C851" s="6" t="s">
        <v>1185</v>
      </c>
      <c r="D851" s="7">
        <v>45000</v>
      </c>
      <c r="E851" s="8" t="s">
        <v>28</v>
      </c>
      <c r="F851" s="9">
        <v>4707857</v>
      </c>
      <c r="G851" s="8" t="s">
        <v>29</v>
      </c>
      <c r="H851" s="9">
        <v>494325</v>
      </c>
      <c r="I851" s="124"/>
      <c r="J851" s="125"/>
      <c r="K851" s="126"/>
      <c r="L851" s="129"/>
      <c r="M851" s="130"/>
      <c r="N851" s="49" t="str">
        <f t="shared" si="66"/>
        <v>13707</v>
      </c>
      <c r="O851" t="str">
        <f t="shared" si="63"/>
        <v/>
      </c>
      <c r="Q851">
        <f t="shared" si="70"/>
        <v>13707</v>
      </c>
      <c r="R851" s="39">
        <f t="shared" si="64"/>
        <v>4707857</v>
      </c>
    </row>
    <row r="852" spans="1:18" ht="14.65" customHeight="1">
      <c r="A852" s="5">
        <v>833</v>
      </c>
      <c r="B852" s="119" t="s">
        <v>1186</v>
      </c>
      <c r="C852" s="6" t="s">
        <v>1187</v>
      </c>
      <c r="D852" s="7">
        <v>44986</v>
      </c>
      <c r="E852" s="8" t="s">
        <v>790</v>
      </c>
      <c r="F852" s="9">
        <v>2014606</v>
      </c>
      <c r="G852" s="8" t="s">
        <v>29</v>
      </c>
      <c r="H852" s="9">
        <v>211533</v>
      </c>
      <c r="I852" s="121">
        <v>3619367</v>
      </c>
      <c r="J852" s="122"/>
      <c r="K852" s="123"/>
      <c r="L852" s="127" t="s">
        <v>1188</v>
      </c>
      <c r="M852" s="128"/>
      <c r="N852" s="49" t="str">
        <f t="shared" si="66"/>
        <v>09121</v>
      </c>
      <c r="O852" t="str">
        <f t="shared" si="63"/>
        <v/>
      </c>
      <c r="Q852">
        <f t="shared" si="70"/>
        <v>9121</v>
      </c>
      <c r="R852" s="39">
        <f t="shared" si="64"/>
        <v>2014606</v>
      </c>
    </row>
    <row r="853" spans="1:18" ht="14.65" customHeight="1">
      <c r="A853" s="11">
        <v>834</v>
      </c>
      <c r="B853" s="120"/>
      <c r="C853" s="6" t="s">
        <v>1189</v>
      </c>
      <c r="D853" s="7">
        <v>45013</v>
      </c>
      <c r="E853" s="8" t="s">
        <v>28</v>
      </c>
      <c r="F853" s="9">
        <v>2029379</v>
      </c>
      <c r="G853" s="8" t="s">
        <v>29</v>
      </c>
      <c r="H853" s="9">
        <v>213085</v>
      </c>
      <c r="I853" s="124"/>
      <c r="J853" s="125"/>
      <c r="K853" s="126"/>
      <c r="L853" s="129"/>
      <c r="M853" s="130"/>
      <c r="N853" s="49" t="str">
        <f t="shared" si="66"/>
        <v>17697</v>
      </c>
      <c r="O853" t="str">
        <f t="shared" ref="O853:O916" si="71">+IF(F853&gt;0,"","HT")</f>
        <v/>
      </c>
      <c r="Q853">
        <f t="shared" si="70"/>
        <v>17697</v>
      </c>
      <c r="R853" s="39">
        <f t="shared" ref="R853:R916" si="72">+F853</f>
        <v>2029379</v>
      </c>
    </row>
    <row r="854" spans="1:18" ht="16.149999999999999" customHeight="1">
      <c r="A854" s="12">
        <v>835</v>
      </c>
      <c r="B854" s="12" t="s">
        <v>1190</v>
      </c>
      <c r="C854" s="6" t="s">
        <v>1191</v>
      </c>
      <c r="D854" s="7">
        <v>45016</v>
      </c>
      <c r="E854" s="8" t="s">
        <v>52</v>
      </c>
      <c r="F854" s="9">
        <v>2872023</v>
      </c>
      <c r="G854" s="8" t="s">
        <v>29</v>
      </c>
      <c r="H854" s="9">
        <v>301562</v>
      </c>
      <c r="I854" s="137">
        <v>2570461</v>
      </c>
      <c r="J854" s="138"/>
      <c r="K854" s="139"/>
      <c r="L854" s="140" t="s">
        <v>1192</v>
      </c>
      <c r="M854" s="141"/>
      <c r="N854" s="49" t="str">
        <f t="shared" si="66"/>
        <v>18753</v>
      </c>
      <c r="O854" t="str">
        <f t="shared" si="71"/>
        <v/>
      </c>
      <c r="Q854">
        <f t="shared" si="70"/>
        <v>18753</v>
      </c>
      <c r="R854" s="39">
        <f t="shared" si="72"/>
        <v>2872023</v>
      </c>
    </row>
    <row r="855" spans="1:18" ht="16.149999999999999" customHeight="1">
      <c r="A855" s="12">
        <v>836</v>
      </c>
      <c r="B855" s="12" t="s">
        <v>1193</v>
      </c>
      <c r="C855" s="6" t="s">
        <v>1194</v>
      </c>
      <c r="D855" s="7">
        <v>44986</v>
      </c>
      <c r="E855" s="8" t="s">
        <v>1195</v>
      </c>
      <c r="F855" s="9">
        <v>552002</v>
      </c>
      <c r="G855" s="8" t="s">
        <v>29</v>
      </c>
      <c r="H855" s="9">
        <v>57960</v>
      </c>
      <c r="I855" s="137">
        <v>494042</v>
      </c>
      <c r="J855" s="138"/>
      <c r="K855" s="139"/>
      <c r="L855" s="140" t="s">
        <v>1196</v>
      </c>
      <c r="M855" s="141"/>
      <c r="N855" s="49" t="str">
        <f t="shared" si="66"/>
        <v>09117</v>
      </c>
      <c r="O855" t="str">
        <f t="shared" si="71"/>
        <v/>
      </c>
      <c r="Q855">
        <f t="shared" si="70"/>
        <v>9117</v>
      </c>
      <c r="R855" s="39">
        <f t="shared" si="72"/>
        <v>552002</v>
      </c>
    </row>
    <row r="856" spans="1:18" ht="14.65" customHeight="1">
      <c r="A856" s="5">
        <v>837</v>
      </c>
      <c r="B856" s="119" t="s">
        <v>1197</v>
      </c>
      <c r="C856" s="6" t="s">
        <v>1198</v>
      </c>
      <c r="D856" s="7">
        <v>44993</v>
      </c>
      <c r="E856" s="8" t="s">
        <v>28</v>
      </c>
      <c r="F856" s="9">
        <v>2771890</v>
      </c>
      <c r="G856" s="8" t="s">
        <v>29</v>
      </c>
      <c r="H856" s="9">
        <v>291048</v>
      </c>
      <c r="I856" s="121">
        <v>4297136</v>
      </c>
      <c r="J856" s="122"/>
      <c r="K856" s="123"/>
      <c r="L856" s="127" t="s">
        <v>1199</v>
      </c>
      <c r="M856" s="128"/>
      <c r="N856" s="49" t="str">
        <f t="shared" si="66"/>
        <v>11809</v>
      </c>
      <c r="O856" t="str">
        <f t="shared" si="71"/>
        <v/>
      </c>
      <c r="Q856">
        <f t="shared" si="70"/>
        <v>11809</v>
      </c>
      <c r="R856" s="39">
        <f t="shared" si="72"/>
        <v>2771890</v>
      </c>
    </row>
    <row r="857" spans="1:18" ht="14.65" customHeight="1">
      <c r="A857" s="11">
        <v>838</v>
      </c>
      <c r="B857" s="120"/>
      <c r="C857" s="6" t="s">
        <v>1200</v>
      </c>
      <c r="D857" s="7">
        <v>45002</v>
      </c>
      <c r="E857" s="8" t="s">
        <v>790</v>
      </c>
      <c r="F857" s="9">
        <v>2029379</v>
      </c>
      <c r="G857" s="8" t="s">
        <v>29</v>
      </c>
      <c r="H857" s="9">
        <v>213085</v>
      </c>
      <c r="I857" s="124"/>
      <c r="J857" s="125"/>
      <c r="K857" s="126"/>
      <c r="L857" s="129"/>
      <c r="M857" s="130"/>
      <c r="N857" s="49" t="str">
        <f t="shared" si="66"/>
        <v>15668</v>
      </c>
      <c r="O857" t="str">
        <f t="shared" si="71"/>
        <v/>
      </c>
      <c r="Q857">
        <f t="shared" si="70"/>
        <v>15668</v>
      </c>
      <c r="R857" s="39">
        <f t="shared" si="72"/>
        <v>2029379</v>
      </c>
    </row>
    <row r="858" spans="1:18" ht="14.45" customHeight="1">
      <c r="A858" s="5">
        <v>839</v>
      </c>
      <c r="B858" s="119" t="s">
        <v>1201</v>
      </c>
      <c r="C858" s="6" t="s">
        <v>1202</v>
      </c>
      <c r="D858" s="7">
        <v>44999</v>
      </c>
      <c r="E858" s="8" t="s">
        <v>790</v>
      </c>
      <c r="F858" s="9">
        <v>2117467</v>
      </c>
      <c r="G858" s="8" t="s">
        <v>29</v>
      </c>
      <c r="H858" s="9">
        <v>222334</v>
      </c>
      <c r="I858" s="121">
        <v>5685399</v>
      </c>
      <c r="J858" s="122"/>
      <c r="K858" s="123"/>
      <c r="L858" s="127" t="s">
        <v>1203</v>
      </c>
      <c r="M858" s="128"/>
      <c r="N858" s="49" t="str">
        <f t="shared" ref="N858:N921" si="73">+RIGHT(C858,5)</f>
        <v>13578</v>
      </c>
      <c r="O858" t="str">
        <f t="shared" si="71"/>
        <v/>
      </c>
      <c r="Q858">
        <f t="shared" si="70"/>
        <v>13578</v>
      </c>
      <c r="R858" s="39">
        <f t="shared" si="72"/>
        <v>2117467</v>
      </c>
    </row>
    <row r="859" spans="1:18" ht="14.45" customHeight="1">
      <c r="A859" s="10">
        <v>840</v>
      </c>
      <c r="B859" s="131"/>
      <c r="C859" s="6" t="s">
        <v>1204</v>
      </c>
      <c r="D859" s="7">
        <v>44992</v>
      </c>
      <c r="E859" s="8" t="s">
        <v>790</v>
      </c>
      <c r="F859" s="9">
        <v>2117467</v>
      </c>
      <c r="G859" s="8" t="s">
        <v>29</v>
      </c>
      <c r="H859" s="9">
        <v>222334</v>
      </c>
      <c r="I859" s="132"/>
      <c r="J859" s="133"/>
      <c r="K859" s="134"/>
      <c r="L859" s="135"/>
      <c r="M859" s="136"/>
      <c r="N859" s="49" t="str">
        <f t="shared" si="73"/>
        <v>11521</v>
      </c>
      <c r="O859" t="str">
        <f t="shared" si="71"/>
        <v/>
      </c>
      <c r="Q859">
        <f t="shared" si="70"/>
        <v>11521</v>
      </c>
      <c r="R859" s="39">
        <f t="shared" si="72"/>
        <v>2117467</v>
      </c>
    </row>
    <row r="860" spans="1:18" ht="14.45" customHeight="1">
      <c r="A860" s="11">
        <v>841</v>
      </c>
      <c r="B860" s="120"/>
      <c r="C860" s="6" t="s">
        <v>1205</v>
      </c>
      <c r="D860" s="7">
        <v>44986</v>
      </c>
      <c r="E860" s="8" t="s">
        <v>790</v>
      </c>
      <c r="F860" s="9">
        <v>2117467</v>
      </c>
      <c r="G860" s="8" t="s">
        <v>29</v>
      </c>
      <c r="H860" s="9">
        <v>222334</v>
      </c>
      <c r="I860" s="124"/>
      <c r="J860" s="125"/>
      <c r="K860" s="126"/>
      <c r="L860" s="129"/>
      <c r="M860" s="130"/>
      <c r="N860" s="49" t="str">
        <f t="shared" si="73"/>
        <v>09116</v>
      </c>
      <c r="O860" t="str">
        <f t="shared" si="71"/>
        <v/>
      </c>
      <c r="Q860">
        <f t="shared" si="70"/>
        <v>9116</v>
      </c>
      <c r="R860" s="39">
        <f t="shared" si="72"/>
        <v>2117467</v>
      </c>
    </row>
    <row r="861" spans="1:18" ht="14.45" customHeight="1">
      <c r="A861" s="5">
        <v>842</v>
      </c>
      <c r="B861" s="119" t="s">
        <v>1206</v>
      </c>
      <c r="C861" s="6" t="s">
        <v>1207</v>
      </c>
      <c r="D861" s="7">
        <v>45002</v>
      </c>
      <c r="E861" s="8" t="s">
        <v>28</v>
      </c>
      <c r="F861" s="9">
        <v>2029379</v>
      </c>
      <c r="G861" s="8" t="s">
        <v>29</v>
      </c>
      <c r="H861" s="9">
        <v>213085</v>
      </c>
      <c r="I861" s="121">
        <v>14230258</v>
      </c>
      <c r="J861" s="122"/>
      <c r="K861" s="123"/>
      <c r="L861" s="127" t="s">
        <v>1208</v>
      </c>
      <c r="M861" s="128"/>
      <c r="N861" s="49" t="str">
        <f t="shared" si="73"/>
        <v>15655</v>
      </c>
      <c r="O861" t="str">
        <f t="shared" si="71"/>
        <v/>
      </c>
      <c r="Q861">
        <f t="shared" si="70"/>
        <v>15655</v>
      </c>
      <c r="R861" s="39">
        <f t="shared" si="72"/>
        <v>2029379</v>
      </c>
    </row>
    <row r="862" spans="1:18" ht="14.45" customHeight="1">
      <c r="A862" s="10">
        <v>843</v>
      </c>
      <c r="B862" s="131"/>
      <c r="C862" s="6" t="s">
        <v>1209</v>
      </c>
      <c r="D862" s="7">
        <v>45002</v>
      </c>
      <c r="E862" s="8" t="s">
        <v>28</v>
      </c>
      <c r="F862" s="9">
        <v>3339105</v>
      </c>
      <c r="G862" s="8" t="s">
        <v>29</v>
      </c>
      <c r="H862" s="9">
        <v>350606</v>
      </c>
      <c r="I862" s="132"/>
      <c r="J862" s="133"/>
      <c r="K862" s="134"/>
      <c r="L862" s="135"/>
      <c r="M862" s="136"/>
      <c r="N862" s="49" t="str">
        <f t="shared" si="73"/>
        <v>15656</v>
      </c>
      <c r="O862" t="str">
        <f t="shared" si="71"/>
        <v/>
      </c>
      <c r="Q862">
        <f t="shared" si="70"/>
        <v>15656</v>
      </c>
      <c r="R862" s="39">
        <f t="shared" si="72"/>
        <v>3339105</v>
      </c>
    </row>
    <row r="863" spans="1:18" ht="14.45" customHeight="1">
      <c r="A863" s="10">
        <v>844</v>
      </c>
      <c r="B863" s="131"/>
      <c r="C863" s="6" t="s">
        <v>1210</v>
      </c>
      <c r="D863" s="7">
        <v>44992</v>
      </c>
      <c r="E863" s="8" t="s">
        <v>28</v>
      </c>
      <c r="F863" s="9">
        <v>3339105</v>
      </c>
      <c r="G863" s="8" t="s">
        <v>29</v>
      </c>
      <c r="H863" s="9">
        <v>350606</v>
      </c>
      <c r="I863" s="132"/>
      <c r="J863" s="133"/>
      <c r="K863" s="134"/>
      <c r="L863" s="135"/>
      <c r="M863" s="136"/>
      <c r="N863" s="49" t="str">
        <f t="shared" si="73"/>
        <v>11520</v>
      </c>
      <c r="O863" t="str">
        <f t="shared" si="71"/>
        <v/>
      </c>
      <c r="Q863">
        <f t="shared" si="70"/>
        <v>11520</v>
      </c>
      <c r="R863" s="39">
        <f t="shared" si="72"/>
        <v>3339105</v>
      </c>
    </row>
    <row r="864" spans="1:18" ht="14.45" customHeight="1">
      <c r="A864" s="10">
        <v>845</v>
      </c>
      <c r="B864" s="131"/>
      <c r="C864" s="6" t="s">
        <v>1211</v>
      </c>
      <c r="D864" s="7">
        <v>45013</v>
      </c>
      <c r="E864" s="8" t="s">
        <v>28</v>
      </c>
      <c r="F864" s="9">
        <v>3389122</v>
      </c>
      <c r="G864" s="8" t="s">
        <v>29</v>
      </c>
      <c r="H864" s="9">
        <v>355858</v>
      </c>
      <c r="I864" s="132"/>
      <c r="J864" s="133"/>
      <c r="K864" s="134"/>
      <c r="L864" s="135"/>
      <c r="M864" s="136"/>
      <c r="N864" s="49" t="str">
        <f t="shared" si="73"/>
        <v>17693</v>
      </c>
      <c r="O864" t="str">
        <f t="shared" si="71"/>
        <v/>
      </c>
      <c r="Q864">
        <f t="shared" si="70"/>
        <v>17693</v>
      </c>
      <c r="R864" s="39">
        <f t="shared" si="72"/>
        <v>3389122</v>
      </c>
    </row>
    <row r="865" spans="1:18" ht="14.45" customHeight="1">
      <c r="A865" s="11">
        <v>846</v>
      </c>
      <c r="B865" s="120"/>
      <c r="C865" s="6" t="s">
        <v>1212</v>
      </c>
      <c r="D865" s="7">
        <v>44986</v>
      </c>
      <c r="E865" s="8" t="s">
        <v>52</v>
      </c>
      <c r="F865" s="9">
        <v>3803019</v>
      </c>
      <c r="G865" s="8" t="s">
        <v>29</v>
      </c>
      <c r="H865" s="9">
        <v>399317</v>
      </c>
      <c r="I865" s="124"/>
      <c r="J865" s="125"/>
      <c r="K865" s="126"/>
      <c r="L865" s="129"/>
      <c r="M865" s="130"/>
      <c r="N865" s="49" t="str">
        <f t="shared" si="73"/>
        <v>09120</v>
      </c>
      <c r="O865" t="str">
        <f t="shared" si="71"/>
        <v/>
      </c>
      <c r="Q865">
        <f t="shared" si="70"/>
        <v>9120</v>
      </c>
      <c r="R865" s="39">
        <f t="shared" si="72"/>
        <v>3803019</v>
      </c>
    </row>
    <row r="866" spans="1:18" ht="14.45" customHeight="1">
      <c r="A866" s="5">
        <v>847</v>
      </c>
      <c r="B866" s="119" t="s">
        <v>1213</v>
      </c>
      <c r="C866" s="6" t="s">
        <v>1214</v>
      </c>
      <c r="D866" s="7">
        <v>44989</v>
      </c>
      <c r="E866" s="8" t="s">
        <v>790</v>
      </c>
      <c r="F866" s="9">
        <v>2117467</v>
      </c>
      <c r="G866" s="8" t="s">
        <v>29</v>
      </c>
      <c r="H866" s="9">
        <v>222334</v>
      </c>
      <c r="I866" s="121">
        <v>10860630</v>
      </c>
      <c r="J866" s="122"/>
      <c r="K866" s="123"/>
      <c r="L866" s="127" t="s">
        <v>1215</v>
      </c>
      <c r="M866" s="128"/>
      <c r="N866" s="49" t="str">
        <f t="shared" si="73"/>
        <v>11338</v>
      </c>
      <c r="O866" t="str">
        <f t="shared" si="71"/>
        <v/>
      </c>
      <c r="Q866">
        <f t="shared" si="70"/>
        <v>11338</v>
      </c>
      <c r="R866" s="39">
        <f t="shared" si="72"/>
        <v>2117467</v>
      </c>
    </row>
    <row r="867" spans="1:18" ht="14.45" customHeight="1">
      <c r="A867" s="10">
        <v>848</v>
      </c>
      <c r="B867" s="131"/>
      <c r="C867" s="6" t="s">
        <v>1216</v>
      </c>
      <c r="D867" s="7">
        <v>45007</v>
      </c>
      <c r="E867" s="8" t="s">
        <v>28</v>
      </c>
      <c r="F867" s="9">
        <v>3339105</v>
      </c>
      <c r="G867" s="8" t="s">
        <v>29</v>
      </c>
      <c r="H867" s="9">
        <v>350606</v>
      </c>
      <c r="I867" s="132"/>
      <c r="J867" s="133"/>
      <c r="K867" s="134"/>
      <c r="L867" s="135"/>
      <c r="M867" s="136"/>
      <c r="N867" s="49" t="str">
        <f t="shared" si="73"/>
        <v>15923</v>
      </c>
      <c r="O867" t="str">
        <f t="shared" si="71"/>
        <v/>
      </c>
      <c r="Q867">
        <f t="shared" si="70"/>
        <v>15923</v>
      </c>
      <c r="R867" s="39">
        <f t="shared" si="72"/>
        <v>3339105</v>
      </c>
    </row>
    <row r="868" spans="1:18" ht="14.45" customHeight="1">
      <c r="A868" s="10">
        <v>849</v>
      </c>
      <c r="B868" s="131"/>
      <c r="C868" s="6" t="s">
        <v>1217</v>
      </c>
      <c r="D868" s="7">
        <v>45014</v>
      </c>
      <c r="E868" s="8" t="s">
        <v>28</v>
      </c>
      <c r="F868" s="9">
        <v>3339105</v>
      </c>
      <c r="G868" s="8" t="s">
        <v>29</v>
      </c>
      <c r="H868" s="9">
        <v>350606</v>
      </c>
      <c r="I868" s="132"/>
      <c r="J868" s="133"/>
      <c r="K868" s="134"/>
      <c r="L868" s="135"/>
      <c r="M868" s="136"/>
      <c r="N868" s="49" t="str">
        <f t="shared" si="73"/>
        <v>17782</v>
      </c>
      <c r="O868" t="str">
        <f t="shared" si="71"/>
        <v/>
      </c>
      <c r="Q868">
        <f t="shared" si="70"/>
        <v>17782</v>
      </c>
      <c r="R868" s="39">
        <f t="shared" si="72"/>
        <v>3339105</v>
      </c>
    </row>
    <row r="869" spans="1:18" ht="14.45" customHeight="1">
      <c r="A869" s="11">
        <v>850</v>
      </c>
      <c r="B869" s="120"/>
      <c r="C869" s="6" t="s">
        <v>1218</v>
      </c>
      <c r="D869" s="7">
        <v>44996</v>
      </c>
      <c r="E869" s="8" t="s">
        <v>28</v>
      </c>
      <c r="F869" s="9">
        <v>3339105</v>
      </c>
      <c r="G869" s="8" t="s">
        <v>29</v>
      </c>
      <c r="H869" s="9">
        <v>350606</v>
      </c>
      <c r="I869" s="124"/>
      <c r="J869" s="125"/>
      <c r="K869" s="126"/>
      <c r="L869" s="129"/>
      <c r="M869" s="130"/>
      <c r="N869" s="49" t="str">
        <f t="shared" si="73"/>
        <v>13430</v>
      </c>
      <c r="O869" t="str">
        <f t="shared" si="71"/>
        <v/>
      </c>
      <c r="Q869">
        <f t="shared" si="70"/>
        <v>13430</v>
      </c>
      <c r="R869" s="39">
        <f t="shared" si="72"/>
        <v>3339105</v>
      </c>
    </row>
    <row r="870" spans="1:18" ht="14.65" customHeight="1">
      <c r="A870" s="5">
        <v>851</v>
      </c>
      <c r="B870" s="119" t="s">
        <v>1219</v>
      </c>
      <c r="C870" s="6" t="s">
        <v>1220</v>
      </c>
      <c r="D870" s="7">
        <v>45005</v>
      </c>
      <c r="E870" s="8" t="s">
        <v>28</v>
      </c>
      <c r="F870" s="9">
        <v>2029379</v>
      </c>
      <c r="G870" s="8" t="s">
        <v>29</v>
      </c>
      <c r="H870" s="9">
        <v>213085</v>
      </c>
      <c r="I870" s="121">
        <v>3632588</v>
      </c>
      <c r="J870" s="122"/>
      <c r="K870" s="123"/>
      <c r="L870" s="127" t="s">
        <v>1221</v>
      </c>
      <c r="M870" s="128"/>
      <c r="N870" s="49" t="str">
        <f t="shared" si="73"/>
        <v>15787</v>
      </c>
      <c r="O870" t="str">
        <f t="shared" si="71"/>
        <v/>
      </c>
      <c r="Q870">
        <f t="shared" si="70"/>
        <v>15787</v>
      </c>
      <c r="R870" s="39">
        <f t="shared" si="72"/>
        <v>2029379</v>
      </c>
    </row>
    <row r="871" spans="1:18" ht="14.65" customHeight="1">
      <c r="A871" s="11">
        <v>852</v>
      </c>
      <c r="B871" s="120"/>
      <c r="C871" s="6" t="s">
        <v>1222</v>
      </c>
      <c r="D871" s="7">
        <v>44991</v>
      </c>
      <c r="E871" s="8" t="s">
        <v>28</v>
      </c>
      <c r="F871" s="9">
        <v>2029379</v>
      </c>
      <c r="G871" s="8" t="s">
        <v>29</v>
      </c>
      <c r="H871" s="9">
        <v>213085</v>
      </c>
      <c r="I871" s="124"/>
      <c r="J871" s="125"/>
      <c r="K871" s="126"/>
      <c r="L871" s="129"/>
      <c r="M871" s="130"/>
      <c r="N871" s="49" t="str">
        <f t="shared" si="73"/>
        <v>11418</v>
      </c>
      <c r="O871" t="str">
        <f t="shared" si="71"/>
        <v/>
      </c>
      <c r="Q871">
        <f t="shared" si="70"/>
        <v>11418</v>
      </c>
      <c r="R871" s="39">
        <f t="shared" si="72"/>
        <v>2029379</v>
      </c>
    </row>
    <row r="872" spans="1:18" ht="16.149999999999999" customHeight="1">
      <c r="A872" s="12">
        <v>853</v>
      </c>
      <c r="B872" s="12" t="s">
        <v>1223</v>
      </c>
      <c r="C872" s="6" t="s">
        <v>1224</v>
      </c>
      <c r="D872" s="7">
        <v>45019</v>
      </c>
      <c r="E872" s="8" t="s">
        <v>1225</v>
      </c>
      <c r="F872" s="9">
        <v>-591879</v>
      </c>
      <c r="G872" s="8" t="s">
        <v>29</v>
      </c>
      <c r="H872" s="9">
        <v>-62147</v>
      </c>
      <c r="I872" s="137">
        <v>-529732</v>
      </c>
      <c r="J872" s="138"/>
      <c r="K872" s="139"/>
      <c r="L872" s="140" t="s">
        <v>1221</v>
      </c>
      <c r="M872" s="141"/>
      <c r="N872" t="str">
        <f t="shared" si="73"/>
        <v>'322</v>
      </c>
      <c r="O872" t="str">
        <f t="shared" si="71"/>
        <v>HT</v>
      </c>
      <c r="P872" t="str">
        <f>+RIGHT(N872,LEN(N872)-1)</f>
        <v>322</v>
      </c>
      <c r="Q872">
        <f>+P872*1</f>
        <v>322</v>
      </c>
      <c r="R872" s="39">
        <f t="shared" si="72"/>
        <v>-591879</v>
      </c>
    </row>
    <row r="873" spans="1:18" ht="14.45" customHeight="1">
      <c r="A873" s="5">
        <v>854</v>
      </c>
      <c r="B873" s="119" t="s">
        <v>1226</v>
      </c>
      <c r="C873" s="6" t="s">
        <v>1227</v>
      </c>
      <c r="D873" s="7">
        <v>45014</v>
      </c>
      <c r="E873" s="8" t="s">
        <v>1228</v>
      </c>
      <c r="F873" s="9">
        <v>1597200</v>
      </c>
      <c r="G873" s="8" t="s">
        <v>29</v>
      </c>
      <c r="H873" s="9">
        <v>167706</v>
      </c>
      <c r="I873" s="121">
        <v>7467383</v>
      </c>
      <c r="J873" s="122"/>
      <c r="K873" s="123"/>
      <c r="L873" s="127" t="s">
        <v>1229</v>
      </c>
      <c r="M873" s="128"/>
      <c r="N873" s="49" t="str">
        <f t="shared" si="73"/>
        <v>17747</v>
      </c>
      <c r="O873" t="str">
        <f t="shared" si="71"/>
        <v/>
      </c>
      <c r="Q873">
        <f t="shared" ref="Q873:Q884" si="74">+N873*1</f>
        <v>17747</v>
      </c>
      <c r="R873" s="39">
        <f t="shared" si="72"/>
        <v>1597200</v>
      </c>
    </row>
    <row r="874" spans="1:18" ht="14.45" customHeight="1">
      <c r="A874" s="10">
        <v>855</v>
      </c>
      <c r="B874" s="131"/>
      <c r="C874" s="6" t="s">
        <v>1230</v>
      </c>
      <c r="D874" s="7">
        <v>45005</v>
      </c>
      <c r="E874" s="8" t="s">
        <v>28</v>
      </c>
      <c r="F874" s="9">
        <v>1773640</v>
      </c>
      <c r="G874" s="8" t="s">
        <v>29</v>
      </c>
      <c r="H874" s="9">
        <v>186232</v>
      </c>
      <c r="I874" s="132"/>
      <c r="J874" s="133"/>
      <c r="K874" s="134"/>
      <c r="L874" s="135"/>
      <c r="M874" s="136"/>
      <c r="N874" s="49" t="str">
        <f t="shared" si="73"/>
        <v>15746</v>
      </c>
      <c r="O874" t="str">
        <f t="shared" si="71"/>
        <v/>
      </c>
      <c r="Q874">
        <f t="shared" si="74"/>
        <v>15746</v>
      </c>
      <c r="R874" s="39">
        <f t="shared" si="72"/>
        <v>1773640</v>
      </c>
    </row>
    <row r="875" spans="1:18" ht="14.45" customHeight="1">
      <c r="A875" s="10">
        <v>856</v>
      </c>
      <c r="B875" s="131"/>
      <c r="C875" s="6" t="s">
        <v>1231</v>
      </c>
      <c r="D875" s="7">
        <v>45003</v>
      </c>
      <c r="E875" s="8" t="s">
        <v>790</v>
      </c>
      <c r="F875" s="9">
        <v>1624491</v>
      </c>
      <c r="G875" s="8" t="s">
        <v>29</v>
      </c>
      <c r="H875" s="9">
        <v>170572</v>
      </c>
      <c r="I875" s="132"/>
      <c r="J875" s="133"/>
      <c r="K875" s="134"/>
      <c r="L875" s="135"/>
      <c r="M875" s="136"/>
      <c r="N875" s="49" t="str">
        <f t="shared" si="73"/>
        <v>15694</v>
      </c>
      <c r="O875" t="str">
        <f t="shared" si="71"/>
        <v/>
      </c>
      <c r="Q875">
        <f t="shared" si="74"/>
        <v>15694</v>
      </c>
      <c r="R875" s="39">
        <f t="shared" si="72"/>
        <v>1624491</v>
      </c>
    </row>
    <row r="876" spans="1:18" ht="14.45" customHeight="1">
      <c r="A876" s="11">
        <v>857</v>
      </c>
      <c r="B876" s="120"/>
      <c r="C876" s="6" t="s">
        <v>1232</v>
      </c>
      <c r="D876" s="7">
        <v>44993</v>
      </c>
      <c r="E876" s="8" t="s">
        <v>28</v>
      </c>
      <c r="F876" s="9">
        <v>3348114</v>
      </c>
      <c r="G876" s="8" t="s">
        <v>29</v>
      </c>
      <c r="H876" s="9">
        <v>351552</v>
      </c>
      <c r="I876" s="124"/>
      <c r="J876" s="125"/>
      <c r="K876" s="126"/>
      <c r="L876" s="129"/>
      <c r="M876" s="130"/>
      <c r="N876" s="49" t="str">
        <f t="shared" si="73"/>
        <v>11830</v>
      </c>
      <c r="O876" t="str">
        <f t="shared" si="71"/>
        <v/>
      </c>
      <c r="Q876">
        <f t="shared" si="74"/>
        <v>11830</v>
      </c>
      <c r="R876" s="39">
        <f t="shared" si="72"/>
        <v>3348114</v>
      </c>
    </row>
    <row r="877" spans="1:18" ht="14.45" customHeight="1">
      <c r="A877" s="5">
        <v>858</v>
      </c>
      <c r="B877" s="119" t="s">
        <v>1233</v>
      </c>
      <c r="C877" s="6" t="s">
        <v>1234</v>
      </c>
      <c r="D877" s="7">
        <v>44995</v>
      </c>
      <c r="E877" s="8" t="s">
        <v>28</v>
      </c>
      <c r="F877" s="9">
        <v>2266707</v>
      </c>
      <c r="G877" s="8" t="s">
        <v>29</v>
      </c>
      <c r="H877" s="9">
        <v>238004</v>
      </c>
      <c r="I877" s="121">
        <v>8989359</v>
      </c>
      <c r="J877" s="122"/>
      <c r="K877" s="123"/>
      <c r="L877" s="127" t="s">
        <v>1235</v>
      </c>
      <c r="M877" s="128"/>
      <c r="N877" s="49" t="str">
        <f t="shared" si="73"/>
        <v>13214</v>
      </c>
      <c r="O877" t="str">
        <f t="shared" si="71"/>
        <v/>
      </c>
      <c r="Q877">
        <f t="shared" si="74"/>
        <v>13214</v>
      </c>
      <c r="R877" s="39">
        <f t="shared" si="72"/>
        <v>2266707</v>
      </c>
    </row>
    <row r="878" spans="1:18" ht="14.45" customHeight="1">
      <c r="A878" s="10">
        <v>859</v>
      </c>
      <c r="B878" s="131"/>
      <c r="C878" s="6" t="s">
        <v>1236</v>
      </c>
      <c r="D878" s="7">
        <v>45009</v>
      </c>
      <c r="E878" s="8" t="s">
        <v>52</v>
      </c>
      <c r="F878" s="9">
        <v>4294539</v>
      </c>
      <c r="G878" s="8" t="s">
        <v>29</v>
      </c>
      <c r="H878" s="9">
        <v>450926</v>
      </c>
      <c r="I878" s="132"/>
      <c r="J878" s="133"/>
      <c r="K878" s="134"/>
      <c r="L878" s="135"/>
      <c r="M878" s="136"/>
      <c r="N878" s="49" t="str">
        <f t="shared" si="73"/>
        <v>17455</v>
      </c>
      <c r="O878" t="str">
        <f t="shared" si="71"/>
        <v/>
      </c>
      <c r="Q878">
        <f t="shared" si="74"/>
        <v>17455</v>
      </c>
      <c r="R878" s="39">
        <f t="shared" si="72"/>
        <v>4294539</v>
      </c>
    </row>
    <row r="879" spans="1:18" ht="14.45" customHeight="1">
      <c r="A879" s="11">
        <v>860</v>
      </c>
      <c r="B879" s="120"/>
      <c r="C879" s="6" t="s">
        <v>1237</v>
      </c>
      <c r="D879" s="7">
        <v>44987</v>
      </c>
      <c r="E879" s="8" t="s">
        <v>28</v>
      </c>
      <c r="F879" s="9">
        <v>3482730</v>
      </c>
      <c r="G879" s="8" t="s">
        <v>29</v>
      </c>
      <c r="H879" s="9">
        <v>365686</v>
      </c>
      <c r="I879" s="124"/>
      <c r="J879" s="125"/>
      <c r="K879" s="126"/>
      <c r="L879" s="129"/>
      <c r="M879" s="130"/>
      <c r="N879" s="49" t="str">
        <f t="shared" si="73"/>
        <v>09893</v>
      </c>
      <c r="O879" t="str">
        <f t="shared" si="71"/>
        <v/>
      </c>
      <c r="Q879">
        <f t="shared" si="74"/>
        <v>9893</v>
      </c>
      <c r="R879" s="39">
        <f t="shared" si="72"/>
        <v>3482730</v>
      </c>
    </row>
    <row r="880" spans="1:18" ht="16.149999999999999" customHeight="1">
      <c r="A880" s="12">
        <v>861</v>
      </c>
      <c r="B880" s="12" t="s">
        <v>1238</v>
      </c>
      <c r="C880" s="6" t="s">
        <v>1239</v>
      </c>
      <c r="D880" s="7">
        <v>44992</v>
      </c>
      <c r="E880" s="8" t="s">
        <v>28</v>
      </c>
      <c r="F880" s="9">
        <v>2581381</v>
      </c>
      <c r="G880" s="8" t="s">
        <v>29</v>
      </c>
      <c r="H880" s="9">
        <v>271045</v>
      </c>
      <c r="I880" s="137">
        <v>2310336</v>
      </c>
      <c r="J880" s="138"/>
      <c r="K880" s="139"/>
      <c r="L880" s="140" t="s">
        <v>1240</v>
      </c>
      <c r="M880" s="141"/>
      <c r="N880" s="49" t="str">
        <f t="shared" si="73"/>
        <v>11498</v>
      </c>
      <c r="O880" t="str">
        <f t="shared" si="71"/>
        <v/>
      </c>
      <c r="Q880">
        <f t="shared" si="74"/>
        <v>11498</v>
      </c>
      <c r="R880" s="39">
        <f t="shared" si="72"/>
        <v>2581381</v>
      </c>
    </row>
    <row r="881" spans="1:18" ht="14.45" customHeight="1">
      <c r="A881" s="5">
        <v>862</v>
      </c>
      <c r="B881" s="119" t="s">
        <v>1241</v>
      </c>
      <c r="C881" s="6" t="s">
        <v>1242</v>
      </c>
      <c r="D881" s="7">
        <v>45014</v>
      </c>
      <c r="E881" s="8" t="s">
        <v>28</v>
      </c>
      <c r="F881" s="9">
        <v>9007339</v>
      </c>
      <c r="G881" s="8" t="s">
        <v>29</v>
      </c>
      <c r="H881" s="9">
        <v>945771</v>
      </c>
      <c r="I881" s="121">
        <v>46788648</v>
      </c>
      <c r="J881" s="122"/>
      <c r="K881" s="123"/>
      <c r="L881" s="127" t="s">
        <v>1243</v>
      </c>
      <c r="M881" s="128"/>
      <c r="N881" s="49" t="str">
        <f t="shared" si="73"/>
        <v>17786</v>
      </c>
      <c r="O881" t="str">
        <f t="shared" si="71"/>
        <v/>
      </c>
      <c r="Q881">
        <f t="shared" si="74"/>
        <v>17786</v>
      </c>
      <c r="R881" s="39">
        <f t="shared" si="72"/>
        <v>9007339</v>
      </c>
    </row>
    <row r="882" spans="1:18" ht="14.45" customHeight="1">
      <c r="A882" s="10">
        <v>863</v>
      </c>
      <c r="B882" s="131"/>
      <c r="C882" s="6" t="s">
        <v>1244</v>
      </c>
      <c r="D882" s="7">
        <v>44993</v>
      </c>
      <c r="E882" s="8" t="s">
        <v>28</v>
      </c>
      <c r="F882" s="9">
        <v>14474757</v>
      </c>
      <c r="G882" s="8" t="s">
        <v>29</v>
      </c>
      <c r="H882" s="9">
        <v>1519849</v>
      </c>
      <c r="I882" s="132"/>
      <c r="J882" s="133"/>
      <c r="K882" s="134"/>
      <c r="L882" s="135"/>
      <c r="M882" s="136"/>
      <c r="N882" s="49" t="str">
        <f t="shared" si="73"/>
        <v>12349</v>
      </c>
      <c r="O882" t="str">
        <f t="shared" si="71"/>
        <v/>
      </c>
      <c r="Q882">
        <f t="shared" si="74"/>
        <v>12349</v>
      </c>
      <c r="R882" s="39">
        <f t="shared" si="72"/>
        <v>14474757</v>
      </c>
    </row>
    <row r="883" spans="1:18" ht="14.45" customHeight="1">
      <c r="A883" s="10">
        <v>864</v>
      </c>
      <c r="B883" s="131"/>
      <c r="C883" s="6" t="s">
        <v>1245</v>
      </c>
      <c r="D883" s="7">
        <v>45007</v>
      </c>
      <c r="E883" s="8" t="s">
        <v>28</v>
      </c>
      <c r="F883" s="9">
        <v>10346611</v>
      </c>
      <c r="G883" s="8" t="s">
        <v>29</v>
      </c>
      <c r="H883" s="9">
        <v>1086394</v>
      </c>
      <c r="I883" s="132"/>
      <c r="J883" s="133"/>
      <c r="K883" s="134"/>
      <c r="L883" s="135"/>
      <c r="M883" s="136"/>
      <c r="N883" s="49" t="str">
        <f t="shared" si="73"/>
        <v>15927</v>
      </c>
      <c r="O883" t="str">
        <f t="shared" si="71"/>
        <v/>
      </c>
      <c r="Q883">
        <f t="shared" si="74"/>
        <v>15927</v>
      </c>
      <c r="R883" s="39">
        <f t="shared" si="72"/>
        <v>10346611</v>
      </c>
    </row>
    <row r="884" spans="1:18" ht="14.45" customHeight="1">
      <c r="A884" s="11">
        <v>865</v>
      </c>
      <c r="B884" s="120"/>
      <c r="C884" s="6" t="s">
        <v>1246</v>
      </c>
      <c r="D884" s="7">
        <v>44986</v>
      </c>
      <c r="E884" s="8" t="s">
        <v>28</v>
      </c>
      <c r="F884" s="9">
        <v>18449112</v>
      </c>
      <c r="G884" s="8" t="s">
        <v>29</v>
      </c>
      <c r="H884" s="9">
        <v>1937157</v>
      </c>
      <c r="I884" s="124"/>
      <c r="J884" s="125"/>
      <c r="K884" s="126"/>
      <c r="L884" s="129"/>
      <c r="M884" s="130"/>
      <c r="N884" s="49" t="str">
        <f t="shared" si="73"/>
        <v>09176</v>
      </c>
      <c r="O884" t="str">
        <f t="shared" si="71"/>
        <v/>
      </c>
      <c r="Q884">
        <f t="shared" si="74"/>
        <v>9176</v>
      </c>
      <c r="R884" s="39">
        <f t="shared" si="72"/>
        <v>18449112</v>
      </c>
    </row>
    <row r="885" spans="1:18" ht="14.65" customHeight="1">
      <c r="A885" s="5">
        <v>866</v>
      </c>
      <c r="B885" s="119" t="s">
        <v>1247</v>
      </c>
      <c r="C885" s="6" t="s">
        <v>1248</v>
      </c>
      <c r="D885" s="7">
        <v>44999</v>
      </c>
      <c r="E885" s="8" t="s">
        <v>1249</v>
      </c>
      <c r="F885" s="9">
        <v>-55200</v>
      </c>
      <c r="G885" s="8" t="s">
        <v>29</v>
      </c>
      <c r="H885" s="9">
        <v>-5796</v>
      </c>
      <c r="I885" s="121">
        <v>-158741</v>
      </c>
      <c r="J885" s="122"/>
      <c r="K885" s="123"/>
      <c r="L885" s="127" t="s">
        <v>1243</v>
      </c>
      <c r="M885" s="128"/>
      <c r="N885" t="str">
        <f t="shared" si="73"/>
        <v>'380</v>
      </c>
      <c r="O885" t="str">
        <f t="shared" si="71"/>
        <v>HT</v>
      </c>
      <c r="P885" t="str">
        <f>+RIGHT(N885,LEN(N885)-1)</f>
        <v>380</v>
      </c>
      <c r="Q885">
        <f>+P885*1</f>
        <v>380</v>
      </c>
      <c r="R885" s="39">
        <f t="shared" si="72"/>
        <v>-55200</v>
      </c>
    </row>
    <row r="886" spans="1:18" ht="14.65" customHeight="1">
      <c r="A886" s="11">
        <v>867</v>
      </c>
      <c r="B886" s="120"/>
      <c r="C886" s="6" t="s">
        <v>1250</v>
      </c>
      <c r="D886" s="7">
        <v>45000</v>
      </c>
      <c r="E886" s="8" t="s">
        <v>1251</v>
      </c>
      <c r="F886" s="9">
        <v>-122164</v>
      </c>
      <c r="G886" s="8" t="s">
        <v>29</v>
      </c>
      <c r="H886" s="9">
        <v>-12827</v>
      </c>
      <c r="I886" s="124"/>
      <c r="J886" s="125"/>
      <c r="K886" s="126"/>
      <c r="L886" s="129"/>
      <c r="M886" s="130"/>
      <c r="N886" t="str">
        <f t="shared" si="73"/>
        <v>'392</v>
      </c>
      <c r="O886" t="str">
        <f t="shared" si="71"/>
        <v>HT</v>
      </c>
      <c r="P886" t="str">
        <f>+RIGHT(N886,LEN(N886)-1)</f>
        <v>392</v>
      </c>
      <c r="Q886">
        <f>+P886*1</f>
        <v>392</v>
      </c>
      <c r="R886" s="39">
        <f t="shared" si="72"/>
        <v>-122164</v>
      </c>
    </row>
    <row r="887" spans="1:18" ht="16.149999999999999" customHeight="1">
      <c r="A887" s="12">
        <v>868</v>
      </c>
      <c r="B887" s="12" t="s">
        <v>1252</v>
      </c>
      <c r="C887" s="6" t="s">
        <v>1253</v>
      </c>
      <c r="D887" s="7">
        <v>45022</v>
      </c>
      <c r="E887" s="8" t="s">
        <v>1254</v>
      </c>
      <c r="F887" s="9">
        <v>-130973</v>
      </c>
      <c r="G887" s="8" t="s">
        <v>29</v>
      </c>
      <c r="H887" s="9">
        <v>-13752</v>
      </c>
      <c r="I887" s="137">
        <v>-117221</v>
      </c>
      <c r="J887" s="138"/>
      <c r="K887" s="139"/>
      <c r="L887" s="140" t="s">
        <v>1243</v>
      </c>
      <c r="M887" s="141"/>
      <c r="N887" t="str">
        <f t="shared" si="73"/>
        <v>'507</v>
      </c>
      <c r="O887" t="str">
        <f t="shared" si="71"/>
        <v>HT</v>
      </c>
      <c r="P887" t="str">
        <f>+RIGHT(N887,LEN(N887)-1)</f>
        <v>507</v>
      </c>
      <c r="Q887">
        <f>+P887*1</f>
        <v>507</v>
      </c>
      <c r="R887" s="39">
        <f t="shared" si="72"/>
        <v>-130973</v>
      </c>
    </row>
    <row r="888" spans="1:18" ht="16.149999999999999" customHeight="1">
      <c r="A888" s="12">
        <v>869</v>
      </c>
      <c r="B888" s="12" t="s">
        <v>1255</v>
      </c>
      <c r="C888" s="6" t="s">
        <v>1256</v>
      </c>
      <c r="D888" s="7">
        <v>44988</v>
      </c>
      <c r="E888" s="8" t="s">
        <v>778</v>
      </c>
      <c r="F888" s="9">
        <v>1104004</v>
      </c>
      <c r="G888" s="8" t="s">
        <v>29</v>
      </c>
      <c r="H888" s="9">
        <v>115920</v>
      </c>
      <c r="I888" s="137">
        <v>988084</v>
      </c>
      <c r="J888" s="138"/>
      <c r="K888" s="139"/>
      <c r="L888" s="140" t="s">
        <v>1257</v>
      </c>
      <c r="M888" s="141"/>
      <c r="N888" s="49" t="str">
        <f t="shared" si="73"/>
        <v>11261</v>
      </c>
      <c r="O888" t="str">
        <f t="shared" si="71"/>
        <v/>
      </c>
      <c r="Q888">
        <f t="shared" ref="Q888:Q946" si="75">+N888*1</f>
        <v>11261</v>
      </c>
      <c r="R888" s="39">
        <f t="shared" si="72"/>
        <v>1104004</v>
      </c>
    </row>
    <row r="889" spans="1:18" ht="14.45" customHeight="1">
      <c r="A889" s="5">
        <v>870</v>
      </c>
      <c r="B889" s="119" t="s">
        <v>1258</v>
      </c>
      <c r="C889" s="6" t="s">
        <v>1259</v>
      </c>
      <c r="D889" s="7">
        <v>44996</v>
      </c>
      <c r="E889" s="8" t="s">
        <v>28</v>
      </c>
      <c r="F889" s="9">
        <v>3339105</v>
      </c>
      <c r="G889" s="8" t="s">
        <v>29</v>
      </c>
      <c r="H889" s="9">
        <v>350606</v>
      </c>
      <c r="I889" s="121">
        <v>5792877</v>
      </c>
      <c r="J889" s="122"/>
      <c r="K889" s="123"/>
      <c r="L889" s="127" t="s">
        <v>1260</v>
      </c>
      <c r="M889" s="128"/>
      <c r="N889" s="49" t="str">
        <f t="shared" si="73"/>
        <v>13433</v>
      </c>
      <c r="O889" t="str">
        <f t="shared" si="71"/>
        <v/>
      </c>
      <c r="Q889">
        <f t="shared" si="75"/>
        <v>13433</v>
      </c>
      <c r="R889" s="39">
        <f t="shared" si="72"/>
        <v>3339105</v>
      </c>
    </row>
    <row r="890" spans="1:18" ht="14.45" customHeight="1">
      <c r="A890" s="10">
        <v>871</v>
      </c>
      <c r="B890" s="131"/>
      <c r="C890" s="6" t="s">
        <v>1261</v>
      </c>
      <c r="D890" s="7">
        <v>45010</v>
      </c>
      <c r="E890" s="8" t="s">
        <v>790</v>
      </c>
      <c r="F890" s="9">
        <v>1359743</v>
      </c>
      <c r="G890" s="8" t="s">
        <v>29</v>
      </c>
      <c r="H890" s="9">
        <v>142773</v>
      </c>
      <c r="I890" s="132"/>
      <c r="J890" s="133"/>
      <c r="K890" s="134"/>
      <c r="L890" s="135"/>
      <c r="M890" s="136"/>
      <c r="N890" s="49" t="str">
        <f t="shared" si="73"/>
        <v>17513</v>
      </c>
      <c r="O890" t="str">
        <f t="shared" si="71"/>
        <v/>
      </c>
      <c r="Q890">
        <f t="shared" si="75"/>
        <v>17513</v>
      </c>
      <c r="R890" s="39">
        <f t="shared" si="72"/>
        <v>1359743</v>
      </c>
    </row>
    <row r="891" spans="1:18" ht="14.45" customHeight="1">
      <c r="A891" s="11">
        <v>872</v>
      </c>
      <c r="B891" s="120"/>
      <c r="C891" s="6" t="s">
        <v>1262</v>
      </c>
      <c r="D891" s="7">
        <v>44989</v>
      </c>
      <c r="E891" s="8" t="s">
        <v>28</v>
      </c>
      <c r="F891" s="9">
        <v>1773640</v>
      </c>
      <c r="G891" s="8" t="s">
        <v>29</v>
      </c>
      <c r="H891" s="9">
        <v>186232</v>
      </c>
      <c r="I891" s="124"/>
      <c r="J891" s="125"/>
      <c r="K891" s="126"/>
      <c r="L891" s="129"/>
      <c r="M891" s="130"/>
      <c r="N891" s="49" t="str">
        <f t="shared" si="73"/>
        <v>11340</v>
      </c>
      <c r="O891" t="str">
        <f t="shared" si="71"/>
        <v/>
      </c>
      <c r="Q891">
        <f t="shared" si="75"/>
        <v>11340</v>
      </c>
      <c r="R891" s="39">
        <f t="shared" si="72"/>
        <v>1773640</v>
      </c>
    </row>
    <row r="892" spans="1:18" ht="14.45" customHeight="1">
      <c r="A892" s="5">
        <v>873</v>
      </c>
      <c r="B892" s="119" t="s">
        <v>1263</v>
      </c>
      <c r="C892" s="6" t="s">
        <v>1264</v>
      </c>
      <c r="D892" s="7">
        <v>44996</v>
      </c>
      <c r="E892" s="8" t="s">
        <v>52</v>
      </c>
      <c r="F892" s="9">
        <v>2437754</v>
      </c>
      <c r="G892" s="8" t="s">
        <v>29</v>
      </c>
      <c r="H892" s="9">
        <v>255964</v>
      </c>
      <c r="I892" s="121">
        <v>10059267</v>
      </c>
      <c r="J892" s="122"/>
      <c r="K892" s="123"/>
      <c r="L892" s="127" t="s">
        <v>1265</v>
      </c>
      <c r="M892" s="128"/>
      <c r="N892" s="49" t="str">
        <f t="shared" si="73"/>
        <v>13391</v>
      </c>
      <c r="O892" t="str">
        <f t="shared" si="71"/>
        <v/>
      </c>
      <c r="Q892">
        <f t="shared" si="75"/>
        <v>13391</v>
      </c>
      <c r="R892" s="39">
        <f t="shared" si="72"/>
        <v>2437754</v>
      </c>
    </row>
    <row r="893" spans="1:18" ht="14.45" customHeight="1">
      <c r="A893" s="10">
        <v>874</v>
      </c>
      <c r="B893" s="131"/>
      <c r="C893" s="6" t="s">
        <v>1266</v>
      </c>
      <c r="D893" s="7">
        <v>44994</v>
      </c>
      <c r="E893" s="8" t="s">
        <v>28</v>
      </c>
      <c r="F893" s="9">
        <v>2073423</v>
      </c>
      <c r="G893" s="8" t="s">
        <v>29</v>
      </c>
      <c r="H893" s="9">
        <v>217709</v>
      </c>
      <c r="I893" s="132"/>
      <c r="J893" s="133"/>
      <c r="K893" s="134"/>
      <c r="L893" s="135"/>
      <c r="M893" s="136"/>
      <c r="N893" s="49" t="str">
        <f t="shared" si="73"/>
        <v>13155</v>
      </c>
      <c r="O893" t="str">
        <f t="shared" si="71"/>
        <v/>
      </c>
      <c r="Q893">
        <f t="shared" si="75"/>
        <v>13155</v>
      </c>
      <c r="R893" s="39">
        <f t="shared" si="72"/>
        <v>2073423</v>
      </c>
    </row>
    <row r="894" spans="1:18" ht="14.45" customHeight="1">
      <c r="A894" s="10">
        <v>875</v>
      </c>
      <c r="B894" s="131"/>
      <c r="C894" s="6" t="s">
        <v>1267</v>
      </c>
      <c r="D894" s="7">
        <v>45009</v>
      </c>
      <c r="E894" s="8" t="s">
        <v>28</v>
      </c>
      <c r="F894" s="9">
        <v>1571196</v>
      </c>
      <c r="G894" s="8" t="s">
        <v>29</v>
      </c>
      <c r="H894" s="9">
        <v>164976</v>
      </c>
      <c r="I894" s="132"/>
      <c r="J894" s="133"/>
      <c r="K894" s="134"/>
      <c r="L894" s="135"/>
      <c r="M894" s="136"/>
      <c r="N894" s="49" t="str">
        <f t="shared" si="73"/>
        <v>17462</v>
      </c>
      <c r="O894" t="str">
        <f t="shared" si="71"/>
        <v/>
      </c>
      <c r="Q894">
        <f t="shared" si="75"/>
        <v>17462</v>
      </c>
      <c r="R894" s="39">
        <f t="shared" si="72"/>
        <v>1571196</v>
      </c>
    </row>
    <row r="895" spans="1:18" ht="14.45" customHeight="1">
      <c r="A895" s="10">
        <v>876</v>
      </c>
      <c r="B895" s="131"/>
      <c r="C895" s="6" t="s">
        <v>1268</v>
      </c>
      <c r="D895" s="7">
        <v>45003</v>
      </c>
      <c r="E895" s="8" t="s">
        <v>28</v>
      </c>
      <c r="F895" s="9">
        <v>1906014</v>
      </c>
      <c r="G895" s="8" t="s">
        <v>29</v>
      </c>
      <c r="H895" s="9">
        <v>200131</v>
      </c>
      <c r="I895" s="132"/>
      <c r="J895" s="133"/>
      <c r="K895" s="134"/>
      <c r="L895" s="135"/>
      <c r="M895" s="136"/>
      <c r="N895" s="49" t="str">
        <f t="shared" si="73"/>
        <v>15676</v>
      </c>
      <c r="O895" t="str">
        <f t="shared" si="71"/>
        <v/>
      </c>
      <c r="Q895">
        <f t="shared" si="75"/>
        <v>15676</v>
      </c>
      <c r="R895" s="39">
        <f t="shared" si="72"/>
        <v>1906014</v>
      </c>
    </row>
    <row r="896" spans="1:18" ht="14.45" customHeight="1">
      <c r="A896" s="11">
        <v>877</v>
      </c>
      <c r="B896" s="120"/>
      <c r="C896" s="6" t="s">
        <v>1269</v>
      </c>
      <c r="D896" s="7">
        <v>44988</v>
      </c>
      <c r="E896" s="8" t="s">
        <v>28</v>
      </c>
      <c r="F896" s="9">
        <v>3251017</v>
      </c>
      <c r="G896" s="8" t="s">
        <v>29</v>
      </c>
      <c r="H896" s="9">
        <v>341357</v>
      </c>
      <c r="I896" s="124"/>
      <c r="J896" s="125"/>
      <c r="K896" s="126"/>
      <c r="L896" s="129"/>
      <c r="M896" s="130"/>
      <c r="N896" s="49" t="str">
        <f t="shared" si="73"/>
        <v>11232</v>
      </c>
      <c r="O896" t="str">
        <f t="shared" si="71"/>
        <v/>
      </c>
      <c r="Q896">
        <f t="shared" si="75"/>
        <v>11232</v>
      </c>
      <c r="R896" s="39">
        <f t="shared" si="72"/>
        <v>3251017</v>
      </c>
    </row>
    <row r="897" spans="1:18" ht="14.65" customHeight="1">
      <c r="A897" s="5">
        <v>878</v>
      </c>
      <c r="B897" s="119" t="s">
        <v>1270</v>
      </c>
      <c r="C897" s="6" t="s">
        <v>1271</v>
      </c>
      <c r="D897" s="7">
        <v>44932</v>
      </c>
      <c r="E897" s="8" t="s">
        <v>1272</v>
      </c>
      <c r="F897" s="9">
        <v>1738605</v>
      </c>
      <c r="G897" s="8" t="s">
        <v>29</v>
      </c>
      <c r="H897" s="9">
        <v>182553</v>
      </c>
      <c r="I897" s="121">
        <v>3001908</v>
      </c>
      <c r="J897" s="122"/>
      <c r="K897" s="123"/>
      <c r="L897" s="127" t="s">
        <v>1273</v>
      </c>
      <c r="M897" s="128"/>
      <c r="N897" s="49" t="str">
        <f t="shared" si="73"/>
        <v>00712</v>
      </c>
      <c r="O897" t="str">
        <f t="shared" si="71"/>
        <v/>
      </c>
      <c r="Q897">
        <f t="shared" si="75"/>
        <v>712</v>
      </c>
      <c r="R897" s="39">
        <f t="shared" si="72"/>
        <v>1738605</v>
      </c>
    </row>
    <row r="898" spans="1:18" ht="14.65" customHeight="1">
      <c r="A898" s="11">
        <v>879</v>
      </c>
      <c r="B898" s="120"/>
      <c r="C898" s="6" t="s">
        <v>1274</v>
      </c>
      <c r="D898" s="7">
        <v>44930</v>
      </c>
      <c r="E898" s="8" t="s">
        <v>1272</v>
      </c>
      <c r="F898" s="9">
        <v>1615482</v>
      </c>
      <c r="G898" s="8" t="s">
        <v>29</v>
      </c>
      <c r="H898" s="9">
        <v>169626</v>
      </c>
      <c r="I898" s="124"/>
      <c r="J898" s="125"/>
      <c r="K898" s="126"/>
      <c r="L898" s="129"/>
      <c r="M898" s="130"/>
      <c r="N898" s="49" t="str">
        <f t="shared" si="73"/>
        <v>00378</v>
      </c>
      <c r="O898" t="str">
        <f t="shared" si="71"/>
        <v/>
      </c>
      <c r="Q898">
        <f t="shared" si="75"/>
        <v>378</v>
      </c>
      <c r="R898" s="39">
        <f t="shared" si="72"/>
        <v>1615482</v>
      </c>
    </row>
    <row r="899" spans="1:18" ht="14.45" customHeight="1">
      <c r="A899" s="5">
        <v>880</v>
      </c>
      <c r="B899" s="119" t="s">
        <v>1275</v>
      </c>
      <c r="C899" s="6" t="s">
        <v>1276</v>
      </c>
      <c r="D899" s="7">
        <v>44961</v>
      </c>
      <c r="E899" s="8" t="s">
        <v>1272</v>
      </c>
      <c r="F899" s="9">
        <v>1472655</v>
      </c>
      <c r="G899" s="8" t="s">
        <v>29</v>
      </c>
      <c r="H899" s="9">
        <v>154629</v>
      </c>
      <c r="I899" s="121">
        <v>8643818</v>
      </c>
      <c r="J899" s="122"/>
      <c r="K899" s="123"/>
      <c r="L899" s="127" t="s">
        <v>1273</v>
      </c>
      <c r="M899" s="128"/>
      <c r="N899" s="49" t="str">
        <f t="shared" si="73"/>
        <v>02895</v>
      </c>
      <c r="O899" t="str">
        <f t="shared" si="71"/>
        <v/>
      </c>
      <c r="Q899">
        <f t="shared" si="75"/>
        <v>2895</v>
      </c>
      <c r="R899" s="39">
        <f t="shared" si="72"/>
        <v>1472655</v>
      </c>
    </row>
    <row r="900" spans="1:18" ht="14.45" customHeight="1">
      <c r="A900" s="10">
        <v>881</v>
      </c>
      <c r="B900" s="131"/>
      <c r="C900" s="6" t="s">
        <v>1277</v>
      </c>
      <c r="D900" s="7">
        <v>44970</v>
      </c>
      <c r="E900" s="8" t="s">
        <v>1272</v>
      </c>
      <c r="F900" s="9">
        <v>1254009</v>
      </c>
      <c r="G900" s="8" t="s">
        <v>29</v>
      </c>
      <c r="H900" s="9">
        <v>131671</v>
      </c>
      <c r="I900" s="132"/>
      <c r="J900" s="133"/>
      <c r="K900" s="134"/>
      <c r="L900" s="135"/>
      <c r="M900" s="136"/>
      <c r="N900" s="49" t="str">
        <f t="shared" si="73"/>
        <v>04053</v>
      </c>
      <c r="O900" t="str">
        <f t="shared" si="71"/>
        <v/>
      </c>
      <c r="Q900">
        <f t="shared" si="75"/>
        <v>4053</v>
      </c>
      <c r="R900" s="39">
        <f t="shared" si="72"/>
        <v>1254009</v>
      </c>
    </row>
    <row r="901" spans="1:18" ht="14.45" customHeight="1">
      <c r="A901" s="10">
        <v>882</v>
      </c>
      <c r="B901" s="131"/>
      <c r="C901" s="6" t="s">
        <v>1278</v>
      </c>
      <c r="D901" s="7">
        <v>44960</v>
      </c>
      <c r="E901" s="8" t="s">
        <v>1272</v>
      </c>
      <c r="F901" s="9">
        <v>2184521</v>
      </c>
      <c r="G901" s="8" t="s">
        <v>29</v>
      </c>
      <c r="H901" s="9">
        <v>229375</v>
      </c>
      <c r="I901" s="132"/>
      <c r="J901" s="133"/>
      <c r="K901" s="134"/>
      <c r="L901" s="135"/>
      <c r="M901" s="136"/>
      <c r="N901" s="49" t="str">
        <f t="shared" si="73"/>
        <v>02847</v>
      </c>
      <c r="O901" t="str">
        <f t="shared" si="71"/>
        <v/>
      </c>
      <c r="Q901">
        <f t="shared" si="75"/>
        <v>2847</v>
      </c>
      <c r="R901" s="39">
        <f t="shared" si="72"/>
        <v>2184521</v>
      </c>
    </row>
    <row r="902" spans="1:18" ht="14.45" customHeight="1">
      <c r="A902" s="10">
        <v>883</v>
      </c>
      <c r="B902" s="131"/>
      <c r="C902" s="6" t="s">
        <v>1279</v>
      </c>
      <c r="D902" s="7">
        <v>44960</v>
      </c>
      <c r="E902" s="8" t="s">
        <v>1272</v>
      </c>
      <c r="F902" s="9">
        <v>3339105</v>
      </c>
      <c r="G902" s="8" t="s">
        <v>29</v>
      </c>
      <c r="H902" s="9">
        <v>350606</v>
      </c>
      <c r="I902" s="132"/>
      <c r="J902" s="133"/>
      <c r="K902" s="134"/>
      <c r="L902" s="135"/>
      <c r="M902" s="136"/>
      <c r="N902" s="49" t="str">
        <f t="shared" si="73"/>
        <v>02846</v>
      </c>
      <c r="O902" t="str">
        <f t="shared" si="71"/>
        <v/>
      </c>
      <c r="Q902">
        <f t="shared" si="75"/>
        <v>2846</v>
      </c>
      <c r="R902" s="39">
        <f t="shared" si="72"/>
        <v>3339105</v>
      </c>
    </row>
    <row r="903" spans="1:18" ht="14.45" customHeight="1">
      <c r="A903" s="11">
        <v>884</v>
      </c>
      <c r="B903" s="120"/>
      <c r="C903" s="6" t="s">
        <v>1280</v>
      </c>
      <c r="D903" s="7">
        <v>44971</v>
      </c>
      <c r="E903" s="8" t="s">
        <v>1272</v>
      </c>
      <c r="F903" s="9">
        <v>1407607</v>
      </c>
      <c r="G903" s="8" t="s">
        <v>29</v>
      </c>
      <c r="H903" s="9">
        <v>147799</v>
      </c>
      <c r="I903" s="124"/>
      <c r="J903" s="125"/>
      <c r="K903" s="126"/>
      <c r="L903" s="129"/>
      <c r="M903" s="130"/>
      <c r="N903" s="49" t="str">
        <f t="shared" si="73"/>
        <v>04100</v>
      </c>
      <c r="O903" t="str">
        <f t="shared" si="71"/>
        <v/>
      </c>
      <c r="Q903">
        <f t="shared" si="75"/>
        <v>4100</v>
      </c>
      <c r="R903" s="39">
        <f t="shared" si="72"/>
        <v>1407607</v>
      </c>
    </row>
    <row r="904" spans="1:18" ht="14.45" customHeight="1">
      <c r="A904" s="5">
        <v>885</v>
      </c>
      <c r="B904" s="119" t="s">
        <v>1281</v>
      </c>
      <c r="C904" s="6" t="s">
        <v>1282</v>
      </c>
      <c r="D904" s="7">
        <v>44971</v>
      </c>
      <c r="E904" s="8" t="s">
        <v>1272</v>
      </c>
      <c r="F904" s="9">
        <v>2274404</v>
      </c>
      <c r="G904" s="8" t="s">
        <v>29</v>
      </c>
      <c r="H904" s="9">
        <v>238812</v>
      </c>
      <c r="I904" s="121">
        <v>10311050</v>
      </c>
      <c r="J904" s="122"/>
      <c r="K904" s="123"/>
      <c r="L904" s="127" t="s">
        <v>1273</v>
      </c>
      <c r="M904" s="128"/>
      <c r="N904" s="49" t="str">
        <f t="shared" si="73"/>
        <v>04098</v>
      </c>
      <c r="O904" t="str">
        <f t="shared" si="71"/>
        <v/>
      </c>
      <c r="Q904">
        <f t="shared" si="75"/>
        <v>4098</v>
      </c>
      <c r="R904" s="39">
        <f t="shared" si="72"/>
        <v>2274404</v>
      </c>
    </row>
    <row r="905" spans="1:18" ht="14.45" customHeight="1">
      <c r="A905" s="10">
        <v>886</v>
      </c>
      <c r="B905" s="131"/>
      <c r="C905" s="6" t="s">
        <v>1283</v>
      </c>
      <c r="D905" s="7">
        <v>44960</v>
      </c>
      <c r="E905" s="8" t="s">
        <v>1272</v>
      </c>
      <c r="F905" s="9">
        <v>1610342</v>
      </c>
      <c r="G905" s="8" t="s">
        <v>29</v>
      </c>
      <c r="H905" s="9">
        <v>169086</v>
      </c>
      <c r="I905" s="132"/>
      <c r="J905" s="133"/>
      <c r="K905" s="134"/>
      <c r="L905" s="135"/>
      <c r="M905" s="136"/>
      <c r="N905" s="49" t="str">
        <f t="shared" si="73"/>
        <v>02851</v>
      </c>
      <c r="O905" t="str">
        <f t="shared" si="71"/>
        <v/>
      </c>
      <c r="Q905">
        <f t="shared" si="75"/>
        <v>2851</v>
      </c>
      <c r="R905" s="39">
        <f t="shared" si="72"/>
        <v>1610342</v>
      </c>
    </row>
    <row r="906" spans="1:18" ht="14.45" customHeight="1">
      <c r="A906" s="10">
        <v>887</v>
      </c>
      <c r="B906" s="131"/>
      <c r="C906" s="6" t="s">
        <v>1284</v>
      </c>
      <c r="D906" s="7">
        <v>44964</v>
      </c>
      <c r="E906" s="8" t="s">
        <v>1272</v>
      </c>
      <c r="F906" s="9">
        <v>4404738</v>
      </c>
      <c r="G906" s="8" t="s">
        <v>29</v>
      </c>
      <c r="H906" s="9">
        <v>462497</v>
      </c>
      <c r="I906" s="132"/>
      <c r="J906" s="133"/>
      <c r="K906" s="134"/>
      <c r="L906" s="135"/>
      <c r="M906" s="136"/>
      <c r="N906" s="49" t="str">
        <f t="shared" si="73"/>
        <v>03109</v>
      </c>
      <c r="O906" t="str">
        <f t="shared" si="71"/>
        <v/>
      </c>
      <c r="Q906">
        <f t="shared" si="75"/>
        <v>3109</v>
      </c>
      <c r="R906" s="39">
        <f t="shared" si="72"/>
        <v>4404738</v>
      </c>
    </row>
    <row r="907" spans="1:18" ht="14.45" customHeight="1">
      <c r="A907" s="10">
        <v>888</v>
      </c>
      <c r="B907" s="131"/>
      <c r="C907" s="6" t="s">
        <v>1285</v>
      </c>
      <c r="D907" s="7">
        <v>44960</v>
      </c>
      <c r="E907" s="8" t="s">
        <v>1272</v>
      </c>
      <c r="F907" s="9">
        <v>1625954</v>
      </c>
      <c r="G907" s="8" t="s">
        <v>29</v>
      </c>
      <c r="H907" s="9">
        <v>170725</v>
      </c>
      <c r="I907" s="132"/>
      <c r="J907" s="133"/>
      <c r="K907" s="134"/>
      <c r="L907" s="135"/>
      <c r="M907" s="136"/>
      <c r="N907" s="49" t="str">
        <f t="shared" si="73"/>
        <v>02838</v>
      </c>
      <c r="O907" t="str">
        <f t="shared" si="71"/>
        <v/>
      </c>
      <c r="Q907">
        <f t="shared" si="75"/>
        <v>2838</v>
      </c>
      <c r="R907" s="39">
        <f t="shared" si="72"/>
        <v>1625954</v>
      </c>
    </row>
    <row r="908" spans="1:18" ht="14.45" customHeight="1">
      <c r="A908" s="10">
        <v>889</v>
      </c>
      <c r="B908" s="131"/>
      <c r="C908" s="6" t="s">
        <v>1286</v>
      </c>
      <c r="D908" s="7">
        <v>44964</v>
      </c>
      <c r="E908" s="8" t="s">
        <v>1272</v>
      </c>
      <c r="F908" s="9">
        <v>1319209</v>
      </c>
      <c r="G908" s="8" t="s">
        <v>29</v>
      </c>
      <c r="H908" s="9">
        <v>138517</v>
      </c>
      <c r="I908" s="132"/>
      <c r="J908" s="133"/>
      <c r="K908" s="134"/>
      <c r="L908" s="135"/>
      <c r="M908" s="136"/>
      <c r="N908" s="49" t="str">
        <f t="shared" si="73"/>
        <v>03108</v>
      </c>
      <c r="O908" t="str">
        <f t="shared" si="71"/>
        <v/>
      </c>
      <c r="Q908">
        <f t="shared" si="75"/>
        <v>3108</v>
      </c>
      <c r="R908" s="39">
        <f t="shared" si="72"/>
        <v>1319209</v>
      </c>
    </row>
    <row r="909" spans="1:18" ht="14.45" customHeight="1">
      <c r="A909" s="11">
        <v>890</v>
      </c>
      <c r="B909" s="120"/>
      <c r="C909" s="6" t="s">
        <v>1287</v>
      </c>
      <c r="D909" s="7">
        <v>44972</v>
      </c>
      <c r="E909" s="8" t="s">
        <v>1272</v>
      </c>
      <c r="F909" s="9">
        <v>286079</v>
      </c>
      <c r="G909" s="8" t="s">
        <v>29</v>
      </c>
      <c r="H909" s="9">
        <v>30038</v>
      </c>
      <c r="I909" s="124"/>
      <c r="J909" s="125"/>
      <c r="K909" s="126"/>
      <c r="L909" s="129"/>
      <c r="M909" s="130"/>
      <c r="N909" s="49" t="str">
        <f t="shared" si="73"/>
        <v>04188</v>
      </c>
      <c r="O909" t="str">
        <f t="shared" si="71"/>
        <v/>
      </c>
      <c r="Q909">
        <f t="shared" si="75"/>
        <v>4188</v>
      </c>
      <c r="R909" s="39">
        <f t="shared" si="72"/>
        <v>286079</v>
      </c>
    </row>
    <row r="910" spans="1:18" ht="14.65" customHeight="1">
      <c r="A910" s="5">
        <v>891</v>
      </c>
      <c r="B910" s="119" t="s">
        <v>1288</v>
      </c>
      <c r="C910" s="6" t="s">
        <v>1289</v>
      </c>
      <c r="D910" s="7">
        <v>44967</v>
      </c>
      <c r="E910" s="8" t="s">
        <v>1272</v>
      </c>
      <c r="F910" s="9">
        <v>1505999</v>
      </c>
      <c r="G910" s="8" t="s">
        <v>29</v>
      </c>
      <c r="H910" s="9">
        <v>158130</v>
      </c>
      <c r="I910" s="121">
        <v>2570671</v>
      </c>
      <c r="J910" s="122"/>
      <c r="K910" s="123"/>
      <c r="L910" s="127" t="s">
        <v>1273</v>
      </c>
      <c r="M910" s="128"/>
      <c r="N910" s="49" t="str">
        <f t="shared" si="73"/>
        <v>03851</v>
      </c>
      <c r="O910" t="str">
        <f t="shared" si="71"/>
        <v/>
      </c>
      <c r="Q910">
        <f t="shared" si="75"/>
        <v>3851</v>
      </c>
      <c r="R910" s="39">
        <f t="shared" si="72"/>
        <v>1505999</v>
      </c>
    </row>
    <row r="911" spans="1:18" ht="14.65" customHeight="1">
      <c r="A911" s="11">
        <v>892</v>
      </c>
      <c r="B911" s="120"/>
      <c r="C911" s="6" t="s">
        <v>1290</v>
      </c>
      <c r="D911" s="7">
        <v>44978</v>
      </c>
      <c r="E911" s="8" t="s">
        <v>1272</v>
      </c>
      <c r="F911" s="9">
        <v>1366259</v>
      </c>
      <c r="G911" s="8" t="s">
        <v>29</v>
      </c>
      <c r="H911" s="9">
        <v>143457</v>
      </c>
      <c r="I911" s="124"/>
      <c r="J911" s="125"/>
      <c r="K911" s="126"/>
      <c r="L911" s="129"/>
      <c r="M911" s="130"/>
      <c r="N911" s="49" t="str">
        <f t="shared" si="73"/>
        <v>06807</v>
      </c>
      <c r="O911" t="str">
        <f t="shared" si="71"/>
        <v/>
      </c>
      <c r="Q911">
        <f t="shared" si="75"/>
        <v>6807</v>
      </c>
      <c r="R911" s="39">
        <f t="shared" si="72"/>
        <v>1366259</v>
      </c>
    </row>
    <row r="912" spans="1:18" ht="16.149999999999999" customHeight="1">
      <c r="A912" s="12">
        <v>893</v>
      </c>
      <c r="B912" s="12" t="s">
        <v>1291</v>
      </c>
      <c r="C912" s="6" t="s">
        <v>1292</v>
      </c>
      <c r="D912" s="7">
        <v>44984</v>
      </c>
      <c r="E912" s="8" t="s">
        <v>1272</v>
      </c>
      <c r="F912" s="9">
        <v>1034312</v>
      </c>
      <c r="G912" s="8" t="s">
        <v>29</v>
      </c>
      <c r="H912" s="9">
        <v>108603</v>
      </c>
      <c r="I912" s="137">
        <v>925709</v>
      </c>
      <c r="J912" s="138"/>
      <c r="K912" s="139"/>
      <c r="L912" s="140" t="s">
        <v>1273</v>
      </c>
      <c r="M912" s="141"/>
      <c r="N912" s="49" t="str">
        <f t="shared" si="73"/>
        <v>09045</v>
      </c>
      <c r="O912" t="str">
        <f t="shared" si="71"/>
        <v/>
      </c>
      <c r="Q912">
        <f t="shared" si="75"/>
        <v>9045</v>
      </c>
      <c r="R912" s="39">
        <f t="shared" si="72"/>
        <v>1034312</v>
      </c>
    </row>
    <row r="913" spans="1:18" ht="14.65" customHeight="1">
      <c r="A913" s="5">
        <v>894</v>
      </c>
      <c r="B913" s="119" t="s">
        <v>1293</v>
      </c>
      <c r="C913" s="6" t="s">
        <v>1294</v>
      </c>
      <c r="D913" s="7">
        <v>44978</v>
      </c>
      <c r="E913" s="8" t="s">
        <v>1272</v>
      </c>
      <c r="F913" s="9">
        <v>3816571</v>
      </c>
      <c r="G913" s="8" t="s">
        <v>29</v>
      </c>
      <c r="H913" s="9">
        <v>400740</v>
      </c>
      <c r="I913" s="121">
        <v>4894937</v>
      </c>
      <c r="J913" s="122"/>
      <c r="K913" s="123"/>
      <c r="L913" s="127" t="s">
        <v>1273</v>
      </c>
      <c r="M913" s="128"/>
      <c r="N913" s="49" t="str">
        <f t="shared" si="73"/>
        <v>06808</v>
      </c>
      <c r="O913" t="str">
        <f t="shared" si="71"/>
        <v/>
      </c>
      <c r="Q913">
        <f t="shared" si="75"/>
        <v>6808</v>
      </c>
      <c r="R913" s="39">
        <f t="shared" si="72"/>
        <v>3816571</v>
      </c>
    </row>
    <row r="914" spans="1:18" ht="14.65" customHeight="1">
      <c r="A914" s="11">
        <v>895</v>
      </c>
      <c r="B914" s="120"/>
      <c r="C914" s="6" t="s">
        <v>1295</v>
      </c>
      <c r="D914" s="7">
        <v>44984</v>
      </c>
      <c r="E914" s="8" t="s">
        <v>1272</v>
      </c>
      <c r="F914" s="9">
        <v>1652632</v>
      </c>
      <c r="G914" s="8" t="s">
        <v>29</v>
      </c>
      <c r="H914" s="9">
        <v>173526</v>
      </c>
      <c r="I914" s="124"/>
      <c r="J914" s="125"/>
      <c r="K914" s="126"/>
      <c r="L914" s="129"/>
      <c r="M914" s="130"/>
      <c r="N914" s="49" t="str">
        <f t="shared" si="73"/>
        <v>09046</v>
      </c>
      <c r="O914" t="str">
        <f t="shared" si="71"/>
        <v/>
      </c>
      <c r="Q914">
        <f t="shared" si="75"/>
        <v>9046</v>
      </c>
      <c r="R914" s="39">
        <f t="shared" si="72"/>
        <v>1652632</v>
      </c>
    </row>
    <row r="915" spans="1:18" ht="16.149999999999999" customHeight="1">
      <c r="A915" s="12">
        <v>896</v>
      </c>
      <c r="B915" s="12" t="s">
        <v>1296</v>
      </c>
      <c r="C915" s="6" t="s">
        <v>1297</v>
      </c>
      <c r="D915" s="7">
        <v>44971</v>
      </c>
      <c r="E915" s="8" t="s">
        <v>1272</v>
      </c>
      <c r="F915" s="9">
        <v>1423065</v>
      </c>
      <c r="G915" s="8" t="s">
        <v>29</v>
      </c>
      <c r="H915" s="9">
        <v>149422</v>
      </c>
      <c r="I915" s="137">
        <v>1273643</v>
      </c>
      <c r="J915" s="138"/>
      <c r="K915" s="139"/>
      <c r="L915" s="140" t="s">
        <v>1273</v>
      </c>
      <c r="M915" s="141"/>
      <c r="N915" s="49" t="str">
        <f t="shared" si="73"/>
        <v>04099</v>
      </c>
      <c r="O915" t="str">
        <f t="shared" si="71"/>
        <v/>
      </c>
      <c r="Q915">
        <f t="shared" si="75"/>
        <v>4099</v>
      </c>
      <c r="R915" s="39">
        <f t="shared" si="72"/>
        <v>1423065</v>
      </c>
    </row>
    <row r="916" spans="1:18" ht="16.149999999999999" customHeight="1">
      <c r="A916" s="12">
        <v>897</v>
      </c>
      <c r="B916" s="12" t="s">
        <v>1298</v>
      </c>
      <c r="C916" s="6" t="s">
        <v>1299</v>
      </c>
      <c r="D916" s="7">
        <v>44960</v>
      </c>
      <c r="E916" s="8" t="s">
        <v>1272</v>
      </c>
      <c r="F916" s="9">
        <v>2056503</v>
      </c>
      <c r="G916" s="8" t="s">
        <v>29</v>
      </c>
      <c r="H916" s="9">
        <v>215933</v>
      </c>
      <c r="I916" s="137">
        <v>1840570</v>
      </c>
      <c r="J916" s="138"/>
      <c r="K916" s="139"/>
      <c r="L916" s="140" t="s">
        <v>1273</v>
      </c>
      <c r="M916" s="141"/>
      <c r="N916" s="49" t="str">
        <f t="shared" si="73"/>
        <v>02839</v>
      </c>
      <c r="O916" t="str">
        <f t="shared" si="71"/>
        <v/>
      </c>
      <c r="Q916">
        <f t="shared" si="75"/>
        <v>2839</v>
      </c>
      <c r="R916" s="39">
        <f t="shared" si="72"/>
        <v>2056503</v>
      </c>
    </row>
    <row r="917" spans="1:18" ht="14.45" customHeight="1">
      <c r="A917" s="5">
        <v>898</v>
      </c>
      <c r="B917" s="119" t="s">
        <v>1300</v>
      </c>
      <c r="C917" s="6" t="s">
        <v>1301</v>
      </c>
      <c r="D917" s="7">
        <v>45010</v>
      </c>
      <c r="E917" s="8" t="s">
        <v>1272</v>
      </c>
      <c r="F917" s="9">
        <v>886820</v>
      </c>
      <c r="G917" s="8" t="s">
        <v>29</v>
      </c>
      <c r="H917" s="9">
        <v>93116</v>
      </c>
      <c r="I917" s="121">
        <v>48107065</v>
      </c>
      <c r="J917" s="122"/>
      <c r="K917" s="123"/>
      <c r="L917" s="127" t="s">
        <v>1273</v>
      </c>
      <c r="M917" s="128"/>
      <c r="N917" s="49" t="str">
        <f t="shared" si="73"/>
        <v>17523</v>
      </c>
      <c r="O917" t="str">
        <f t="shared" ref="O917:O980" si="76">+IF(F917&gt;0,"","HT")</f>
        <v/>
      </c>
      <c r="Q917">
        <f t="shared" si="75"/>
        <v>17523</v>
      </c>
      <c r="R917" s="39">
        <f t="shared" ref="R917:R980" si="77">+F917</f>
        <v>886820</v>
      </c>
    </row>
    <row r="918" spans="1:18" ht="14.45" customHeight="1">
      <c r="A918" s="10">
        <v>899</v>
      </c>
      <c r="B918" s="131"/>
      <c r="C918" s="6" t="s">
        <v>1302</v>
      </c>
      <c r="D918" s="7">
        <v>44995</v>
      </c>
      <c r="E918" s="8" t="s">
        <v>1272</v>
      </c>
      <c r="F918" s="9">
        <v>2118800</v>
      </c>
      <c r="G918" s="8" t="s">
        <v>29</v>
      </c>
      <c r="H918" s="9">
        <v>222474</v>
      </c>
      <c r="I918" s="132"/>
      <c r="J918" s="133"/>
      <c r="K918" s="134"/>
      <c r="L918" s="135"/>
      <c r="M918" s="136"/>
      <c r="N918" s="49" t="str">
        <f t="shared" si="73"/>
        <v>13288</v>
      </c>
      <c r="O918" t="str">
        <f t="shared" si="76"/>
        <v/>
      </c>
      <c r="Q918">
        <f t="shared" si="75"/>
        <v>13288</v>
      </c>
      <c r="R918" s="39">
        <f t="shared" si="77"/>
        <v>2118800</v>
      </c>
    </row>
    <row r="919" spans="1:18" ht="14.45" customHeight="1">
      <c r="A919" s="10">
        <v>900</v>
      </c>
      <c r="B919" s="131"/>
      <c r="C919" s="6" t="s">
        <v>1303</v>
      </c>
      <c r="D919" s="7">
        <v>44998</v>
      </c>
      <c r="E919" s="8" t="s">
        <v>1272</v>
      </c>
      <c r="F919" s="9">
        <v>1401543</v>
      </c>
      <c r="G919" s="8" t="s">
        <v>29</v>
      </c>
      <c r="H919" s="9">
        <v>147162</v>
      </c>
      <c r="I919" s="132"/>
      <c r="J919" s="133"/>
      <c r="K919" s="134"/>
      <c r="L919" s="135"/>
      <c r="M919" s="136"/>
      <c r="N919" s="49" t="str">
        <f t="shared" si="73"/>
        <v>13481</v>
      </c>
      <c r="O919" t="str">
        <f t="shared" si="76"/>
        <v/>
      </c>
      <c r="Q919">
        <f t="shared" si="75"/>
        <v>13481</v>
      </c>
      <c r="R919" s="39">
        <f t="shared" si="77"/>
        <v>1401543</v>
      </c>
    </row>
    <row r="920" spans="1:18" ht="14.45" customHeight="1">
      <c r="A920" s="10">
        <v>901</v>
      </c>
      <c r="B920" s="131"/>
      <c r="C920" s="6" t="s">
        <v>1304</v>
      </c>
      <c r="D920" s="7">
        <v>45014</v>
      </c>
      <c r="E920" s="8" t="s">
        <v>1272</v>
      </c>
      <c r="F920" s="9">
        <v>1418560</v>
      </c>
      <c r="G920" s="8" t="s">
        <v>29</v>
      </c>
      <c r="H920" s="9">
        <v>148949</v>
      </c>
      <c r="I920" s="132"/>
      <c r="J920" s="133"/>
      <c r="K920" s="134"/>
      <c r="L920" s="135"/>
      <c r="M920" s="136"/>
      <c r="N920" s="49" t="str">
        <f t="shared" si="73"/>
        <v>17767</v>
      </c>
      <c r="O920" t="str">
        <f t="shared" si="76"/>
        <v/>
      </c>
      <c r="Q920">
        <f t="shared" si="75"/>
        <v>17767</v>
      </c>
      <c r="R920" s="39">
        <f t="shared" si="77"/>
        <v>1418560</v>
      </c>
    </row>
    <row r="921" spans="1:18" ht="14.45" customHeight="1">
      <c r="A921" s="10">
        <v>902</v>
      </c>
      <c r="B921" s="131"/>
      <c r="C921" s="6" t="s">
        <v>1305</v>
      </c>
      <c r="D921" s="7">
        <v>45006</v>
      </c>
      <c r="E921" s="8" t="s">
        <v>1272</v>
      </c>
      <c r="F921" s="9">
        <v>807741</v>
      </c>
      <c r="G921" s="8" t="s">
        <v>29</v>
      </c>
      <c r="H921" s="9">
        <v>84813</v>
      </c>
      <c r="I921" s="132"/>
      <c r="J921" s="133"/>
      <c r="K921" s="134"/>
      <c r="L921" s="135"/>
      <c r="M921" s="136"/>
      <c r="N921" s="49" t="str">
        <f t="shared" si="73"/>
        <v>15831</v>
      </c>
      <c r="O921" t="str">
        <f t="shared" si="76"/>
        <v/>
      </c>
      <c r="Q921">
        <f t="shared" si="75"/>
        <v>15831</v>
      </c>
      <c r="R921" s="39">
        <f t="shared" si="77"/>
        <v>807741</v>
      </c>
    </row>
    <row r="922" spans="1:18" ht="14.45" customHeight="1">
      <c r="A922" s="10">
        <v>903</v>
      </c>
      <c r="B922" s="131"/>
      <c r="C922" s="6" t="s">
        <v>1306</v>
      </c>
      <c r="D922" s="7">
        <v>44998</v>
      </c>
      <c r="E922" s="8" t="s">
        <v>1272</v>
      </c>
      <c r="F922" s="9">
        <v>2853257</v>
      </c>
      <c r="G922" s="8" t="s">
        <v>29</v>
      </c>
      <c r="H922" s="9">
        <v>299592</v>
      </c>
      <c r="I922" s="132"/>
      <c r="J922" s="133"/>
      <c r="K922" s="134"/>
      <c r="L922" s="135"/>
      <c r="M922" s="136"/>
      <c r="N922" s="49" t="str">
        <f t="shared" ref="N922:N985" si="78">+RIGHT(C922,5)</f>
        <v>13459</v>
      </c>
      <c r="O922" t="str">
        <f t="shared" si="76"/>
        <v/>
      </c>
      <c r="Q922">
        <f t="shared" si="75"/>
        <v>13459</v>
      </c>
      <c r="R922" s="39">
        <f t="shared" si="77"/>
        <v>2853257</v>
      </c>
    </row>
    <row r="923" spans="1:18" ht="14.45" customHeight="1">
      <c r="A923" s="10">
        <v>904</v>
      </c>
      <c r="B923" s="131"/>
      <c r="C923" s="6" t="s">
        <v>1307</v>
      </c>
      <c r="D923" s="7">
        <v>44995</v>
      </c>
      <c r="E923" s="8" t="s">
        <v>1272</v>
      </c>
      <c r="F923" s="9">
        <v>1493628</v>
      </c>
      <c r="G923" s="8" t="s">
        <v>29</v>
      </c>
      <c r="H923" s="9">
        <v>156831</v>
      </c>
      <c r="I923" s="132"/>
      <c r="J923" s="133"/>
      <c r="K923" s="134"/>
      <c r="L923" s="135"/>
      <c r="M923" s="136"/>
      <c r="N923" s="49" t="str">
        <f t="shared" si="78"/>
        <v>13287</v>
      </c>
      <c r="O923" t="str">
        <f t="shared" si="76"/>
        <v/>
      </c>
      <c r="Q923">
        <f t="shared" si="75"/>
        <v>13287</v>
      </c>
      <c r="R923" s="39">
        <f t="shared" si="77"/>
        <v>1493628</v>
      </c>
    </row>
    <row r="924" spans="1:18" ht="14.45" customHeight="1">
      <c r="A924" s="10">
        <v>905</v>
      </c>
      <c r="B924" s="131"/>
      <c r="C924" s="6" t="s">
        <v>1308</v>
      </c>
      <c r="D924" s="7">
        <v>44988</v>
      </c>
      <c r="E924" s="8" t="s">
        <v>1272</v>
      </c>
      <c r="F924" s="9">
        <v>1402124</v>
      </c>
      <c r="G924" s="8" t="s">
        <v>29</v>
      </c>
      <c r="H924" s="9">
        <v>147223</v>
      </c>
      <c r="I924" s="132"/>
      <c r="J924" s="133"/>
      <c r="K924" s="134"/>
      <c r="L924" s="135"/>
      <c r="M924" s="136"/>
      <c r="N924" s="49" t="str">
        <f t="shared" si="78"/>
        <v>11233</v>
      </c>
      <c r="O924" t="str">
        <f t="shared" si="76"/>
        <v/>
      </c>
      <c r="Q924">
        <f t="shared" si="75"/>
        <v>11233</v>
      </c>
      <c r="R924" s="39">
        <f t="shared" si="77"/>
        <v>1402124</v>
      </c>
    </row>
    <row r="925" spans="1:18" ht="14.45" customHeight="1">
      <c r="A925" s="10">
        <v>906</v>
      </c>
      <c r="B925" s="131"/>
      <c r="C925" s="6" t="s">
        <v>1309</v>
      </c>
      <c r="D925" s="7">
        <v>44991</v>
      </c>
      <c r="E925" s="8" t="s">
        <v>1272</v>
      </c>
      <c r="F925" s="9">
        <v>1056573</v>
      </c>
      <c r="G925" s="8" t="s">
        <v>29</v>
      </c>
      <c r="H925" s="9">
        <v>110940</v>
      </c>
      <c r="I925" s="132"/>
      <c r="J925" s="133"/>
      <c r="K925" s="134"/>
      <c r="L925" s="135"/>
      <c r="M925" s="136"/>
      <c r="N925" s="49" t="str">
        <f t="shared" si="78"/>
        <v>11385</v>
      </c>
      <c r="O925" t="str">
        <f t="shared" si="76"/>
        <v/>
      </c>
      <c r="Q925">
        <f t="shared" si="75"/>
        <v>11385</v>
      </c>
      <c r="R925" s="39">
        <f t="shared" si="77"/>
        <v>1056573</v>
      </c>
    </row>
    <row r="926" spans="1:18" ht="14.45" customHeight="1">
      <c r="A926" s="10">
        <v>907</v>
      </c>
      <c r="B926" s="131"/>
      <c r="C926" s="6" t="s">
        <v>1310</v>
      </c>
      <c r="D926" s="7">
        <v>45009</v>
      </c>
      <c r="E926" s="8" t="s">
        <v>1272</v>
      </c>
      <c r="F926" s="9">
        <v>2521338</v>
      </c>
      <c r="G926" s="8" t="s">
        <v>29</v>
      </c>
      <c r="H926" s="9">
        <v>264741</v>
      </c>
      <c r="I926" s="132"/>
      <c r="J926" s="133"/>
      <c r="K926" s="134"/>
      <c r="L926" s="135"/>
      <c r="M926" s="136"/>
      <c r="N926" s="49" t="str">
        <f t="shared" si="78"/>
        <v>17471</v>
      </c>
      <c r="O926" t="str">
        <f t="shared" si="76"/>
        <v/>
      </c>
      <c r="Q926">
        <f t="shared" si="75"/>
        <v>17471</v>
      </c>
      <c r="R926" s="39">
        <f t="shared" si="77"/>
        <v>2521338</v>
      </c>
    </row>
    <row r="927" spans="1:18" ht="14.45" customHeight="1">
      <c r="A927" s="10">
        <v>908</v>
      </c>
      <c r="B927" s="131"/>
      <c r="C927" s="6" t="s">
        <v>1311</v>
      </c>
      <c r="D927" s="7">
        <v>45009</v>
      </c>
      <c r="E927" s="8" t="s">
        <v>1272</v>
      </c>
      <c r="F927" s="9">
        <v>1481620</v>
      </c>
      <c r="G927" s="8" t="s">
        <v>29</v>
      </c>
      <c r="H927" s="9">
        <v>155570</v>
      </c>
      <c r="I927" s="132"/>
      <c r="J927" s="133"/>
      <c r="K927" s="134"/>
      <c r="L927" s="135"/>
      <c r="M927" s="136"/>
      <c r="N927" s="49" t="str">
        <f t="shared" si="78"/>
        <v>17436</v>
      </c>
      <c r="O927" t="str">
        <f t="shared" si="76"/>
        <v/>
      </c>
      <c r="Q927">
        <f t="shared" si="75"/>
        <v>17436</v>
      </c>
      <c r="R927" s="39">
        <f t="shared" si="77"/>
        <v>1481620</v>
      </c>
    </row>
    <row r="928" spans="1:18" ht="14.45" customHeight="1">
      <c r="A928" s="10">
        <v>909</v>
      </c>
      <c r="B928" s="131"/>
      <c r="C928" s="6" t="s">
        <v>1312</v>
      </c>
      <c r="D928" s="7">
        <v>45005</v>
      </c>
      <c r="E928" s="8" t="s">
        <v>1272</v>
      </c>
      <c r="F928" s="9">
        <v>2306077</v>
      </c>
      <c r="G928" s="8" t="s">
        <v>29</v>
      </c>
      <c r="H928" s="9">
        <v>242138</v>
      </c>
      <c r="I928" s="132"/>
      <c r="J928" s="133"/>
      <c r="K928" s="134"/>
      <c r="L928" s="135"/>
      <c r="M928" s="136"/>
      <c r="N928" s="49" t="str">
        <f t="shared" si="78"/>
        <v>15773</v>
      </c>
      <c r="O928" t="str">
        <f t="shared" si="76"/>
        <v/>
      </c>
      <c r="Q928">
        <f t="shared" si="75"/>
        <v>15773</v>
      </c>
      <c r="R928" s="39">
        <f t="shared" si="77"/>
        <v>2306077</v>
      </c>
    </row>
    <row r="929" spans="1:18" ht="14.45" customHeight="1">
      <c r="A929" s="10">
        <v>910</v>
      </c>
      <c r="B929" s="131"/>
      <c r="C929" s="6" t="s">
        <v>1313</v>
      </c>
      <c r="D929" s="7">
        <v>44987</v>
      </c>
      <c r="E929" s="8" t="s">
        <v>1272</v>
      </c>
      <c r="F929" s="9">
        <v>1755795</v>
      </c>
      <c r="G929" s="8" t="s">
        <v>29</v>
      </c>
      <c r="H929" s="9">
        <v>184358</v>
      </c>
      <c r="I929" s="132"/>
      <c r="J929" s="133"/>
      <c r="K929" s="134"/>
      <c r="L929" s="135"/>
      <c r="M929" s="136"/>
      <c r="N929" s="49" t="str">
        <f t="shared" si="78"/>
        <v>09218</v>
      </c>
      <c r="O929" t="str">
        <f t="shared" si="76"/>
        <v/>
      </c>
      <c r="Q929">
        <f t="shared" si="75"/>
        <v>9218</v>
      </c>
      <c r="R929" s="39">
        <f t="shared" si="77"/>
        <v>1755795</v>
      </c>
    </row>
    <row r="930" spans="1:18" ht="14.45" customHeight="1">
      <c r="A930" s="10">
        <v>911</v>
      </c>
      <c r="B930" s="131"/>
      <c r="C930" s="6" t="s">
        <v>1314</v>
      </c>
      <c r="D930" s="7">
        <v>44986</v>
      </c>
      <c r="E930" s="8" t="s">
        <v>1272</v>
      </c>
      <c r="F930" s="9">
        <v>1686377</v>
      </c>
      <c r="G930" s="8" t="s">
        <v>29</v>
      </c>
      <c r="H930" s="9">
        <v>177070</v>
      </c>
      <c r="I930" s="132"/>
      <c r="J930" s="133"/>
      <c r="K930" s="134"/>
      <c r="L930" s="135"/>
      <c r="M930" s="136"/>
      <c r="N930" s="49" t="str">
        <f t="shared" si="78"/>
        <v>09162</v>
      </c>
      <c r="O930" t="str">
        <f t="shared" si="76"/>
        <v/>
      </c>
      <c r="Q930">
        <f t="shared" si="75"/>
        <v>9162</v>
      </c>
      <c r="R930" s="39">
        <f t="shared" si="77"/>
        <v>1686377</v>
      </c>
    </row>
    <row r="931" spans="1:18" ht="14.45" customHeight="1">
      <c r="A931" s="10">
        <v>912</v>
      </c>
      <c r="B931" s="131"/>
      <c r="C931" s="6" t="s">
        <v>1315</v>
      </c>
      <c r="D931" s="7">
        <v>45006</v>
      </c>
      <c r="E931" s="8" t="s">
        <v>1272</v>
      </c>
      <c r="F931" s="9">
        <v>1462604</v>
      </c>
      <c r="G931" s="8" t="s">
        <v>29</v>
      </c>
      <c r="H931" s="9">
        <v>153573</v>
      </c>
      <c r="I931" s="132"/>
      <c r="J931" s="133"/>
      <c r="K931" s="134"/>
      <c r="L931" s="135"/>
      <c r="M931" s="136"/>
      <c r="N931" s="49" t="str">
        <f t="shared" si="78"/>
        <v>15861</v>
      </c>
      <c r="O931" t="str">
        <f t="shared" si="76"/>
        <v/>
      </c>
      <c r="Q931">
        <f t="shared" si="75"/>
        <v>15861</v>
      </c>
      <c r="R931" s="39">
        <f t="shared" si="77"/>
        <v>1462604</v>
      </c>
    </row>
    <row r="932" spans="1:18" ht="14.45" customHeight="1">
      <c r="A932" s="10">
        <v>913</v>
      </c>
      <c r="B932" s="131"/>
      <c r="C932" s="6" t="s">
        <v>1316</v>
      </c>
      <c r="D932" s="7">
        <v>44995</v>
      </c>
      <c r="E932" s="8" t="s">
        <v>1272</v>
      </c>
      <c r="F932" s="9">
        <v>3896290</v>
      </c>
      <c r="G932" s="8" t="s">
        <v>29</v>
      </c>
      <c r="H932" s="9">
        <v>409110</v>
      </c>
      <c r="I932" s="132"/>
      <c r="J932" s="133"/>
      <c r="K932" s="134"/>
      <c r="L932" s="135"/>
      <c r="M932" s="136"/>
      <c r="N932" s="49" t="str">
        <f t="shared" si="78"/>
        <v>13289</v>
      </c>
      <c r="O932" t="str">
        <f t="shared" si="76"/>
        <v/>
      </c>
      <c r="Q932">
        <f t="shared" si="75"/>
        <v>13289</v>
      </c>
      <c r="R932" s="39">
        <f t="shared" si="77"/>
        <v>3896290</v>
      </c>
    </row>
    <row r="933" spans="1:18" ht="14.45" customHeight="1">
      <c r="A933" s="10">
        <v>914</v>
      </c>
      <c r="B933" s="131"/>
      <c r="C933" s="6" t="s">
        <v>1317</v>
      </c>
      <c r="D933" s="7">
        <v>44995</v>
      </c>
      <c r="E933" s="8" t="s">
        <v>1272</v>
      </c>
      <c r="F933" s="9">
        <v>1379176</v>
      </c>
      <c r="G933" s="8" t="s">
        <v>29</v>
      </c>
      <c r="H933" s="9">
        <v>144813</v>
      </c>
      <c r="I933" s="132"/>
      <c r="J933" s="133"/>
      <c r="K933" s="134"/>
      <c r="L933" s="135"/>
      <c r="M933" s="136"/>
      <c r="N933" s="49" t="str">
        <f t="shared" si="78"/>
        <v>13285</v>
      </c>
      <c r="O933" t="str">
        <f t="shared" si="76"/>
        <v/>
      </c>
      <c r="Q933">
        <f t="shared" si="75"/>
        <v>13285</v>
      </c>
      <c r="R933" s="39">
        <f t="shared" si="77"/>
        <v>1379176</v>
      </c>
    </row>
    <row r="934" spans="1:18" ht="14.45" customHeight="1">
      <c r="A934" s="10">
        <v>915</v>
      </c>
      <c r="B934" s="131"/>
      <c r="C934" s="6" t="s">
        <v>1318</v>
      </c>
      <c r="D934" s="7">
        <v>45005</v>
      </c>
      <c r="E934" s="8" t="s">
        <v>1272</v>
      </c>
      <c r="F934" s="9">
        <v>3816571</v>
      </c>
      <c r="G934" s="8" t="s">
        <v>29</v>
      </c>
      <c r="H934" s="9">
        <v>400740</v>
      </c>
      <c r="I934" s="132"/>
      <c r="J934" s="133"/>
      <c r="K934" s="134"/>
      <c r="L934" s="135"/>
      <c r="M934" s="136"/>
      <c r="N934" s="49" t="str">
        <f t="shared" si="78"/>
        <v>15768</v>
      </c>
      <c r="O934" t="str">
        <f t="shared" si="76"/>
        <v/>
      </c>
      <c r="Q934">
        <f t="shared" si="75"/>
        <v>15768</v>
      </c>
      <c r="R934" s="39">
        <f t="shared" si="77"/>
        <v>3816571</v>
      </c>
    </row>
    <row r="935" spans="1:18" ht="14.45" customHeight="1">
      <c r="A935" s="10">
        <v>916</v>
      </c>
      <c r="B935" s="131"/>
      <c r="C935" s="6" t="s">
        <v>1319</v>
      </c>
      <c r="D935" s="7">
        <v>44995</v>
      </c>
      <c r="E935" s="8" t="s">
        <v>1272</v>
      </c>
      <c r="F935" s="9">
        <v>1811478</v>
      </c>
      <c r="G935" s="8" t="s">
        <v>29</v>
      </c>
      <c r="H935" s="9">
        <v>190205</v>
      </c>
      <c r="I935" s="132"/>
      <c r="J935" s="133"/>
      <c r="K935" s="134"/>
      <c r="L935" s="135"/>
      <c r="M935" s="136"/>
      <c r="N935" s="49" t="str">
        <f t="shared" si="78"/>
        <v>13286</v>
      </c>
      <c r="O935" t="str">
        <f t="shared" si="76"/>
        <v/>
      </c>
      <c r="Q935">
        <f t="shared" si="75"/>
        <v>13286</v>
      </c>
      <c r="R935" s="39">
        <f t="shared" si="77"/>
        <v>1811478</v>
      </c>
    </row>
    <row r="936" spans="1:18" ht="14.45" customHeight="1">
      <c r="A936" s="10">
        <v>917</v>
      </c>
      <c r="B936" s="131"/>
      <c r="C936" s="6" t="s">
        <v>1320</v>
      </c>
      <c r="D936" s="7">
        <v>44989</v>
      </c>
      <c r="E936" s="8" t="s">
        <v>1272</v>
      </c>
      <c r="F936" s="9">
        <v>1345687</v>
      </c>
      <c r="G936" s="8" t="s">
        <v>29</v>
      </c>
      <c r="H936" s="9">
        <v>141297</v>
      </c>
      <c r="I936" s="132"/>
      <c r="J936" s="133"/>
      <c r="K936" s="134"/>
      <c r="L936" s="135"/>
      <c r="M936" s="136"/>
      <c r="N936" s="49" t="str">
        <f t="shared" si="78"/>
        <v>11341</v>
      </c>
      <c r="O936" t="str">
        <f t="shared" si="76"/>
        <v/>
      </c>
      <c r="Q936">
        <f t="shared" si="75"/>
        <v>11341</v>
      </c>
      <c r="R936" s="39">
        <f t="shared" si="77"/>
        <v>1345687</v>
      </c>
    </row>
    <row r="937" spans="1:18" ht="14.45" customHeight="1">
      <c r="A937" s="10">
        <v>918</v>
      </c>
      <c r="B937" s="131"/>
      <c r="C937" s="6" t="s">
        <v>1321</v>
      </c>
      <c r="D937" s="7">
        <v>45009</v>
      </c>
      <c r="E937" s="8" t="s">
        <v>1272</v>
      </c>
      <c r="F937" s="9">
        <v>1304256</v>
      </c>
      <c r="G937" s="8" t="s">
        <v>29</v>
      </c>
      <c r="H937" s="9">
        <v>136947</v>
      </c>
      <c r="I937" s="132"/>
      <c r="J937" s="133"/>
      <c r="K937" s="134"/>
      <c r="L937" s="135"/>
      <c r="M937" s="136"/>
      <c r="N937" s="49" t="str">
        <f t="shared" si="78"/>
        <v>17454</v>
      </c>
      <c r="O937" t="str">
        <f t="shared" si="76"/>
        <v/>
      </c>
      <c r="Q937">
        <f t="shared" si="75"/>
        <v>17454</v>
      </c>
      <c r="R937" s="39">
        <f t="shared" si="77"/>
        <v>1304256</v>
      </c>
    </row>
    <row r="938" spans="1:18" ht="14.45" customHeight="1">
      <c r="A938" s="10">
        <v>919</v>
      </c>
      <c r="B938" s="131"/>
      <c r="C938" s="6" t="s">
        <v>1322</v>
      </c>
      <c r="D938" s="7">
        <v>44999</v>
      </c>
      <c r="E938" s="8" t="s">
        <v>1272</v>
      </c>
      <c r="F938" s="9">
        <v>1960478</v>
      </c>
      <c r="G938" s="8" t="s">
        <v>29</v>
      </c>
      <c r="H938" s="9">
        <v>205850</v>
      </c>
      <c r="I938" s="132"/>
      <c r="J938" s="133"/>
      <c r="K938" s="134"/>
      <c r="L938" s="135"/>
      <c r="M938" s="136"/>
      <c r="N938" s="49" t="str">
        <f t="shared" si="78"/>
        <v>13601</v>
      </c>
      <c r="O938" t="str">
        <f t="shared" si="76"/>
        <v/>
      </c>
      <c r="Q938">
        <f t="shared" si="75"/>
        <v>13601</v>
      </c>
      <c r="R938" s="39">
        <f t="shared" si="77"/>
        <v>1960478</v>
      </c>
    </row>
    <row r="939" spans="1:18" ht="14.45" customHeight="1">
      <c r="A939" s="10">
        <v>920</v>
      </c>
      <c r="B939" s="131"/>
      <c r="C939" s="6" t="s">
        <v>1323</v>
      </c>
      <c r="D939" s="7">
        <v>44986</v>
      </c>
      <c r="E939" s="8" t="s">
        <v>1272</v>
      </c>
      <c r="F939" s="9">
        <v>2684242</v>
      </c>
      <c r="G939" s="8" t="s">
        <v>29</v>
      </c>
      <c r="H939" s="9">
        <v>281845</v>
      </c>
      <c r="I939" s="132"/>
      <c r="J939" s="133"/>
      <c r="K939" s="134"/>
      <c r="L939" s="135"/>
      <c r="M939" s="136"/>
      <c r="N939" s="49" t="str">
        <f t="shared" si="78"/>
        <v>09163</v>
      </c>
      <c r="O939" t="str">
        <f t="shared" si="76"/>
        <v/>
      </c>
      <c r="Q939">
        <f t="shared" si="75"/>
        <v>9163</v>
      </c>
      <c r="R939" s="39">
        <f t="shared" si="77"/>
        <v>2684242</v>
      </c>
    </row>
    <row r="940" spans="1:18" ht="14.45" customHeight="1">
      <c r="A940" s="10">
        <v>921</v>
      </c>
      <c r="B940" s="131"/>
      <c r="C940" s="6" t="s">
        <v>1324</v>
      </c>
      <c r="D940" s="7">
        <v>45010</v>
      </c>
      <c r="E940" s="8" t="s">
        <v>1272</v>
      </c>
      <c r="F940" s="9">
        <v>2454668</v>
      </c>
      <c r="G940" s="8" t="s">
        <v>29</v>
      </c>
      <c r="H940" s="9">
        <v>257740</v>
      </c>
      <c r="I940" s="132"/>
      <c r="J940" s="133"/>
      <c r="K940" s="134"/>
      <c r="L940" s="135"/>
      <c r="M940" s="136"/>
      <c r="N940" s="49" t="str">
        <f t="shared" si="78"/>
        <v>17502</v>
      </c>
      <c r="O940" t="str">
        <f t="shared" si="76"/>
        <v/>
      </c>
      <c r="Q940">
        <f t="shared" si="75"/>
        <v>17502</v>
      </c>
      <c r="R940" s="39">
        <f t="shared" si="77"/>
        <v>2454668</v>
      </c>
    </row>
    <row r="941" spans="1:18" ht="14.45" customHeight="1">
      <c r="A941" s="10">
        <v>922</v>
      </c>
      <c r="B941" s="131"/>
      <c r="C941" s="6" t="s">
        <v>1325</v>
      </c>
      <c r="D941" s="7">
        <v>44993</v>
      </c>
      <c r="E941" s="8" t="s">
        <v>1272</v>
      </c>
      <c r="F941" s="9">
        <v>1586162</v>
      </c>
      <c r="G941" s="8" t="s">
        <v>29</v>
      </c>
      <c r="H941" s="9">
        <v>166547</v>
      </c>
      <c r="I941" s="132"/>
      <c r="J941" s="133"/>
      <c r="K941" s="134"/>
      <c r="L941" s="135"/>
      <c r="M941" s="136"/>
      <c r="N941" s="49" t="str">
        <f t="shared" si="78"/>
        <v>12340</v>
      </c>
      <c r="O941" t="str">
        <f t="shared" si="76"/>
        <v/>
      </c>
      <c r="Q941">
        <f t="shared" si="75"/>
        <v>12340</v>
      </c>
      <c r="R941" s="39">
        <f t="shared" si="77"/>
        <v>1586162</v>
      </c>
    </row>
    <row r="942" spans="1:18" ht="14.45" customHeight="1">
      <c r="A942" s="10">
        <v>923</v>
      </c>
      <c r="B942" s="131"/>
      <c r="C942" s="6" t="s">
        <v>1326</v>
      </c>
      <c r="D942" s="7">
        <v>44998</v>
      </c>
      <c r="E942" s="8" t="s">
        <v>1272</v>
      </c>
      <c r="F942" s="9">
        <v>1822431</v>
      </c>
      <c r="G942" s="8" t="s">
        <v>29</v>
      </c>
      <c r="H942" s="9">
        <v>191355</v>
      </c>
      <c r="I942" s="132"/>
      <c r="J942" s="133"/>
      <c r="K942" s="134"/>
      <c r="L942" s="135"/>
      <c r="M942" s="136"/>
      <c r="N942" s="49" t="str">
        <f t="shared" si="78"/>
        <v>13479</v>
      </c>
      <c r="O942" t="str">
        <f t="shared" si="76"/>
        <v/>
      </c>
      <c r="Q942">
        <f t="shared" si="75"/>
        <v>13479</v>
      </c>
      <c r="R942" s="39">
        <f t="shared" si="77"/>
        <v>1822431</v>
      </c>
    </row>
    <row r="943" spans="1:18" ht="14.45" customHeight="1">
      <c r="A943" s="10">
        <v>924</v>
      </c>
      <c r="B943" s="131"/>
      <c r="C943" s="6" t="s">
        <v>1327</v>
      </c>
      <c r="D943" s="7">
        <v>44992</v>
      </c>
      <c r="E943" s="8" t="s">
        <v>1272</v>
      </c>
      <c r="F943" s="9">
        <v>2120829</v>
      </c>
      <c r="G943" s="8" t="s">
        <v>29</v>
      </c>
      <c r="H943" s="9">
        <v>222687</v>
      </c>
      <c r="I943" s="132"/>
      <c r="J943" s="133"/>
      <c r="K943" s="134"/>
      <c r="L943" s="135"/>
      <c r="M943" s="136"/>
      <c r="N943" s="49" t="str">
        <f t="shared" si="78"/>
        <v>11489</v>
      </c>
      <c r="O943" t="str">
        <f t="shared" si="76"/>
        <v/>
      </c>
      <c r="Q943">
        <f t="shared" si="75"/>
        <v>11489</v>
      </c>
      <c r="R943" s="39">
        <f t="shared" si="77"/>
        <v>2120829</v>
      </c>
    </row>
    <row r="944" spans="1:18" ht="14.45" customHeight="1">
      <c r="A944" s="10">
        <v>925</v>
      </c>
      <c r="B944" s="131"/>
      <c r="C944" s="6" t="s">
        <v>1328</v>
      </c>
      <c r="D944" s="7">
        <v>44987</v>
      </c>
      <c r="E944" s="8" t="s">
        <v>1272</v>
      </c>
      <c r="F944" s="9">
        <v>648896</v>
      </c>
      <c r="G944" s="8" t="s">
        <v>29</v>
      </c>
      <c r="H944" s="9">
        <v>68134</v>
      </c>
      <c r="I944" s="132"/>
      <c r="J944" s="133"/>
      <c r="K944" s="134"/>
      <c r="L944" s="135"/>
      <c r="M944" s="136"/>
      <c r="N944" s="49" t="str">
        <f t="shared" si="78"/>
        <v>11230</v>
      </c>
      <c r="O944" t="str">
        <f t="shared" si="76"/>
        <v/>
      </c>
      <c r="Q944">
        <f t="shared" si="75"/>
        <v>11230</v>
      </c>
      <c r="R944" s="39">
        <f t="shared" si="77"/>
        <v>648896</v>
      </c>
    </row>
    <row r="945" spans="1:21" ht="14.45" customHeight="1">
      <c r="A945" s="10">
        <v>926</v>
      </c>
      <c r="B945" s="131"/>
      <c r="C945" s="6" t="s">
        <v>1329</v>
      </c>
      <c r="D945" s="7">
        <v>45008</v>
      </c>
      <c r="E945" s="8" t="s">
        <v>1272</v>
      </c>
      <c r="F945" s="9">
        <v>679872</v>
      </c>
      <c r="G945" s="8" t="s">
        <v>29</v>
      </c>
      <c r="H945" s="9">
        <v>71387</v>
      </c>
      <c r="I945" s="132"/>
      <c r="J945" s="133"/>
      <c r="K945" s="134"/>
      <c r="L945" s="135"/>
      <c r="M945" s="136"/>
      <c r="N945" s="49" t="str">
        <f t="shared" si="78"/>
        <v>17431</v>
      </c>
      <c r="O945" t="str">
        <f t="shared" si="76"/>
        <v/>
      </c>
      <c r="Q945">
        <f t="shared" si="75"/>
        <v>17431</v>
      </c>
      <c r="R945" s="39">
        <f t="shared" si="77"/>
        <v>679872</v>
      </c>
    </row>
    <row r="946" spans="1:21" ht="14.45" customHeight="1">
      <c r="A946" s="11">
        <v>927</v>
      </c>
      <c r="B946" s="120"/>
      <c r="C946" s="6" t="s">
        <v>1330</v>
      </c>
      <c r="D946" s="7">
        <v>44987</v>
      </c>
      <c r="E946" s="8" t="s">
        <v>1272</v>
      </c>
      <c r="F946" s="9">
        <v>1587018</v>
      </c>
      <c r="G946" s="8" t="s">
        <v>29</v>
      </c>
      <c r="H946" s="9">
        <v>166637</v>
      </c>
      <c r="I946" s="124"/>
      <c r="J946" s="125"/>
      <c r="K946" s="126"/>
      <c r="L946" s="129"/>
      <c r="M946" s="130"/>
      <c r="N946" s="49" t="str">
        <f t="shared" si="78"/>
        <v>11229</v>
      </c>
      <c r="O946" t="str">
        <f t="shared" si="76"/>
        <v/>
      </c>
      <c r="Q946">
        <f t="shared" si="75"/>
        <v>11229</v>
      </c>
      <c r="R946" s="39">
        <f t="shared" si="77"/>
        <v>1587018</v>
      </c>
    </row>
    <row r="947" spans="1:21" ht="14.45" customHeight="1">
      <c r="A947" s="5">
        <v>928</v>
      </c>
      <c r="B947" s="119" t="s">
        <v>1331</v>
      </c>
      <c r="C947" s="6" t="s">
        <v>1332</v>
      </c>
      <c r="D947" s="7">
        <v>45010</v>
      </c>
      <c r="E947" s="8" t="s">
        <v>1333</v>
      </c>
      <c r="F947" s="9">
        <v>-95360</v>
      </c>
      <c r="G947" s="8" t="s">
        <v>29</v>
      </c>
      <c r="H947" s="9">
        <v>-10013</v>
      </c>
      <c r="I947" s="121">
        <v>-5797985</v>
      </c>
      <c r="J947" s="122"/>
      <c r="K947" s="123"/>
      <c r="L947" s="127" t="s">
        <v>1273</v>
      </c>
      <c r="M947" s="128"/>
      <c r="N947" t="str">
        <f t="shared" si="78"/>
        <v>'1147</v>
      </c>
      <c r="O947" t="str">
        <f t="shared" si="76"/>
        <v>HT</v>
      </c>
      <c r="P947" t="str">
        <f t="shared" ref="P947:P964" si="79">+RIGHT(N947,LEN(N947)-1)</f>
        <v>1147</v>
      </c>
      <c r="Q947">
        <f t="shared" ref="Q947:Q964" si="80">+P947*1</f>
        <v>1147</v>
      </c>
      <c r="R947" s="39">
        <f t="shared" si="77"/>
        <v>-95360</v>
      </c>
    </row>
    <row r="948" spans="1:21" ht="14.45" customHeight="1">
      <c r="A948" s="10">
        <v>929</v>
      </c>
      <c r="B948" s="131"/>
      <c r="C948" s="6" t="s">
        <v>1334</v>
      </c>
      <c r="D948" s="7">
        <v>45002</v>
      </c>
      <c r="E948" s="8" t="s">
        <v>1335</v>
      </c>
      <c r="F948" s="9">
        <v>-352723</v>
      </c>
      <c r="G948" s="8" t="s">
        <v>29</v>
      </c>
      <c r="H948" s="9">
        <v>-37036</v>
      </c>
      <c r="I948" s="132"/>
      <c r="J948" s="133"/>
      <c r="K948" s="134"/>
      <c r="L948" s="135"/>
      <c r="M948" s="136"/>
      <c r="N948" t="str">
        <f t="shared" si="78"/>
        <v>'1040</v>
      </c>
      <c r="O948" t="str">
        <f t="shared" si="76"/>
        <v>HT</v>
      </c>
      <c r="P948" t="str">
        <f t="shared" si="79"/>
        <v>1040</v>
      </c>
      <c r="Q948">
        <f t="shared" si="80"/>
        <v>1040</v>
      </c>
      <c r="R948" s="39">
        <f t="shared" si="77"/>
        <v>-352723</v>
      </c>
    </row>
    <row r="949" spans="1:21" ht="14.45" customHeight="1">
      <c r="A949" s="10">
        <v>930</v>
      </c>
      <c r="B949" s="131"/>
      <c r="C949" s="6" t="s">
        <v>1336</v>
      </c>
      <c r="D949" s="7">
        <v>44988</v>
      </c>
      <c r="E949" s="8" t="s">
        <v>1337</v>
      </c>
      <c r="F949" s="9">
        <v>-174139</v>
      </c>
      <c r="G949" s="8" t="s">
        <v>29</v>
      </c>
      <c r="H949" s="9">
        <v>-18285</v>
      </c>
      <c r="I949" s="132"/>
      <c r="J949" s="133"/>
      <c r="K949" s="134"/>
      <c r="L949" s="135"/>
      <c r="M949" s="136"/>
      <c r="N949" t="str">
        <f t="shared" si="78"/>
        <v>'848</v>
      </c>
      <c r="O949" t="str">
        <f t="shared" si="76"/>
        <v>HT</v>
      </c>
      <c r="P949" t="str">
        <f t="shared" si="79"/>
        <v>848</v>
      </c>
      <c r="Q949">
        <f t="shared" si="80"/>
        <v>848</v>
      </c>
      <c r="R949" s="39">
        <f t="shared" si="77"/>
        <v>-174139</v>
      </c>
    </row>
    <row r="950" spans="1:21" ht="14.45" customHeight="1">
      <c r="A950" s="10">
        <v>931</v>
      </c>
      <c r="B950" s="131"/>
      <c r="C950" s="6" t="s">
        <v>1338</v>
      </c>
      <c r="D950" s="7">
        <v>44999</v>
      </c>
      <c r="E950" s="8" t="s">
        <v>1339</v>
      </c>
      <c r="F950" s="9">
        <v>-270653</v>
      </c>
      <c r="G950" s="8" t="s">
        <v>29</v>
      </c>
      <c r="H950" s="9">
        <v>-28419</v>
      </c>
      <c r="I950" s="132"/>
      <c r="J950" s="133"/>
      <c r="K950" s="134"/>
      <c r="L950" s="135"/>
      <c r="M950" s="136"/>
      <c r="N950" t="str">
        <f t="shared" si="78"/>
        <v>'1011</v>
      </c>
      <c r="O950" t="str">
        <f t="shared" si="76"/>
        <v>HT</v>
      </c>
      <c r="P950" t="str">
        <f t="shared" si="79"/>
        <v>1011</v>
      </c>
      <c r="Q950">
        <f t="shared" si="80"/>
        <v>1011</v>
      </c>
      <c r="R950" s="39">
        <f t="shared" si="77"/>
        <v>-270653</v>
      </c>
    </row>
    <row r="951" spans="1:21" ht="14.45" customHeight="1">
      <c r="A951" s="10">
        <v>932</v>
      </c>
      <c r="B951" s="131"/>
      <c r="C951" s="6" t="s">
        <v>1340</v>
      </c>
      <c r="D951" s="7">
        <v>44991</v>
      </c>
      <c r="E951" s="8" t="s">
        <v>1341</v>
      </c>
      <c r="F951" s="9">
        <v>-374633</v>
      </c>
      <c r="G951" s="8" t="s">
        <v>29</v>
      </c>
      <c r="H951" s="9">
        <v>-39336</v>
      </c>
      <c r="I951" s="132"/>
      <c r="J951" s="133"/>
      <c r="K951" s="134"/>
      <c r="L951" s="135"/>
      <c r="M951" s="136"/>
      <c r="N951" t="str">
        <f t="shared" si="78"/>
        <v>'890</v>
      </c>
      <c r="O951" t="str">
        <f t="shared" si="76"/>
        <v>HT</v>
      </c>
      <c r="P951" t="str">
        <f t="shared" si="79"/>
        <v>890</v>
      </c>
      <c r="Q951">
        <f t="shared" si="80"/>
        <v>890</v>
      </c>
      <c r="R951" s="39">
        <f t="shared" si="77"/>
        <v>-374633</v>
      </c>
    </row>
    <row r="952" spans="1:21" s="45" customFormat="1" ht="14.45" customHeight="1">
      <c r="A952" s="48">
        <v>933</v>
      </c>
      <c r="B952" s="131"/>
      <c r="C952" s="41" t="s">
        <v>1342</v>
      </c>
      <c r="D952" s="42">
        <v>44991</v>
      </c>
      <c r="E952" s="43" t="s">
        <v>1343</v>
      </c>
      <c r="F952" s="44">
        <v>-290453</v>
      </c>
      <c r="G952" s="43" t="s">
        <v>29</v>
      </c>
      <c r="H952" s="44">
        <v>-30498</v>
      </c>
      <c r="I952" s="132"/>
      <c r="J952" s="133"/>
      <c r="K952" s="134"/>
      <c r="L952" s="135"/>
      <c r="M952" s="136"/>
      <c r="N952" s="45" t="str">
        <f t="shared" si="78"/>
        <v>'888</v>
      </c>
      <c r="O952" s="45" t="str">
        <f t="shared" si="76"/>
        <v>HT</v>
      </c>
      <c r="P952" s="45" t="str">
        <f t="shared" si="79"/>
        <v>888</v>
      </c>
      <c r="Q952" s="45">
        <f t="shared" si="80"/>
        <v>888</v>
      </c>
      <c r="R952" s="46">
        <f t="shared" si="77"/>
        <v>-290453</v>
      </c>
      <c r="U952" s="45" t="s">
        <v>7128</v>
      </c>
    </row>
    <row r="953" spans="1:21" ht="14.45" customHeight="1">
      <c r="A953" s="10">
        <v>934</v>
      </c>
      <c r="B953" s="131"/>
      <c r="C953" s="6" t="s">
        <v>1344</v>
      </c>
      <c r="D953" s="7">
        <v>44987</v>
      </c>
      <c r="E953" s="8" t="s">
        <v>1345</v>
      </c>
      <c r="F953" s="9">
        <v>-240570</v>
      </c>
      <c r="G953" s="8" t="s">
        <v>29</v>
      </c>
      <c r="H953" s="9">
        <v>-25260</v>
      </c>
      <c r="I953" s="132"/>
      <c r="J953" s="133"/>
      <c r="K953" s="134"/>
      <c r="L953" s="135"/>
      <c r="M953" s="136"/>
      <c r="N953" t="str">
        <f t="shared" si="78"/>
        <v>'791</v>
      </c>
      <c r="O953" t="str">
        <f t="shared" si="76"/>
        <v>HT</v>
      </c>
      <c r="P953" t="str">
        <f t="shared" si="79"/>
        <v>791</v>
      </c>
      <c r="Q953">
        <f t="shared" si="80"/>
        <v>791</v>
      </c>
      <c r="R953" s="39">
        <f t="shared" si="77"/>
        <v>-240570</v>
      </c>
    </row>
    <row r="954" spans="1:21" ht="14.45" customHeight="1">
      <c r="A954" s="10">
        <v>935</v>
      </c>
      <c r="B954" s="131"/>
      <c r="C954" s="6" t="s">
        <v>1346</v>
      </c>
      <c r="D954" s="7">
        <v>44991</v>
      </c>
      <c r="E954" s="8" t="s">
        <v>1347</v>
      </c>
      <c r="F954" s="9">
        <v>-407933</v>
      </c>
      <c r="G954" s="8" t="s">
        <v>29</v>
      </c>
      <c r="H954" s="9">
        <v>-42833</v>
      </c>
      <c r="I954" s="132"/>
      <c r="J954" s="133"/>
      <c r="K954" s="134"/>
      <c r="L954" s="135"/>
      <c r="M954" s="136"/>
      <c r="N954" t="str">
        <f t="shared" si="78"/>
        <v>'889</v>
      </c>
      <c r="O954" t="str">
        <f t="shared" si="76"/>
        <v>HT</v>
      </c>
      <c r="P954" t="str">
        <f t="shared" si="79"/>
        <v>889</v>
      </c>
      <c r="Q954">
        <f t="shared" si="80"/>
        <v>889</v>
      </c>
      <c r="R954" s="39">
        <f t="shared" si="77"/>
        <v>-407933</v>
      </c>
    </row>
    <row r="955" spans="1:21" ht="14.45" customHeight="1">
      <c r="A955" s="10">
        <v>936</v>
      </c>
      <c r="B955" s="131"/>
      <c r="C955" s="6" t="s">
        <v>1348</v>
      </c>
      <c r="D955" s="7">
        <v>44991</v>
      </c>
      <c r="E955" s="8" t="s">
        <v>1349</v>
      </c>
      <c r="F955" s="9">
        <v>-431322</v>
      </c>
      <c r="G955" s="8" t="s">
        <v>29</v>
      </c>
      <c r="H955" s="9">
        <v>-45289</v>
      </c>
      <c r="I955" s="132"/>
      <c r="J955" s="133"/>
      <c r="K955" s="134"/>
      <c r="L955" s="135"/>
      <c r="M955" s="136"/>
      <c r="N955" t="str">
        <f t="shared" si="78"/>
        <v>'887</v>
      </c>
      <c r="O955" t="str">
        <f t="shared" si="76"/>
        <v>HT</v>
      </c>
      <c r="P955" t="str">
        <f t="shared" si="79"/>
        <v>887</v>
      </c>
      <c r="Q955">
        <f t="shared" si="80"/>
        <v>887</v>
      </c>
      <c r="R955" s="39">
        <f t="shared" si="77"/>
        <v>-431322</v>
      </c>
    </row>
    <row r="956" spans="1:21" ht="14.45" customHeight="1">
      <c r="A956" s="10">
        <v>937</v>
      </c>
      <c r="B956" s="131"/>
      <c r="C956" s="6" t="s">
        <v>1350</v>
      </c>
      <c r="D956" s="7">
        <v>45015</v>
      </c>
      <c r="E956" s="8" t="s">
        <v>1351</v>
      </c>
      <c r="F956" s="9">
        <v>-129138</v>
      </c>
      <c r="G956" s="8" t="s">
        <v>29</v>
      </c>
      <c r="H956" s="9">
        <v>-13559</v>
      </c>
      <c r="I956" s="132"/>
      <c r="J956" s="133"/>
      <c r="K956" s="134"/>
      <c r="L956" s="135"/>
      <c r="M956" s="136"/>
      <c r="N956" t="str">
        <f t="shared" si="78"/>
        <v>'1203</v>
      </c>
      <c r="O956" t="str">
        <f t="shared" si="76"/>
        <v>HT</v>
      </c>
      <c r="P956" t="str">
        <f t="shared" si="79"/>
        <v>1203</v>
      </c>
      <c r="Q956">
        <f t="shared" si="80"/>
        <v>1203</v>
      </c>
      <c r="R956" s="39">
        <f t="shared" si="77"/>
        <v>-129138</v>
      </c>
    </row>
    <row r="957" spans="1:21" ht="14.45" customHeight="1">
      <c r="A957" s="10">
        <v>938</v>
      </c>
      <c r="B957" s="131"/>
      <c r="C957" s="6" t="s">
        <v>1352</v>
      </c>
      <c r="D957" s="7">
        <v>44996</v>
      </c>
      <c r="E957" s="8" t="s">
        <v>1353</v>
      </c>
      <c r="F957" s="9">
        <v>-105800</v>
      </c>
      <c r="G957" s="8" t="s">
        <v>29</v>
      </c>
      <c r="H957" s="9">
        <v>-11109</v>
      </c>
      <c r="I957" s="132"/>
      <c r="J957" s="133"/>
      <c r="K957" s="134"/>
      <c r="L957" s="135"/>
      <c r="M957" s="136"/>
      <c r="N957" t="str">
        <f t="shared" si="78"/>
        <v>'974</v>
      </c>
      <c r="O957" t="str">
        <f t="shared" si="76"/>
        <v>HT</v>
      </c>
      <c r="P957" t="str">
        <f t="shared" si="79"/>
        <v>974</v>
      </c>
      <c r="Q957">
        <f t="shared" si="80"/>
        <v>974</v>
      </c>
      <c r="R957" s="39">
        <f t="shared" si="77"/>
        <v>-105800</v>
      </c>
    </row>
    <row r="958" spans="1:21" ht="14.45" customHeight="1">
      <c r="A958" s="10">
        <v>939</v>
      </c>
      <c r="B958" s="131"/>
      <c r="C958" s="6" t="s">
        <v>1354</v>
      </c>
      <c r="D958" s="7">
        <v>44986</v>
      </c>
      <c r="E958" s="8" t="s">
        <v>1355</v>
      </c>
      <c r="F958" s="9">
        <v>-238335</v>
      </c>
      <c r="G958" s="8" t="s">
        <v>29</v>
      </c>
      <c r="H958" s="9">
        <v>-25025</v>
      </c>
      <c r="I958" s="132"/>
      <c r="J958" s="133"/>
      <c r="K958" s="134"/>
      <c r="L958" s="135"/>
      <c r="M958" s="136"/>
      <c r="N958" t="str">
        <f t="shared" si="78"/>
        <v>'747</v>
      </c>
      <c r="O958" t="str">
        <f t="shared" si="76"/>
        <v>HT</v>
      </c>
      <c r="P958" t="str">
        <f t="shared" si="79"/>
        <v>747</v>
      </c>
      <c r="Q958">
        <f t="shared" si="80"/>
        <v>747</v>
      </c>
      <c r="R958" s="39">
        <f t="shared" si="77"/>
        <v>-238335</v>
      </c>
    </row>
    <row r="959" spans="1:21" ht="14.45" customHeight="1">
      <c r="A959" s="10">
        <v>940</v>
      </c>
      <c r="B959" s="131"/>
      <c r="C959" s="6" t="s">
        <v>1356</v>
      </c>
      <c r="D959" s="7">
        <v>44986</v>
      </c>
      <c r="E959" s="8" t="s">
        <v>1357</v>
      </c>
      <c r="F959" s="9">
        <v>-1499255</v>
      </c>
      <c r="G959" s="8" t="s">
        <v>29</v>
      </c>
      <c r="H959" s="9">
        <v>-157422</v>
      </c>
      <c r="I959" s="132"/>
      <c r="J959" s="133"/>
      <c r="K959" s="134"/>
      <c r="L959" s="135"/>
      <c r="M959" s="136"/>
      <c r="N959" t="str">
        <f t="shared" si="78"/>
        <v>'749</v>
      </c>
      <c r="O959" t="str">
        <f t="shared" si="76"/>
        <v>HT</v>
      </c>
      <c r="P959" t="str">
        <f t="shared" si="79"/>
        <v>749</v>
      </c>
      <c r="Q959">
        <f t="shared" si="80"/>
        <v>749</v>
      </c>
      <c r="R959" s="39">
        <f t="shared" si="77"/>
        <v>-1499255</v>
      </c>
    </row>
    <row r="960" spans="1:21" ht="14.45" customHeight="1">
      <c r="A960" s="10">
        <v>941</v>
      </c>
      <c r="B960" s="131"/>
      <c r="C960" s="6" t="s">
        <v>1358</v>
      </c>
      <c r="D960" s="7">
        <v>44986</v>
      </c>
      <c r="E960" s="8" t="s">
        <v>1359</v>
      </c>
      <c r="F960" s="9">
        <v>-234986</v>
      </c>
      <c r="G960" s="8" t="s">
        <v>29</v>
      </c>
      <c r="H960" s="9">
        <v>-24674</v>
      </c>
      <c r="I960" s="132"/>
      <c r="J960" s="133"/>
      <c r="K960" s="134"/>
      <c r="L960" s="135"/>
      <c r="M960" s="136"/>
      <c r="N960" t="str">
        <f t="shared" si="78"/>
        <v>'748</v>
      </c>
      <c r="O960" t="str">
        <f t="shared" si="76"/>
        <v>HT</v>
      </c>
      <c r="P960" t="str">
        <f t="shared" si="79"/>
        <v>748</v>
      </c>
      <c r="Q960">
        <f t="shared" si="80"/>
        <v>748</v>
      </c>
      <c r="R960" s="39">
        <f t="shared" si="77"/>
        <v>-234986</v>
      </c>
    </row>
    <row r="961" spans="1:18" ht="14.45" customHeight="1">
      <c r="A961" s="10">
        <v>942</v>
      </c>
      <c r="B961" s="131"/>
      <c r="C961" s="6" t="s">
        <v>1360</v>
      </c>
      <c r="D961" s="7">
        <v>45002</v>
      </c>
      <c r="E961" s="8" t="s">
        <v>1361</v>
      </c>
      <c r="F961" s="9">
        <v>-163404</v>
      </c>
      <c r="G961" s="8" t="s">
        <v>29</v>
      </c>
      <c r="H961" s="9">
        <v>-17157</v>
      </c>
      <c r="I961" s="132"/>
      <c r="J961" s="133"/>
      <c r="K961" s="134"/>
      <c r="L961" s="135"/>
      <c r="M961" s="136"/>
      <c r="N961" t="str">
        <f t="shared" si="78"/>
        <v>'1039</v>
      </c>
      <c r="O961" t="str">
        <f t="shared" si="76"/>
        <v>HT</v>
      </c>
      <c r="P961" t="str">
        <f t="shared" si="79"/>
        <v>1039</v>
      </c>
      <c r="Q961">
        <f t="shared" si="80"/>
        <v>1039</v>
      </c>
      <c r="R961" s="39">
        <f t="shared" si="77"/>
        <v>-163404</v>
      </c>
    </row>
    <row r="962" spans="1:18" ht="14.45" customHeight="1">
      <c r="A962" s="10">
        <v>943</v>
      </c>
      <c r="B962" s="131"/>
      <c r="C962" s="6" t="s">
        <v>1362</v>
      </c>
      <c r="D962" s="7">
        <v>44999</v>
      </c>
      <c r="E962" s="8" t="s">
        <v>1363</v>
      </c>
      <c r="F962" s="9">
        <v>-81675</v>
      </c>
      <c r="G962" s="8" t="s">
        <v>29</v>
      </c>
      <c r="H962" s="9">
        <v>-8576</v>
      </c>
      <c r="I962" s="132"/>
      <c r="J962" s="133"/>
      <c r="K962" s="134"/>
      <c r="L962" s="135"/>
      <c r="M962" s="136"/>
      <c r="N962" t="str">
        <f t="shared" si="78"/>
        <v>'1009</v>
      </c>
      <c r="O962" t="str">
        <f t="shared" si="76"/>
        <v>HT</v>
      </c>
      <c r="P962" t="str">
        <f t="shared" si="79"/>
        <v>1009</v>
      </c>
      <c r="Q962">
        <f t="shared" si="80"/>
        <v>1009</v>
      </c>
      <c r="R962" s="39">
        <f t="shared" si="77"/>
        <v>-81675</v>
      </c>
    </row>
    <row r="963" spans="1:18" ht="14.45" customHeight="1">
      <c r="A963" s="10">
        <v>944</v>
      </c>
      <c r="B963" s="131"/>
      <c r="C963" s="6" t="s">
        <v>1364</v>
      </c>
      <c r="D963" s="7">
        <v>44996</v>
      </c>
      <c r="E963" s="8" t="s">
        <v>1365</v>
      </c>
      <c r="F963" s="9">
        <v>-361360</v>
      </c>
      <c r="G963" s="8" t="s">
        <v>29</v>
      </c>
      <c r="H963" s="9">
        <v>-37943</v>
      </c>
      <c r="I963" s="132"/>
      <c r="J963" s="133"/>
      <c r="K963" s="134"/>
      <c r="L963" s="135"/>
      <c r="M963" s="136"/>
      <c r="N963" t="str">
        <f t="shared" si="78"/>
        <v>'973</v>
      </c>
      <c r="O963" t="str">
        <f t="shared" si="76"/>
        <v>HT</v>
      </c>
      <c r="P963" t="str">
        <f t="shared" si="79"/>
        <v>973</v>
      </c>
      <c r="Q963">
        <f t="shared" si="80"/>
        <v>973</v>
      </c>
      <c r="R963" s="39">
        <f t="shared" si="77"/>
        <v>-361360</v>
      </c>
    </row>
    <row r="964" spans="1:18" ht="14.45" customHeight="1">
      <c r="A964" s="11">
        <v>945</v>
      </c>
      <c r="B964" s="120"/>
      <c r="C964" s="6" t="s">
        <v>1366</v>
      </c>
      <c r="D964" s="7">
        <v>45005</v>
      </c>
      <c r="E964" s="8" t="s">
        <v>1367</v>
      </c>
      <c r="F964" s="9">
        <v>-1026456</v>
      </c>
      <c r="G964" s="8" t="s">
        <v>29</v>
      </c>
      <c r="H964" s="9">
        <v>-107778</v>
      </c>
      <c r="I964" s="124"/>
      <c r="J964" s="125"/>
      <c r="K964" s="126"/>
      <c r="L964" s="129"/>
      <c r="M964" s="130"/>
      <c r="N964" t="str">
        <f t="shared" si="78"/>
        <v>'1052</v>
      </c>
      <c r="O964" t="str">
        <f t="shared" si="76"/>
        <v>HT</v>
      </c>
      <c r="P964" t="str">
        <f t="shared" si="79"/>
        <v>1052</v>
      </c>
      <c r="Q964">
        <f t="shared" si="80"/>
        <v>1052</v>
      </c>
      <c r="R964" s="39">
        <f t="shared" si="77"/>
        <v>-1026456</v>
      </c>
    </row>
    <row r="965" spans="1:18" ht="16.149999999999999" customHeight="1">
      <c r="A965" s="12">
        <v>946</v>
      </c>
      <c r="B965" s="12" t="s">
        <v>1368</v>
      </c>
      <c r="C965" s="6" t="s">
        <v>1369</v>
      </c>
      <c r="D965" s="7">
        <v>44964</v>
      </c>
      <c r="E965" s="8" t="s">
        <v>66</v>
      </c>
      <c r="F965" s="9">
        <v>774414</v>
      </c>
      <c r="G965" s="8" t="s">
        <v>29</v>
      </c>
      <c r="H965" s="9">
        <v>81313</v>
      </c>
      <c r="I965" s="137">
        <v>693101</v>
      </c>
      <c r="J965" s="138"/>
      <c r="K965" s="139"/>
      <c r="L965" s="140" t="s">
        <v>1370</v>
      </c>
      <c r="M965" s="141"/>
      <c r="N965" s="49" t="str">
        <f t="shared" si="78"/>
        <v>03063</v>
      </c>
      <c r="O965" t="str">
        <f t="shared" si="76"/>
        <v/>
      </c>
      <c r="Q965">
        <f t="shared" ref="Q965:Q977" si="81">+N965*1</f>
        <v>3063</v>
      </c>
      <c r="R965" s="39">
        <f t="shared" si="77"/>
        <v>774414</v>
      </c>
    </row>
    <row r="966" spans="1:18" ht="14.45" customHeight="1">
      <c r="A966" s="5">
        <v>947</v>
      </c>
      <c r="B966" s="119" t="s">
        <v>1371</v>
      </c>
      <c r="C966" s="6" t="s">
        <v>1372</v>
      </c>
      <c r="D966" s="7">
        <v>45015</v>
      </c>
      <c r="E966" s="8" t="s">
        <v>66</v>
      </c>
      <c r="F966" s="9">
        <v>1409419</v>
      </c>
      <c r="G966" s="8" t="s">
        <v>29</v>
      </c>
      <c r="H966" s="9">
        <v>147989</v>
      </c>
      <c r="I966" s="121">
        <v>11670735</v>
      </c>
      <c r="J966" s="122"/>
      <c r="K966" s="123"/>
      <c r="L966" s="127" t="s">
        <v>1370</v>
      </c>
      <c r="M966" s="128"/>
      <c r="N966" s="49" t="str">
        <f t="shared" si="78"/>
        <v>18094</v>
      </c>
      <c r="O966" t="str">
        <f t="shared" si="76"/>
        <v/>
      </c>
      <c r="Q966">
        <f t="shared" si="81"/>
        <v>18094</v>
      </c>
      <c r="R966" s="39">
        <f t="shared" si="77"/>
        <v>1409419</v>
      </c>
    </row>
    <row r="967" spans="1:18" ht="14.45" customHeight="1">
      <c r="A967" s="10">
        <v>948</v>
      </c>
      <c r="B967" s="131"/>
      <c r="C967" s="6" t="s">
        <v>1373</v>
      </c>
      <c r="D967" s="7">
        <v>44996</v>
      </c>
      <c r="E967" s="8" t="s">
        <v>66</v>
      </c>
      <c r="F967" s="9">
        <v>844954</v>
      </c>
      <c r="G967" s="8" t="s">
        <v>29</v>
      </c>
      <c r="H967" s="9">
        <v>88720</v>
      </c>
      <c r="I967" s="132"/>
      <c r="J967" s="133"/>
      <c r="K967" s="134"/>
      <c r="L967" s="135"/>
      <c r="M967" s="136"/>
      <c r="N967" s="49" t="str">
        <f t="shared" si="78"/>
        <v>13328</v>
      </c>
      <c r="O967" t="str">
        <f t="shared" si="76"/>
        <v/>
      </c>
      <c r="Q967">
        <f t="shared" si="81"/>
        <v>13328</v>
      </c>
      <c r="R967" s="39">
        <f t="shared" si="77"/>
        <v>844954</v>
      </c>
    </row>
    <row r="968" spans="1:18" ht="14.45" customHeight="1">
      <c r="A968" s="10">
        <v>949</v>
      </c>
      <c r="B968" s="131"/>
      <c r="C968" s="6" t="s">
        <v>1374</v>
      </c>
      <c r="D968" s="7">
        <v>45008</v>
      </c>
      <c r="E968" s="8" t="s">
        <v>66</v>
      </c>
      <c r="F968" s="9">
        <v>654256</v>
      </c>
      <c r="G968" s="8" t="s">
        <v>29</v>
      </c>
      <c r="H968" s="9">
        <v>68697</v>
      </c>
      <c r="I968" s="132"/>
      <c r="J968" s="133"/>
      <c r="K968" s="134"/>
      <c r="L968" s="135"/>
      <c r="M968" s="136"/>
      <c r="N968" s="49" t="str">
        <f t="shared" si="78"/>
        <v>15971</v>
      </c>
      <c r="O968" t="str">
        <f t="shared" si="76"/>
        <v/>
      </c>
      <c r="Q968">
        <f t="shared" si="81"/>
        <v>15971</v>
      </c>
      <c r="R968" s="39">
        <f t="shared" si="77"/>
        <v>654256</v>
      </c>
    </row>
    <row r="969" spans="1:18" ht="14.45" customHeight="1">
      <c r="A969" s="10">
        <v>950</v>
      </c>
      <c r="B969" s="131"/>
      <c r="C969" s="6" t="s">
        <v>1375</v>
      </c>
      <c r="D969" s="7">
        <v>44996</v>
      </c>
      <c r="E969" s="8" t="s">
        <v>66</v>
      </c>
      <c r="F969" s="9">
        <v>374347</v>
      </c>
      <c r="G969" s="8" t="s">
        <v>29</v>
      </c>
      <c r="H969" s="9">
        <v>39306</v>
      </c>
      <c r="I969" s="132"/>
      <c r="J969" s="133"/>
      <c r="K969" s="134"/>
      <c r="L969" s="135"/>
      <c r="M969" s="136"/>
      <c r="N969" s="49" t="str">
        <f t="shared" si="78"/>
        <v>13329</v>
      </c>
      <c r="O969" t="str">
        <f t="shared" si="76"/>
        <v/>
      </c>
      <c r="Q969">
        <f t="shared" si="81"/>
        <v>13329</v>
      </c>
      <c r="R969" s="39">
        <f t="shared" si="77"/>
        <v>374347</v>
      </c>
    </row>
    <row r="970" spans="1:18" ht="14.45" customHeight="1">
      <c r="A970" s="10">
        <v>951</v>
      </c>
      <c r="B970" s="131"/>
      <c r="C970" s="6" t="s">
        <v>1376</v>
      </c>
      <c r="D970" s="7">
        <v>45015</v>
      </c>
      <c r="E970" s="8" t="s">
        <v>66</v>
      </c>
      <c r="F970" s="9">
        <v>1001044</v>
      </c>
      <c r="G970" s="8" t="s">
        <v>29</v>
      </c>
      <c r="H970" s="9">
        <v>105110</v>
      </c>
      <c r="I970" s="132"/>
      <c r="J970" s="133"/>
      <c r="K970" s="134"/>
      <c r="L970" s="135"/>
      <c r="M970" s="136"/>
      <c r="N970" s="49" t="str">
        <f t="shared" si="78"/>
        <v>18092</v>
      </c>
      <c r="O970" t="str">
        <f t="shared" si="76"/>
        <v/>
      </c>
      <c r="Q970">
        <f t="shared" si="81"/>
        <v>18092</v>
      </c>
      <c r="R970" s="39">
        <f t="shared" si="77"/>
        <v>1001044</v>
      </c>
    </row>
    <row r="971" spans="1:18" ht="14.45" customHeight="1">
      <c r="A971" s="10">
        <v>952</v>
      </c>
      <c r="B971" s="131"/>
      <c r="C971" s="6" t="s">
        <v>1377</v>
      </c>
      <c r="D971" s="7">
        <v>44986</v>
      </c>
      <c r="E971" s="8" t="s">
        <v>66</v>
      </c>
      <c r="F971" s="9">
        <v>1899560</v>
      </c>
      <c r="G971" s="8" t="s">
        <v>29</v>
      </c>
      <c r="H971" s="9">
        <v>199454</v>
      </c>
      <c r="I971" s="132"/>
      <c r="J971" s="133"/>
      <c r="K971" s="134"/>
      <c r="L971" s="135"/>
      <c r="M971" s="136"/>
      <c r="N971" s="49" t="str">
        <f t="shared" si="78"/>
        <v>09144</v>
      </c>
      <c r="O971" t="str">
        <f t="shared" si="76"/>
        <v/>
      </c>
      <c r="Q971">
        <f t="shared" si="81"/>
        <v>9144</v>
      </c>
      <c r="R971" s="39">
        <f t="shared" si="77"/>
        <v>1899560</v>
      </c>
    </row>
    <row r="972" spans="1:18" ht="14.45" customHeight="1">
      <c r="A972" s="10">
        <v>953</v>
      </c>
      <c r="B972" s="131"/>
      <c r="C972" s="6" t="s">
        <v>1378</v>
      </c>
      <c r="D972" s="7">
        <v>44986</v>
      </c>
      <c r="E972" s="8" t="s">
        <v>66</v>
      </c>
      <c r="F972" s="9">
        <v>1821508</v>
      </c>
      <c r="G972" s="8" t="s">
        <v>29</v>
      </c>
      <c r="H972" s="9">
        <v>191258</v>
      </c>
      <c r="I972" s="132"/>
      <c r="J972" s="133"/>
      <c r="K972" s="134"/>
      <c r="L972" s="135"/>
      <c r="M972" s="136"/>
      <c r="N972" s="49" t="str">
        <f t="shared" si="78"/>
        <v>09145</v>
      </c>
      <c r="O972" t="str">
        <f t="shared" si="76"/>
        <v/>
      </c>
      <c r="Q972">
        <f t="shared" si="81"/>
        <v>9145</v>
      </c>
      <c r="R972" s="39">
        <f t="shared" si="77"/>
        <v>1821508</v>
      </c>
    </row>
    <row r="973" spans="1:18" ht="14.45" customHeight="1">
      <c r="A973" s="10">
        <v>954</v>
      </c>
      <c r="B973" s="131"/>
      <c r="C973" s="6" t="s">
        <v>1379</v>
      </c>
      <c r="D973" s="7">
        <v>44996</v>
      </c>
      <c r="E973" s="8" t="s">
        <v>66</v>
      </c>
      <c r="F973" s="9">
        <v>1288741</v>
      </c>
      <c r="G973" s="8" t="s">
        <v>29</v>
      </c>
      <c r="H973" s="9">
        <v>135318</v>
      </c>
      <c r="I973" s="132"/>
      <c r="J973" s="133"/>
      <c r="K973" s="134"/>
      <c r="L973" s="135"/>
      <c r="M973" s="136"/>
      <c r="N973" s="49" t="str">
        <f t="shared" si="78"/>
        <v>13332</v>
      </c>
      <c r="O973" t="str">
        <f t="shared" si="76"/>
        <v/>
      </c>
      <c r="Q973">
        <f t="shared" si="81"/>
        <v>13332</v>
      </c>
      <c r="R973" s="39">
        <f t="shared" si="77"/>
        <v>1288741</v>
      </c>
    </row>
    <row r="974" spans="1:18" ht="14.45" customHeight="1">
      <c r="A974" s="10">
        <v>955</v>
      </c>
      <c r="B974" s="131"/>
      <c r="C974" s="6" t="s">
        <v>1380</v>
      </c>
      <c r="D974" s="7">
        <v>44996</v>
      </c>
      <c r="E974" s="8" t="s">
        <v>66</v>
      </c>
      <c r="F974" s="9">
        <v>374347</v>
      </c>
      <c r="G974" s="8" t="s">
        <v>29</v>
      </c>
      <c r="H974" s="9">
        <v>39306</v>
      </c>
      <c r="I974" s="132"/>
      <c r="J974" s="133"/>
      <c r="K974" s="134"/>
      <c r="L974" s="135"/>
      <c r="M974" s="136"/>
      <c r="N974" s="49" t="str">
        <f t="shared" si="78"/>
        <v>13330</v>
      </c>
      <c r="O974" t="str">
        <f t="shared" si="76"/>
        <v/>
      </c>
      <c r="Q974">
        <f t="shared" si="81"/>
        <v>13330</v>
      </c>
      <c r="R974" s="39">
        <f t="shared" si="77"/>
        <v>374347</v>
      </c>
    </row>
    <row r="975" spans="1:18" ht="14.45" customHeight="1">
      <c r="A975" s="10">
        <v>956</v>
      </c>
      <c r="B975" s="131"/>
      <c r="C975" s="6" t="s">
        <v>1381</v>
      </c>
      <c r="D975" s="7">
        <v>45015</v>
      </c>
      <c r="E975" s="8" t="s">
        <v>66</v>
      </c>
      <c r="F975" s="9">
        <v>608814</v>
      </c>
      <c r="G975" s="8" t="s">
        <v>29</v>
      </c>
      <c r="H975" s="9">
        <v>63925</v>
      </c>
      <c r="I975" s="132"/>
      <c r="J975" s="133"/>
      <c r="K975" s="134"/>
      <c r="L975" s="135"/>
      <c r="M975" s="136"/>
      <c r="N975" s="49" t="str">
        <f t="shared" si="78"/>
        <v>18093</v>
      </c>
      <c r="O975" t="str">
        <f t="shared" si="76"/>
        <v/>
      </c>
      <c r="Q975">
        <f t="shared" si="81"/>
        <v>18093</v>
      </c>
      <c r="R975" s="39">
        <f t="shared" si="77"/>
        <v>608814</v>
      </c>
    </row>
    <row r="976" spans="1:18" ht="14.45" customHeight="1">
      <c r="A976" s="10">
        <v>957</v>
      </c>
      <c r="B976" s="131"/>
      <c r="C976" s="6" t="s">
        <v>1382</v>
      </c>
      <c r="D976" s="7">
        <v>44996</v>
      </c>
      <c r="E976" s="8" t="s">
        <v>66</v>
      </c>
      <c r="F976" s="9">
        <v>1685420</v>
      </c>
      <c r="G976" s="8" t="s">
        <v>29</v>
      </c>
      <c r="H976" s="9">
        <v>176969</v>
      </c>
      <c r="I976" s="132"/>
      <c r="J976" s="133"/>
      <c r="K976" s="134"/>
      <c r="L976" s="135"/>
      <c r="M976" s="136"/>
      <c r="N976" s="49" t="str">
        <f t="shared" si="78"/>
        <v>13331</v>
      </c>
      <c r="O976" t="str">
        <f t="shared" si="76"/>
        <v/>
      </c>
      <c r="Q976">
        <f t="shared" si="81"/>
        <v>13331</v>
      </c>
      <c r="R976" s="39">
        <f t="shared" si="77"/>
        <v>1685420</v>
      </c>
    </row>
    <row r="977" spans="1:18" ht="14.45" customHeight="1">
      <c r="A977" s="11">
        <v>958</v>
      </c>
      <c r="B977" s="120"/>
      <c r="C977" s="6" t="s">
        <v>1383</v>
      </c>
      <c r="D977" s="7">
        <v>45003</v>
      </c>
      <c r="E977" s="8" t="s">
        <v>66</v>
      </c>
      <c r="F977" s="9">
        <v>1077517</v>
      </c>
      <c r="G977" s="8" t="s">
        <v>29</v>
      </c>
      <c r="H977" s="9">
        <v>113139</v>
      </c>
      <c r="I977" s="124"/>
      <c r="J977" s="125"/>
      <c r="K977" s="126"/>
      <c r="L977" s="129"/>
      <c r="M977" s="130"/>
      <c r="N977" s="49" t="str">
        <f t="shared" si="78"/>
        <v>15692</v>
      </c>
      <c r="O977" t="str">
        <f t="shared" si="76"/>
        <v/>
      </c>
      <c r="Q977">
        <f t="shared" si="81"/>
        <v>15692</v>
      </c>
      <c r="R977" s="39">
        <f t="shared" si="77"/>
        <v>1077517</v>
      </c>
    </row>
    <row r="978" spans="1:18" ht="16.149999999999999" customHeight="1">
      <c r="A978" s="12">
        <v>959</v>
      </c>
      <c r="B978" s="12" t="s">
        <v>1384</v>
      </c>
      <c r="C978" s="6" t="s">
        <v>1385</v>
      </c>
      <c r="D978" s="7">
        <v>45002</v>
      </c>
      <c r="E978" s="8" t="s">
        <v>1386</v>
      </c>
      <c r="F978" s="9">
        <v>-391383</v>
      </c>
      <c r="G978" s="8" t="s">
        <v>29</v>
      </c>
      <c r="H978" s="9">
        <v>-41095</v>
      </c>
      <c r="I978" s="137">
        <v>-350288</v>
      </c>
      <c r="J978" s="138"/>
      <c r="K978" s="139"/>
      <c r="L978" s="140" t="s">
        <v>1370</v>
      </c>
      <c r="M978" s="141"/>
      <c r="N978" t="str">
        <f t="shared" si="78"/>
        <v>'146</v>
      </c>
      <c r="O978" t="str">
        <f t="shared" si="76"/>
        <v>HT</v>
      </c>
      <c r="P978" t="str">
        <f>+RIGHT(N978,LEN(N978)-1)</f>
        <v>146</v>
      </c>
      <c r="Q978">
        <f>+P978*1</f>
        <v>146</v>
      </c>
      <c r="R978" s="39">
        <f t="shared" si="77"/>
        <v>-391383</v>
      </c>
    </row>
    <row r="979" spans="1:18" ht="16.149999999999999" customHeight="1">
      <c r="A979" s="12">
        <v>960</v>
      </c>
      <c r="B979" s="12" t="s">
        <v>1387</v>
      </c>
      <c r="C979" s="6" t="s">
        <v>1388</v>
      </c>
      <c r="D979" s="7">
        <v>45013</v>
      </c>
      <c r="E979" s="8" t="s">
        <v>1389</v>
      </c>
      <c r="F979" s="9">
        <v>-199650</v>
      </c>
      <c r="G979" s="8" t="s">
        <v>29</v>
      </c>
      <c r="H979" s="9">
        <v>-20963</v>
      </c>
      <c r="I979" s="137">
        <v>-178687</v>
      </c>
      <c r="J979" s="138"/>
      <c r="K979" s="139"/>
      <c r="L979" s="140" t="s">
        <v>1370</v>
      </c>
      <c r="M979" s="141"/>
      <c r="N979" t="str">
        <f t="shared" si="78"/>
        <v>'167</v>
      </c>
      <c r="O979" t="str">
        <f t="shared" si="76"/>
        <v>HT</v>
      </c>
      <c r="P979" t="str">
        <f>+RIGHT(N979,LEN(N979)-1)</f>
        <v>167</v>
      </c>
      <c r="Q979">
        <f>+P979*1</f>
        <v>167</v>
      </c>
      <c r="R979" s="39">
        <f t="shared" si="77"/>
        <v>-199650</v>
      </c>
    </row>
    <row r="980" spans="1:18" ht="16.149999999999999" customHeight="1">
      <c r="A980" s="12">
        <v>961</v>
      </c>
      <c r="B980" s="12" t="s">
        <v>1390</v>
      </c>
      <c r="C980" s="6" t="s">
        <v>1391</v>
      </c>
      <c r="D980" s="7">
        <v>44971</v>
      </c>
      <c r="E980" s="8" t="s">
        <v>66</v>
      </c>
      <c r="F980" s="9">
        <v>1734730</v>
      </c>
      <c r="G980" s="8" t="s">
        <v>29</v>
      </c>
      <c r="H980" s="9">
        <v>182147</v>
      </c>
      <c r="I980" s="137">
        <v>1552583</v>
      </c>
      <c r="J980" s="138"/>
      <c r="K980" s="139"/>
      <c r="L980" s="140" t="s">
        <v>1392</v>
      </c>
      <c r="M980" s="141"/>
      <c r="N980" s="49" t="str">
        <f t="shared" si="78"/>
        <v>04079</v>
      </c>
      <c r="O980" t="str">
        <f t="shared" si="76"/>
        <v/>
      </c>
      <c r="Q980">
        <f t="shared" ref="Q980:Q1008" si="82">+N980*1</f>
        <v>4079</v>
      </c>
      <c r="R980" s="39">
        <f t="shared" si="77"/>
        <v>1734730</v>
      </c>
    </row>
    <row r="981" spans="1:18" ht="16.149999999999999" customHeight="1">
      <c r="A981" s="12">
        <v>962</v>
      </c>
      <c r="B981" s="12" t="s">
        <v>1393</v>
      </c>
      <c r="C981" s="6" t="s">
        <v>1394</v>
      </c>
      <c r="D981" s="7">
        <v>44980</v>
      </c>
      <c r="E981" s="8" t="s">
        <v>66</v>
      </c>
      <c r="F981" s="9">
        <v>1879628</v>
      </c>
      <c r="G981" s="8" t="s">
        <v>29</v>
      </c>
      <c r="H981" s="9">
        <v>197361</v>
      </c>
      <c r="I981" s="137">
        <v>1682267</v>
      </c>
      <c r="J981" s="138"/>
      <c r="K981" s="139"/>
      <c r="L981" s="140" t="s">
        <v>1392</v>
      </c>
      <c r="M981" s="141"/>
      <c r="N981" s="49" t="str">
        <f t="shared" si="78"/>
        <v>07472</v>
      </c>
      <c r="O981" t="str">
        <f t="shared" ref="O981:O1044" si="83">+IF(F981&gt;0,"","HT")</f>
        <v/>
      </c>
      <c r="Q981">
        <f t="shared" si="82"/>
        <v>7472</v>
      </c>
      <c r="R981" s="39">
        <f t="shared" ref="R981:R1044" si="84">+F981</f>
        <v>1879628</v>
      </c>
    </row>
    <row r="982" spans="1:18" ht="14.45" customHeight="1">
      <c r="A982" s="5">
        <v>963</v>
      </c>
      <c r="B982" s="119" t="s">
        <v>1395</v>
      </c>
      <c r="C982" s="6" t="s">
        <v>1396</v>
      </c>
      <c r="D982" s="7">
        <v>45013</v>
      </c>
      <c r="E982" s="8" t="s">
        <v>66</v>
      </c>
      <c r="F982" s="9">
        <v>1259715</v>
      </c>
      <c r="G982" s="8" t="s">
        <v>29</v>
      </c>
      <c r="H982" s="9">
        <v>132270</v>
      </c>
      <c r="I982" s="121">
        <v>26146915</v>
      </c>
      <c r="J982" s="122"/>
      <c r="K982" s="123"/>
      <c r="L982" s="127" t="s">
        <v>1392</v>
      </c>
      <c r="M982" s="128"/>
      <c r="N982" s="49" t="str">
        <f t="shared" si="78"/>
        <v>17667</v>
      </c>
      <c r="O982" t="str">
        <f t="shared" si="83"/>
        <v/>
      </c>
      <c r="Q982">
        <f t="shared" si="82"/>
        <v>17667</v>
      </c>
      <c r="R982" s="39">
        <f t="shared" si="84"/>
        <v>1259715</v>
      </c>
    </row>
    <row r="983" spans="1:18" ht="14.45" customHeight="1">
      <c r="A983" s="10">
        <v>964</v>
      </c>
      <c r="B983" s="131"/>
      <c r="C983" s="6" t="s">
        <v>1397</v>
      </c>
      <c r="D983" s="7">
        <v>45002</v>
      </c>
      <c r="E983" s="8" t="s">
        <v>66</v>
      </c>
      <c r="F983" s="9">
        <v>608814</v>
      </c>
      <c r="G983" s="8" t="s">
        <v>29</v>
      </c>
      <c r="H983" s="9">
        <v>63925</v>
      </c>
      <c r="I983" s="132"/>
      <c r="J983" s="133"/>
      <c r="K983" s="134"/>
      <c r="L983" s="135"/>
      <c r="M983" s="136"/>
      <c r="N983" s="49" t="str">
        <f t="shared" si="78"/>
        <v>15610</v>
      </c>
      <c r="O983" t="str">
        <f t="shared" si="83"/>
        <v/>
      </c>
      <c r="Q983">
        <f t="shared" si="82"/>
        <v>15610</v>
      </c>
      <c r="R983" s="39">
        <f t="shared" si="84"/>
        <v>608814</v>
      </c>
    </row>
    <row r="984" spans="1:18" ht="14.45" customHeight="1">
      <c r="A984" s="10">
        <v>965</v>
      </c>
      <c r="B984" s="131"/>
      <c r="C984" s="6" t="s">
        <v>1398</v>
      </c>
      <c r="D984" s="7">
        <v>45005</v>
      </c>
      <c r="E984" s="8" t="s">
        <v>66</v>
      </c>
      <c r="F984" s="9">
        <v>1434297</v>
      </c>
      <c r="G984" s="8" t="s">
        <v>29</v>
      </c>
      <c r="H984" s="9">
        <v>150601</v>
      </c>
      <c r="I984" s="132"/>
      <c r="J984" s="133"/>
      <c r="K984" s="134"/>
      <c r="L984" s="135"/>
      <c r="M984" s="136"/>
      <c r="N984" s="49" t="str">
        <f t="shared" si="78"/>
        <v>15749</v>
      </c>
      <c r="O984" t="str">
        <f t="shared" si="83"/>
        <v/>
      </c>
      <c r="Q984">
        <f t="shared" si="82"/>
        <v>15749</v>
      </c>
      <c r="R984" s="39">
        <f t="shared" si="84"/>
        <v>1434297</v>
      </c>
    </row>
    <row r="985" spans="1:18" ht="14.45" customHeight="1">
      <c r="A985" s="10">
        <v>966</v>
      </c>
      <c r="B985" s="131"/>
      <c r="C985" s="6" t="s">
        <v>1399</v>
      </c>
      <c r="D985" s="7">
        <v>44999</v>
      </c>
      <c r="E985" s="8" t="s">
        <v>66</v>
      </c>
      <c r="F985" s="9">
        <v>2031796</v>
      </c>
      <c r="G985" s="8" t="s">
        <v>29</v>
      </c>
      <c r="H985" s="9">
        <v>213339</v>
      </c>
      <c r="I985" s="132"/>
      <c r="J985" s="133"/>
      <c r="K985" s="134"/>
      <c r="L985" s="135"/>
      <c r="M985" s="136"/>
      <c r="N985" s="49" t="str">
        <f t="shared" si="78"/>
        <v>13569</v>
      </c>
      <c r="O985" t="str">
        <f t="shared" si="83"/>
        <v/>
      </c>
      <c r="Q985">
        <f t="shared" si="82"/>
        <v>13569</v>
      </c>
      <c r="R985" s="39">
        <f t="shared" si="84"/>
        <v>2031796</v>
      </c>
    </row>
    <row r="986" spans="1:18" ht="14.45" customHeight="1">
      <c r="A986" s="10">
        <v>967</v>
      </c>
      <c r="B986" s="131"/>
      <c r="C986" s="6" t="s">
        <v>1400</v>
      </c>
      <c r="D986" s="7">
        <v>45000</v>
      </c>
      <c r="E986" s="8" t="s">
        <v>66</v>
      </c>
      <c r="F986" s="9">
        <v>374347</v>
      </c>
      <c r="G986" s="8" t="s">
        <v>29</v>
      </c>
      <c r="H986" s="9">
        <v>39306</v>
      </c>
      <c r="I986" s="132"/>
      <c r="J986" s="133"/>
      <c r="K986" s="134"/>
      <c r="L986" s="135"/>
      <c r="M986" s="136"/>
      <c r="N986" s="49" t="str">
        <f t="shared" ref="N986:N1048" si="85">+RIGHT(C986,5)</f>
        <v>13696</v>
      </c>
      <c r="O986" t="str">
        <f t="shared" si="83"/>
        <v/>
      </c>
      <c r="Q986">
        <f t="shared" si="82"/>
        <v>13696</v>
      </c>
      <c r="R986" s="39">
        <f t="shared" si="84"/>
        <v>374347</v>
      </c>
    </row>
    <row r="987" spans="1:18" ht="14.45" customHeight="1">
      <c r="A987" s="10">
        <v>968</v>
      </c>
      <c r="B987" s="131"/>
      <c r="C987" s="6" t="s">
        <v>1401</v>
      </c>
      <c r="D987" s="7">
        <v>45002</v>
      </c>
      <c r="E987" s="8" t="s">
        <v>66</v>
      </c>
      <c r="F987" s="9">
        <v>1039995</v>
      </c>
      <c r="G987" s="8" t="s">
        <v>29</v>
      </c>
      <c r="H987" s="9">
        <v>109199</v>
      </c>
      <c r="I987" s="132"/>
      <c r="J987" s="133"/>
      <c r="K987" s="134"/>
      <c r="L987" s="135"/>
      <c r="M987" s="136"/>
      <c r="N987" s="49" t="str">
        <f t="shared" si="85"/>
        <v>15613</v>
      </c>
      <c r="O987" t="str">
        <f t="shared" si="83"/>
        <v/>
      </c>
      <c r="Q987">
        <f t="shared" si="82"/>
        <v>15613</v>
      </c>
      <c r="R987" s="39">
        <f t="shared" si="84"/>
        <v>1039995</v>
      </c>
    </row>
    <row r="988" spans="1:18" ht="14.45" customHeight="1">
      <c r="A988" s="10">
        <v>969</v>
      </c>
      <c r="B988" s="131"/>
      <c r="C988" s="6" t="s">
        <v>1402</v>
      </c>
      <c r="D988" s="7">
        <v>45000</v>
      </c>
      <c r="E988" s="8" t="s">
        <v>66</v>
      </c>
      <c r="F988" s="9">
        <v>1350901</v>
      </c>
      <c r="G988" s="8" t="s">
        <v>29</v>
      </c>
      <c r="H988" s="9">
        <v>141845</v>
      </c>
      <c r="I988" s="132"/>
      <c r="J988" s="133"/>
      <c r="K988" s="134"/>
      <c r="L988" s="135"/>
      <c r="M988" s="136"/>
      <c r="N988" s="49" t="str">
        <f t="shared" si="85"/>
        <v>13694</v>
      </c>
      <c r="O988" t="str">
        <f t="shared" si="83"/>
        <v/>
      </c>
      <c r="Q988">
        <f t="shared" si="82"/>
        <v>13694</v>
      </c>
      <c r="R988" s="39">
        <f t="shared" si="84"/>
        <v>1350901</v>
      </c>
    </row>
    <row r="989" spans="1:18" ht="14.45" customHeight="1">
      <c r="A989" s="10">
        <v>970</v>
      </c>
      <c r="B989" s="131"/>
      <c r="C989" s="6" t="s">
        <v>1403</v>
      </c>
      <c r="D989" s="7">
        <v>45000</v>
      </c>
      <c r="E989" s="8" t="s">
        <v>66</v>
      </c>
      <c r="F989" s="9">
        <v>374347</v>
      </c>
      <c r="G989" s="8" t="s">
        <v>29</v>
      </c>
      <c r="H989" s="9">
        <v>39306</v>
      </c>
      <c r="I989" s="132"/>
      <c r="J989" s="133"/>
      <c r="K989" s="134"/>
      <c r="L989" s="135"/>
      <c r="M989" s="136"/>
      <c r="N989" s="49" t="str">
        <f t="shared" si="85"/>
        <v>13695</v>
      </c>
      <c r="O989" t="str">
        <f t="shared" si="83"/>
        <v/>
      </c>
      <c r="Q989">
        <f t="shared" si="82"/>
        <v>13695</v>
      </c>
      <c r="R989" s="39">
        <f t="shared" si="84"/>
        <v>374347</v>
      </c>
    </row>
    <row r="990" spans="1:18" ht="14.45" customHeight="1">
      <c r="A990" s="10">
        <v>971</v>
      </c>
      <c r="B990" s="131"/>
      <c r="C990" s="6" t="s">
        <v>1404</v>
      </c>
      <c r="D990" s="7">
        <v>45002</v>
      </c>
      <c r="E990" s="8" t="s">
        <v>66</v>
      </c>
      <c r="F990" s="9">
        <v>374347</v>
      </c>
      <c r="G990" s="8" t="s">
        <v>29</v>
      </c>
      <c r="H990" s="9">
        <v>39306</v>
      </c>
      <c r="I990" s="132"/>
      <c r="J990" s="133"/>
      <c r="K990" s="134"/>
      <c r="L990" s="135"/>
      <c r="M990" s="136"/>
      <c r="N990" s="49" t="str">
        <f t="shared" si="85"/>
        <v>15608</v>
      </c>
      <c r="O990" t="str">
        <f t="shared" si="83"/>
        <v/>
      </c>
      <c r="Q990">
        <f t="shared" si="82"/>
        <v>15608</v>
      </c>
      <c r="R990" s="39">
        <f t="shared" si="84"/>
        <v>374347</v>
      </c>
    </row>
    <row r="991" spans="1:18" ht="14.45" customHeight="1">
      <c r="A991" s="10">
        <v>972</v>
      </c>
      <c r="B991" s="131"/>
      <c r="C991" s="6" t="s">
        <v>1405</v>
      </c>
      <c r="D991" s="7">
        <v>45002</v>
      </c>
      <c r="E991" s="8" t="s">
        <v>66</v>
      </c>
      <c r="F991" s="9">
        <v>1300614</v>
      </c>
      <c r="G991" s="8" t="s">
        <v>29</v>
      </c>
      <c r="H991" s="9">
        <v>136564</v>
      </c>
      <c r="I991" s="132"/>
      <c r="J991" s="133"/>
      <c r="K991" s="134"/>
      <c r="L991" s="135"/>
      <c r="M991" s="136"/>
      <c r="N991" s="49" t="str">
        <f t="shared" si="85"/>
        <v>15612</v>
      </c>
      <c r="O991" t="str">
        <f t="shared" si="83"/>
        <v/>
      </c>
      <c r="Q991">
        <f t="shared" si="82"/>
        <v>15612</v>
      </c>
      <c r="R991" s="39">
        <f t="shared" si="84"/>
        <v>1300614</v>
      </c>
    </row>
    <row r="992" spans="1:18" ht="14.45" customHeight="1">
      <c r="A992" s="10">
        <v>973</v>
      </c>
      <c r="B992" s="131"/>
      <c r="C992" s="6" t="s">
        <v>1406</v>
      </c>
      <c r="D992" s="7">
        <v>44999</v>
      </c>
      <c r="E992" s="8" t="s">
        <v>66</v>
      </c>
      <c r="F992" s="9">
        <v>1595761</v>
      </c>
      <c r="G992" s="8" t="s">
        <v>29</v>
      </c>
      <c r="H992" s="9">
        <v>167555</v>
      </c>
      <c r="I992" s="132"/>
      <c r="J992" s="133"/>
      <c r="K992" s="134"/>
      <c r="L992" s="135"/>
      <c r="M992" s="136"/>
      <c r="N992" s="49" t="str">
        <f t="shared" si="85"/>
        <v>13570</v>
      </c>
      <c r="O992" t="str">
        <f t="shared" si="83"/>
        <v/>
      </c>
      <c r="Q992">
        <f t="shared" si="82"/>
        <v>13570</v>
      </c>
      <c r="R992" s="39">
        <f t="shared" si="84"/>
        <v>1595761</v>
      </c>
    </row>
    <row r="993" spans="1:18" ht="14.45" customHeight="1">
      <c r="A993" s="10">
        <v>974</v>
      </c>
      <c r="B993" s="131"/>
      <c r="C993" s="6" t="s">
        <v>1407</v>
      </c>
      <c r="D993" s="7">
        <v>44986</v>
      </c>
      <c r="E993" s="8" t="s">
        <v>66</v>
      </c>
      <c r="F993" s="9">
        <v>2411861</v>
      </c>
      <c r="G993" s="8" t="s">
        <v>29</v>
      </c>
      <c r="H993" s="9">
        <v>253245</v>
      </c>
      <c r="I993" s="132"/>
      <c r="J993" s="133"/>
      <c r="K993" s="134"/>
      <c r="L993" s="135"/>
      <c r="M993" s="136"/>
      <c r="N993" s="49" t="str">
        <f t="shared" si="85"/>
        <v>09143</v>
      </c>
      <c r="O993" t="str">
        <f t="shared" si="83"/>
        <v/>
      </c>
      <c r="Q993">
        <f t="shared" si="82"/>
        <v>9143</v>
      </c>
      <c r="R993" s="39">
        <f t="shared" si="84"/>
        <v>2411861</v>
      </c>
    </row>
    <row r="994" spans="1:18" ht="14.45" customHeight="1">
      <c r="A994" s="10">
        <v>975</v>
      </c>
      <c r="B994" s="131"/>
      <c r="C994" s="6" t="s">
        <v>1408</v>
      </c>
      <c r="D994" s="7">
        <v>45000</v>
      </c>
      <c r="E994" s="8" t="s">
        <v>66</v>
      </c>
      <c r="F994" s="9">
        <v>374347</v>
      </c>
      <c r="G994" s="8" t="s">
        <v>29</v>
      </c>
      <c r="H994" s="9">
        <v>39306</v>
      </c>
      <c r="I994" s="132"/>
      <c r="J994" s="133"/>
      <c r="K994" s="134"/>
      <c r="L994" s="135"/>
      <c r="M994" s="136"/>
      <c r="N994" s="49" t="str">
        <f t="shared" si="85"/>
        <v>13692</v>
      </c>
      <c r="O994" t="str">
        <f t="shared" si="83"/>
        <v/>
      </c>
      <c r="Q994">
        <f t="shared" si="82"/>
        <v>13692</v>
      </c>
      <c r="R994" s="39">
        <f t="shared" si="84"/>
        <v>374347</v>
      </c>
    </row>
    <row r="995" spans="1:18" ht="14.45" customHeight="1">
      <c r="A995" s="10">
        <v>976</v>
      </c>
      <c r="B995" s="131"/>
      <c r="C995" s="6" t="s">
        <v>1409</v>
      </c>
      <c r="D995" s="7">
        <v>45002</v>
      </c>
      <c r="E995" s="8" t="s">
        <v>66</v>
      </c>
      <c r="F995" s="9">
        <v>374347</v>
      </c>
      <c r="G995" s="8" t="s">
        <v>29</v>
      </c>
      <c r="H995" s="9">
        <v>39306</v>
      </c>
      <c r="I995" s="132"/>
      <c r="J995" s="133"/>
      <c r="K995" s="134"/>
      <c r="L995" s="135"/>
      <c r="M995" s="136"/>
      <c r="N995" s="49" t="str">
        <f t="shared" si="85"/>
        <v>15611</v>
      </c>
      <c r="O995" t="str">
        <f t="shared" si="83"/>
        <v/>
      </c>
      <c r="Q995">
        <f t="shared" si="82"/>
        <v>15611</v>
      </c>
      <c r="R995" s="39">
        <f t="shared" si="84"/>
        <v>374347</v>
      </c>
    </row>
    <row r="996" spans="1:18" ht="14.45" customHeight="1">
      <c r="A996" s="10">
        <v>977</v>
      </c>
      <c r="B996" s="131"/>
      <c r="C996" s="6" t="s">
        <v>1410</v>
      </c>
      <c r="D996" s="7">
        <v>44986</v>
      </c>
      <c r="E996" s="8" t="s">
        <v>66</v>
      </c>
      <c r="F996" s="9">
        <v>1649435</v>
      </c>
      <c r="G996" s="8" t="s">
        <v>29</v>
      </c>
      <c r="H996" s="9">
        <v>173191</v>
      </c>
      <c r="I996" s="132"/>
      <c r="J996" s="133"/>
      <c r="K996" s="134"/>
      <c r="L996" s="135"/>
      <c r="M996" s="136"/>
      <c r="N996" s="49" t="str">
        <f t="shared" si="85"/>
        <v>09142</v>
      </c>
      <c r="O996" t="str">
        <f t="shared" si="83"/>
        <v/>
      </c>
      <c r="Q996">
        <f t="shared" si="82"/>
        <v>9142</v>
      </c>
      <c r="R996" s="39">
        <f t="shared" si="84"/>
        <v>1649435</v>
      </c>
    </row>
    <row r="997" spans="1:18" ht="14.45" customHeight="1">
      <c r="A997" s="10">
        <v>978</v>
      </c>
      <c r="B997" s="131"/>
      <c r="C997" s="6" t="s">
        <v>1411</v>
      </c>
      <c r="D997" s="7">
        <v>45000</v>
      </c>
      <c r="E997" s="8" t="s">
        <v>66</v>
      </c>
      <c r="F997" s="9">
        <v>374347</v>
      </c>
      <c r="G997" s="8" t="s">
        <v>29</v>
      </c>
      <c r="H997" s="9">
        <v>39306</v>
      </c>
      <c r="I997" s="132"/>
      <c r="J997" s="133"/>
      <c r="K997" s="134"/>
      <c r="L997" s="135"/>
      <c r="M997" s="136"/>
      <c r="N997" s="49" t="str">
        <f t="shared" si="85"/>
        <v>13691</v>
      </c>
      <c r="O997" t="str">
        <f t="shared" si="83"/>
        <v/>
      </c>
      <c r="Q997">
        <f t="shared" si="82"/>
        <v>13691</v>
      </c>
      <c r="R997" s="39">
        <f t="shared" si="84"/>
        <v>374347</v>
      </c>
    </row>
    <row r="998" spans="1:18" ht="14.45" customHeight="1">
      <c r="A998" s="10">
        <v>979</v>
      </c>
      <c r="B998" s="131"/>
      <c r="C998" s="6" t="s">
        <v>1412</v>
      </c>
      <c r="D998" s="7">
        <v>44989</v>
      </c>
      <c r="E998" s="8" t="s">
        <v>66</v>
      </c>
      <c r="F998" s="9">
        <v>1762576</v>
      </c>
      <c r="G998" s="8" t="s">
        <v>29</v>
      </c>
      <c r="H998" s="9">
        <v>185070</v>
      </c>
      <c r="I998" s="132"/>
      <c r="J998" s="133"/>
      <c r="K998" s="134"/>
      <c r="L998" s="135"/>
      <c r="M998" s="136"/>
      <c r="N998" s="49" t="str">
        <f t="shared" si="85"/>
        <v>11315</v>
      </c>
      <c r="O998" t="str">
        <f t="shared" si="83"/>
        <v/>
      </c>
      <c r="Q998">
        <f t="shared" si="82"/>
        <v>11315</v>
      </c>
      <c r="R998" s="39">
        <f t="shared" si="84"/>
        <v>1762576</v>
      </c>
    </row>
    <row r="999" spans="1:18" ht="14.45" customHeight="1">
      <c r="A999" s="10">
        <v>980</v>
      </c>
      <c r="B999" s="131"/>
      <c r="C999" s="6" t="s">
        <v>1413</v>
      </c>
      <c r="D999" s="7">
        <v>45000</v>
      </c>
      <c r="E999" s="8" t="s">
        <v>66</v>
      </c>
      <c r="F999" s="9">
        <v>1596417</v>
      </c>
      <c r="G999" s="8" t="s">
        <v>29</v>
      </c>
      <c r="H999" s="9">
        <v>167624</v>
      </c>
      <c r="I999" s="132"/>
      <c r="J999" s="133"/>
      <c r="K999" s="134"/>
      <c r="L999" s="135"/>
      <c r="M999" s="136"/>
      <c r="N999" s="49" t="str">
        <f t="shared" si="85"/>
        <v>13693</v>
      </c>
      <c r="O999" t="str">
        <f t="shared" si="83"/>
        <v/>
      </c>
      <c r="Q999">
        <f t="shared" si="82"/>
        <v>13693</v>
      </c>
      <c r="R999" s="39">
        <f t="shared" si="84"/>
        <v>1596417</v>
      </c>
    </row>
    <row r="1000" spans="1:18" ht="14.45" customHeight="1">
      <c r="A1000" s="10">
        <v>981</v>
      </c>
      <c r="B1000" s="131"/>
      <c r="C1000" s="6" t="s">
        <v>1414</v>
      </c>
      <c r="D1000" s="7">
        <v>45002</v>
      </c>
      <c r="E1000" s="8" t="s">
        <v>66</v>
      </c>
      <c r="F1000" s="9">
        <v>374347</v>
      </c>
      <c r="G1000" s="8" t="s">
        <v>29</v>
      </c>
      <c r="H1000" s="9">
        <v>39306</v>
      </c>
      <c r="I1000" s="132"/>
      <c r="J1000" s="133"/>
      <c r="K1000" s="134"/>
      <c r="L1000" s="135"/>
      <c r="M1000" s="136"/>
      <c r="N1000" s="49" t="str">
        <f t="shared" si="85"/>
        <v>15609</v>
      </c>
      <c r="O1000" t="str">
        <f t="shared" si="83"/>
        <v/>
      </c>
      <c r="Q1000">
        <f t="shared" si="82"/>
        <v>15609</v>
      </c>
      <c r="R1000" s="39">
        <f t="shared" si="84"/>
        <v>374347</v>
      </c>
    </row>
    <row r="1001" spans="1:18" ht="14.45" customHeight="1">
      <c r="A1001" s="10">
        <v>982</v>
      </c>
      <c r="B1001" s="131"/>
      <c r="C1001" s="6" t="s">
        <v>1415</v>
      </c>
      <c r="D1001" s="7">
        <v>44989</v>
      </c>
      <c r="E1001" s="8" t="s">
        <v>66</v>
      </c>
      <c r="F1001" s="9">
        <v>812246</v>
      </c>
      <c r="G1001" s="8" t="s">
        <v>29</v>
      </c>
      <c r="H1001" s="9">
        <v>85286</v>
      </c>
      <c r="I1001" s="132"/>
      <c r="J1001" s="133"/>
      <c r="K1001" s="134"/>
      <c r="L1001" s="135"/>
      <c r="M1001" s="136"/>
      <c r="N1001" s="49" t="str">
        <f t="shared" si="85"/>
        <v>11313</v>
      </c>
      <c r="O1001" t="str">
        <f t="shared" si="83"/>
        <v/>
      </c>
      <c r="Q1001">
        <f t="shared" si="82"/>
        <v>11313</v>
      </c>
      <c r="R1001" s="39">
        <f t="shared" si="84"/>
        <v>812246</v>
      </c>
    </row>
    <row r="1002" spans="1:18" ht="14.45" customHeight="1">
      <c r="A1002" s="10">
        <v>983</v>
      </c>
      <c r="B1002" s="131"/>
      <c r="C1002" s="6" t="s">
        <v>1416</v>
      </c>
      <c r="D1002" s="7">
        <v>44988</v>
      </c>
      <c r="E1002" s="8" t="s">
        <v>66</v>
      </c>
      <c r="F1002" s="9">
        <v>1334735</v>
      </c>
      <c r="G1002" s="8" t="s">
        <v>29</v>
      </c>
      <c r="H1002" s="9">
        <v>140147</v>
      </c>
      <c r="I1002" s="132"/>
      <c r="J1002" s="133"/>
      <c r="K1002" s="134"/>
      <c r="L1002" s="135"/>
      <c r="M1002" s="136"/>
      <c r="N1002" s="49" t="str">
        <f t="shared" si="85"/>
        <v>11247</v>
      </c>
      <c r="O1002" t="str">
        <f t="shared" si="83"/>
        <v/>
      </c>
      <c r="Q1002">
        <f t="shared" si="82"/>
        <v>11247</v>
      </c>
      <c r="R1002" s="39">
        <f t="shared" si="84"/>
        <v>1334735</v>
      </c>
    </row>
    <row r="1003" spans="1:18" ht="14.45" customHeight="1">
      <c r="A1003" s="10">
        <v>984</v>
      </c>
      <c r="B1003" s="131"/>
      <c r="C1003" s="6" t="s">
        <v>1417</v>
      </c>
      <c r="D1003" s="7">
        <v>45002</v>
      </c>
      <c r="E1003" s="8" t="s">
        <v>66</v>
      </c>
      <c r="F1003" s="9">
        <v>1813805</v>
      </c>
      <c r="G1003" s="8" t="s">
        <v>29</v>
      </c>
      <c r="H1003" s="9">
        <v>190450</v>
      </c>
      <c r="I1003" s="132"/>
      <c r="J1003" s="133"/>
      <c r="K1003" s="134"/>
      <c r="L1003" s="135"/>
      <c r="M1003" s="136"/>
      <c r="N1003" s="49" t="str">
        <f t="shared" si="85"/>
        <v>15617</v>
      </c>
      <c r="O1003" t="str">
        <f t="shared" si="83"/>
        <v/>
      </c>
      <c r="Q1003">
        <f t="shared" si="82"/>
        <v>15617</v>
      </c>
      <c r="R1003" s="39">
        <f t="shared" si="84"/>
        <v>1813805</v>
      </c>
    </row>
    <row r="1004" spans="1:18" ht="14.45" customHeight="1">
      <c r="A1004" s="10">
        <v>985</v>
      </c>
      <c r="B1004" s="131"/>
      <c r="C1004" s="6" t="s">
        <v>1418</v>
      </c>
      <c r="D1004" s="7">
        <v>45012</v>
      </c>
      <c r="E1004" s="8" t="s">
        <v>66</v>
      </c>
      <c r="F1004" s="9">
        <v>2215497</v>
      </c>
      <c r="G1004" s="8" t="s">
        <v>29</v>
      </c>
      <c r="H1004" s="9">
        <v>232627</v>
      </c>
      <c r="I1004" s="132"/>
      <c r="J1004" s="133"/>
      <c r="K1004" s="134"/>
      <c r="L1004" s="135"/>
      <c r="M1004" s="136"/>
      <c r="N1004" s="49" t="str">
        <f t="shared" si="85"/>
        <v>17537</v>
      </c>
      <c r="O1004" t="str">
        <f t="shared" si="83"/>
        <v/>
      </c>
      <c r="Q1004">
        <f t="shared" si="82"/>
        <v>17537</v>
      </c>
      <c r="R1004" s="39">
        <f t="shared" si="84"/>
        <v>2215497</v>
      </c>
    </row>
    <row r="1005" spans="1:18" ht="14.45" customHeight="1">
      <c r="A1005" s="10">
        <v>986</v>
      </c>
      <c r="B1005" s="131"/>
      <c r="C1005" s="6" t="s">
        <v>1419</v>
      </c>
      <c r="D1005" s="7">
        <v>45000</v>
      </c>
      <c r="E1005" s="8" t="s">
        <v>66</v>
      </c>
      <c r="F1005" s="9">
        <v>374347</v>
      </c>
      <c r="G1005" s="8" t="s">
        <v>29</v>
      </c>
      <c r="H1005" s="9">
        <v>39306</v>
      </c>
      <c r="I1005" s="132"/>
      <c r="J1005" s="133"/>
      <c r="K1005" s="134"/>
      <c r="L1005" s="135"/>
      <c r="M1005" s="136"/>
      <c r="N1005" s="49" t="str">
        <f t="shared" si="85"/>
        <v>13689</v>
      </c>
      <c r="O1005" t="str">
        <f t="shared" si="83"/>
        <v/>
      </c>
      <c r="Q1005">
        <f t="shared" si="82"/>
        <v>13689</v>
      </c>
      <c r="R1005" s="39">
        <f t="shared" si="84"/>
        <v>374347</v>
      </c>
    </row>
    <row r="1006" spans="1:18" ht="14.45" customHeight="1">
      <c r="A1006" s="10">
        <v>987</v>
      </c>
      <c r="B1006" s="131"/>
      <c r="C1006" s="6" t="s">
        <v>1420</v>
      </c>
      <c r="D1006" s="7">
        <v>45013</v>
      </c>
      <c r="E1006" s="8" t="s">
        <v>66</v>
      </c>
      <c r="F1006" s="9">
        <v>1188943</v>
      </c>
      <c r="G1006" s="8" t="s">
        <v>29</v>
      </c>
      <c r="H1006" s="9">
        <v>124839</v>
      </c>
      <c r="I1006" s="132"/>
      <c r="J1006" s="133"/>
      <c r="K1006" s="134"/>
      <c r="L1006" s="135"/>
      <c r="M1006" s="136"/>
      <c r="N1006" s="49" t="str">
        <f t="shared" si="85"/>
        <v>17666</v>
      </c>
      <c r="O1006" t="str">
        <f t="shared" si="83"/>
        <v/>
      </c>
      <c r="Q1006">
        <f t="shared" si="82"/>
        <v>17666</v>
      </c>
      <c r="R1006" s="39">
        <f t="shared" si="84"/>
        <v>1188943</v>
      </c>
    </row>
    <row r="1007" spans="1:18" ht="14.45" customHeight="1">
      <c r="A1007" s="11">
        <v>988</v>
      </c>
      <c r="B1007" s="120"/>
      <c r="C1007" s="6" t="s">
        <v>1421</v>
      </c>
      <c r="D1007" s="7">
        <v>44989</v>
      </c>
      <c r="E1007" s="8" t="s">
        <v>66</v>
      </c>
      <c r="F1007" s="9">
        <v>812246</v>
      </c>
      <c r="G1007" s="8" t="s">
        <v>29</v>
      </c>
      <c r="H1007" s="9">
        <v>85286</v>
      </c>
      <c r="I1007" s="124"/>
      <c r="J1007" s="125"/>
      <c r="K1007" s="126"/>
      <c r="L1007" s="129"/>
      <c r="M1007" s="130"/>
      <c r="N1007" s="49" t="str">
        <f t="shared" si="85"/>
        <v>11313</v>
      </c>
      <c r="O1007" t="str">
        <f t="shared" si="83"/>
        <v/>
      </c>
      <c r="Q1007">
        <f t="shared" si="82"/>
        <v>11313</v>
      </c>
      <c r="R1007" s="39">
        <f t="shared" si="84"/>
        <v>812246</v>
      </c>
    </row>
    <row r="1008" spans="1:18" ht="16.149999999999999" customHeight="1">
      <c r="A1008" s="12">
        <v>989</v>
      </c>
      <c r="B1008" s="12" t="s">
        <v>1422</v>
      </c>
      <c r="C1008" s="6" t="s">
        <v>1423</v>
      </c>
      <c r="D1008" s="7">
        <v>45013</v>
      </c>
      <c r="E1008" s="8" t="s">
        <v>66</v>
      </c>
      <c r="F1008" s="9">
        <v>1544327</v>
      </c>
      <c r="G1008" s="8" t="s">
        <v>29</v>
      </c>
      <c r="H1008" s="9">
        <v>162154</v>
      </c>
      <c r="I1008" s="137">
        <v>1382173</v>
      </c>
      <c r="J1008" s="138"/>
      <c r="K1008" s="139"/>
      <c r="L1008" s="140" t="s">
        <v>1392</v>
      </c>
      <c r="M1008" s="141"/>
      <c r="N1008" s="49" t="str">
        <f t="shared" si="85"/>
        <v>17664</v>
      </c>
      <c r="O1008" t="str">
        <f t="shared" si="83"/>
        <v/>
      </c>
      <c r="Q1008">
        <f t="shared" si="82"/>
        <v>17664</v>
      </c>
      <c r="R1008" s="39">
        <f t="shared" si="84"/>
        <v>1544327</v>
      </c>
    </row>
    <row r="1009" spans="1:22" ht="16.149999999999999" customHeight="1">
      <c r="A1009" s="12">
        <v>990</v>
      </c>
      <c r="B1009" s="12" t="s">
        <v>1424</v>
      </c>
      <c r="C1009" s="6" t="s">
        <v>1425</v>
      </c>
      <c r="D1009" s="7">
        <v>44999</v>
      </c>
      <c r="E1009" s="8" t="s">
        <v>1426</v>
      </c>
      <c r="F1009" s="9">
        <v>-811536</v>
      </c>
      <c r="G1009" s="8" t="s">
        <v>29</v>
      </c>
      <c r="H1009" s="9">
        <v>-85211</v>
      </c>
      <c r="I1009" s="137">
        <v>-726325</v>
      </c>
      <c r="J1009" s="138"/>
      <c r="K1009" s="139"/>
      <c r="L1009" s="140" t="s">
        <v>1392</v>
      </c>
      <c r="M1009" s="141"/>
      <c r="N1009" t="str">
        <f t="shared" si="85"/>
        <v>'185</v>
      </c>
      <c r="O1009" t="str">
        <f t="shared" si="83"/>
        <v>HT</v>
      </c>
      <c r="P1009" t="str">
        <f t="shared" ref="P1009:P1018" si="86">+RIGHT(N1009,LEN(N1009)-1)</f>
        <v>185</v>
      </c>
      <c r="Q1009">
        <f t="shared" ref="Q1009:Q1019" si="87">+P1009*1</f>
        <v>185</v>
      </c>
      <c r="R1009" s="39">
        <f t="shared" si="84"/>
        <v>-811536</v>
      </c>
    </row>
    <row r="1010" spans="1:22" ht="14.45" customHeight="1">
      <c r="A1010" s="5">
        <v>991</v>
      </c>
      <c r="B1010" s="119" t="s">
        <v>1427</v>
      </c>
      <c r="C1010" s="6" t="s">
        <v>1428</v>
      </c>
      <c r="D1010" s="7">
        <v>45012</v>
      </c>
      <c r="E1010" s="8" t="s">
        <v>1429</v>
      </c>
      <c r="F1010" s="9">
        <v>-523448</v>
      </c>
      <c r="G1010" s="8" t="s">
        <v>29</v>
      </c>
      <c r="H1010" s="9">
        <v>-54962</v>
      </c>
      <c r="I1010" s="121">
        <v>-4989201</v>
      </c>
      <c r="J1010" s="122"/>
      <c r="K1010" s="123"/>
      <c r="L1010" s="127" t="s">
        <v>1392</v>
      </c>
      <c r="M1010" s="128"/>
      <c r="N1010" t="str">
        <f t="shared" si="85"/>
        <v>'231</v>
      </c>
      <c r="O1010" t="str">
        <f t="shared" si="83"/>
        <v>HT</v>
      </c>
      <c r="P1010" t="str">
        <f t="shared" si="86"/>
        <v>231</v>
      </c>
      <c r="Q1010">
        <f t="shared" si="87"/>
        <v>231</v>
      </c>
      <c r="R1010" s="39">
        <f t="shared" si="84"/>
        <v>-523448</v>
      </c>
    </row>
    <row r="1011" spans="1:22" ht="14.45" customHeight="1">
      <c r="A1011" s="10">
        <v>992</v>
      </c>
      <c r="B1011" s="131"/>
      <c r="C1011" s="6" t="s">
        <v>1430</v>
      </c>
      <c r="D1011" s="7">
        <v>45012</v>
      </c>
      <c r="E1011" s="8" t="s">
        <v>1431</v>
      </c>
      <c r="F1011" s="9">
        <v>-508279</v>
      </c>
      <c r="G1011" s="8" t="s">
        <v>29</v>
      </c>
      <c r="H1011" s="9">
        <v>-53369</v>
      </c>
      <c r="I1011" s="132"/>
      <c r="J1011" s="133"/>
      <c r="K1011" s="134"/>
      <c r="L1011" s="135"/>
      <c r="M1011" s="136"/>
      <c r="N1011" t="str">
        <f t="shared" si="85"/>
        <v>'225</v>
      </c>
      <c r="O1011" t="str">
        <f t="shared" si="83"/>
        <v>HT</v>
      </c>
      <c r="P1011" t="str">
        <f t="shared" si="86"/>
        <v>225</v>
      </c>
      <c r="Q1011">
        <f t="shared" si="87"/>
        <v>225</v>
      </c>
      <c r="R1011" s="39">
        <f t="shared" si="84"/>
        <v>-508279</v>
      </c>
    </row>
    <row r="1012" spans="1:22" ht="14.45" customHeight="1">
      <c r="A1012" s="10">
        <v>993</v>
      </c>
      <c r="B1012" s="131"/>
      <c r="C1012" s="6" t="s">
        <v>1432</v>
      </c>
      <c r="D1012" s="7">
        <v>45006</v>
      </c>
      <c r="E1012" s="8" t="s">
        <v>1433</v>
      </c>
      <c r="F1012" s="9">
        <v>-662475</v>
      </c>
      <c r="G1012" s="8" t="s">
        <v>29</v>
      </c>
      <c r="H1012" s="9">
        <v>-69560</v>
      </c>
      <c r="I1012" s="132"/>
      <c r="J1012" s="133"/>
      <c r="K1012" s="134"/>
      <c r="L1012" s="135"/>
      <c r="M1012" s="136"/>
      <c r="N1012" t="str">
        <f t="shared" si="85"/>
        <v>'205</v>
      </c>
      <c r="O1012" t="str">
        <f t="shared" si="83"/>
        <v>HT</v>
      </c>
      <c r="P1012" t="str">
        <f t="shared" si="86"/>
        <v>205</v>
      </c>
      <c r="Q1012">
        <f t="shared" si="87"/>
        <v>205</v>
      </c>
      <c r="R1012" s="39">
        <f t="shared" si="84"/>
        <v>-662475</v>
      </c>
    </row>
    <row r="1013" spans="1:22" ht="14.45" customHeight="1">
      <c r="A1013" s="10">
        <v>994</v>
      </c>
      <c r="B1013" s="131"/>
      <c r="C1013" s="6" t="s">
        <v>1434</v>
      </c>
      <c r="D1013" s="7">
        <v>44992</v>
      </c>
      <c r="E1013" s="8" t="s">
        <v>1435</v>
      </c>
      <c r="F1013" s="9">
        <v>-421692</v>
      </c>
      <c r="G1013" s="8" t="s">
        <v>29</v>
      </c>
      <c r="H1013" s="9">
        <v>-44278</v>
      </c>
      <c r="I1013" s="132"/>
      <c r="J1013" s="133"/>
      <c r="K1013" s="134"/>
      <c r="L1013" s="135"/>
      <c r="M1013" s="136"/>
      <c r="N1013" t="str">
        <f t="shared" si="85"/>
        <v>'166</v>
      </c>
      <c r="O1013" t="str">
        <f t="shared" si="83"/>
        <v>HT</v>
      </c>
      <c r="P1013" t="str">
        <f t="shared" si="86"/>
        <v>166</v>
      </c>
      <c r="Q1013">
        <f t="shared" si="87"/>
        <v>166</v>
      </c>
      <c r="R1013" s="39">
        <f t="shared" si="84"/>
        <v>-421692</v>
      </c>
    </row>
    <row r="1014" spans="1:22" ht="14.45" customHeight="1">
      <c r="A1014" s="10">
        <v>995</v>
      </c>
      <c r="B1014" s="131"/>
      <c r="C1014" s="6" t="s">
        <v>1436</v>
      </c>
      <c r="D1014" s="7">
        <v>45014</v>
      </c>
      <c r="E1014" s="8" t="s">
        <v>1437</v>
      </c>
      <c r="F1014" s="9">
        <v>-366491</v>
      </c>
      <c r="G1014" s="8" t="s">
        <v>29</v>
      </c>
      <c r="H1014" s="9">
        <v>-38482</v>
      </c>
      <c r="I1014" s="132"/>
      <c r="J1014" s="133"/>
      <c r="K1014" s="134"/>
      <c r="L1014" s="135"/>
      <c r="M1014" s="136"/>
      <c r="N1014" t="str">
        <f t="shared" si="85"/>
        <v>'242</v>
      </c>
      <c r="O1014" t="str">
        <f t="shared" si="83"/>
        <v>HT</v>
      </c>
      <c r="P1014" t="str">
        <f t="shared" si="86"/>
        <v>242</v>
      </c>
      <c r="Q1014">
        <f t="shared" si="87"/>
        <v>242</v>
      </c>
      <c r="R1014" s="39">
        <f t="shared" si="84"/>
        <v>-366491</v>
      </c>
    </row>
    <row r="1015" spans="1:22" ht="14.45" customHeight="1">
      <c r="A1015" s="10">
        <v>996</v>
      </c>
      <c r="B1015" s="131"/>
      <c r="C1015" s="6" t="s">
        <v>1438</v>
      </c>
      <c r="D1015" s="7">
        <v>45012</v>
      </c>
      <c r="E1015" s="8" t="s">
        <v>1439</v>
      </c>
      <c r="F1015" s="9">
        <v>-972158</v>
      </c>
      <c r="G1015" s="8" t="s">
        <v>29</v>
      </c>
      <c r="H1015" s="9">
        <v>-102077</v>
      </c>
      <c r="I1015" s="132"/>
      <c r="J1015" s="133"/>
      <c r="K1015" s="134"/>
      <c r="L1015" s="135"/>
      <c r="M1015" s="136"/>
      <c r="N1015" t="str">
        <f t="shared" si="85"/>
        <v>'230</v>
      </c>
      <c r="O1015" t="str">
        <f t="shared" si="83"/>
        <v>HT</v>
      </c>
      <c r="P1015" t="str">
        <f t="shared" si="86"/>
        <v>230</v>
      </c>
      <c r="Q1015">
        <f t="shared" si="87"/>
        <v>230</v>
      </c>
      <c r="R1015" s="39">
        <f t="shared" si="84"/>
        <v>-972158</v>
      </c>
    </row>
    <row r="1016" spans="1:22" ht="14.45" customHeight="1">
      <c r="A1016" s="10">
        <v>997</v>
      </c>
      <c r="B1016" s="131"/>
      <c r="C1016" s="6" t="s">
        <v>1440</v>
      </c>
      <c r="D1016" s="7">
        <v>44987</v>
      </c>
      <c r="E1016" s="8" t="s">
        <v>1441</v>
      </c>
      <c r="F1016" s="9">
        <v>-1242217</v>
      </c>
      <c r="G1016" s="8" t="s">
        <v>29</v>
      </c>
      <c r="H1016" s="9">
        <v>-130433</v>
      </c>
      <c r="I1016" s="132"/>
      <c r="J1016" s="133"/>
      <c r="K1016" s="134"/>
      <c r="L1016" s="135"/>
      <c r="M1016" s="136"/>
      <c r="N1016" t="str">
        <f t="shared" si="85"/>
        <v>'152</v>
      </c>
      <c r="O1016" t="str">
        <f t="shared" si="83"/>
        <v>HT</v>
      </c>
      <c r="P1016" t="str">
        <f t="shared" si="86"/>
        <v>152</v>
      </c>
      <c r="Q1016">
        <f t="shared" si="87"/>
        <v>152</v>
      </c>
      <c r="R1016" s="39">
        <f t="shared" si="84"/>
        <v>-1242217</v>
      </c>
    </row>
    <row r="1017" spans="1:22" ht="14.45" customHeight="1">
      <c r="A1017" s="10">
        <v>998</v>
      </c>
      <c r="B1017" s="131"/>
      <c r="C1017" s="6" t="s">
        <v>1442</v>
      </c>
      <c r="D1017" s="7">
        <v>45014</v>
      </c>
      <c r="E1017" s="8" t="s">
        <v>1443</v>
      </c>
      <c r="F1017" s="9">
        <v>-380302</v>
      </c>
      <c r="G1017" s="8" t="s">
        <v>29</v>
      </c>
      <c r="H1017" s="9">
        <v>-39932</v>
      </c>
      <c r="I1017" s="132"/>
      <c r="J1017" s="133"/>
      <c r="K1017" s="134"/>
      <c r="L1017" s="135"/>
      <c r="M1017" s="136"/>
      <c r="N1017" t="str">
        <f t="shared" si="85"/>
        <v>'241</v>
      </c>
      <c r="O1017" t="str">
        <f t="shared" si="83"/>
        <v>HT</v>
      </c>
      <c r="P1017" t="str">
        <f t="shared" si="86"/>
        <v>241</v>
      </c>
      <c r="Q1017">
        <f t="shared" si="87"/>
        <v>241</v>
      </c>
      <c r="R1017" s="39">
        <f t="shared" si="84"/>
        <v>-380302</v>
      </c>
    </row>
    <row r="1018" spans="1:22" ht="14.45" customHeight="1">
      <c r="A1018" s="11">
        <v>999</v>
      </c>
      <c r="B1018" s="120"/>
      <c r="C1018" s="6" t="s">
        <v>1444</v>
      </c>
      <c r="D1018" s="7">
        <v>45014</v>
      </c>
      <c r="E1018" s="8" t="s">
        <v>1445</v>
      </c>
      <c r="F1018" s="9">
        <v>-497464</v>
      </c>
      <c r="G1018" s="8" t="s">
        <v>29</v>
      </c>
      <c r="H1018" s="9">
        <v>-52234</v>
      </c>
      <c r="I1018" s="124"/>
      <c r="J1018" s="125"/>
      <c r="K1018" s="126"/>
      <c r="L1018" s="129"/>
      <c r="M1018" s="130"/>
      <c r="N1018" t="str">
        <f t="shared" si="85"/>
        <v>'240</v>
      </c>
      <c r="O1018" t="str">
        <f t="shared" si="83"/>
        <v>HT</v>
      </c>
      <c r="P1018" t="str">
        <f t="shared" si="86"/>
        <v>240</v>
      </c>
      <c r="Q1018">
        <f t="shared" si="87"/>
        <v>240</v>
      </c>
      <c r="R1018" s="39">
        <f t="shared" si="84"/>
        <v>-497464</v>
      </c>
    </row>
    <row r="1019" spans="1:22" s="45" customFormat="1" ht="16.149999999999999" customHeight="1">
      <c r="A1019" s="64">
        <v>1000</v>
      </c>
      <c r="B1019" s="64" t="s">
        <v>1446</v>
      </c>
      <c r="C1019" s="41" t="s">
        <v>1447</v>
      </c>
      <c r="D1019" s="42">
        <v>44989</v>
      </c>
      <c r="E1019" s="43" t="s">
        <v>1448</v>
      </c>
      <c r="F1019" s="44">
        <v>-812246</v>
      </c>
      <c r="G1019" s="43" t="s">
        <v>29</v>
      </c>
      <c r="H1019" s="44">
        <v>-85286</v>
      </c>
      <c r="I1019" s="142">
        <v>-726960</v>
      </c>
      <c r="J1019" s="143"/>
      <c r="K1019" s="144"/>
      <c r="L1019" s="145" t="s">
        <v>1392</v>
      </c>
      <c r="M1019" s="146"/>
      <c r="N1019" s="45" t="str">
        <f t="shared" si="85"/>
        <v>11313</v>
      </c>
      <c r="O1019" s="45" t="str">
        <f t="shared" si="83"/>
        <v>HT</v>
      </c>
      <c r="P1019" s="45" t="str">
        <f>+N1019</f>
        <v>11313</v>
      </c>
      <c r="Q1019" s="45">
        <f t="shared" si="87"/>
        <v>11313</v>
      </c>
      <c r="R1019" s="46">
        <f t="shared" si="84"/>
        <v>-812246</v>
      </c>
      <c r="V1019" s="45" t="s">
        <v>7129</v>
      </c>
    </row>
    <row r="1020" spans="1:22" ht="14.45" customHeight="1">
      <c r="A1020" s="5">
        <v>1001</v>
      </c>
      <c r="B1020" s="119" t="s">
        <v>1449</v>
      </c>
      <c r="C1020" s="6" t="s">
        <v>1450</v>
      </c>
      <c r="D1020" s="7">
        <v>45005</v>
      </c>
      <c r="E1020" s="8" t="s">
        <v>1451</v>
      </c>
      <c r="F1020" s="9">
        <v>374347</v>
      </c>
      <c r="G1020" s="8" t="s">
        <v>29</v>
      </c>
      <c r="H1020" s="9">
        <v>39306</v>
      </c>
      <c r="I1020" s="121">
        <v>11180186</v>
      </c>
      <c r="J1020" s="122"/>
      <c r="K1020" s="123"/>
      <c r="L1020" s="127" t="s">
        <v>1452</v>
      </c>
      <c r="M1020" s="128"/>
      <c r="N1020" s="49" t="str">
        <f t="shared" si="85"/>
        <v>15793</v>
      </c>
      <c r="O1020" t="str">
        <f t="shared" si="83"/>
        <v/>
      </c>
      <c r="Q1020">
        <f t="shared" ref="Q1020:Q1037" si="88">+N1020*1</f>
        <v>15793</v>
      </c>
      <c r="R1020" s="39">
        <f t="shared" si="84"/>
        <v>374347</v>
      </c>
    </row>
    <row r="1021" spans="1:22" ht="14.45" customHeight="1">
      <c r="A1021" s="10">
        <v>1002</v>
      </c>
      <c r="B1021" s="131"/>
      <c r="C1021" s="6" t="s">
        <v>1453</v>
      </c>
      <c r="D1021" s="7">
        <v>45012</v>
      </c>
      <c r="E1021" s="8" t="s">
        <v>1451</v>
      </c>
      <c r="F1021" s="9">
        <v>400418</v>
      </c>
      <c r="G1021" s="8" t="s">
        <v>29</v>
      </c>
      <c r="H1021" s="9">
        <v>42044</v>
      </c>
      <c r="I1021" s="132"/>
      <c r="J1021" s="133"/>
      <c r="K1021" s="134"/>
      <c r="L1021" s="135"/>
      <c r="M1021" s="136"/>
      <c r="N1021" s="49" t="str">
        <f t="shared" si="85"/>
        <v>17611</v>
      </c>
      <c r="O1021" t="str">
        <f t="shared" si="83"/>
        <v/>
      </c>
      <c r="Q1021">
        <f t="shared" si="88"/>
        <v>17611</v>
      </c>
      <c r="R1021" s="39">
        <f t="shared" si="84"/>
        <v>400418</v>
      </c>
    </row>
    <row r="1022" spans="1:22" ht="14.45" customHeight="1">
      <c r="A1022" s="10">
        <v>1003</v>
      </c>
      <c r="B1022" s="131"/>
      <c r="C1022" s="6" t="s">
        <v>1454</v>
      </c>
      <c r="D1022" s="7">
        <v>45005</v>
      </c>
      <c r="E1022" s="8" t="s">
        <v>1451</v>
      </c>
      <c r="F1022" s="9">
        <v>374347</v>
      </c>
      <c r="G1022" s="8" t="s">
        <v>29</v>
      </c>
      <c r="H1022" s="9">
        <v>39306</v>
      </c>
      <c r="I1022" s="132"/>
      <c r="J1022" s="133"/>
      <c r="K1022" s="134"/>
      <c r="L1022" s="135"/>
      <c r="M1022" s="136"/>
      <c r="N1022" s="49" t="str">
        <f t="shared" si="85"/>
        <v>15794</v>
      </c>
      <c r="O1022" t="str">
        <f t="shared" si="83"/>
        <v/>
      </c>
      <c r="Q1022">
        <f t="shared" si="88"/>
        <v>15794</v>
      </c>
      <c r="R1022" s="39">
        <f t="shared" si="84"/>
        <v>374347</v>
      </c>
    </row>
    <row r="1023" spans="1:22" ht="14.45" customHeight="1">
      <c r="A1023" s="10">
        <v>1004</v>
      </c>
      <c r="B1023" s="131"/>
      <c r="C1023" s="6" t="s">
        <v>1455</v>
      </c>
      <c r="D1023" s="7">
        <v>45012</v>
      </c>
      <c r="E1023" s="8" t="s">
        <v>1451</v>
      </c>
      <c r="F1023" s="9">
        <v>689588</v>
      </c>
      <c r="G1023" s="8" t="s">
        <v>29</v>
      </c>
      <c r="H1023" s="9">
        <v>72407</v>
      </c>
      <c r="I1023" s="132"/>
      <c r="J1023" s="133"/>
      <c r="K1023" s="134"/>
      <c r="L1023" s="135"/>
      <c r="M1023" s="136"/>
      <c r="N1023" s="49" t="str">
        <f t="shared" si="85"/>
        <v>17612</v>
      </c>
      <c r="O1023" t="str">
        <f t="shared" si="83"/>
        <v/>
      </c>
      <c r="Q1023">
        <f t="shared" si="88"/>
        <v>17612</v>
      </c>
      <c r="R1023" s="39">
        <f t="shared" si="84"/>
        <v>689588</v>
      </c>
    </row>
    <row r="1024" spans="1:22" ht="14.45" customHeight="1">
      <c r="A1024" s="10">
        <v>1005</v>
      </c>
      <c r="B1024" s="131"/>
      <c r="C1024" s="6" t="s">
        <v>1456</v>
      </c>
      <c r="D1024" s="7">
        <v>45005</v>
      </c>
      <c r="E1024" s="8" t="s">
        <v>1451</v>
      </c>
      <c r="F1024" s="9">
        <v>374347</v>
      </c>
      <c r="G1024" s="8" t="s">
        <v>29</v>
      </c>
      <c r="H1024" s="9">
        <v>39306</v>
      </c>
      <c r="I1024" s="132"/>
      <c r="J1024" s="133"/>
      <c r="K1024" s="134"/>
      <c r="L1024" s="135"/>
      <c r="M1024" s="136"/>
      <c r="N1024" s="49" t="str">
        <f t="shared" si="85"/>
        <v>15796</v>
      </c>
      <c r="O1024" t="str">
        <f t="shared" si="83"/>
        <v/>
      </c>
      <c r="Q1024">
        <f t="shared" si="88"/>
        <v>15796</v>
      </c>
      <c r="R1024" s="39">
        <f t="shared" si="84"/>
        <v>374347</v>
      </c>
    </row>
    <row r="1025" spans="1:18" ht="14.45" customHeight="1">
      <c r="A1025" s="10">
        <v>1006</v>
      </c>
      <c r="B1025" s="131"/>
      <c r="C1025" s="6" t="s">
        <v>1457</v>
      </c>
      <c r="D1025" s="7">
        <v>44991</v>
      </c>
      <c r="E1025" s="8" t="s">
        <v>1451</v>
      </c>
      <c r="F1025" s="9">
        <v>608814</v>
      </c>
      <c r="G1025" s="8" t="s">
        <v>29</v>
      </c>
      <c r="H1025" s="9">
        <v>63925</v>
      </c>
      <c r="I1025" s="132"/>
      <c r="J1025" s="133"/>
      <c r="K1025" s="134"/>
      <c r="L1025" s="135"/>
      <c r="M1025" s="136"/>
      <c r="N1025" s="49" t="str">
        <f t="shared" si="85"/>
        <v>11416</v>
      </c>
      <c r="O1025" t="str">
        <f t="shared" si="83"/>
        <v/>
      </c>
      <c r="Q1025">
        <f t="shared" si="88"/>
        <v>11416</v>
      </c>
      <c r="R1025" s="39">
        <f t="shared" si="84"/>
        <v>608814</v>
      </c>
    </row>
    <row r="1026" spans="1:18" ht="14.45" customHeight="1">
      <c r="A1026" s="10">
        <v>1007</v>
      </c>
      <c r="B1026" s="131"/>
      <c r="C1026" s="6" t="s">
        <v>1458</v>
      </c>
      <c r="D1026" s="7">
        <v>45005</v>
      </c>
      <c r="E1026" s="8" t="s">
        <v>1451</v>
      </c>
      <c r="F1026" s="9">
        <v>374347</v>
      </c>
      <c r="G1026" s="8" t="s">
        <v>29</v>
      </c>
      <c r="H1026" s="9">
        <v>39306</v>
      </c>
      <c r="I1026" s="132"/>
      <c r="J1026" s="133"/>
      <c r="K1026" s="134"/>
      <c r="L1026" s="135"/>
      <c r="M1026" s="136"/>
      <c r="N1026" s="49" t="str">
        <f t="shared" si="85"/>
        <v>15792</v>
      </c>
      <c r="O1026" t="str">
        <f t="shared" si="83"/>
        <v/>
      </c>
      <c r="Q1026">
        <f t="shared" si="88"/>
        <v>15792</v>
      </c>
      <c r="R1026" s="39">
        <f t="shared" si="84"/>
        <v>374347</v>
      </c>
    </row>
    <row r="1027" spans="1:18" ht="14.45" customHeight="1">
      <c r="A1027" s="10">
        <v>1008</v>
      </c>
      <c r="B1027" s="131"/>
      <c r="C1027" s="6" t="s">
        <v>1459</v>
      </c>
      <c r="D1027" s="7">
        <v>45005</v>
      </c>
      <c r="E1027" s="8" t="s">
        <v>1451</v>
      </c>
      <c r="F1027" s="9">
        <v>374347</v>
      </c>
      <c r="G1027" s="8" t="s">
        <v>29</v>
      </c>
      <c r="H1027" s="9">
        <v>39306</v>
      </c>
      <c r="I1027" s="132"/>
      <c r="J1027" s="133"/>
      <c r="K1027" s="134"/>
      <c r="L1027" s="135"/>
      <c r="M1027" s="136"/>
      <c r="N1027" s="49" t="str">
        <f t="shared" si="85"/>
        <v>15795</v>
      </c>
      <c r="O1027" t="str">
        <f t="shared" si="83"/>
        <v/>
      </c>
      <c r="Q1027">
        <f t="shared" si="88"/>
        <v>15795</v>
      </c>
      <c r="R1027" s="39">
        <f t="shared" si="84"/>
        <v>374347</v>
      </c>
    </row>
    <row r="1028" spans="1:18" ht="14.45" customHeight="1">
      <c r="A1028" s="10">
        <v>1009</v>
      </c>
      <c r="B1028" s="131"/>
      <c r="C1028" s="6" t="s">
        <v>1460</v>
      </c>
      <c r="D1028" s="7">
        <v>44998</v>
      </c>
      <c r="E1028" s="8" t="s">
        <v>1451</v>
      </c>
      <c r="F1028" s="9">
        <v>610819</v>
      </c>
      <c r="G1028" s="8" t="s">
        <v>29</v>
      </c>
      <c r="H1028" s="9">
        <v>64136</v>
      </c>
      <c r="I1028" s="132"/>
      <c r="J1028" s="133"/>
      <c r="K1028" s="134"/>
      <c r="L1028" s="135"/>
      <c r="M1028" s="136"/>
      <c r="N1028" s="49" t="str">
        <f t="shared" si="85"/>
        <v>13505</v>
      </c>
      <c r="O1028" t="str">
        <f t="shared" si="83"/>
        <v/>
      </c>
      <c r="Q1028">
        <f t="shared" si="88"/>
        <v>13505</v>
      </c>
      <c r="R1028" s="39">
        <f t="shared" si="84"/>
        <v>610819</v>
      </c>
    </row>
    <row r="1029" spans="1:18" ht="14.45" customHeight="1">
      <c r="A1029" s="10">
        <v>1010</v>
      </c>
      <c r="B1029" s="131"/>
      <c r="C1029" s="6" t="s">
        <v>1461</v>
      </c>
      <c r="D1029" s="7">
        <v>44998</v>
      </c>
      <c r="E1029" s="8" t="s">
        <v>1451</v>
      </c>
      <c r="F1029" s="9">
        <v>853141</v>
      </c>
      <c r="G1029" s="8" t="s">
        <v>29</v>
      </c>
      <c r="H1029" s="9">
        <v>89580</v>
      </c>
      <c r="I1029" s="132"/>
      <c r="J1029" s="133"/>
      <c r="K1029" s="134"/>
      <c r="L1029" s="135"/>
      <c r="M1029" s="136"/>
      <c r="N1029" s="49" t="str">
        <f t="shared" si="85"/>
        <v>13506</v>
      </c>
      <c r="O1029" t="str">
        <f t="shared" si="83"/>
        <v/>
      </c>
      <c r="Q1029">
        <f t="shared" si="88"/>
        <v>13506</v>
      </c>
      <c r="R1029" s="39">
        <f t="shared" si="84"/>
        <v>853141</v>
      </c>
    </row>
    <row r="1030" spans="1:18" ht="14.45" customHeight="1">
      <c r="A1030" s="10">
        <v>1011</v>
      </c>
      <c r="B1030" s="131"/>
      <c r="C1030" s="6" t="s">
        <v>1462</v>
      </c>
      <c r="D1030" s="7">
        <v>44991</v>
      </c>
      <c r="E1030" s="8" t="s">
        <v>1451</v>
      </c>
      <c r="F1030" s="9">
        <v>853839</v>
      </c>
      <c r="G1030" s="8" t="s">
        <v>29</v>
      </c>
      <c r="H1030" s="9">
        <v>89653</v>
      </c>
      <c r="I1030" s="132"/>
      <c r="J1030" s="133"/>
      <c r="K1030" s="134"/>
      <c r="L1030" s="135"/>
      <c r="M1030" s="136"/>
      <c r="N1030" s="49" t="str">
        <f t="shared" si="85"/>
        <v>11415</v>
      </c>
      <c r="O1030" t="str">
        <f t="shared" si="83"/>
        <v/>
      </c>
      <c r="Q1030">
        <f t="shared" si="88"/>
        <v>11415</v>
      </c>
      <c r="R1030" s="39">
        <f t="shared" si="84"/>
        <v>853839</v>
      </c>
    </row>
    <row r="1031" spans="1:18" ht="14.45" customHeight="1">
      <c r="A1031" s="10">
        <v>1012</v>
      </c>
      <c r="B1031" s="131"/>
      <c r="C1031" s="6" t="s">
        <v>1463</v>
      </c>
      <c r="D1031" s="7">
        <v>45005</v>
      </c>
      <c r="E1031" s="8" t="s">
        <v>1451</v>
      </c>
      <c r="F1031" s="9">
        <v>1099474</v>
      </c>
      <c r="G1031" s="8" t="s">
        <v>29</v>
      </c>
      <c r="H1031" s="9">
        <v>115445</v>
      </c>
      <c r="I1031" s="132"/>
      <c r="J1031" s="133"/>
      <c r="K1031" s="134"/>
      <c r="L1031" s="135"/>
      <c r="M1031" s="136"/>
      <c r="N1031" s="49" t="str">
        <f t="shared" si="85"/>
        <v>15797</v>
      </c>
      <c r="O1031" t="str">
        <f t="shared" si="83"/>
        <v/>
      </c>
      <c r="Q1031">
        <f t="shared" si="88"/>
        <v>15797</v>
      </c>
      <c r="R1031" s="39">
        <f t="shared" si="84"/>
        <v>1099474</v>
      </c>
    </row>
    <row r="1032" spans="1:18" ht="14.45" customHeight="1">
      <c r="A1032" s="10">
        <v>1013</v>
      </c>
      <c r="B1032" s="131"/>
      <c r="C1032" s="6" t="s">
        <v>1464</v>
      </c>
      <c r="D1032" s="7">
        <v>44991</v>
      </c>
      <c r="E1032" s="8" t="s">
        <v>1451</v>
      </c>
      <c r="F1032" s="9">
        <v>610412</v>
      </c>
      <c r="G1032" s="8" t="s">
        <v>29</v>
      </c>
      <c r="H1032" s="9">
        <v>64093</v>
      </c>
      <c r="I1032" s="132"/>
      <c r="J1032" s="133"/>
      <c r="K1032" s="134"/>
      <c r="L1032" s="135"/>
      <c r="M1032" s="136"/>
      <c r="N1032" s="49" t="str">
        <f t="shared" si="85"/>
        <v>11417</v>
      </c>
      <c r="O1032" t="str">
        <f t="shared" si="83"/>
        <v/>
      </c>
      <c r="Q1032">
        <f t="shared" si="88"/>
        <v>11417</v>
      </c>
      <c r="R1032" s="39">
        <f t="shared" si="84"/>
        <v>610412</v>
      </c>
    </row>
    <row r="1033" spans="1:18" ht="14.45" customHeight="1">
      <c r="A1033" s="10">
        <v>1014</v>
      </c>
      <c r="B1033" s="131"/>
      <c r="C1033" s="6" t="s">
        <v>1465</v>
      </c>
      <c r="D1033" s="7">
        <v>45012</v>
      </c>
      <c r="E1033" s="8" t="s">
        <v>1451</v>
      </c>
      <c r="F1033" s="9">
        <v>567956</v>
      </c>
      <c r="G1033" s="8" t="s">
        <v>29</v>
      </c>
      <c r="H1033" s="9">
        <v>59635</v>
      </c>
      <c r="I1033" s="132"/>
      <c r="J1033" s="133"/>
      <c r="K1033" s="134"/>
      <c r="L1033" s="135"/>
      <c r="M1033" s="136"/>
      <c r="N1033" s="49" t="str">
        <f t="shared" si="85"/>
        <v>17613</v>
      </c>
      <c r="O1033" t="str">
        <f t="shared" si="83"/>
        <v/>
      </c>
      <c r="Q1033">
        <f t="shared" si="88"/>
        <v>17613</v>
      </c>
      <c r="R1033" s="39">
        <f t="shared" si="84"/>
        <v>567956</v>
      </c>
    </row>
    <row r="1034" spans="1:18" ht="14.45" customHeight="1">
      <c r="A1034" s="10">
        <v>1015</v>
      </c>
      <c r="B1034" s="131"/>
      <c r="C1034" s="6" t="s">
        <v>1466</v>
      </c>
      <c r="D1034" s="7">
        <v>44991</v>
      </c>
      <c r="E1034" s="8" t="s">
        <v>1451</v>
      </c>
      <c r="F1034" s="9">
        <v>772367</v>
      </c>
      <c r="G1034" s="8" t="s">
        <v>29</v>
      </c>
      <c r="H1034" s="9">
        <v>81099</v>
      </c>
      <c r="I1034" s="132"/>
      <c r="J1034" s="133"/>
      <c r="K1034" s="134"/>
      <c r="L1034" s="135"/>
      <c r="M1034" s="136"/>
      <c r="N1034" s="49" t="str">
        <f t="shared" si="85"/>
        <v>11412</v>
      </c>
      <c r="O1034" t="str">
        <f t="shared" si="83"/>
        <v/>
      </c>
      <c r="Q1034">
        <f t="shared" si="88"/>
        <v>11412</v>
      </c>
      <c r="R1034" s="39">
        <f t="shared" si="84"/>
        <v>772367</v>
      </c>
    </row>
    <row r="1035" spans="1:18" ht="14.45" customHeight="1">
      <c r="A1035" s="10">
        <v>1016</v>
      </c>
      <c r="B1035" s="131"/>
      <c r="C1035" s="6" t="s">
        <v>1467</v>
      </c>
      <c r="D1035" s="7">
        <v>44991</v>
      </c>
      <c r="E1035" s="8" t="s">
        <v>1451</v>
      </c>
      <c r="F1035" s="9">
        <v>610819</v>
      </c>
      <c r="G1035" s="8" t="s">
        <v>29</v>
      </c>
      <c r="H1035" s="9">
        <v>64136</v>
      </c>
      <c r="I1035" s="132"/>
      <c r="J1035" s="133"/>
      <c r="K1035" s="134"/>
      <c r="L1035" s="135"/>
      <c r="M1035" s="136"/>
      <c r="N1035" s="49" t="str">
        <f t="shared" si="85"/>
        <v>11414</v>
      </c>
      <c r="O1035" t="str">
        <f t="shared" si="83"/>
        <v/>
      </c>
      <c r="Q1035">
        <f t="shared" si="88"/>
        <v>11414</v>
      </c>
      <c r="R1035" s="39">
        <f t="shared" si="84"/>
        <v>610819</v>
      </c>
    </row>
    <row r="1036" spans="1:18" ht="14.45" customHeight="1">
      <c r="A1036" s="10">
        <v>1017</v>
      </c>
      <c r="B1036" s="131"/>
      <c r="C1036" s="6" t="s">
        <v>1468</v>
      </c>
      <c r="D1036" s="7">
        <v>45005</v>
      </c>
      <c r="E1036" s="8" t="s">
        <v>1451</v>
      </c>
      <c r="F1036" s="9">
        <v>1423065</v>
      </c>
      <c r="G1036" s="8" t="s">
        <v>29</v>
      </c>
      <c r="H1036" s="9">
        <v>149422</v>
      </c>
      <c r="I1036" s="132"/>
      <c r="J1036" s="133"/>
      <c r="K1036" s="134"/>
      <c r="L1036" s="135"/>
      <c r="M1036" s="136"/>
      <c r="N1036" s="49" t="str">
        <f t="shared" si="85"/>
        <v>15798</v>
      </c>
      <c r="O1036" t="str">
        <f t="shared" si="83"/>
        <v/>
      </c>
      <c r="Q1036">
        <f t="shared" si="88"/>
        <v>15798</v>
      </c>
      <c r="R1036" s="39">
        <f t="shared" si="84"/>
        <v>1423065</v>
      </c>
    </row>
    <row r="1037" spans="1:18" ht="14.45" customHeight="1">
      <c r="A1037" s="11">
        <v>1018</v>
      </c>
      <c r="B1037" s="120"/>
      <c r="C1037" s="6" t="s">
        <v>1469</v>
      </c>
      <c r="D1037" s="7">
        <v>44991</v>
      </c>
      <c r="E1037" s="8" t="s">
        <v>1451</v>
      </c>
      <c r="F1037" s="9">
        <v>1519381</v>
      </c>
      <c r="G1037" s="8" t="s">
        <v>29</v>
      </c>
      <c r="H1037" s="9">
        <v>159535</v>
      </c>
      <c r="I1037" s="124"/>
      <c r="J1037" s="125"/>
      <c r="K1037" s="126"/>
      <c r="L1037" s="129"/>
      <c r="M1037" s="130"/>
      <c r="N1037" s="49" t="str">
        <f t="shared" si="85"/>
        <v>11413</v>
      </c>
      <c r="O1037" t="str">
        <f t="shared" si="83"/>
        <v/>
      </c>
      <c r="Q1037">
        <f t="shared" si="88"/>
        <v>11413</v>
      </c>
      <c r="R1037" s="39">
        <f t="shared" si="84"/>
        <v>1519381</v>
      </c>
    </row>
    <row r="1038" spans="1:18" ht="14.45" customHeight="1">
      <c r="A1038" s="5">
        <v>1019</v>
      </c>
      <c r="B1038" s="119" t="s">
        <v>1470</v>
      </c>
      <c r="C1038" s="6" t="s">
        <v>1471</v>
      </c>
      <c r="D1038" s="7">
        <v>45012</v>
      </c>
      <c r="E1038" s="8" t="s">
        <v>1472</v>
      </c>
      <c r="F1038" s="9">
        <v>-404993</v>
      </c>
      <c r="G1038" s="8" t="s">
        <v>29</v>
      </c>
      <c r="H1038" s="9">
        <v>-42524</v>
      </c>
      <c r="I1038" s="121">
        <v>-919722</v>
      </c>
      <c r="J1038" s="122"/>
      <c r="K1038" s="123"/>
      <c r="L1038" s="127" t="s">
        <v>1452</v>
      </c>
      <c r="M1038" s="128"/>
      <c r="N1038" t="str">
        <f t="shared" si="85"/>
        <v>00540</v>
      </c>
      <c r="O1038" t="str">
        <f t="shared" si="83"/>
        <v>HT</v>
      </c>
      <c r="P1038">
        <f>+RIGHT(N1038,LEN(N1038)-1)*1</f>
        <v>540</v>
      </c>
      <c r="Q1038">
        <f t="shared" ref="Q1038:Q1048" si="89">+P1038*1</f>
        <v>540</v>
      </c>
      <c r="R1038" s="39">
        <f t="shared" si="84"/>
        <v>-404993</v>
      </c>
    </row>
    <row r="1039" spans="1:18" ht="14.45" customHeight="1">
      <c r="A1039" s="10">
        <v>1020</v>
      </c>
      <c r="B1039" s="131"/>
      <c r="C1039" s="6" t="s">
        <v>1473</v>
      </c>
      <c r="D1039" s="7">
        <v>45005</v>
      </c>
      <c r="E1039" s="8" t="s">
        <v>1474</v>
      </c>
      <c r="F1039" s="9">
        <v>-244328</v>
      </c>
      <c r="G1039" s="8" t="s">
        <v>29</v>
      </c>
      <c r="H1039" s="9">
        <v>-25654</v>
      </c>
      <c r="I1039" s="132"/>
      <c r="J1039" s="133"/>
      <c r="K1039" s="134"/>
      <c r="L1039" s="135"/>
      <c r="M1039" s="136"/>
      <c r="N1039" t="str">
        <f t="shared" si="85"/>
        <v>00495</v>
      </c>
      <c r="O1039" t="str">
        <f t="shared" si="83"/>
        <v>HT</v>
      </c>
      <c r="P1039">
        <f t="shared" ref="P1039:P1048" si="90">+RIGHT(N1039,LEN(N1039)-1)*1</f>
        <v>495</v>
      </c>
      <c r="Q1039">
        <f t="shared" si="89"/>
        <v>495</v>
      </c>
      <c r="R1039" s="39">
        <f t="shared" si="84"/>
        <v>-244328</v>
      </c>
    </row>
    <row r="1040" spans="1:18" ht="14.45" customHeight="1">
      <c r="A1040" s="10">
        <v>1021</v>
      </c>
      <c r="B1040" s="131"/>
      <c r="C1040" s="6" t="s">
        <v>1475</v>
      </c>
      <c r="D1040" s="7">
        <v>45016</v>
      </c>
      <c r="E1040" s="8" t="s">
        <v>1476</v>
      </c>
      <c r="F1040" s="9">
        <v>-165601</v>
      </c>
      <c r="G1040" s="8" t="s">
        <v>29</v>
      </c>
      <c r="H1040" s="9">
        <v>-17388</v>
      </c>
      <c r="I1040" s="132"/>
      <c r="J1040" s="133"/>
      <c r="K1040" s="134"/>
      <c r="L1040" s="135"/>
      <c r="M1040" s="136"/>
      <c r="N1040" t="str">
        <f t="shared" si="85"/>
        <v>00575</v>
      </c>
      <c r="O1040" t="str">
        <f t="shared" si="83"/>
        <v>HT</v>
      </c>
      <c r="P1040">
        <f t="shared" si="90"/>
        <v>575</v>
      </c>
      <c r="Q1040">
        <f t="shared" si="89"/>
        <v>575</v>
      </c>
      <c r="R1040" s="39">
        <f t="shared" si="84"/>
        <v>-165601</v>
      </c>
    </row>
    <row r="1041" spans="1:18" ht="14.45" customHeight="1">
      <c r="A1041" s="11">
        <v>1022</v>
      </c>
      <c r="B1041" s="120"/>
      <c r="C1041" s="6" t="s">
        <v>1477</v>
      </c>
      <c r="D1041" s="7">
        <v>45007</v>
      </c>
      <c r="E1041" s="8" t="s">
        <v>1478</v>
      </c>
      <c r="F1041" s="9">
        <v>-212700</v>
      </c>
      <c r="G1041" s="8" t="s">
        <v>29</v>
      </c>
      <c r="H1041" s="9">
        <v>-22333</v>
      </c>
      <c r="I1041" s="124"/>
      <c r="J1041" s="125"/>
      <c r="K1041" s="126"/>
      <c r="L1041" s="129"/>
      <c r="M1041" s="130"/>
      <c r="N1041" t="str">
        <f t="shared" si="85"/>
        <v>00512</v>
      </c>
      <c r="O1041" t="str">
        <f t="shared" si="83"/>
        <v>HT</v>
      </c>
      <c r="P1041">
        <f t="shared" si="90"/>
        <v>512</v>
      </c>
      <c r="Q1041">
        <f t="shared" si="89"/>
        <v>512</v>
      </c>
      <c r="R1041" s="39">
        <f t="shared" si="84"/>
        <v>-212700</v>
      </c>
    </row>
    <row r="1042" spans="1:18" ht="14.45" customHeight="1">
      <c r="A1042" s="5">
        <v>1023</v>
      </c>
      <c r="B1042" s="119" t="s">
        <v>1479</v>
      </c>
      <c r="C1042" s="6" t="s">
        <v>1480</v>
      </c>
      <c r="D1042" s="7">
        <v>45023</v>
      </c>
      <c r="E1042" s="8" t="s">
        <v>1481</v>
      </c>
      <c r="F1042" s="9">
        <v>-255488</v>
      </c>
      <c r="G1042" s="8" t="s">
        <v>29</v>
      </c>
      <c r="H1042" s="9">
        <v>-26826</v>
      </c>
      <c r="I1042" s="121">
        <v>-1527498</v>
      </c>
      <c r="J1042" s="122"/>
      <c r="K1042" s="123"/>
      <c r="L1042" s="127" t="s">
        <v>1452</v>
      </c>
      <c r="M1042" s="128"/>
      <c r="N1042" t="str">
        <f t="shared" si="85"/>
        <v>00627</v>
      </c>
      <c r="O1042" t="str">
        <f t="shared" si="83"/>
        <v>HT</v>
      </c>
      <c r="P1042">
        <f t="shared" si="90"/>
        <v>627</v>
      </c>
      <c r="Q1042">
        <f t="shared" si="89"/>
        <v>627</v>
      </c>
      <c r="R1042" s="39">
        <f t="shared" si="84"/>
        <v>-255488</v>
      </c>
    </row>
    <row r="1043" spans="1:18" ht="14.45" customHeight="1">
      <c r="A1043" s="10">
        <v>1024</v>
      </c>
      <c r="B1043" s="131"/>
      <c r="C1043" s="6" t="s">
        <v>1482</v>
      </c>
      <c r="D1043" s="7">
        <v>45023</v>
      </c>
      <c r="E1043" s="8" t="s">
        <v>1483</v>
      </c>
      <c r="F1043" s="9">
        <v>-161548</v>
      </c>
      <c r="G1043" s="8" t="s">
        <v>29</v>
      </c>
      <c r="H1043" s="9">
        <v>-16963</v>
      </c>
      <c r="I1043" s="132"/>
      <c r="J1043" s="133"/>
      <c r="K1043" s="134"/>
      <c r="L1043" s="135"/>
      <c r="M1043" s="136"/>
      <c r="N1043" t="str">
        <f t="shared" si="85"/>
        <v>00629</v>
      </c>
      <c r="O1043" t="str">
        <f t="shared" si="83"/>
        <v>HT</v>
      </c>
      <c r="P1043">
        <f t="shared" si="90"/>
        <v>629</v>
      </c>
      <c r="Q1043">
        <f t="shared" si="89"/>
        <v>629</v>
      </c>
      <c r="R1043" s="39">
        <f t="shared" si="84"/>
        <v>-161548</v>
      </c>
    </row>
    <row r="1044" spans="1:18" ht="14.45" customHeight="1">
      <c r="A1044" s="10">
        <v>1025</v>
      </c>
      <c r="B1044" s="131"/>
      <c r="C1044" s="6" t="s">
        <v>1484</v>
      </c>
      <c r="D1044" s="7">
        <v>45027</v>
      </c>
      <c r="E1044" s="8" t="s">
        <v>1485</v>
      </c>
      <c r="F1044" s="9">
        <v>-331964</v>
      </c>
      <c r="G1044" s="8" t="s">
        <v>29</v>
      </c>
      <c r="H1044" s="9">
        <v>-34856</v>
      </c>
      <c r="I1044" s="132"/>
      <c r="J1044" s="133"/>
      <c r="K1044" s="134"/>
      <c r="L1044" s="135"/>
      <c r="M1044" s="136"/>
      <c r="N1044" t="str">
        <f t="shared" si="85"/>
        <v>00660</v>
      </c>
      <c r="O1044" t="str">
        <f t="shared" si="83"/>
        <v>HT</v>
      </c>
      <c r="P1044">
        <f t="shared" si="90"/>
        <v>660</v>
      </c>
      <c r="Q1044">
        <f t="shared" si="89"/>
        <v>660</v>
      </c>
      <c r="R1044" s="39">
        <f t="shared" si="84"/>
        <v>-331964</v>
      </c>
    </row>
    <row r="1045" spans="1:18" ht="14.45" customHeight="1">
      <c r="A1045" s="10">
        <v>1026</v>
      </c>
      <c r="B1045" s="131"/>
      <c r="C1045" s="6" t="s">
        <v>1486</v>
      </c>
      <c r="D1045" s="7">
        <v>45022</v>
      </c>
      <c r="E1045" s="8" t="s">
        <v>1487</v>
      </c>
      <c r="F1045" s="9">
        <v>-203839</v>
      </c>
      <c r="G1045" s="8" t="s">
        <v>29</v>
      </c>
      <c r="H1045" s="9">
        <v>-21403</v>
      </c>
      <c r="I1045" s="132"/>
      <c r="J1045" s="133"/>
      <c r="K1045" s="134"/>
      <c r="L1045" s="135"/>
      <c r="M1045" s="136"/>
      <c r="N1045" t="str">
        <f t="shared" si="85"/>
        <v>00623</v>
      </c>
      <c r="O1045" t="str">
        <f t="shared" ref="O1045:O1053" si="91">+IF(F1045&gt;0,"","HT")</f>
        <v>HT</v>
      </c>
      <c r="P1045">
        <f t="shared" si="90"/>
        <v>623</v>
      </c>
      <c r="Q1045">
        <f t="shared" si="89"/>
        <v>623</v>
      </c>
      <c r="R1045" s="39">
        <f t="shared" ref="R1045:R1054" si="92">+F1045</f>
        <v>-203839</v>
      </c>
    </row>
    <row r="1046" spans="1:18" ht="14.45" customHeight="1">
      <c r="A1046" s="10">
        <v>1027</v>
      </c>
      <c r="B1046" s="131"/>
      <c r="C1046" s="6" t="s">
        <v>1488</v>
      </c>
      <c r="D1046" s="7">
        <v>45022</v>
      </c>
      <c r="E1046" s="8" t="s">
        <v>1489</v>
      </c>
      <c r="F1046" s="9">
        <v>-347030</v>
      </c>
      <c r="G1046" s="8" t="s">
        <v>29</v>
      </c>
      <c r="H1046" s="9">
        <v>-36438</v>
      </c>
      <c r="I1046" s="132"/>
      <c r="J1046" s="133"/>
      <c r="K1046" s="134"/>
      <c r="L1046" s="135"/>
      <c r="M1046" s="136"/>
      <c r="N1046" t="str">
        <f t="shared" si="85"/>
        <v>00616</v>
      </c>
      <c r="O1046" t="str">
        <f t="shared" si="91"/>
        <v>HT</v>
      </c>
      <c r="P1046">
        <f t="shared" si="90"/>
        <v>616</v>
      </c>
      <c r="Q1046">
        <f t="shared" si="89"/>
        <v>616</v>
      </c>
      <c r="R1046" s="39">
        <f t="shared" si="92"/>
        <v>-347030</v>
      </c>
    </row>
    <row r="1047" spans="1:18" ht="14.45" customHeight="1">
      <c r="A1047" s="10">
        <v>1028</v>
      </c>
      <c r="B1047" s="131"/>
      <c r="C1047" s="6" t="s">
        <v>1490</v>
      </c>
      <c r="D1047" s="7">
        <v>45027</v>
      </c>
      <c r="E1047" s="8" t="s">
        <v>1491</v>
      </c>
      <c r="F1047" s="9">
        <v>-331964</v>
      </c>
      <c r="G1047" s="8" t="s">
        <v>29</v>
      </c>
      <c r="H1047" s="9">
        <v>-34856</v>
      </c>
      <c r="I1047" s="132"/>
      <c r="J1047" s="133"/>
      <c r="K1047" s="134"/>
      <c r="L1047" s="135"/>
      <c r="M1047" s="136"/>
      <c r="N1047" t="str">
        <f t="shared" si="85"/>
        <v>00653</v>
      </c>
      <c r="O1047" t="str">
        <f t="shared" si="91"/>
        <v>HT</v>
      </c>
      <c r="P1047">
        <f t="shared" si="90"/>
        <v>653</v>
      </c>
      <c r="Q1047">
        <f t="shared" si="89"/>
        <v>653</v>
      </c>
      <c r="R1047" s="39">
        <f t="shared" si="92"/>
        <v>-331964</v>
      </c>
    </row>
    <row r="1048" spans="1:18" ht="14.45" customHeight="1">
      <c r="A1048" s="11">
        <v>1029</v>
      </c>
      <c r="B1048" s="120"/>
      <c r="C1048" s="6" t="s">
        <v>1492</v>
      </c>
      <c r="D1048" s="7">
        <v>45027</v>
      </c>
      <c r="E1048" s="8" t="s">
        <v>1493</v>
      </c>
      <c r="F1048" s="9">
        <v>-74869</v>
      </c>
      <c r="G1048" s="8" t="s">
        <v>29</v>
      </c>
      <c r="H1048" s="9">
        <v>-7861</v>
      </c>
      <c r="I1048" s="124"/>
      <c r="J1048" s="125"/>
      <c r="K1048" s="126"/>
      <c r="L1048" s="129"/>
      <c r="M1048" s="130"/>
      <c r="N1048" t="str">
        <f t="shared" si="85"/>
        <v>00645</v>
      </c>
      <c r="O1048" t="str">
        <f t="shared" si="91"/>
        <v>HT</v>
      </c>
      <c r="P1048">
        <f t="shared" si="90"/>
        <v>645</v>
      </c>
      <c r="Q1048">
        <f t="shared" si="89"/>
        <v>645</v>
      </c>
      <c r="R1048" s="39">
        <f t="shared" si="92"/>
        <v>-74869</v>
      </c>
    </row>
    <row r="1049" spans="1:18" ht="14.45" customHeight="1">
      <c r="A1049" s="5">
        <v>1030</v>
      </c>
      <c r="B1049" s="119" t="s">
        <v>1494</v>
      </c>
      <c r="C1049" s="6" t="s">
        <v>1495</v>
      </c>
      <c r="D1049" s="7">
        <v>45006</v>
      </c>
      <c r="E1049" s="8" t="s">
        <v>66</v>
      </c>
      <c r="F1049" s="9">
        <v>1454738</v>
      </c>
      <c r="G1049" s="8" t="s">
        <v>29</v>
      </c>
      <c r="H1049" s="9">
        <v>152747</v>
      </c>
      <c r="I1049" s="121">
        <v>3162489</v>
      </c>
      <c r="J1049" s="122"/>
      <c r="K1049" s="123"/>
      <c r="L1049" s="127" t="s">
        <v>1496</v>
      </c>
      <c r="M1049" s="128"/>
      <c r="N1049" s="49" t="str">
        <f>+RIGHT(C1049,5)</f>
        <v>15867</v>
      </c>
      <c r="O1049" t="str">
        <f t="shared" si="91"/>
        <v/>
      </c>
      <c r="Q1049">
        <f>+N1049*1</f>
        <v>15867</v>
      </c>
      <c r="R1049" s="39">
        <f t="shared" si="92"/>
        <v>1454738</v>
      </c>
    </row>
    <row r="1050" spans="1:18" ht="14.45" customHeight="1">
      <c r="A1050" s="10">
        <v>1031</v>
      </c>
      <c r="B1050" s="131"/>
      <c r="C1050" s="6" t="s">
        <v>1497</v>
      </c>
      <c r="D1050" s="7">
        <v>44995</v>
      </c>
      <c r="E1050" s="8" t="s">
        <v>66</v>
      </c>
      <c r="F1050" s="9">
        <v>374347</v>
      </c>
      <c r="G1050" s="8" t="s">
        <v>29</v>
      </c>
      <c r="H1050" s="9">
        <v>39306</v>
      </c>
      <c r="I1050" s="132"/>
      <c r="J1050" s="133"/>
      <c r="K1050" s="134"/>
      <c r="L1050" s="135"/>
      <c r="M1050" s="136"/>
      <c r="N1050" s="49" t="str">
        <f>+RIGHT(C1050,5)</f>
        <v>13311</v>
      </c>
      <c r="O1050" t="str">
        <f t="shared" si="91"/>
        <v/>
      </c>
      <c r="Q1050">
        <f>+N1050*1</f>
        <v>13311</v>
      </c>
      <c r="R1050" s="39">
        <f t="shared" si="92"/>
        <v>374347</v>
      </c>
    </row>
    <row r="1051" spans="1:18" ht="14.45" customHeight="1">
      <c r="A1051" s="10">
        <v>1032</v>
      </c>
      <c r="B1051" s="131"/>
      <c r="C1051" s="6" t="s">
        <v>1498</v>
      </c>
      <c r="D1051" s="7">
        <v>45000</v>
      </c>
      <c r="E1051" s="8" t="s">
        <v>66</v>
      </c>
      <c r="F1051" s="9">
        <v>374347</v>
      </c>
      <c r="G1051" s="8" t="s">
        <v>29</v>
      </c>
      <c r="H1051" s="9">
        <v>39306</v>
      </c>
      <c r="I1051" s="132"/>
      <c r="J1051" s="133"/>
      <c r="K1051" s="134"/>
      <c r="L1051" s="135"/>
      <c r="M1051" s="136"/>
      <c r="N1051" s="49" t="str">
        <f>+RIGHT(C1051,5)</f>
        <v>13701</v>
      </c>
      <c r="O1051" t="str">
        <f t="shared" si="91"/>
        <v/>
      </c>
      <c r="Q1051">
        <f>+N1051*1</f>
        <v>13701</v>
      </c>
      <c r="R1051" s="39">
        <f t="shared" si="92"/>
        <v>374347</v>
      </c>
    </row>
    <row r="1052" spans="1:18" ht="14.45" customHeight="1">
      <c r="A1052" s="11">
        <v>1033</v>
      </c>
      <c r="B1052" s="120"/>
      <c r="C1052" s="6" t="s">
        <v>1499</v>
      </c>
      <c r="D1052" s="7">
        <v>44986</v>
      </c>
      <c r="E1052" s="8" t="s">
        <v>66</v>
      </c>
      <c r="F1052" s="9">
        <v>1330075</v>
      </c>
      <c r="G1052" s="8" t="s">
        <v>29</v>
      </c>
      <c r="H1052" s="9">
        <v>139658</v>
      </c>
      <c r="I1052" s="124"/>
      <c r="J1052" s="125"/>
      <c r="K1052" s="126"/>
      <c r="L1052" s="129"/>
      <c r="M1052" s="130"/>
      <c r="N1052" s="49" t="str">
        <f>+RIGHT(C1052,5)</f>
        <v>09177</v>
      </c>
      <c r="O1052" t="str">
        <f t="shared" si="91"/>
        <v/>
      </c>
      <c r="Q1052">
        <f>+N1052*1</f>
        <v>9177</v>
      </c>
      <c r="R1052" s="39">
        <f t="shared" si="92"/>
        <v>1330075</v>
      </c>
    </row>
    <row r="1053" spans="1:18" ht="16.149999999999999" customHeight="1">
      <c r="A1053" s="12">
        <v>1033</v>
      </c>
      <c r="B1053" s="12" t="s">
        <v>1500</v>
      </c>
      <c r="C1053" s="6" t="s">
        <v>1501</v>
      </c>
      <c r="D1053" s="7">
        <v>45027</v>
      </c>
      <c r="E1053" s="8" t="s">
        <v>1502</v>
      </c>
      <c r="F1053" s="9">
        <v>-31347125</v>
      </c>
      <c r="G1053" s="8">
        <v>0</v>
      </c>
      <c r="H1053" s="8">
        <v>0</v>
      </c>
      <c r="I1053" s="137">
        <v>-31347125</v>
      </c>
      <c r="J1053" s="138"/>
      <c r="K1053" s="139"/>
      <c r="L1053" s="140" t="s">
        <v>0</v>
      </c>
      <c r="M1053" s="141"/>
      <c r="N1053"/>
      <c r="O1053" t="str">
        <f t="shared" si="91"/>
        <v>HT</v>
      </c>
      <c r="Q1053">
        <f>+P1053*1</f>
        <v>0</v>
      </c>
      <c r="R1053" s="39"/>
    </row>
    <row r="1054" spans="1:18" ht="14.1" customHeight="1">
      <c r="A1054" s="13"/>
      <c r="B1054" s="13"/>
      <c r="C1054" s="147" t="s">
        <v>1503</v>
      </c>
      <c r="D1054" s="148"/>
      <c r="E1054" s="148"/>
      <c r="F1054" s="149"/>
      <c r="G1054" s="150">
        <v>123546707</v>
      </c>
      <c r="H1054" s="151"/>
      <c r="I1054" s="137">
        <v>1021742083</v>
      </c>
      <c r="J1054" s="138"/>
      <c r="K1054" s="139"/>
      <c r="L1054" s="152"/>
      <c r="M1054" s="153"/>
      <c r="N1054"/>
      <c r="Q1054">
        <f>+P1054*1</f>
        <v>0</v>
      </c>
      <c r="R1054" s="39">
        <f t="shared" si="92"/>
        <v>0</v>
      </c>
    </row>
    <row r="1055" spans="1:18" ht="11.65" customHeight="1">
      <c r="A1055" s="154"/>
      <c r="B1055" s="154"/>
      <c r="C1055" s="154"/>
      <c r="D1055" s="154"/>
      <c r="E1055" s="154"/>
      <c r="F1055" s="154"/>
      <c r="G1055" s="154"/>
      <c r="H1055" s="154"/>
      <c r="I1055" s="154"/>
      <c r="J1055" s="154"/>
      <c r="K1055" s="154"/>
      <c r="L1055" s="154"/>
      <c r="M1055" s="154"/>
    </row>
    <row r="1056" spans="1:18" ht="11.25" customHeight="1">
      <c r="A1056" s="155"/>
      <c r="B1056" s="155"/>
      <c r="C1056" s="155"/>
      <c r="D1056" s="155"/>
      <c r="E1056" s="155"/>
      <c r="F1056" s="155"/>
      <c r="G1056" s="155"/>
      <c r="H1056" s="155"/>
      <c r="I1056" s="155"/>
      <c r="J1056" s="155"/>
      <c r="K1056" s="155"/>
      <c r="L1056" s="155"/>
      <c r="M1056" s="155"/>
    </row>
    <row r="1057" spans="1:13" ht="17.649999999999999" customHeight="1">
      <c r="A1057" s="98"/>
      <c r="B1057" s="98"/>
      <c r="C1057" s="98"/>
      <c r="D1057" s="98"/>
      <c r="E1057" s="98"/>
      <c r="F1057" s="98"/>
      <c r="G1057" s="98"/>
      <c r="H1057" s="98"/>
      <c r="I1057" s="98"/>
      <c r="J1057" s="98"/>
      <c r="K1057" s="156" t="s">
        <v>1504</v>
      </c>
      <c r="L1057" s="156"/>
      <c r="M1057" s="156"/>
    </row>
    <row r="1058" spans="1:13" ht="17.649999999999999" customHeight="1">
      <c r="A1058" s="98"/>
      <c r="B1058" s="98"/>
      <c r="C1058" s="98"/>
      <c r="D1058" s="98"/>
      <c r="E1058" s="98"/>
      <c r="F1058" s="98"/>
      <c r="G1058" s="98"/>
      <c r="H1058" s="98"/>
      <c r="I1058" s="98"/>
      <c r="J1058" s="98"/>
      <c r="K1058" s="156" t="s">
        <v>1505</v>
      </c>
      <c r="L1058" s="156"/>
      <c r="M1058" s="156"/>
    </row>
    <row r="1065" spans="1:13">
      <c r="A1065" s="14" t="s">
        <v>1506</v>
      </c>
    </row>
  </sheetData>
  <autoFilter ref="A19:T1054" xr:uid="{00000000-0001-0000-0000-000000000000}">
    <filterColumn colId="8" showButton="0"/>
    <filterColumn colId="9" showButton="0"/>
    <filterColumn colId="11" showButton="0"/>
  </autoFilter>
  <mergeCells count="477">
    <mergeCell ref="A1055:C1055"/>
    <mergeCell ref="D1055:M1055"/>
    <mergeCell ref="A1056:F1056"/>
    <mergeCell ref="G1056:J1056"/>
    <mergeCell ref="K1056:M1056"/>
    <mergeCell ref="A1057:F1058"/>
    <mergeCell ref="G1057:J1058"/>
    <mergeCell ref="K1057:M1057"/>
    <mergeCell ref="K1058:M1058"/>
    <mergeCell ref="B1049:B1052"/>
    <mergeCell ref="I1049:K1052"/>
    <mergeCell ref="L1049:M1052"/>
    <mergeCell ref="I1053:K1053"/>
    <mergeCell ref="L1053:M1053"/>
    <mergeCell ref="C1054:F1054"/>
    <mergeCell ref="G1054:H1054"/>
    <mergeCell ref="I1054:K1054"/>
    <mergeCell ref="L1054:M1054"/>
    <mergeCell ref="B1038:B1041"/>
    <mergeCell ref="I1038:K1041"/>
    <mergeCell ref="L1038:M1041"/>
    <mergeCell ref="B1042:B1048"/>
    <mergeCell ref="I1042:K1048"/>
    <mergeCell ref="L1042:M1048"/>
    <mergeCell ref="B1010:B1018"/>
    <mergeCell ref="I1010:K1018"/>
    <mergeCell ref="L1010:M1018"/>
    <mergeCell ref="I1019:K1019"/>
    <mergeCell ref="L1019:M1019"/>
    <mergeCell ref="B1020:B1037"/>
    <mergeCell ref="I1020:K1037"/>
    <mergeCell ref="L1020:M1037"/>
    <mergeCell ref="B982:B1007"/>
    <mergeCell ref="I982:K1007"/>
    <mergeCell ref="L982:M1007"/>
    <mergeCell ref="I1008:K1008"/>
    <mergeCell ref="L1008:M1008"/>
    <mergeCell ref="I1009:K1009"/>
    <mergeCell ref="L1009:M1009"/>
    <mergeCell ref="I979:K979"/>
    <mergeCell ref="L979:M979"/>
    <mergeCell ref="I980:K980"/>
    <mergeCell ref="L980:M980"/>
    <mergeCell ref="I981:K981"/>
    <mergeCell ref="L981:M981"/>
    <mergeCell ref="I965:K965"/>
    <mergeCell ref="L965:M965"/>
    <mergeCell ref="B966:B977"/>
    <mergeCell ref="I966:K977"/>
    <mergeCell ref="L966:M977"/>
    <mergeCell ref="I978:K978"/>
    <mergeCell ref="L978:M978"/>
    <mergeCell ref="I916:K916"/>
    <mergeCell ref="L916:M916"/>
    <mergeCell ref="B917:B946"/>
    <mergeCell ref="I917:K946"/>
    <mergeCell ref="L917:M946"/>
    <mergeCell ref="B947:B964"/>
    <mergeCell ref="I947:K964"/>
    <mergeCell ref="L947:M964"/>
    <mergeCell ref="I912:K912"/>
    <mergeCell ref="L912:M912"/>
    <mergeCell ref="B913:B914"/>
    <mergeCell ref="I913:K914"/>
    <mergeCell ref="L913:M914"/>
    <mergeCell ref="I915:K915"/>
    <mergeCell ref="L915:M915"/>
    <mergeCell ref="B904:B909"/>
    <mergeCell ref="I904:K909"/>
    <mergeCell ref="L904:M909"/>
    <mergeCell ref="B910:B911"/>
    <mergeCell ref="I910:K911"/>
    <mergeCell ref="L910:M911"/>
    <mergeCell ref="B897:B898"/>
    <mergeCell ref="I897:K898"/>
    <mergeCell ref="L897:M898"/>
    <mergeCell ref="B899:B903"/>
    <mergeCell ref="I899:K903"/>
    <mergeCell ref="L899:M903"/>
    <mergeCell ref="B889:B891"/>
    <mergeCell ref="I889:K891"/>
    <mergeCell ref="L889:M891"/>
    <mergeCell ref="B892:B896"/>
    <mergeCell ref="I892:K896"/>
    <mergeCell ref="L892:M896"/>
    <mergeCell ref="B885:B886"/>
    <mergeCell ref="I885:K886"/>
    <mergeCell ref="L885:M886"/>
    <mergeCell ref="I887:K887"/>
    <mergeCell ref="L887:M887"/>
    <mergeCell ref="I888:K888"/>
    <mergeCell ref="L888:M888"/>
    <mergeCell ref="B877:B879"/>
    <mergeCell ref="I877:K879"/>
    <mergeCell ref="L877:M879"/>
    <mergeCell ref="I880:K880"/>
    <mergeCell ref="L880:M880"/>
    <mergeCell ref="B881:B884"/>
    <mergeCell ref="I881:K884"/>
    <mergeCell ref="L881:M884"/>
    <mergeCell ref="B870:B871"/>
    <mergeCell ref="I870:K871"/>
    <mergeCell ref="L870:M871"/>
    <mergeCell ref="I872:K872"/>
    <mergeCell ref="L872:M872"/>
    <mergeCell ref="B873:B876"/>
    <mergeCell ref="I873:K876"/>
    <mergeCell ref="L873:M876"/>
    <mergeCell ref="B861:B865"/>
    <mergeCell ref="I861:K865"/>
    <mergeCell ref="L861:M865"/>
    <mergeCell ref="B866:B869"/>
    <mergeCell ref="I866:K869"/>
    <mergeCell ref="L866:M869"/>
    <mergeCell ref="B856:B857"/>
    <mergeCell ref="I856:K857"/>
    <mergeCell ref="L856:M857"/>
    <mergeCell ref="B858:B860"/>
    <mergeCell ref="I858:K860"/>
    <mergeCell ref="L858:M860"/>
    <mergeCell ref="B852:B853"/>
    <mergeCell ref="I852:K853"/>
    <mergeCell ref="L852:M853"/>
    <mergeCell ref="I854:K854"/>
    <mergeCell ref="L854:M854"/>
    <mergeCell ref="I855:K855"/>
    <mergeCell ref="L855:M855"/>
    <mergeCell ref="B846:B848"/>
    <mergeCell ref="I846:K848"/>
    <mergeCell ref="L846:M848"/>
    <mergeCell ref="I849:K849"/>
    <mergeCell ref="L849:M849"/>
    <mergeCell ref="B850:B851"/>
    <mergeCell ref="I850:K851"/>
    <mergeCell ref="L850:M851"/>
    <mergeCell ref="B839:B842"/>
    <mergeCell ref="I839:K842"/>
    <mergeCell ref="L839:M842"/>
    <mergeCell ref="B843:B845"/>
    <mergeCell ref="I843:K845"/>
    <mergeCell ref="L843:M845"/>
    <mergeCell ref="B832:B836"/>
    <mergeCell ref="I832:K836"/>
    <mergeCell ref="L832:M836"/>
    <mergeCell ref="B837:B838"/>
    <mergeCell ref="I837:K838"/>
    <mergeCell ref="L837:M838"/>
    <mergeCell ref="I823:K823"/>
    <mergeCell ref="L823:M823"/>
    <mergeCell ref="B824:B827"/>
    <mergeCell ref="I824:K827"/>
    <mergeCell ref="L824:M827"/>
    <mergeCell ref="B828:B831"/>
    <mergeCell ref="I828:K831"/>
    <mergeCell ref="L828:M831"/>
    <mergeCell ref="I812:K812"/>
    <mergeCell ref="L812:M812"/>
    <mergeCell ref="B813:B821"/>
    <mergeCell ref="I813:K821"/>
    <mergeCell ref="L813:M821"/>
    <mergeCell ref="I822:K822"/>
    <mergeCell ref="L822:M822"/>
    <mergeCell ref="B807:B809"/>
    <mergeCell ref="I807:K809"/>
    <mergeCell ref="L807:M809"/>
    <mergeCell ref="B810:B811"/>
    <mergeCell ref="I810:K811"/>
    <mergeCell ref="L810:M811"/>
    <mergeCell ref="I800:K800"/>
    <mergeCell ref="L800:M800"/>
    <mergeCell ref="I801:K801"/>
    <mergeCell ref="L801:M801"/>
    <mergeCell ref="B802:B806"/>
    <mergeCell ref="I802:K806"/>
    <mergeCell ref="L802:M806"/>
    <mergeCell ref="B791:B794"/>
    <mergeCell ref="I791:K794"/>
    <mergeCell ref="L791:M794"/>
    <mergeCell ref="B795:B799"/>
    <mergeCell ref="I795:K799"/>
    <mergeCell ref="L795:M799"/>
    <mergeCell ref="I783:K783"/>
    <mergeCell ref="L783:M783"/>
    <mergeCell ref="B784:B789"/>
    <mergeCell ref="I784:K789"/>
    <mergeCell ref="L784:M789"/>
    <mergeCell ref="I790:K790"/>
    <mergeCell ref="L790:M790"/>
    <mergeCell ref="B779:B780"/>
    <mergeCell ref="I779:K780"/>
    <mergeCell ref="L779:M780"/>
    <mergeCell ref="B781:B782"/>
    <mergeCell ref="I781:K782"/>
    <mergeCell ref="L781:M782"/>
    <mergeCell ref="B775:B776"/>
    <mergeCell ref="I775:K776"/>
    <mergeCell ref="L775:M776"/>
    <mergeCell ref="B777:B778"/>
    <mergeCell ref="I777:K778"/>
    <mergeCell ref="L777:M778"/>
    <mergeCell ref="B769:B772"/>
    <mergeCell ref="I769:K772"/>
    <mergeCell ref="L769:M772"/>
    <mergeCell ref="B773:B774"/>
    <mergeCell ref="I773:K774"/>
    <mergeCell ref="L773:M774"/>
    <mergeCell ref="I766:K766"/>
    <mergeCell ref="L766:M766"/>
    <mergeCell ref="I767:K767"/>
    <mergeCell ref="L767:M767"/>
    <mergeCell ref="I768:K768"/>
    <mergeCell ref="L768:M768"/>
    <mergeCell ref="I756:K756"/>
    <mergeCell ref="L756:M756"/>
    <mergeCell ref="B757:B762"/>
    <mergeCell ref="I757:K762"/>
    <mergeCell ref="L757:M762"/>
    <mergeCell ref="B763:B765"/>
    <mergeCell ref="I763:K765"/>
    <mergeCell ref="L763:M765"/>
    <mergeCell ref="B751:B753"/>
    <mergeCell ref="I751:K753"/>
    <mergeCell ref="L751:M753"/>
    <mergeCell ref="B754:B755"/>
    <mergeCell ref="I754:K755"/>
    <mergeCell ref="L754:M755"/>
    <mergeCell ref="B739:B743"/>
    <mergeCell ref="I739:K743"/>
    <mergeCell ref="L739:M743"/>
    <mergeCell ref="B744:B750"/>
    <mergeCell ref="I744:K750"/>
    <mergeCell ref="L744:M750"/>
    <mergeCell ref="I734:K734"/>
    <mergeCell ref="L734:M734"/>
    <mergeCell ref="I735:K735"/>
    <mergeCell ref="L735:M735"/>
    <mergeCell ref="B736:B738"/>
    <mergeCell ref="I736:K738"/>
    <mergeCell ref="L736:M738"/>
    <mergeCell ref="I728:K728"/>
    <mergeCell ref="L728:M728"/>
    <mergeCell ref="B729:B730"/>
    <mergeCell ref="I729:K730"/>
    <mergeCell ref="L729:M730"/>
    <mergeCell ref="B731:B733"/>
    <mergeCell ref="I731:K733"/>
    <mergeCell ref="L731:M733"/>
    <mergeCell ref="I722:K722"/>
    <mergeCell ref="L722:M722"/>
    <mergeCell ref="B723:B724"/>
    <mergeCell ref="I723:K724"/>
    <mergeCell ref="L723:M724"/>
    <mergeCell ref="B725:B727"/>
    <mergeCell ref="I725:K727"/>
    <mergeCell ref="L725:M727"/>
    <mergeCell ref="B711:B717"/>
    <mergeCell ref="I711:K717"/>
    <mergeCell ref="L711:M717"/>
    <mergeCell ref="I718:K718"/>
    <mergeCell ref="L718:M718"/>
    <mergeCell ref="B719:B721"/>
    <mergeCell ref="I719:K721"/>
    <mergeCell ref="L719:M721"/>
    <mergeCell ref="B702:B706"/>
    <mergeCell ref="I702:K706"/>
    <mergeCell ref="L702:M706"/>
    <mergeCell ref="I707:K707"/>
    <mergeCell ref="L707:M707"/>
    <mergeCell ref="B708:B710"/>
    <mergeCell ref="I708:K710"/>
    <mergeCell ref="L708:M710"/>
    <mergeCell ref="B697:B699"/>
    <mergeCell ref="I697:K699"/>
    <mergeCell ref="L697:M699"/>
    <mergeCell ref="B700:B701"/>
    <mergeCell ref="I700:K701"/>
    <mergeCell ref="L700:M701"/>
    <mergeCell ref="B692:B694"/>
    <mergeCell ref="I692:K694"/>
    <mergeCell ref="L692:M694"/>
    <mergeCell ref="B695:B696"/>
    <mergeCell ref="I695:K696"/>
    <mergeCell ref="L695:M696"/>
    <mergeCell ref="I689:K689"/>
    <mergeCell ref="L689:M689"/>
    <mergeCell ref="I690:K690"/>
    <mergeCell ref="L690:M690"/>
    <mergeCell ref="I691:K691"/>
    <mergeCell ref="L691:M691"/>
    <mergeCell ref="B681:B682"/>
    <mergeCell ref="I681:K682"/>
    <mergeCell ref="L681:M682"/>
    <mergeCell ref="B683:B688"/>
    <mergeCell ref="I683:K688"/>
    <mergeCell ref="L683:M688"/>
    <mergeCell ref="B675:B676"/>
    <mergeCell ref="I675:K676"/>
    <mergeCell ref="L675:M676"/>
    <mergeCell ref="B677:B680"/>
    <mergeCell ref="I677:K680"/>
    <mergeCell ref="L677:M680"/>
    <mergeCell ref="B670:B672"/>
    <mergeCell ref="I670:K672"/>
    <mergeCell ref="L670:M672"/>
    <mergeCell ref="B673:B674"/>
    <mergeCell ref="I673:K674"/>
    <mergeCell ref="L673:M674"/>
    <mergeCell ref="B663:B666"/>
    <mergeCell ref="I663:K666"/>
    <mergeCell ref="L663:M666"/>
    <mergeCell ref="B667:B669"/>
    <mergeCell ref="I667:K669"/>
    <mergeCell ref="L667:M669"/>
    <mergeCell ref="B656:B659"/>
    <mergeCell ref="I656:K659"/>
    <mergeCell ref="L656:M659"/>
    <mergeCell ref="B660:B662"/>
    <mergeCell ref="I660:K662"/>
    <mergeCell ref="L660:M662"/>
    <mergeCell ref="B648:B652"/>
    <mergeCell ref="I648:K652"/>
    <mergeCell ref="L648:M652"/>
    <mergeCell ref="B653:B655"/>
    <mergeCell ref="I653:K655"/>
    <mergeCell ref="L653:M655"/>
    <mergeCell ref="B635:B642"/>
    <mergeCell ref="I635:K642"/>
    <mergeCell ref="L635:M642"/>
    <mergeCell ref="B643:B647"/>
    <mergeCell ref="I643:K647"/>
    <mergeCell ref="L643:M647"/>
    <mergeCell ref="I630:K630"/>
    <mergeCell ref="L630:M630"/>
    <mergeCell ref="I631:K631"/>
    <mergeCell ref="L631:M631"/>
    <mergeCell ref="B632:B634"/>
    <mergeCell ref="I632:K634"/>
    <mergeCell ref="L632:M634"/>
    <mergeCell ref="I622:K622"/>
    <mergeCell ref="L622:M622"/>
    <mergeCell ref="B623:B625"/>
    <mergeCell ref="I623:K625"/>
    <mergeCell ref="L623:M625"/>
    <mergeCell ref="B626:B629"/>
    <mergeCell ref="I626:K629"/>
    <mergeCell ref="L626:M629"/>
    <mergeCell ref="B615:B617"/>
    <mergeCell ref="I615:K617"/>
    <mergeCell ref="L615:M617"/>
    <mergeCell ref="B618:B621"/>
    <mergeCell ref="I618:K621"/>
    <mergeCell ref="L618:M621"/>
    <mergeCell ref="B607:B612"/>
    <mergeCell ref="I607:K612"/>
    <mergeCell ref="L607:M612"/>
    <mergeCell ref="B613:B614"/>
    <mergeCell ref="I613:K614"/>
    <mergeCell ref="L613:M614"/>
    <mergeCell ref="B523:B528"/>
    <mergeCell ref="I523:K528"/>
    <mergeCell ref="L523:M528"/>
    <mergeCell ref="B529:B606"/>
    <mergeCell ref="I529:K606"/>
    <mergeCell ref="L529:M606"/>
    <mergeCell ref="I517:K517"/>
    <mergeCell ref="L517:M517"/>
    <mergeCell ref="I518:K518"/>
    <mergeCell ref="L518:M518"/>
    <mergeCell ref="B519:B522"/>
    <mergeCell ref="I519:K522"/>
    <mergeCell ref="L519:M522"/>
    <mergeCell ref="I513:K513"/>
    <mergeCell ref="L513:M513"/>
    <mergeCell ref="I514:K514"/>
    <mergeCell ref="L514:M514"/>
    <mergeCell ref="B515:B516"/>
    <mergeCell ref="I515:K516"/>
    <mergeCell ref="L515:M516"/>
    <mergeCell ref="I504:K504"/>
    <mergeCell ref="L504:M504"/>
    <mergeCell ref="B505:B506"/>
    <mergeCell ref="I505:K506"/>
    <mergeCell ref="L505:M506"/>
    <mergeCell ref="B507:B512"/>
    <mergeCell ref="I507:K512"/>
    <mergeCell ref="L507:M512"/>
    <mergeCell ref="I501:K501"/>
    <mergeCell ref="L501:M501"/>
    <mergeCell ref="I502:K502"/>
    <mergeCell ref="L502:M502"/>
    <mergeCell ref="I503:K503"/>
    <mergeCell ref="L503:M503"/>
    <mergeCell ref="B495:B497"/>
    <mergeCell ref="I495:K497"/>
    <mergeCell ref="L495:M497"/>
    <mergeCell ref="B498:B500"/>
    <mergeCell ref="I498:K500"/>
    <mergeCell ref="L498:M500"/>
    <mergeCell ref="B53:B60"/>
    <mergeCell ref="I53:K60"/>
    <mergeCell ref="L53:M60"/>
    <mergeCell ref="I61:K61"/>
    <mergeCell ref="L61:M61"/>
    <mergeCell ref="B62:B494"/>
    <mergeCell ref="I62:K494"/>
    <mergeCell ref="L62:M494"/>
    <mergeCell ref="B48:B49"/>
    <mergeCell ref="I48:K49"/>
    <mergeCell ref="L48:M49"/>
    <mergeCell ref="I50:K50"/>
    <mergeCell ref="L50:M50"/>
    <mergeCell ref="B51:B52"/>
    <mergeCell ref="I51:K52"/>
    <mergeCell ref="L51:M52"/>
    <mergeCell ref="I40:K40"/>
    <mergeCell ref="L40:M40"/>
    <mergeCell ref="B41:B43"/>
    <mergeCell ref="I41:K43"/>
    <mergeCell ref="L41:M43"/>
    <mergeCell ref="B44:B47"/>
    <mergeCell ref="I44:K47"/>
    <mergeCell ref="L44:M47"/>
    <mergeCell ref="B31:B32"/>
    <mergeCell ref="I31:K32"/>
    <mergeCell ref="L31:M32"/>
    <mergeCell ref="B33:B39"/>
    <mergeCell ref="I33:K39"/>
    <mergeCell ref="L33:M39"/>
    <mergeCell ref="B20:B24"/>
    <mergeCell ref="I20:K24"/>
    <mergeCell ref="L20:M24"/>
    <mergeCell ref="I25:K25"/>
    <mergeCell ref="L25:M25"/>
    <mergeCell ref="B26:B30"/>
    <mergeCell ref="I26:K30"/>
    <mergeCell ref="L26:M30"/>
    <mergeCell ref="A17:C17"/>
    <mergeCell ref="D17:M17"/>
    <mergeCell ref="A18:A19"/>
    <mergeCell ref="B18:B19"/>
    <mergeCell ref="C18:F18"/>
    <mergeCell ref="G18:H18"/>
    <mergeCell ref="I18:K18"/>
    <mergeCell ref="L18:M19"/>
    <mergeCell ref="I19:K19"/>
    <mergeCell ref="A14:H14"/>
    <mergeCell ref="J14:L14"/>
    <mergeCell ref="A15:H15"/>
    <mergeCell ref="J15:L15"/>
    <mergeCell ref="A16:C16"/>
    <mergeCell ref="D16:M16"/>
    <mergeCell ref="A9:M9"/>
    <mergeCell ref="A10:M10"/>
    <mergeCell ref="A11:M11"/>
    <mergeCell ref="A12:C12"/>
    <mergeCell ref="D12:M12"/>
    <mergeCell ref="A13:H13"/>
    <mergeCell ref="J13:L13"/>
    <mergeCell ref="A8:C8"/>
    <mergeCell ref="D8:M8"/>
    <mergeCell ref="A3:H3"/>
    <mergeCell ref="I3:K3"/>
    <mergeCell ref="L3:M3"/>
    <mergeCell ref="A4:H4"/>
    <mergeCell ref="I4:M4"/>
    <mergeCell ref="A5:H5"/>
    <mergeCell ref="I5:M5"/>
    <mergeCell ref="A1:H1"/>
    <mergeCell ref="I1:K1"/>
    <mergeCell ref="L1:M1"/>
    <mergeCell ref="A2:H2"/>
    <mergeCell ref="I2:K2"/>
    <mergeCell ref="L2:M2"/>
    <mergeCell ref="A6:H6"/>
    <mergeCell ref="I6:M6"/>
    <mergeCell ref="A7:H7"/>
    <mergeCell ref="I7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tabColor rgb="FFFFFF00"/>
  </sheetPr>
  <dimension ref="A1:Q423"/>
  <sheetViews>
    <sheetView workbookViewId="0">
      <selection activeCell="T19" sqref="T19"/>
    </sheetView>
  </sheetViews>
  <sheetFormatPr defaultRowHeight="15"/>
  <cols>
    <col min="1" max="1" width="4.42578125" customWidth="1"/>
    <col min="2" max="2" width="26.85546875" bestFit="1" customWidth="1"/>
    <col min="3" max="3" width="12" bestFit="1" customWidth="1"/>
    <col min="4" max="4" width="9.7109375" bestFit="1" customWidth="1"/>
    <col min="5" max="5" width="11.28515625" customWidth="1"/>
    <col min="6" max="6" width="10.140625" bestFit="1" customWidth="1"/>
    <col min="7" max="7" width="12.85546875" bestFit="1" customWidth="1"/>
    <col min="8" max="8" width="12" bestFit="1" customWidth="1"/>
    <col min="9" max="10" width="1.85546875" customWidth="1"/>
    <col min="12" max="12" width="14.28515625" customWidth="1"/>
    <col min="13" max="13" width="29.5703125" customWidth="1"/>
    <col min="14" max="14" width="9.140625" style="49"/>
    <col min="16" max="16" width="11.5703125" customWidth="1"/>
  </cols>
  <sheetData>
    <row r="1" spans="1:13" ht="13.5" customHeight="1">
      <c r="A1" s="97" t="s">
        <v>0</v>
      </c>
      <c r="B1" s="97"/>
      <c r="C1" s="97"/>
      <c r="D1" s="97"/>
      <c r="E1" s="97"/>
      <c r="F1" s="97"/>
      <c r="G1" s="97"/>
      <c r="H1" s="97"/>
      <c r="I1" s="98"/>
      <c r="J1" s="98"/>
      <c r="K1" s="98"/>
      <c r="L1" s="98"/>
      <c r="M1" s="98"/>
    </row>
    <row r="2" spans="1:13" ht="13.5" customHeight="1">
      <c r="A2" s="97" t="s">
        <v>1</v>
      </c>
      <c r="B2" s="97"/>
      <c r="C2" s="97"/>
      <c r="D2" s="97"/>
      <c r="E2" s="97"/>
      <c r="F2" s="97"/>
      <c r="G2" s="97"/>
      <c r="H2" s="97"/>
      <c r="I2" s="98"/>
      <c r="J2" s="98"/>
      <c r="K2" s="98"/>
      <c r="L2" s="98"/>
      <c r="M2" s="98"/>
    </row>
    <row r="3" spans="1:13" ht="10.9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ht="13.5" customHeight="1">
      <c r="A4" s="98"/>
      <c r="B4" s="98"/>
      <c r="C4" s="98"/>
      <c r="D4" s="98"/>
      <c r="E4" s="98"/>
      <c r="F4" s="98"/>
      <c r="G4" s="98"/>
      <c r="H4" s="98"/>
      <c r="I4" s="97" t="s">
        <v>2</v>
      </c>
      <c r="J4" s="97"/>
      <c r="K4" s="97"/>
      <c r="L4" s="97"/>
      <c r="M4" s="97"/>
    </row>
    <row r="5" spans="1:13" ht="13.5" customHeight="1">
      <c r="A5" s="98"/>
      <c r="B5" s="98"/>
      <c r="C5" s="98"/>
      <c r="D5" s="98"/>
      <c r="E5" s="98"/>
      <c r="F5" s="98"/>
      <c r="G5" s="98"/>
      <c r="H5" s="98"/>
      <c r="I5" s="97" t="s">
        <v>1563</v>
      </c>
      <c r="J5" s="97"/>
      <c r="K5" s="97"/>
      <c r="L5" s="97"/>
      <c r="M5" s="97"/>
    </row>
    <row r="6" spans="1:13" ht="13.5" customHeight="1">
      <c r="A6" s="98"/>
      <c r="B6" s="98"/>
      <c r="C6" s="98"/>
      <c r="D6" s="98"/>
      <c r="E6" s="98"/>
      <c r="F6" s="98"/>
      <c r="G6" s="98"/>
      <c r="H6" s="98"/>
      <c r="I6" s="97" t="s">
        <v>1564</v>
      </c>
      <c r="J6" s="97"/>
      <c r="K6" s="97"/>
      <c r="L6" s="97"/>
      <c r="M6" s="97"/>
    </row>
    <row r="7" spans="1:13" ht="13.5" customHeight="1">
      <c r="A7" s="98"/>
      <c r="B7" s="98"/>
      <c r="C7" s="98"/>
      <c r="D7" s="98"/>
      <c r="E7" s="98"/>
      <c r="F7" s="98"/>
      <c r="G7" s="98"/>
      <c r="H7" s="98"/>
      <c r="I7" s="97" t="s">
        <v>1565</v>
      </c>
      <c r="J7" s="97"/>
      <c r="K7" s="97"/>
      <c r="L7" s="97"/>
      <c r="M7" s="97"/>
    </row>
    <row r="8" spans="1:13" ht="10.15" customHeight="1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</row>
    <row r="9" spans="1:13" ht="20.45" customHeight="1">
      <c r="A9" s="103" t="s">
        <v>6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1:13" ht="13.5" customHeight="1">
      <c r="A10" s="104" t="s">
        <v>1566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</row>
    <row r="11" spans="1:13" ht="13.5" customHeight="1">
      <c r="A11" s="104" t="s">
        <v>1567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</row>
    <row r="12" spans="1:13" ht="10.9" customHeight="1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</row>
    <row r="13" spans="1:13" ht="15.4" customHeight="1">
      <c r="A13" s="99"/>
      <c r="B13" s="99"/>
      <c r="C13" s="99"/>
      <c r="D13" s="99"/>
      <c r="E13" s="99"/>
      <c r="F13" s="99"/>
      <c r="G13" s="99"/>
      <c r="H13" s="100"/>
      <c r="I13" s="1"/>
      <c r="J13" s="101" t="s">
        <v>9</v>
      </c>
      <c r="K13" s="101"/>
      <c r="L13" s="102"/>
      <c r="M13" s="2">
        <v>489911967</v>
      </c>
    </row>
    <row r="14" spans="1:13" ht="15.4" customHeight="1">
      <c r="A14" s="99"/>
      <c r="B14" s="99"/>
      <c r="C14" s="99"/>
      <c r="D14" s="99"/>
      <c r="E14" s="99"/>
      <c r="F14" s="99"/>
      <c r="G14" s="99"/>
      <c r="H14" s="100"/>
      <c r="I14" s="1"/>
      <c r="J14" s="101" t="s">
        <v>10</v>
      </c>
      <c r="K14" s="101"/>
      <c r="L14" s="102"/>
      <c r="M14" s="2">
        <v>42825350</v>
      </c>
    </row>
    <row r="15" spans="1:13" ht="21" customHeight="1">
      <c r="A15" s="99"/>
      <c r="B15" s="99"/>
      <c r="C15" s="99"/>
      <c r="D15" s="99"/>
      <c r="E15" s="99"/>
      <c r="F15" s="99"/>
      <c r="G15" s="99"/>
      <c r="H15" s="100"/>
      <c r="I15" s="1"/>
      <c r="J15" s="101" t="s">
        <v>11</v>
      </c>
      <c r="K15" s="101"/>
      <c r="L15" s="102"/>
      <c r="M15" s="3">
        <v>447086657</v>
      </c>
    </row>
    <row r="16" spans="1:13" ht="10.9" customHeight="1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</row>
    <row r="17" spans="1:17" ht="13.9" customHeight="1">
      <c r="A17" s="105"/>
      <c r="B17" s="105"/>
      <c r="C17" s="105"/>
      <c r="D17" s="106" t="s">
        <v>12</v>
      </c>
      <c r="E17" s="106"/>
      <c r="F17" s="106"/>
      <c r="G17" s="106"/>
      <c r="H17" s="106"/>
      <c r="I17" s="106"/>
      <c r="J17" s="106"/>
      <c r="K17" s="106"/>
      <c r="L17" s="106"/>
      <c r="M17" s="106"/>
    </row>
    <row r="18" spans="1:17" ht="14.1" customHeight="1">
      <c r="A18" s="107" t="s">
        <v>13</v>
      </c>
      <c r="B18" s="107" t="s">
        <v>14</v>
      </c>
      <c r="C18" s="109" t="s">
        <v>15</v>
      </c>
      <c r="D18" s="110"/>
      <c r="E18" s="110"/>
      <c r="F18" s="111"/>
      <c r="G18" s="109" t="s">
        <v>16</v>
      </c>
      <c r="H18" s="111"/>
      <c r="I18" s="112" t="s">
        <v>17</v>
      </c>
      <c r="J18" s="113"/>
      <c r="K18" s="114"/>
      <c r="L18" s="115" t="s">
        <v>18</v>
      </c>
      <c r="M18" s="116"/>
    </row>
    <row r="19" spans="1:17" ht="14.1" customHeight="1">
      <c r="A19" s="108"/>
      <c r="B19" s="108"/>
      <c r="C19" s="4" t="s">
        <v>19</v>
      </c>
      <c r="D19" s="4" t="s">
        <v>20</v>
      </c>
      <c r="E19" s="4" t="s">
        <v>21</v>
      </c>
      <c r="F19" s="4" t="s">
        <v>22</v>
      </c>
      <c r="G19" s="4" t="s">
        <v>23</v>
      </c>
      <c r="H19" s="4" t="s">
        <v>24</v>
      </c>
      <c r="I19" s="112" t="s">
        <v>25</v>
      </c>
      <c r="J19" s="113"/>
      <c r="K19" s="114"/>
      <c r="L19" s="117"/>
      <c r="M19" s="118"/>
    </row>
    <row r="20" spans="1:17" ht="16.149999999999999" customHeight="1">
      <c r="A20" s="12">
        <v>1</v>
      </c>
      <c r="B20" s="12" t="s">
        <v>1568</v>
      </c>
      <c r="C20" s="6" t="s">
        <v>1569</v>
      </c>
      <c r="D20" s="7">
        <v>44970</v>
      </c>
      <c r="E20" s="8" t="s">
        <v>1570</v>
      </c>
      <c r="F20" s="9">
        <v>583275</v>
      </c>
      <c r="G20" s="8" t="s">
        <v>29</v>
      </c>
      <c r="H20" s="9">
        <v>61244</v>
      </c>
      <c r="I20" s="137">
        <v>522031</v>
      </c>
      <c r="J20" s="138"/>
      <c r="K20" s="139"/>
      <c r="L20" s="140" t="s">
        <v>30</v>
      </c>
      <c r="M20" s="141"/>
      <c r="N20">
        <v>4032</v>
      </c>
      <c r="O20">
        <f>+N20*1</f>
        <v>4032</v>
      </c>
      <c r="P20" s="39">
        <f>+F20</f>
        <v>583275</v>
      </c>
      <c r="Q20" t="str">
        <f>+IF(P20&lt;0,"HT","")</f>
        <v/>
      </c>
    </row>
    <row r="21" spans="1:17" ht="16.149999999999999" hidden="1" customHeight="1">
      <c r="A21" s="12">
        <v>2</v>
      </c>
      <c r="B21" s="12" t="s">
        <v>1571</v>
      </c>
      <c r="C21" s="6" t="s">
        <v>1572</v>
      </c>
      <c r="D21" s="7">
        <v>44903</v>
      </c>
      <c r="E21" s="8" t="s">
        <v>1573</v>
      </c>
      <c r="F21" s="9">
        <v>2336040</v>
      </c>
      <c r="G21" s="8" t="s">
        <v>29</v>
      </c>
      <c r="H21" s="9">
        <v>245284</v>
      </c>
      <c r="I21" s="137">
        <v>2090756</v>
      </c>
      <c r="J21" s="138"/>
      <c r="K21" s="139"/>
      <c r="L21" s="140" t="s">
        <v>30</v>
      </c>
      <c r="M21" s="141"/>
      <c r="N21">
        <v>5084</v>
      </c>
      <c r="O21">
        <f t="shared" ref="O21:O84" si="0">+N21*1</f>
        <v>5084</v>
      </c>
      <c r="P21" s="39">
        <f t="shared" ref="P21:P84" si="1">+F21</f>
        <v>2336040</v>
      </c>
      <c r="Q21" t="str">
        <f t="shared" ref="Q21:Q84" si="2">+IF(P21&lt;0,"HT","")</f>
        <v/>
      </c>
    </row>
    <row r="22" spans="1:17" ht="16.149999999999999" customHeight="1">
      <c r="A22" s="12">
        <v>3</v>
      </c>
      <c r="B22" s="12" t="s">
        <v>1574</v>
      </c>
      <c r="C22" s="6" t="s">
        <v>1575</v>
      </c>
      <c r="D22" s="7">
        <v>44930</v>
      </c>
      <c r="E22" s="8" t="s">
        <v>1570</v>
      </c>
      <c r="F22" s="9">
        <v>933240</v>
      </c>
      <c r="G22" s="8" t="s">
        <v>29</v>
      </c>
      <c r="H22" s="9">
        <v>97990</v>
      </c>
      <c r="I22" s="137">
        <v>835250</v>
      </c>
      <c r="J22" s="138"/>
      <c r="K22" s="139"/>
      <c r="L22" s="140" t="s">
        <v>40</v>
      </c>
      <c r="M22" s="141"/>
      <c r="N22">
        <v>309</v>
      </c>
      <c r="O22">
        <f t="shared" si="0"/>
        <v>309</v>
      </c>
      <c r="P22" s="39">
        <f t="shared" si="1"/>
        <v>933240</v>
      </c>
      <c r="Q22" t="str">
        <f t="shared" si="2"/>
        <v/>
      </c>
    </row>
    <row r="23" spans="1:17" ht="14.65" customHeight="1">
      <c r="A23" s="5">
        <v>4</v>
      </c>
      <c r="B23" s="119" t="s">
        <v>1576</v>
      </c>
      <c r="C23" s="6" t="s">
        <v>1577</v>
      </c>
      <c r="D23" s="7">
        <v>44979</v>
      </c>
      <c r="E23" s="8" t="s">
        <v>1578</v>
      </c>
      <c r="F23" s="9">
        <v>1212750</v>
      </c>
      <c r="G23" s="8" t="s">
        <v>29</v>
      </c>
      <c r="H23" s="9">
        <v>127339</v>
      </c>
      <c r="I23" s="121">
        <v>3214885</v>
      </c>
      <c r="J23" s="122"/>
      <c r="K23" s="123"/>
      <c r="L23" s="127" t="s">
        <v>40</v>
      </c>
      <c r="M23" s="128"/>
      <c r="N23">
        <v>6874</v>
      </c>
      <c r="O23">
        <f t="shared" si="0"/>
        <v>6874</v>
      </c>
      <c r="P23" s="39">
        <f t="shared" si="1"/>
        <v>1212750</v>
      </c>
      <c r="Q23" t="str">
        <f t="shared" si="2"/>
        <v/>
      </c>
    </row>
    <row r="24" spans="1:17" ht="14.65" customHeight="1">
      <c r="A24" s="11">
        <v>5</v>
      </c>
      <c r="B24" s="120"/>
      <c r="C24" s="6" t="s">
        <v>1579</v>
      </c>
      <c r="D24" s="7">
        <v>44972</v>
      </c>
      <c r="E24" s="8" t="s">
        <v>1570</v>
      </c>
      <c r="F24" s="9">
        <v>2379300</v>
      </c>
      <c r="G24" s="8" t="s">
        <v>29</v>
      </c>
      <c r="H24" s="9">
        <v>249826</v>
      </c>
      <c r="I24" s="124"/>
      <c r="J24" s="125"/>
      <c r="K24" s="126"/>
      <c r="L24" s="129"/>
      <c r="M24" s="130"/>
      <c r="N24">
        <v>4201</v>
      </c>
      <c r="O24">
        <f t="shared" si="0"/>
        <v>4201</v>
      </c>
      <c r="P24" s="39">
        <f t="shared" si="1"/>
        <v>2379300</v>
      </c>
      <c r="Q24" t="str">
        <f t="shared" si="2"/>
        <v/>
      </c>
    </row>
    <row r="25" spans="1:17" ht="16.149999999999999" hidden="1" customHeight="1">
      <c r="A25" s="12">
        <v>6</v>
      </c>
      <c r="B25" s="12" t="s">
        <v>1580</v>
      </c>
      <c r="C25" s="6" t="s">
        <v>1581</v>
      </c>
      <c r="D25" s="7">
        <v>44902</v>
      </c>
      <c r="E25" s="8" t="s">
        <v>1573</v>
      </c>
      <c r="F25" s="9">
        <v>1168020</v>
      </c>
      <c r="G25" s="8">
        <v>0</v>
      </c>
      <c r="H25" s="8">
        <v>0</v>
      </c>
      <c r="I25" s="137">
        <v>1168020</v>
      </c>
      <c r="J25" s="138"/>
      <c r="K25" s="139"/>
      <c r="L25" s="140" t="s">
        <v>40</v>
      </c>
      <c r="M25" s="141"/>
      <c r="N25">
        <v>4542</v>
      </c>
      <c r="O25">
        <f t="shared" si="0"/>
        <v>4542</v>
      </c>
      <c r="P25" s="39">
        <f t="shared" si="1"/>
        <v>1168020</v>
      </c>
      <c r="Q25" t="str">
        <f t="shared" si="2"/>
        <v/>
      </c>
    </row>
    <row r="26" spans="1:17" ht="16.149999999999999" customHeight="1">
      <c r="A26" s="12">
        <v>7</v>
      </c>
      <c r="B26" s="12" t="s">
        <v>1582</v>
      </c>
      <c r="C26" s="6" t="s">
        <v>1583</v>
      </c>
      <c r="D26" s="7">
        <v>44928</v>
      </c>
      <c r="E26" s="8" t="s">
        <v>1584</v>
      </c>
      <c r="F26" s="9">
        <v>951720</v>
      </c>
      <c r="G26" s="8" t="s">
        <v>1585</v>
      </c>
      <c r="H26" s="9">
        <v>99931</v>
      </c>
      <c r="I26" s="137">
        <v>851789</v>
      </c>
      <c r="J26" s="138"/>
      <c r="K26" s="139"/>
      <c r="L26" s="140" t="s">
        <v>63</v>
      </c>
      <c r="M26" s="141"/>
      <c r="N26">
        <v>4</v>
      </c>
      <c r="O26">
        <f t="shared" si="0"/>
        <v>4</v>
      </c>
      <c r="P26" s="39">
        <f t="shared" si="1"/>
        <v>951720</v>
      </c>
      <c r="Q26" t="str">
        <f t="shared" si="2"/>
        <v/>
      </c>
    </row>
    <row r="27" spans="1:17" ht="14.45" customHeight="1">
      <c r="A27" s="5">
        <v>8</v>
      </c>
      <c r="B27" s="119" t="s">
        <v>1586</v>
      </c>
      <c r="C27" s="6" t="s">
        <v>1587</v>
      </c>
      <c r="D27" s="7">
        <v>44930</v>
      </c>
      <c r="E27" s="8" t="s">
        <v>1588</v>
      </c>
      <c r="F27" s="9">
        <v>951720</v>
      </c>
      <c r="G27" s="8" t="s">
        <v>29</v>
      </c>
      <c r="H27" s="9">
        <v>99931</v>
      </c>
      <c r="I27" s="121">
        <v>93660447</v>
      </c>
      <c r="J27" s="122"/>
      <c r="K27" s="123"/>
      <c r="L27" s="127" t="s">
        <v>63</v>
      </c>
      <c r="M27" s="128"/>
      <c r="N27">
        <v>388</v>
      </c>
      <c r="O27">
        <f t="shared" si="0"/>
        <v>388</v>
      </c>
      <c r="P27" s="39">
        <f t="shared" si="1"/>
        <v>951720</v>
      </c>
      <c r="Q27" t="str">
        <f t="shared" si="2"/>
        <v/>
      </c>
    </row>
    <row r="28" spans="1:17" ht="14.45" customHeight="1">
      <c r="A28" s="10">
        <v>9</v>
      </c>
      <c r="B28" s="131"/>
      <c r="C28" s="6" t="s">
        <v>1589</v>
      </c>
      <c r="D28" s="7">
        <v>44929</v>
      </c>
      <c r="E28" s="8" t="s">
        <v>1590</v>
      </c>
      <c r="F28" s="9">
        <v>951720</v>
      </c>
      <c r="G28" s="8" t="s">
        <v>29</v>
      </c>
      <c r="H28" s="9">
        <v>99931</v>
      </c>
      <c r="I28" s="132"/>
      <c r="J28" s="133"/>
      <c r="K28" s="134"/>
      <c r="L28" s="135"/>
      <c r="M28" s="136"/>
      <c r="N28">
        <v>218</v>
      </c>
      <c r="O28">
        <f t="shared" si="0"/>
        <v>218</v>
      </c>
      <c r="P28" s="39">
        <f t="shared" si="1"/>
        <v>951720</v>
      </c>
      <c r="Q28" t="str">
        <f t="shared" si="2"/>
        <v/>
      </c>
    </row>
    <row r="29" spans="1:17" ht="14.45" customHeight="1">
      <c r="A29" s="10">
        <v>10</v>
      </c>
      <c r="B29" s="131"/>
      <c r="C29" s="6" t="s">
        <v>1591</v>
      </c>
      <c r="D29" s="7">
        <v>44943</v>
      </c>
      <c r="E29" s="8" t="s">
        <v>1592</v>
      </c>
      <c r="F29" s="9">
        <v>485100</v>
      </c>
      <c r="G29" s="8" t="s">
        <v>29</v>
      </c>
      <c r="H29" s="9">
        <v>50935</v>
      </c>
      <c r="I29" s="132"/>
      <c r="J29" s="133"/>
      <c r="K29" s="134"/>
      <c r="L29" s="135"/>
      <c r="M29" s="136"/>
      <c r="N29">
        <v>1735</v>
      </c>
      <c r="O29">
        <f t="shared" si="0"/>
        <v>1735</v>
      </c>
      <c r="P29" s="39">
        <f t="shared" si="1"/>
        <v>485100</v>
      </c>
      <c r="Q29" t="str">
        <f t="shared" si="2"/>
        <v/>
      </c>
    </row>
    <row r="30" spans="1:17" ht="14.45" customHeight="1">
      <c r="A30" s="10">
        <v>11</v>
      </c>
      <c r="B30" s="131"/>
      <c r="C30" s="6" t="s">
        <v>1593</v>
      </c>
      <c r="D30" s="7">
        <v>44929</v>
      </c>
      <c r="E30" s="8" t="s">
        <v>1592</v>
      </c>
      <c r="F30" s="9">
        <v>951720</v>
      </c>
      <c r="G30" s="8" t="s">
        <v>29</v>
      </c>
      <c r="H30" s="9">
        <v>99931</v>
      </c>
      <c r="I30" s="132"/>
      <c r="J30" s="133"/>
      <c r="K30" s="134"/>
      <c r="L30" s="135"/>
      <c r="M30" s="136"/>
      <c r="N30">
        <v>85</v>
      </c>
      <c r="O30">
        <f t="shared" si="0"/>
        <v>85</v>
      </c>
      <c r="P30" s="39">
        <f t="shared" si="1"/>
        <v>951720</v>
      </c>
      <c r="Q30" t="str">
        <f t="shared" si="2"/>
        <v/>
      </c>
    </row>
    <row r="31" spans="1:17" ht="14.45" customHeight="1">
      <c r="A31" s="10">
        <v>12</v>
      </c>
      <c r="B31" s="131"/>
      <c r="C31" s="6" t="s">
        <v>1594</v>
      </c>
      <c r="D31" s="7">
        <v>44929</v>
      </c>
      <c r="E31" s="8" t="s">
        <v>1584</v>
      </c>
      <c r="F31" s="9">
        <v>951720</v>
      </c>
      <c r="G31" s="8" t="s">
        <v>29</v>
      </c>
      <c r="H31" s="9">
        <v>99931</v>
      </c>
      <c r="I31" s="132"/>
      <c r="J31" s="133"/>
      <c r="K31" s="134"/>
      <c r="L31" s="135"/>
      <c r="M31" s="136"/>
      <c r="N31">
        <v>205</v>
      </c>
      <c r="O31">
        <f t="shared" si="0"/>
        <v>205</v>
      </c>
      <c r="P31" s="39">
        <f t="shared" si="1"/>
        <v>951720</v>
      </c>
      <c r="Q31" t="str">
        <f t="shared" si="2"/>
        <v/>
      </c>
    </row>
    <row r="32" spans="1:17" ht="14.45" customHeight="1">
      <c r="A32" s="10">
        <v>13</v>
      </c>
      <c r="B32" s="131"/>
      <c r="C32" s="6" t="s">
        <v>1595</v>
      </c>
      <c r="D32" s="7">
        <v>44929</v>
      </c>
      <c r="E32" s="8" t="s">
        <v>1596</v>
      </c>
      <c r="F32" s="9">
        <v>951720</v>
      </c>
      <c r="G32" s="8" t="s">
        <v>29</v>
      </c>
      <c r="H32" s="9">
        <v>99931</v>
      </c>
      <c r="I32" s="132"/>
      <c r="J32" s="133"/>
      <c r="K32" s="134"/>
      <c r="L32" s="135"/>
      <c r="M32" s="136"/>
      <c r="N32">
        <v>183</v>
      </c>
      <c r="O32">
        <f t="shared" si="0"/>
        <v>183</v>
      </c>
      <c r="P32" s="39">
        <f t="shared" si="1"/>
        <v>951720</v>
      </c>
      <c r="Q32" t="str">
        <f t="shared" si="2"/>
        <v/>
      </c>
    </row>
    <row r="33" spans="1:17" ht="14.45" customHeight="1">
      <c r="A33" s="10">
        <v>14</v>
      </c>
      <c r="B33" s="131"/>
      <c r="C33" s="6" t="s">
        <v>1597</v>
      </c>
      <c r="D33" s="7">
        <v>44940</v>
      </c>
      <c r="E33" s="8" t="s">
        <v>1584</v>
      </c>
      <c r="F33" s="9">
        <v>571032</v>
      </c>
      <c r="G33" s="8" t="s">
        <v>29</v>
      </c>
      <c r="H33" s="9">
        <v>59958</v>
      </c>
      <c r="I33" s="132"/>
      <c r="J33" s="133"/>
      <c r="K33" s="134"/>
      <c r="L33" s="135"/>
      <c r="M33" s="136"/>
      <c r="N33">
        <v>1558</v>
      </c>
      <c r="O33">
        <f t="shared" si="0"/>
        <v>1558</v>
      </c>
      <c r="P33" s="39">
        <f t="shared" si="1"/>
        <v>571032</v>
      </c>
      <c r="Q33" t="str">
        <f t="shared" si="2"/>
        <v/>
      </c>
    </row>
    <row r="34" spans="1:17" ht="14.45" customHeight="1">
      <c r="A34" s="10">
        <v>15</v>
      </c>
      <c r="B34" s="131"/>
      <c r="C34" s="6" t="s">
        <v>1598</v>
      </c>
      <c r="D34" s="7">
        <v>44929</v>
      </c>
      <c r="E34" s="8" t="s">
        <v>1592</v>
      </c>
      <c r="F34" s="9">
        <v>951720</v>
      </c>
      <c r="G34" s="8" t="s">
        <v>29</v>
      </c>
      <c r="H34" s="9">
        <v>99931</v>
      </c>
      <c r="I34" s="132"/>
      <c r="J34" s="133"/>
      <c r="K34" s="134"/>
      <c r="L34" s="135"/>
      <c r="M34" s="136"/>
      <c r="N34">
        <v>80</v>
      </c>
      <c r="O34">
        <f t="shared" si="0"/>
        <v>80</v>
      </c>
      <c r="P34" s="39">
        <f t="shared" si="1"/>
        <v>951720</v>
      </c>
      <c r="Q34" t="str">
        <f t="shared" si="2"/>
        <v/>
      </c>
    </row>
    <row r="35" spans="1:17" ht="14.45" customHeight="1">
      <c r="A35" s="10">
        <v>16</v>
      </c>
      <c r="B35" s="131"/>
      <c r="C35" s="6" t="s">
        <v>1599</v>
      </c>
      <c r="D35" s="7">
        <v>44928</v>
      </c>
      <c r="E35" s="8" t="s">
        <v>1584</v>
      </c>
      <c r="F35" s="9">
        <v>951720</v>
      </c>
      <c r="G35" s="8" t="s">
        <v>29</v>
      </c>
      <c r="H35" s="9">
        <v>99931</v>
      </c>
      <c r="I35" s="132"/>
      <c r="J35" s="133"/>
      <c r="K35" s="134"/>
      <c r="L35" s="135"/>
      <c r="M35" s="136"/>
      <c r="N35">
        <v>65</v>
      </c>
      <c r="O35">
        <f t="shared" si="0"/>
        <v>65</v>
      </c>
      <c r="P35" s="39">
        <f t="shared" si="1"/>
        <v>951720</v>
      </c>
      <c r="Q35" t="str">
        <f t="shared" si="2"/>
        <v/>
      </c>
    </row>
    <row r="36" spans="1:17" ht="14.45" customHeight="1">
      <c r="A36" s="10">
        <v>17</v>
      </c>
      <c r="B36" s="131"/>
      <c r="C36" s="6" t="s">
        <v>1600</v>
      </c>
      <c r="D36" s="7">
        <v>44929</v>
      </c>
      <c r="E36" s="8" t="s">
        <v>1596</v>
      </c>
      <c r="F36" s="9">
        <v>951720</v>
      </c>
      <c r="G36" s="8" t="s">
        <v>29</v>
      </c>
      <c r="H36" s="9">
        <v>99931</v>
      </c>
      <c r="I36" s="132"/>
      <c r="J36" s="133"/>
      <c r="K36" s="134"/>
      <c r="L36" s="135"/>
      <c r="M36" s="136"/>
      <c r="N36">
        <v>134</v>
      </c>
      <c r="O36">
        <f t="shared" si="0"/>
        <v>134</v>
      </c>
      <c r="P36" s="39">
        <f t="shared" si="1"/>
        <v>951720</v>
      </c>
      <c r="Q36" t="str">
        <f t="shared" si="2"/>
        <v/>
      </c>
    </row>
    <row r="37" spans="1:17" ht="14.45" customHeight="1">
      <c r="A37" s="10">
        <v>18</v>
      </c>
      <c r="B37" s="131"/>
      <c r="C37" s="6" t="s">
        <v>1601</v>
      </c>
      <c r="D37" s="7">
        <v>44929</v>
      </c>
      <c r="E37" s="8" t="s">
        <v>1584</v>
      </c>
      <c r="F37" s="9">
        <v>951720</v>
      </c>
      <c r="G37" s="8" t="s">
        <v>29</v>
      </c>
      <c r="H37" s="9">
        <v>99931</v>
      </c>
      <c r="I37" s="132"/>
      <c r="J37" s="133"/>
      <c r="K37" s="134"/>
      <c r="L37" s="135"/>
      <c r="M37" s="136"/>
      <c r="N37">
        <v>216</v>
      </c>
      <c r="O37">
        <f t="shared" si="0"/>
        <v>216</v>
      </c>
      <c r="P37" s="39">
        <f t="shared" si="1"/>
        <v>951720</v>
      </c>
      <c r="Q37" t="str">
        <f t="shared" si="2"/>
        <v/>
      </c>
    </row>
    <row r="38" spans="1:17" ht="14.45" customHeight="1">
      <c r="A38" s="10">
        <v>19</v>
      </c>
      <c r="B38" s="131"/>
      <c r="C38" s="6" t="s">
        <v>1602</v>
      </c>
      <c r="D38" s="7">
        <v>44928</v>
      </c>
      <c r="E38" s="8" t="s">
        <v>1584</v>
      </c>
      <c r="F38" s="9">
        <v>951720</v>
      </c>
      <c r="G38" s="8" t="s">
        <v>29</v>
      </c>
      <c r="H38" s="9">
        <v>99931</v>
      </c>
      <c r="I38" s="132"/>
      <c r="J38" s="133"/>
      <c r="K38" s="134"/>
      <c r="L38" s="135"/>
      <c r="M38" s="136"/>
      <c r="N38">
        <v>59</v>
      </c>
      <c r="O38">
        <f t="shared" si="0"/>
        <v>59</v>
      </c>
      <c r="P38" s="39">
        <f t="shared" si="1"/>
        <v>951720</v>
      </c>
      <c r="Q38" t="str">
        <f t="shared" si="2"/>
        <v/>
      </c>
    </row>
    <row r="39" spans="1:17" ht="14.45" customHeight="1">
      <c r="A39" s="10">
        <v>20</v>
      </c>
      <c r="B39" s="131"/>
      <c r="C39" s="6" t="s">
        <v>1603</v>
      </c>
      <c r="D39" s="7">
        <v>44929</v>
      </c>
      <c r="E39" s="8" t="s">
        <v>1592</v>
      </c>
      <c r="F39" s="9">
        <v>951720</v>
      </c>
      <c r="G39" s="8" t="s">
        <v>29</v>
      </c>
      <c r="H39" s="9">
        <v>99931</v>
      </c>
      <c r="I39" s="132"/>
      <c r="J39" s="133"/>
      <c r="K39" s="134"/>
      <c r="L39" s="135"/>
      <c r="M39" s="136"/>
      <c r="N39">
        <v>83</v>
      </c>
      <c r="O39">
        <f t="shared" si="0"/>
        <v>83</v>
      </c>
      <c r="P39" s="39">
        <f t="shared" si="1"/>
        <v>951720</v>
      </c>
      <c r="Q39" t="str">
        <f t="shared" si="2"/>
        <v/>
      </c>
    </row>
    <row r="40" spans="1:17" ht="14.45" customHeight="1">
      <c r="A40" s="10">
        <v>21</v>
      </c>
      <c r="B40" s="131"/>
      <c r="C40" s="6" t="s">
        <v>1604</v>
      </c>
      <c r="D40" s="7">
        <v>44930</v>
      </c>
      <c r="E40" s="8" t="s">
        <v>1590</v>
      </c>
      <c r="F40" s="9">
        <v>951720</v>
      </c>
      <c r="G40" s="8" t="s">
        <v>29</v>
      </c>
      <c r="H40" s="9">
        <v>99931</v>
      </c>
      <c r="I40" s="132"/>
      <c r="J40" s="133"/>
      <c r="K40" s="134"/>
      <c r="L40" s="135"/>
      <c r="M40" s="136"/>
      <c r="N40">
        <v>254</v>
      </c>
      <c r="O40">
        <f t="shared" si="0"/>
        <v>254</v>
      </c>
      <c r="P40" s="39">
        <f t="shared" si="1"/>
        <v>951720</v>
      </c>
      <c r="Q40" t="str">
        <f t="shared" si="2"/>
        <v/>
      </c>
    </row>
    <row r="41" spans="1:17" ht="14.45" customHeight="1">
      <c r="A41" s="10">
        <v>22</v>
      </c>
      <c r="B41" s="131"/>
      <c r="C41" s="6" t="s">
        <v>1605</v>
      </c>
      <c r="D41" s="7">
        <v>44929</v>
      </c>
      <c r="E41" s="8" t="s">
        <v>1584</v>
      </c>
      <c r="F41" s="9">
        <v>951720</v>
      </c>
      <c r="G41" s="8" t="s">
        <v>29</v>
      </c>
      <c r="H41" s="9">
        <v>99931</v>
      </c>
      <c r="I41" s="132"/>
      <c r="J41" s="133"/>
      <c r="K41" s="134"/>
      <c r="L41" s="135"/>
      <c r="M41" s="136"/>
      <c r="N41">
        <v>204</v>
      </c>
      <c r="O41">
        <f t="shared" si="0"/>
        <v>204</v>
      </c>
      <c r="P41" s="39">
        <f t="shared" si="1"/>
        <v>951720</v>
      </c>
      <c r="Q41" t="str">
        <f t="shared" si="2"/>
        <v/>
      </c>
    </row>
    <row r="42" spans="1:17" ht="14.45" customHeight="1">
      <c r="A42" s="10">
        <v>23</v>
      </c>
      <c r="B42" s="131"/>
      <c r="C42" s="6" t="s">
        <v>1606</v>
      </c>
      <c r="D42" s="7">
        <v>44930</v>
      </c>
      <c r="E42" s="8" t="s">
        <v>1588</v>
      </c>
      <c r="F42" s="9">
        <v>466620</v>
      </c>
      <c r="G42" s="8" t="s">
        <v>29</v>
      </c>
      <c r="H42" s="9">
        <v>48995</v>
      </c>
      <c r="I42" s="132"/>
      <c r="J42" s="133"/>
      <c r="K42" s="134"/>
      <c r="L42" s="135"/>
      <c r="M42" s="136"/>
      <c r="N42">
        <v>386</v>
      </c>
      <c r="O42">
        <f t="shared" si="0"/>
        <v>386</v>
      </c>
      <c r="P42" s="39">
        <f t="shared" si="1"/>
        <v>466620</v>
      </c>
      <c r="Q42" t="str">
        <f t="shared" si="2"/>
        <v/>
      </c>
    </row>
    <row r="43" spans="1:17" ht="14.45" customHeight="1">
      <c r="A43" s="10">
        <v>24</v>
      </c>
      <c r="B43" s="131"/>
      <c r="C43" s="6" t="s">
        <v>1607</v>
      </c>
      <c r="D43" s="7">
        <v>44942</v>
      </c>
      <c r="E43" s="8" t="s">
        <v>1590</v>
      </c>
      <c r="F43" s="9">
        <v>485100</v>
      </c>
      <c r="G43" s="8" t="s">
        <v>29</v>
      </c>
      <c r="H43" s="9">
        <v>50935</v>
      </c>
      <c r="I43" s="132"/>
      <c r="J43" s="133"/>
      <c r="K43" s="134"/>
      <c r="L43" s="135"/>
      <c r="M43" s="136"/>
      <c r="N43">
        <v>1627</v>
      </c>
      <c r="O43">
        <f t="shared" si="0"/>
        <v>1627</v>
      </c>
      <c r="P43" s="39">
        <f t="shared" si="1"/>
        <v>485100</v>
      </c>
      <c r="Q43" t="str">
        <f t="shared" si="2"/>
        <v/>
      </c>
    </row>
    <row r="44" spans="1:17" ht="14.45" customHeight="1">
      <c r="A44" s="10">
        <v>25</v>
      </c>
      <c r="B44" s="131"/>
      <c r="C44" s="6" t="s">
        <v>1608</v>
      </c>
      <c r="D44" s="7">
        <v>44930</v>
      </c>
      <c r="E44" s="8" t="s">
        <v>1590</v>
      </c>
      <c r="F44" s="9">
        <v>951720</v>
      </c>
      <c r="G44" s="8" t="s">
        <v>29</v>
      </c>
      <c r="H44" s="9">
        <v>99931</v>
      </c>
      <c r="I44" s="132"/>
      <c r="J44" s="133"/>
      <c r="K44" s="134"/>
      <c r="L44" s="135"/>
      <c r="M44" s="136"/>
      <c r="N44">
        <v>261</v>
      </c>
      <c r="O44">
        <f t="shared" si="0"/>
        <v>261</v>
      </c>
      <c r="P44" s="39">
        <f t="shared" si="1"/>
        <v>951720</v>
      </c>
      <c r="Q44" t="str">
        <f t="shared" si="2"/>
        <v/>
      </c>
    </row>
    <row r="45" spans="1:17" ht="14.45" customHeight="1">
      <c r="A45" s="10">
        <v>26</v>
      </c>
      <c r="B45" s="131"/>
      <c r="C45" s="6" t="s">
        <v>1609</v>
      </c>
      <c r="D45" s="7">
        <v>44929</v>
      </c>
      <c r="E45" s="8" t="s">
        <v>1596</v>
      </c>
      <c r="F45" s="9">
        <v>951720</v>
      </c>
      <c r="G45" s="8" t="s">
        <v>29</v>
      </c>
      <c r="H45" s="9">
        <v>99931</v>
      </c>
      <c r="I45" s="132"/>
      <c r="J45" s="133"/>
      <c r="K45" s="134"/>
      <c r="L45" s="135"/>
      <c r="M45" s="136"/>
      <c r="N45">
        <v>142</v>
      </c>
      <c r="O45">
        <f t="shared" si="0"/>
        <v>142</v>
      </c>
      <c r="P45" s="39">
        <f t="shared" si="1"/>
        <v>951720</v>
      </c>
      <c r="Q45" t="str">
        <f t="shared" si="2"/>
        <v/>
      </c>
    </row>
    <row r="46" spans="1:17" ht="14.45" customHeight="1">
      <c r="A46" s="10">
        <v>27</v>
      </c>
      <c r="B46" s="131"/>
      <c r="C46" s="6" t="s">
        <v>1610</v>
      </c>
      <c r="D46" s="7">
        <v>44930</v>
      </c>
      <c r="E46" s="8" t="s">
        <v>1590</v>
      </c>
      <c r="F46" s="9">
        <v>951720</v>
      </c>
      <c r="G46" s="8" t="s">
        <v>29</v>
      </c>
      <c r="H46" s="9">
        <v>99931</v>
      </c>
      <c r="I46" s="132"/>
      <c r="J46" s="133"/>
      <c r="K46" s="134"/>
      <c r="L46" s="135"/>
      <c r="M46" s="136"/>
      <c r="N46">
        <v>262</v>
      </c>
      <c r="O46">
        <f t="shared" si="0"/>
        <v>262</v>
      </c>
      <c r="P46" s="39">
        <f t="shared" si="1"/>
        <v>951720</v>
      </c>
      <c r="Q46" t="str">
        <f t="shared" si="2"/>
        <v/>
      </c>
    </row>
    <row r="47" spans="1:17" ht="14.45" customHeight="1">
      <c r="A47" s="10">
        <v>28</v>
      </c>
      <c r="B47" s="131"/>
      <c r="C47" s="6" t="s">
        <v>1611</v>
      </c>
      <c r="D47" s="7">
        <v>44929</v>
      </c>
      <c r="E47" s="8" t="s">
        <v>1584</v>
      </c>
      <c r="F47" s="9">
        <v>951720</v>
      </c>
      <c r="G47" s="8" t="s">
        <v>29</v>
      </c>
      <c r="H47" s="9">
        <v>99931</v>
      </c>
      <c r="I47" s="132"/>
      <c r="J47" s="133"/>
      <c r="K47" s="134"/>
      <c r="L47" s="135"/>
      <c r="M47" s="136"/>
      <c r="N47">
        <v>215</v>
      </c>
      <c r="O47">
        <f t="shared" si="0"/>
        <v>215</v>
      </c>
      <c r="P47" s="39">
        <f t="shared" si="1"/>
        <v>951720</v>
      </c>
      <c r="Q47" t="str">
        <f t="shared" si="2"/>
        <v/>
      </c>
    </row>
    <row r="48" spans="1:17" ht="14.45" customHeight="1">
      <c r="A48" s="10">
        <v>29</v>
      </c>
      <c r="B48" s="131"/>
      <c r="C48" s="6" t="s">
        <v>1612</v>
      </c>
      <c r="D48" s="7">
        <v>44930</v>
      </c>
      <c r="E48" s="8" t="s">
        <v>1590</v>
      </c>
      <c r="F48" s="9">
        <v>951720</v>
      </c>
      <c r="G48" s="8" t="s">
        <v>29</v>
      </c>
      <c r="H48" s="9">
        <v>99931</v>
      </c>
      <c r="I48" s="132"/>
      <c r="J48" s="133"/>
      <c r="K48" s="134"/>
      <c r="L48" s="135"/>
      <c r="M48" s="136"/>
      <c r="N48">
        <v>284</v>
      </c>
      <c r="O48">
        <f t="shared" si="0"/>
        <v>284</v>
      </c>
      <c r="P48" s="39">
        <f t="shared" si="1"/>
        <v>951720</v>
      </c>
      <c r="Q48" t="str">
        <f t="shared" si="2"/>
        <v/>
      </c>
    </row>
    <row r="49" spans="1:17" ht="14.45" customHeight="1">
      <c r="A49" s="10">
        <v>30</v>
      </c>
      <c r="B49" s="131"/>
      <c r="C49" s="6" t="s">
        <v>1613</v>
      </c>
      <c r="D49" s="7">
        <v>44929</v>
      </c>
      <c r="E49" s="8" t="s">
        <v>1596</v>
      </c>
      <c r="F49" s="9">
        <v>951720</v>
      </c>
      <c r="G49" s="8" t="s">
        <v>29</v>
      </c>
      <c r="H49" s="9">
        <v>99931</v>
      </c>
      <c r="I49" s="132"/>
      <c r="J49" s="133"/>
      <c r="K49" s="134"/>
      <c r="L49" s="135"/>
      <c r="M49" s="136"/>
      <c r="N49">
        <v>191</v>
      </c>
      <c r="O49">
        <f t="shared" si="0"/>
        <v>191</v>
      </c>
      <c r="P49" s="39">
        <f t="shared" si="1"/>
        <v>951720</v>
      </c>
      <c r="Q49" t="str">
        <f t="shared" si="2"/>
        <v/>
      </c>
    </row>
    <row r="50" spans="1:17" ht="14.45" customHeight="1">
      <c r="A50" s="10">
        <v>31</v>
      </c>
      <c r="B50" s="131"/>
      <c r="C50" s="6" t="s">
        <v>1614</v>
      </c>
      <c r="D50" s="7">
        <v>44929</v>
      </c>
      <c r="E50" s="8" t="s">
        <v>1584</v>
      </c>
      <c r="F50" s="9">
        <v>951720</v>
      </c>
      <c r="G50" s="8" t="s">
        <v>29</v>
      </c>
      <c r="H50" s="9">
        <v>99931</v>
      </c>
      <c r="I50" s="132"/>
      <c r="J50" s="133"/>
      <c r="K50" s="134"/>
      <c r="L50" s="135"/>
      <c r="M50" s="136"/>
      <c r="N50">
        <v>206</v>
      </c>
      <c r="O50">
        <f t="shared" si="0"/>
        <v>206</v>
      </c>
      <c r="P50" s="39">
        <f t="shared" si="1"/>
        <v>951720</v>
      </c>
      <c r="Q50" t="str">
        <f t="shared" si="2"/>
        <v/>
      </c>
    </row>
    <row r="51" spans="1:17" ht="14.45" customHeight="1">
      <c r="A51" s="10">
        <v>32</v>
      </c>
      <c r="B51" s="131"/>
      <c r="C51" s="6" t="s">
        <v>1615</v>
      </c>
      <c r="D51" s="7">
        <v>44929</v>
      </c>
      <c r="E51" s="8" t="s">
        <v>1590</v>
      </c>
      <c r="F51" s="9">
        <v>951720</v>
      </c>
      <c r="G51" s="8" t="s">
        <v>29</v>
      </c>
      <c r="H51" s="9">
        <v>99931</v>
      </c>
      <c r="I51" s="132"/>
      <c r="J51" s="133"/>
      <c r="K51" s="134"/>
      <c r="L51" s="135"/>
      <c r="M51" s="136"/>
      <c r="N51">
        <v>144</v>
      </c>
      <c r="O51">
        <f t="shared" si="0"/>
        <v>144</v>
      </c>
      <c r="P51" s="39">
        <f t="shared" si="1"/>
        <v>951720</v>
      </c>
      <c r="Q51" t="str">
        <f t="shared" si="2"/>
        <v/>
      </c>
    </row>
    <row r="52" spans="1:17" ht="14.45" customHeight="1">
      <c r="A52" s="10">
        <v>33</v>
      </c>
      <c r="B52" s="131"/>
      <c r="C52" s="6" t="s">
        <v>1616</v>
      </c>
      <c r="D52" s="7">
        <v>44929</v>
      </c>
      <c r="E52" s="8" t="s">
        <v>1592</v>
      </c>
      <c r="F52" s="9">
        <v>951720</v>
      </c>
      <c r="G52" s="8" t="s">
        <v>29</v>
      </c>
      <c r="H52" s="9">
        <v>99931</v>
      </c>
      <c r="I52" s="132"/>
      <c r="J52" s="133"/>
      <c r="K52" s="134"/>
      <c r="L52" s="135"/>
      <c r="M52" s="136"/>
      <c r="N52">
        <v>129</v>
      </c>
      <c r="O52">
        <f t="shared" si="0"/>
        <v>129</v>
      </c>
      <c r="P52" s="39">
        <f t="shared" si="1"/>
        <v>951720</v>
      </c>
      <c r="Q52" t="str">
        <f t="shared" si="2"/>
        <v/>
      </c>
    </row>
    <row r="53" spans="1:17" ht="14.45" customHeight="1">
      <c r="A53" s="10">
        <v>34</v>
      </c>
      <c r="B53" s="131"/>
      <c r="C53" s="6" t="s">
        <v>1617</v>
      </c>
      <c r="D53" s="7">
        <v>44929</v>
      </c>
      <c r="E53" s="8" t="s">
        <v>1592</v>
      </c>
      <c r="F53" s="9">
        <v>951720</v>
      </c>
      <c r="G53" s="8" t="s">
        <v>29</v>
      </c>
      <c r="H53" s="9">
        <v>99931</v>
      </c>
      <c r="I53" s="132"/>
      <c r="J53" s="133"/>
      <c r="K53" s="134"/>
      <c r="L53" s="135"/>
      <c r="M53" s="136"/>
      <c r="N53">
        <v>106</v>
      </c>
      <c r="O53">
        <f t="shared" si="0"/>
        <v>106</v>
      </c>
      <c r="P53" s="39">
        <f t="shared" si="1"/>
        <v>951720</v>
      </c>
      <c r="Q53" t="str">
        <f t="shared" si="2"/>
        <v/>
      </c>
    </row>
    <row r="54" spans="1:17" ht="14.45" customHeight="1">
      <c r="A54" s="10">
        <v>35</v>
      </c>
      <c r="B54" s="131"/>
      <c r="C54" s="6" t="s">
        <v>1618</v>
      </c>
      <c r="D54" s="7">
        <v>44930</v>
      </c>
      <c r="E54" s="8" t="s">
        <v>1588</v>
      </c>
      <c r="F54" s="9">
        <v>951720</v>
      </c>
      <c r="G54" s="8" t="s">
        <v>29</v>
      </c>
      <c r="H54" s="9">
        <v>99931</v>
      </c>
      <c r="I54" s="132"/>
      <c r="J54" s="133"/>
      <c r="K54" s="134"/>
      <c r="L54" s="135"/>
      <c r="M54" s="136"/>
      <c r="N54">
        <v>285</v>
      </c>
      <c r="O54">
        <f t="shared" si="0"/>
        <v>285</v>
      </c>
      <c r="P54" s="39">
        <f t="shared" si="1"/>
        <v>951720</v>
      </c>
      <c r="Q54" t="str">
        <f t="shared" si="2"/>
        <v/>
      </c>
    </row>
    <row r="55" spans="1:17" ht="14.45" customHeight="1">
      <c r="A55" s="10">
        <v>36</v>
      </c>
      <c r="B55" s="131"/>
      <c r="C55" s="6" t="s">
        <v>1619</v>
      </c>
      <c r="D55" s="7">
        <v>44929</v>
      </c>
      <c r="E55" s="8" t="s">
        <v>1584</v>
      </c>
      <c r="F55" s="9">
        <v>951720</v>
      </c>
      <c r="G55" s="8" t="s">
        <v>29</v>
      </c>
      <c r="H55" s="9">
        <v>99931</v>
      </c>
      <c r="I55" s="132"/>
      <c r="J55" s="133"/>
      <c r="K55" s="134"/>
      <c r="L55" s="135"/>
      <c r="M55" s="136"/>
      <c r="N55">
        <v>208</v>
      </c>
      <c r="O55">
        <f t="shared" si="0"/>
        <v>208</v>
      </c>
      <c r="P55" s="39">
        <f t="shared" si="1"/>
        <v>951720</v>
      </c>
      <c r="Q55" t="str">
        <f t="shared" si="2"/>
        <v/>
      </c>
    </row>
    <row r="56" spans="1:17" ht="14.45" customHeight="1">
      <c r="A56" s="10">
        <v>37</v>
      </c>
      <c r="B56" s="131"/>
      <c r="C56" s="6" t="s">
        <v>1620</v>
      </c>
      <c r="D56" s="7">
        <v>44929</v>
      </c>
      <c r="E56" s="8" t="s">
        <v>1584</v>
      </c>
      <c r="F56" s="9">
        <v>951720</v>
      </c>
      <c r="G56" s="8" t="s">
        <v>29</v>
      </c>
      <c r="H56" s="9">
        <v>99931</v>
      </c>
      <c r="I56" s="132"/>
      <c r="J56" s="133"/>
      <c r="K56" s="134"/>
      <c r="L56" s="135"/>
      <c r="M56" s="136"/>
      <c r="N56">
        <v>209</v>
      </c>
      <c r="O56">
        <f t="shared" si="0"/>
        <v>209</v>
      </c>
      <c r="P56" s="39">
        <f t="shared" si="1"/>
        <v>951720</v>
      </c>
      <c r="Q56" t="str">
        <f t="shared" si="2"/>
        <v/>
      </c>
    </row>
    <row r="57" spans="1:17" ht="14.45" customHeight="1">
      <c r="A57" s="10">
        <v>38</v>
      </c>
      <c r="B57" s="131"/>
      <c r="C57" s="6" t="s">
        <v>1621</v>
      </c>
      <c r="D57" s="7">
        <v>44928</v>
      </c>
      <c r="E57" s="8" t="s">
        <v>1596</v>
      </c>
      <c r="F57" s="9">
        <v>951720</v>
      </c>
      <c r="G57" s="8" t="s">
        <v>29</v>
      </c>
      <c r="H57" s="9">
        <v>99931</v>
      </c>
      <c r="I57" s="132"/>
      <c r="J57" s="133"/>
      <c r="K57" s="134"/>
      <c r="L57" s="135"/>
      <c r="M57" s="136"/>
      <c r="N57">
        <v>62</v>
      </c>
      <c r="O57">
        <f t="shared" si="0"/>
        <v>62</v>
      </c>
      <c r="P57" s="39">
        <f t="shared" si="1"/>
        <v>951720</v>
      </c>
      <c r="Q57" t="str">
        <f t="shared" si="2"/>
        <v/>
      </c>
    </row>
    <row r="58" spans="1:17" ht="14.45" customHeight="1">
      <c r="A58" s="10">
        <v>39</v>
      </c>
      <c r="B58" s="131"/>
      <c r="C58" s="6" t="s">
        <v>1622</v>
      </c>
      <c r="D58" s="7">
        <v>44930</v>
      </c>
      <c r="E58" s="8" t="s">
        <v>1590</v>
      </c>
      <c r="F58" s="9">
        <v>951720</v>
      </c>
      <c r="G58" s="8" t="s">
        <v>29</v>
      </c>
      <c r="H58" s="9">
        <v>99931</v>
      </c>
      <c r="I58" s="132"/>
      <c r="J58" s="133"/>
      <c r="K58" s="134"/>
      <c r="L58" s="135"/>
      <c r="M58" s="136"/>
      <c r="N58">
        <v>264</v>
      </c>
      <c r="O58">
        <f t="shared" si="0"/>
        <v>264</v>
      </c>
      <c r="P58" s="39">
        <f t="shared" si="1"/>
        <v>951720</v>
      </c>
      <c r="Q58" t="str">
        <f t="shared" si="2"/>
        <v/>
      </c>
    </row>
    <row r="59" spans="1:17" ht="14.45" customHeight="1">
      <c r="A59" s="10">
        <v>40</v>
      </c>
      <c r="B59" s="131"/>
      <c r="C59" s="6" t="s">
        <v>1623</v>
      </c>
      <c r="D59" s="7">
        <v>44928</v>
      </c>
      <c r="E59" s="8" t="s">
        <v>1592</v>
      </c>
      <c r="F59" s="9">
        <v>951720</v>
      </c>
      <c r="G59" s="8" t="s">
        <v>29</v>
      </c>
      <c r="H59" s="9">
        <v>99931</v>
      </c>
      <c r="I59" s="132"/>
      <c r="J59" s="133"/>
      <c r="K59" s="134"/>
      <c r="L59" s="135"/>
      <c r="M59" s="136"/>
      <c r="N59">
        <v>12</v>
      </c>
      <c r="O59">
        <f t="shared" si="0"/>
        <v>12</v>
      </c>
      <c r="P59" s="39">
        <f t="shared" si="1"/>
        <v>951720</v>
      </c>
      <c r="Q59" t="str">
        <f t="shared" si="2"/>
        <v/>
      </c>
    </row>
    <row r="60" spans="1:17" ht="14.45" customHeight="1">
      <c r="A60" s="10">
        <v>41</v>
      </c>
      <c r="B60" s="131"/>
      <c r="C60" s="6" t="s">
        <v>1624</v>
      </c>
      <c r="D60" s="7">
        <v>44930</v>
      </c>
      <c r="E60" s="8" t="s">
        <v>1592</v>
      </c>
      <c r="F60" s="9">
        <v>951720</v>
      </c>
      <c r="G60" s="8" t="s">
        <v>29</v>
      </c>
      <c r="H60" s="9">
        <v>99931</v>
      </c>
      <c r="I60" s="132"/>
      <c r="J60" s="133"/>
      <c r="K60" s="134"/>
      <c r="L60" s="135"/>
      <c r="M60" s="136"/>
      <c r="N60">
        <v>288</v>
      </c>
      <c r="O60">
        <f t="shared" si="0"/>
        <v>288</v>
      </c>
      <c r="P60" s="39">
        <f t="shared" si="1"/>
        <v>951720</v>
      </c>
      <c r="Q60" t="str">
        <f t="shared" si="2"/>
        <v/>
      </c>
    </row>
    <row r="61" spans="1:17" ht="14.45" customHeight="1">
      <c r="A61" s="10">
        <v>42</v>
      </c>
      <c r="B61" s="131"/>
      <c r="C61" s="6" t="s">
        <v>1625</v>
      </c>
      <c r="D61" s="7">
        <v>44928</v>
      </c>
      <c r="E61" s="8" t="s">
        <v>1592</v>
      </c>
      <c r="F61" s="9">
        <v>951720</v>
      </c>
      <c r="G61" s="8" t="s">
        <v>29</v>
      </c>
      <c r="H61" s="9">
        <v>99931</v>
      </c>
      <c r="I61" s="132"/>
      <c r="J61" s="133"/>
      <c r="K61" s="134"/>
      <c r="L61" s="135"/>
      <c r="M61" s="136"/>
      <c r="N61">
        <v>68</v>
      </c>
      <c r="O61">
        <f t="shared" si="0"/>
        <v>68</v>
      </c>
      <c r="P61" s="39">
        <f t="shared" si="1"/>
        <v>951720</v>
      </c>
      <c r="Q61" t="str">
        <f t="shared" si="2"/>
        <v/>
      </c>
    </row>
    <row r="62" spans="1:17" ht="14.45" customHeight="1">
      <c r="A62" s="10">
        <v>43</v>
      </c>
      <c r="B62" s="131"/>
      <c r="C62" s="6" t="s">
        <v>1626</v>
      </c>
      <c r="D62" s="7">
        <v>44930</v>
      </c>
      <c r="E62" s="8" t="s">
        <v>1590</v>
      </c>
      <c r="F62" s="9">
        <v>951720</v>
      </c>
      <c r="G62" s="8" t="s">
        <v>29</v>
      </c>
      <c r="H62" s="9">
        <v>99931</v>
      </c>
      <c r="I62" s="132"/>
      <c r="J62" s="133"/>
      <c r="K62" s="134"/>
      <c r="L62" s="135"/>
      <c r="M62" s="136"/>
      <c r="N62">
        <v>247</v>
      </c>
      <c r="O62">
        <f t="shared" si="0"/>
        <v>247</v>
      </c>
      <c r="P62" s="39">
        <f t="shared" si="1"/>
        <v>951720</v>
      </c>
      <c r="Q62" t="str">
        <f t="shared" si="2"/>
        <v/>
      </c>
    </row>
    <row r="63" spans="1:17" ht="14.45" customHeight="1">
      <c r="A63" s="10">
        <v>44</v>
      </c>
      <c r="B63" s="131"/>
      <c r="C63" s="6" t="s">
        <v>1627</v>
      </c>
      <c r="D63" s="7">
        <v>44929</v>
      </c>
      <c r="E63" s="8" t="s">
        <v>1584</v>
      </c>
      <c r="F63" s="9">
        <v>951720</v>
      </c>
      <c r="G63" s="8" t="s">
        <v>29</v>
      </c>
      <c r="H63" s="9">
        <v>99931</v>
      </c>
      <c r="I63" s="132"/>
      <c r="J63" s="133"/>
      <c r="K63" s="134"/>
      <c r="L63" s="135"/>
      <c r="M63" s="136"/>
      <c r="N63">
        <v>217</v>
      </c>
      <c r="O63">
        <f t="shared" si="0"/>
        <v>217</v>
      </c>
      <c r="P63" s="39">
        <f t="shared" si="1"/>
        <v>951720</v>
      </c>
      <c r="Q63" t="str">
        <f t="shared" si="2"/>
        <v/>
      </c>
    </row>
    <row r="64" spans="1:17" ht="14.45" customHeight="1">
      <c r="A64" s="10">
        <v>45</v>
      </c>
      <c r="B64" s="131"/>
      <c r="C64" s="6" t="s">
        <v>1628</v>
      </c>
      <c r="D64" s="7">
        <v>44929</v>
      </c>
      <c r="E64" s="8" t="s">
        <v>1590</v>
      </c>
      <c r="F64" s="9">
        <v>951720</v>
      </c>
      <c r="G64" s="8" t="s">
        <v>29</v>
      </c>
      <c r="H64" s="9">
        <v>99931</v>
      </c>
      <c r="I64" s="132"/>
      <c r="J64" s="133"/>
      <c r="K64" s="134"/>
      <c r="L64" s="135"/>
      <c r="M64" s="136"/>
      <c r="N64">
        <v>75</v>
      </c>
      <c r="O64">
        <f t="shared" si="0"/>
        <v>75</v>
      </c>
      <c r="P64" s="39">
        <f t="shared" si="1"/>
        <v>951720</v>
      </c>
      <c r="Q64" t="str">
        <f t="shared" si="2"/>
        <v/>
      </c>
    </row>
    <row r="65" spans="1:17" ht="14.45" customHeight="1">
      <c r="A65" s="10">
        <v>46</v>
      </c>
      <c r="B65" s="131"/>
      <c r="C65" s="6" t="s">
        <v>1629</v>
      </c>
      <c r="D65" s="7">
        <v>44930</v>
      </c>
      <c r="E65" s="8" t="s">
        <v>1590</v>
      </c>
      <c r="F65" s="9">
        <v>951720</v>
      </c>
      <c r="G65" s="8" t="s">
        <v>29</v>
      </c>
      <c r="H65" s="9">
        <v>99931</v>
      </c>
      <c r="I65" s="132"/>
      <c r="J65" s="133"/>
      <c r="K65" s="134"/>
      <c r="L65" s="135"/>
      <c r="M65" s="136"/>
      <c r="N65">
        <v>253</v>
      </c>
      <c r="O65">
        <f t="shared" si="0"/>
        <v>253</v>
      </c>
      <c r="P65" s="39">
        <f t="shared" si="1"/>
        <v>951720</v>
      </c>
      <c r="Q65" t="str">
        <f t="shared" si="2"/>
        <v/>
      </c>
    </row>
    <row r="66" spans="1:17" ht="14.45" customHeight="1">
      <c r="A66" s="10">
        <v>47</v>
      </c>
      <c r="B66" s="131"/>
      <c r="C66" s="6" t="s">
        <v>1630</v>
      </c>
      <c r="D66" s="7">
        <v>44930</v>
      </c>
      <c r="E66" s="8" t="s">
        <v>1590</v>
      </c>
      <c r="F66" s="9">
        <v>951720</v>
      </c>
      <c r="G66" s="8" t="s">
        <v>29</v>
      </c>
      <c r="H66" s="9">
        <v>99931</v>
      </c>
      <c r="I66" s="132"/>
      <c r="J66" s="133"/>
      <c r="K66" s="134"/>
      <c r="L66" s="135"/>
      <c r="M66" s="136"/>
      <c r="N66">
        <v>257</v>
      </c>
      <c r="O66">
        <f t="shared" si="0"/>
        <v>257</v>
      </c>
      <c r="P66" s="39">
        <f t="shared" si="1"/>
        <v>951720</v>
      </c>
      <c r="Q66" t="str">
        <f t="shared" si="2"/>
        <v/>
      </c>
    </row>
    <row r="67" spans="1:17" ht="14.45" customHeight="1">
      <c r="A67" s="10">
        <v>48</v>
      </c>
      <c r="B67" s="131"/>
      <c r="C67" s="6" t="s">
        <v>1631</v>
      </c>
      <c r="D67" s="7">
        <v>44931</v>
      </c>
      <c r="E67" s="8" t="s">
        <v>1596</v>
      </c>
      <c r="F67" s="9">
        <v>951720</v>
      </c>
      <c r="G67" s="8" t="s">
        <v>29</v>
      </c>
      <c r="H67" s="9">
        <v>99931</v>
      </c>
      <c r="I67" s="132"/>
      <c r="J67" s="133"/>
      <c r="K67" s="134"/>
      <c r="L67" s="135"/>
      <c r="M67" s="136"/>
      <c r="N67">
        <v>419</v>
      </c>
      <c r="O67">
        <f t="shared" si="0"/>
        <v>419</v>
      </c>
      <c r="P67" s="39">
        <f t="shared" si="1"/>
        <v>951720</v>
      </c>
      <c r="Q67" t="str">
        <f t="shared" si="2"/>
        <v/>
      </c>
    </row>
    <row r="68" spans="1:17" ht="14.45" customHeight="1">
      <c r="A68" s="10">
        <v>49</v>
      </c>
      <c r="B68" s="131"/>
      <c r="C68" s="6" t="s">
        <v>1632</v>
      </c>
      <c r="D68" s="7">
        <v>44929</v>
      </c>
      <c r="E68" s="8" t="s">
        <v>1588</v>
      </c>
      <c r="F68" s="9">
        <v>951720</v>
      </c>
      <c r="G68" s="8" t="s">
        <v>29</v>
      </c>
      <c r="H68" s="9">
        <v>99931</v>
      </c>
      <c r="I68" s="132"/>
      <c r="J68" s="133"/>
      <c r="K68" s="134"/>
      <c r="L68" s="135"/>
      <c r="M68" s="136"/>
      <c r="N68">
        <v>99</v>
      </c>
      <c r="O68">
        <f t="shared" si="0"/>
        <v>99</v>
      </c>
      <c r="P68" s="39">
        <f t="shared" si="1"/>
        <v>951720</v>
      </c>
      <c r="Q68" t="str">
        <f t="shared" si="2"/>
        <v/>
      </c>
    </row>
    <row r="69" spans="1:17" ht="14.45" customHeight="1">
      <c r="A69" s="10">
        <v>50</v>
      </c>
      <c r="B69" s="131"/>
      <c r="C69" s="6" t="s">
        <v>1633</v>
      </c>
      <c r="D69" s="7">
        <v>44929</v>
      </c>
      <c r="E69" s="8" t="s">
        <v>1584</v>
      </c>
      <c r="F69" s="9">
        <v>951720</v>
      </c>
      <c r="G69" s="8" t="s">
        <v>29</v>
      </c>
      <c r="H69" s="9">
        <v>99931</v>
      </c>
      <c r="I69" s="132"/>
      <c r="J69" s="133"/>
      <c r="K69" s="134"/>
      <c r="L69" s="135"/>
      <c r="M69" s="136"/>
      <c r="N69">
        <v>207</v>
      </c>
      <c r="O69">
        <f t="shared" si="0"/>
        <v>207</v>
      </c>
      <c r="P69" s="39">
        <f t="shared" si="1"/>
        <v>951720</v>
      </c>
      <c r="Q69" t="str">
        <f t="shared" si="2"/>
        <v/>
      </c>
    </row>
    <row r="70" spans="1:17" ht="14.45" customHeight="1">
      <c r="A70" s="10">
        <v>51</v>
      </c>
      <c r="B70" s="131"/>
      <c r="C70" s="6" t="s">
        <v>1634</v>
      </c>
      <c r="D70" s="7">
        <v>44929</v>
      </c>
      <c r="E70" s="8" t="s">
        <v>1584</v>
      </c>
      <c r="F70" s="9">
        <v>951720</v>
      </c>
      <c r="G70" s="8" t="s">
        <v>29</v>
      </c>
      <c r="H70" s="9">
        <v>99931</v>
      </c>
      <c r="I70" s="132"/>
      <c r="J70" s="133"/>
      <c r="K70" s="134"/>
      <c r="L70" s="135"/>
      <c r="M70" s="136"/>
      <c r="N70">
        <v>212</v>
      </c>
      <c r="O70">
        <f t="shared" si="0"/>
        <v>212</v>
      </c>
      <c r="P70" s="39">
        <f t="shared" si="1"/>
        <v>951720</v>
      </c>
      <c r="Q70" t="str">
        <f t="shared" si="2"/>
        <v/>
      </c>
    </row>
    <row r="71" spans="1:17" ht="14.45" customHeight="1">
      <c r="A71" s="10">
        <v>52</v>
      </c>
      <c r="B71" s="131"/>
      <c r="C71" s="6" t="s">
        <v>1635</v>
      </c>
      <c r="D71" s="7">
        <v>44945</v>
      </c>
      <c r="E71" s="8" t="s">
        <v>1592</v>
      </c>
      <c r="F71" s="9">
        <v>291060</v>
      </c>
      <c r="G71" s="8" t="s">
        <v>29</v>
      </c>
      <c r="H71" s="9">
        <v>30561</v>
      </c>
      <c r="I71" s="132"/>
      <c r="J71" s="133"/>
      <c r="K71" s="134"/>
      <c r="L71" s="135"/>
      <c r="M71" s="136"/>
      <c r="N71">
        <v>1827</v>
      </c>
      <c r="O71">
        <f t="shared" si="0"/>
        <v>1827</v>
      </c>
      <c r="P71" s="39">
        <f t="shared" si="1"/>
        <v>291060</v>
      </c>
      <c r="Q71" t="str">
        <f t="shared" si="2"/>
        <v/>
      </c>
    </row>
    <row r="72" spans="1:17" ht="14.45" customHeight="1">
      <c r="A72" s="10">
        <v>53</v>
      </c>
      <c r="B72" s="131"/>
      <c r="C72" s="6" t="s">
        <v>1636</v>
      </c>
      <c r="D72" s="7">
        <v>44930</v>
      </c>
      <c r="E72" s="8" t="s">
        <v>1584</v>
      </c>
      <c r="F72" s="9">
        <v>951720</v>
      </c>
      <c r="G72" s="8" t="s">
        <v>29</v>
      </c>
      <c r="H72" s="9">
        <v>99931</v>
      </c>
      <c r="I72" s="132"/>
      <c r="J72" s="133"/>
      <c r="K72" s="134"/>
      <c r="L72" s="135"/>
      <c r="M72" s="136"/>
      <c r="N72">
        <v>278</v>
      </c>
      <c r="O72">
        <f t="shared" si="0"/>
        <v>278</v>
      </c>
      <c r="P72" s="39">
        <f t="shared" si="1"/>
        <v>951720</v>
      </c>
      <c r="Q72" t="str">
        <f t="shared" si="2"/>
        <v/>
      </c>
    </row>
    <row r="73" spans="1:17" ht="14.45" customHeight="1">
      <c r="A73" s="10">
        <v>54</v>
      </c>
      <c r="B73" s="131"/>
      <c r="C73" s="6" t="s">
        <v>1637</v>
      </c>
      <c r="D73" s="7">
        <v>44929</v>
      </c>
      <c r="E73" s="8" t="s">
        <v>1584</v>
      </c>
      <c r="F73" s="9">
        <v>951720</v>
      </c>
      <c r="G73" s="8" t="s">
        <v>29</v>
      </c>
      <c r="H73" s="9">
        <v>99931</v>
      </c>
      <c r="I73" s="132"/>
      <c r="J73" s="133"/>
      <c r="K73" s="134"/>
      <c r="L73" s="135"/>
      <c r="M73" s="136"/>
      <c r="N73">
        <v>214</v>
      </c>
      <c r="O73">
        <f t="shared" si="0"/>
        <v>214</v>
      </c>
      <c r="P73" s="39">
        <f t="shared" si="1"/>
        <v>951720</v>
      </c>
      <c r="Q73" t="str">
        <f t="shared" si="2"/>
        <v/>
      </c>
    </row>
    <row r="74" spans="1:17" ht="14.45" customHeight="1">
      <c r="A74" s="10">
        <v>55</v>
      </c>
      <c r="B74" s="131"/>
      <c r="C74" s="6" t="s">
        <v>1638</v>
      </c>
      <c r="D74" s="7">
        <v>44929</v>
      </c>
      <c r="E74" s="8" t="s">
        <v>1588</v>
      </c>
      <c r="F74" s="9">
        <v>951720</v>
      </c>
      <c r="G74" s="8" t="s">
        <v>29</v>
      </c>
      <c r="H74" s="9">
        <v>99931</v>
      </c>
      <c r="I74" s="132"/>
      <c r="J74" s="133"/>
      <c r="K74" s="134"/>
      <c r="L74" s="135"/>
      <c r="M74" s="136"/>
      <c r="N74">
        <v>185</v>
      </c>
      <c r="O74">
        <f t="shared" si="0"/>
        <v>185</v>
      </c>
      <c r="P74" s="39">
        <f t="shared" si="1"/>
        <v>951720</v>
      </c>
      <c r="Q74" t="str">
        <f t="shared" si="2"/>
        <v/>
      </c>
    </row>
    <row r="75" spans="1:17" ht="14.45" customHeight="1">
      <c r="A75" s="10">
        <v>56</v>
      </c>
      <c r="B75" s="131"/>
      <c r="C75" s="6" t="s">
        <v>1639</v>
      </c>
      <c r="D75" s="7">
        <v>44929</v>
      </c>
      <c r="E75" s="8" t="s">
        <v>1584</v>
      </c>
      <c r="F75" s="9">
        <v>951720</v>
      </c>
      <c r="G75" s="8" t="s">
        <v>29</v>
      </c>
      <c r="H75" s="9">
        <v>99931</v>
      </c>
      <c r="I75" s="132"/>
      <c r="J75" s="133"/>
      <c r="K75" s="134"/>
      <c r="L75" s="135"/>
      <c r="M75" s="136"/>
      <c r="N75">
        <v>113</v>
      </c>
      <c r="O75">
        <f t="shared" si="0"/>
        <v>113</v>
      </c>
      <c r="P75" s="39">
        <f t="shared" si="1"/>
        <v>951720</v>
      </c>
      <c r="Q75" t="str">
        <f t="shared" si="2"/>
        <v/>
      </c>
    </row>
    <row r="76" spans="1:17" ht="14.45" customHeight="1">
      <c r="A76" s="10">
        <v>57</v>
      </c>
      <c r="B76" s="131"/>
      <c r="C76" s="6" t="s">
        <v>1640</v>
      </c>
      <c r="D76" s="7">
        <v>44929</v>
      </c>
      <c r="E76" s="8" t="s">
        <v>1592</v>
      </c>
      <c r="F76" s="9">
        <v>951720</v>
      </c>
      <c r="G76" s="8" t="s">
        <v>29</v>
      </c>
      <c r="H76" s="9">
        <v>99931</v>
      </c>
      <c r="I76" s="132"/>
      <c r="J76" s="133"/>
      <c r="K76" s="134"/>
      <c r="L76" s="135"/>
      <c r="M76" s="136"/>
      <c r="N76">
        <v>90</v>
      </c>
      <c r="O76">
        <f t="shared" si="0"/>
        <v>90</v>
      </c>
      <c r="P76" s="39">
        <f t="shared" si="1"/>
        <v>951720</v>
      </c>
      <c r="Q76" t="str">
        <f t="shared" si="2"/>
        <v/>
      </c>
    </row>
    <row r="77" spans="1:17" ht="14.45" customHeight="1">
      <c r="A77" s="10">
        <v>58</v>
      </c>
      <c r="B77" s="131"/>
      <c r="C77" s="6" t="s">
        <v>1641</v>
      </c>
      <c r="D77" s="7">
        <v>44929</v>
      </c>
      <c r="E77" s="8" t="s">
        <v>1590</v>
      </c>
      <c r="F77" s="9">
        <v>951720</v>
      </c>
      <c r="G77" s="8" t="s">
        <v>29</v>
      </c>
      <c r="H77" s="9">
        <v>99931</v>
      </c>
      <c r="I77" s="132"/>
      <c r="J77" s="133"/>
      <c r="K77" s="134"/>
      <c r="L77" s="135"/>
      <c r="M77" s="136"/>
      <c r="N77">
        <v>79</v>
      </c>
      <c r="O77">
        <f t="shared" si="0"/>
        <v>79</v>
      </c>
      <c r="P77" s="39">
        <f t="shared" si="1"/>
        <v>951720</v>
      </c>
      <c r="Q77" t="str">
        <f t="shared" si="2"/>
        <v/>
      </c>
    </row>
    <row r="78" spans="1:17" ht="14.45" customHeight="1">
      <c r="A78" s="10">
        <v>59</v>
      </c>
      <c r="B78" s="131"/>
      <c r="C78" s="6" t="s">
        <v>1642</v>
      </c>
      <c r="D78" s="7">
        <v>44931</v>
      </c>
      <c r="E78" s="8" t="s">
        <v>1588</v>
      </c>
      <c r="F78" s="9">
        <v>466620</v>
      </c>
      <c r="G78" s="8" t="s">
        <v>29</v>
      </c>
      <c r="H78" s="9">
        <v>48995</v>
      </c>
      <c r="I78" s="132"/>
      <c r="J78" s="133"/>
      <c r="K78" s="134"/>
      <c r="L78" s="135"/>
      <c r="M78" s="136"/>
      <c r="N78">
        <v>404</v>
      </c>
      <c r="O78">
        <f t="shared" si="0"/>
        <v>404</v>
      </c>
      <c r="P78" s="39">
        <f t="shared" si="1"/>
        <v>466620</v>
      </c>
      <c r="Q78" t="str">
        <f t="shared" si="2"/>
        <v/>
      </c>
    </row>
    <row r="79" spans="1:17" ht="14.45" customHeight="1">
      <c r="A79" s="10">
        <v>60</v>
      </c>
      <c r="B79" s="131"/>
      <c r="C79" s="6" t="s">
        <v>1643</v>
      </c>
      <c r="D79" s="7">
        <v>44928</v>
      </c>
      <c r="E79" s="8" t="s">
        <v>1584</v>
      </c>
      <c r="F79" s="9">
        <v>951720</v>
      </c>
      <c r="G79" s="8" t="s">
        <v>29</v>
      </c>
      <c r="H79" s="9">
        <v>99931</v>
      </c>
      <c r="I79" s="132"/>
      <c r="J79" s="133"/>
      <c r="K79" s="134"/>
      <c r="L79" s="135"/>
      <c r="M79" s="136"/>
      <c r="N79">
        <v>11</v>
      </c>
      <c r="O79">
        <f t="shared" si="0"/>
        <v>11</v>
      </c>
      <c r="P79" s="39">
        <f t="shared" si="1"/>
        <v>951720</v>
      </c>
      <c r="Q79" t="str">
        <f t="shared" si="2"/>
        <v/>
      </c>
    </row>
    <row r="80" spans="1:17" ht="14.45" customHeight="1">
      <c r="A80" s="10">
        <v>61</v>
      </c>
      <c r="B80" s="131"/>
      <c r="C80" s="6" t="s">
        <v>1644</v>
      </c>
      <c r="D80" s="7">
        <v>44929</v>
      </c>
      <c r="E80" s="8" t="s">
        <v>1596</v>
      </c>
      <c r="F80" s="9">
        <v>951720</v>
      </c>
      <c r="G80" s="8" t="s">
        <v>29</v>
      </c>
      <c r="H80" s="9">
        <v>99931</v>
      </c>
      <c r="I80" s="132"/>
      <c r="J80" s="133"/>
      <c r="K80" s="134"/>
      <c r="L80" s="135"/>
      <c r="M80" s="136"/>
      <c r="N80">
        <v>176</v>
      </c>
      <c r="O80">
        <f t="shared" si="0"/>
        <v>176</v>
      </c>
      <c r="P80" s="39">
        <f t="shared" si="1"/>
        <v>951720</v>
      </c>
      <c r="Q80" t="str">
        <f t="shared" si="2"/>
        <v/>
      </c>
    </row>
    <row r="81" spans="1:17" ht="14.45" customHeight="1">
      <c r="A81" s="10">
        <v>62</v>
      </c>
      <c r="B81" s="131"/>
      <c r="C81" s="6" t="s">
        <v>1645</v>
      </c>
      <c r="D81" s="7">
        <v>44929</v>
      </c>
      <c r="E81" s="8" t="s">
        <v>1588</v>
      </c>
      <c r="F81" s="9">
        <v>951720</v>
      </c>
      <c r="G81" s="8" t="s">
        <v>29</v>
      </c>
      <c r="H81" s="9">
        <v>99931</v>
      </c>
      <c r="I81" s="132"/>
      <c r="J81" s="133"/>
      <c r="K81" s="134"/>
      <c r="L81" s="135"/>
      <c r="M81" s="136"/>
      <c r="N81">
        <v>103</v>
      </c>
      <c r="O81">
        <f t="shared" si="0"/>
        <v>103</v>
      </c>
      <c r="P81" s="39">
        <f t="shared" si="1"/>
        <v>951720</v>
      </c>
      <c r="Q81" t="str">
        <f t="shared" si="2"/>
        <v/>
      </c>
    </row>
    <row r="82" spans="1:17" ht="14.45" customHeight="1">
      <c r="A82" s="10">
        <v>63</v>
      </c>
      <c r="B82" s="131"/>
      <c r="C82" s="6" t="s">
        <v>1646</v>
      </c>
      <c r="D82" s="7">
        <v>44930</v>
      </c>
      <c r="E82" s="8" t="s">
        <v>1588</v>
      </c>
      <c r="F82" s="9">
        <v>951720</v>
      </c>
      <c r="G82" s="8" t="s">
        <v>29</v>
      </c>
      <c r="H82" s="9">
        <v>99931</v>
      </c>
      <c r="I82" s="132"/>
      <c r="J82" s="133"/>
      <c r="K82" s="134"/>
      <c r="L82" s="135"/>
      <c r="M82" s="136"/>
      <c r="N82">
        <v>242</v>
      </c>
      <c r="O82">
        <f t="shared" si="0"/>
        <v>242</v>
      </c>
      <c r="P82" s="39">
        <f t="shared" si="1"/>
        <v>951720</v>
      </c>
      <c r="Q82" t="str">
        <f t="shared" si="2"/>
        <v/>
      </c>
    </row>
    <row r="83" spans="1:17" ht="14.45" customHeight="1">
      <c r="A83" s="10">
        <v>64</v>
      </c>
      <c r="B83" s="131"/>
      <c r="C83" s="6" t="s">
        <v>1647</v>
      </c>
      <c r="D83" s="7">
        <v>44942</v>
      </c>
      <c r="E83" s="8" t="s">
        <v>1590</v>
      </c>
      <c r="F83" s="9">
        <v>951720</v>
      </c>
      <c r="G83" s="8" t="s">
        <v>29</v>
      </c>
      <c r="H83" s="9">
        <v>99931</v>
      </c>
      <c r="I83" s="132"/>
      <c r="J83" s="133"/>
      <c r="K83" s="134"/>
      <c r="L83" s="135"/>
      <c r="M83" s="136"/>
      <c r="N83">
        <v>1646</v>
      </c>
      <c r="O83">
        <f t="shared" si="0"/>
        <v>1646</v>
      </c>
      <c r="P83" s="39">
        <f t="shared" si="1"/>
        <v>951720</v>
      </c>
      <c r="Q83" t="str">
        <f t="shared" si="2"/>
        <v/>
      </c>
    </row>
    <row r="84" spans="1:17" ht="14.45" customHeight="1">
      <c r="A84" s="10">
        <v>65</v>
      </c>
      <c r="B84" s="131"/>
      <c r="C84" s="6" t="s">
        <v>1648</v>
      </c>
      <c r="D84" s="7">
        <v>44929</v>
      </c>
      <c r="E84" s="8" t="s">
        <v>1584</v>
      </c>
      <c r="F84" s="9">
        <v>951720</v>
      </c>
      <c r="G84" s="8" t="s">
        <v>29</v>
      </c>
      <c r="H84" s="9">
        <v>99931</v>
      </c>
      <c r="I84" s="132"/>
      <c r="J84" s="133"/>
      <c r="K84" s="134"/>
      <c r="L84" s="135"/>
      <c r="M84" s="136"/>
      <c r="N84">
        <v>120</v>
      </c>
      <c r="O84">
        <f t="shared" si="0"/>
        <v>120</v>
      </c>
      <c r="P84" s="39">
        <f t="shared" si="1"/>
        <v>951720</v>
      </c>
      <c r="Q84" t="str">
        <f t="shared" si="2"/>
        <v/>
      </c>
    </row>
    <row r="85" spans="1:17" ht="14.45" customHeight="1">
      <c r="A85" s="10">
        <v>66</v>
      </c>
      <c r="B85" s="131"/>
      <c r="C85" s="6" t="s">
        <v>1649</v>
      </c>
      <c r="D85" s="7">
        <v>44929</v>
      </c>
      <c r="E85" s="8" t="s">
        <v>1596</v>
      </c>
      <c r="F85" s="9">
        <v>951720</v>
      </c>
      <c r="G85" s="8" t="s">
        <v>29</v>
      </c>
      <c r="H85" s="9">
        <v>99931</v>
      </c>
      <c r="I85" s="132"/>
      <c r="J85" s="133"/>
      <c r="K85" s="134"/>
      <c r="L85" s="135"/>
      <c r="M85" s="136"/>
      <c r="N85">
        <v>133</v>
      </c>
      <c r="O85">
        <f t="shared" ref="O85:O148" si="3">+N85*1</f>
        <v>133</v>
      </c>
      <c r="P85" s="39">
        <f t="shared" ref="P85:P148" si="4">+F85</f>
        <v>951720</v>
      </c>
      <c r="Q85" t="str">
        <f t="shared" ref="Q85:Q148" si="5">+IF(P85&lt;0,"HT","")</f>
        <v/>
      </c>
    </row>
    <row r="86" spans="1:17" ht="14.45" customHeight="1">
      <c r="A86" s="10">
        <v>67</v>
      </c>
      <c r="B86" s="131"/>
      <c r="C86" s="6" t="s">
        <v>1650</v>
      </c>
      <c r="D86" s="7">
        <v>44929</v>
      </c>
      <c r="E86" s="8" t="s">
        <v>1592</v>
      </c>
      <c r="F86" s="9">
        <v>951720</v>
      </c>
      <c r="G86" s="8" t="s">
        <v>29</v>
      </c>
      <c r="H86" s="9">
        <v>99931</v>
      </c>
      <c r="I86" s="132"/>
      <c r="J86" s="133"/>
      <c r="K86" s="134"/>
      <c r="L86" s="135"/>
      <c r="M86" s="136"/>
      <c r="N86">
        <v>87</v>
      </c>
      <c r="O86">
        <f t="shared" si="3"/>
        <v>87</v>
      </c>
      <c r="P86" s="39">
        <f t="shared" si="4"/>
        <v>951720</v>
      </c>
      <c r="Q86" t="str">
        <f t="shared" si="5"/>
        <v/>
      </c>
    </row>
    <row r="87" spans="1:17" ht="14.45" customHeight="1">
      <c r="A87" s="10">
        <v>68</v>
      </c>
      <c r="B87" s="131"/>
      <c r="C87" s="6" t="s">
        <v>1651</v>
      </c>
      <c r="D87" s="7">
        <v>44929</v>
      </c>
      <c r="E87" s="8" t="s">
        <v>1596</v>
      </c>
      <c r="F87" s="9">
        <v>951720</v>
      </c>
      <c r="G87" s="8" t="s">
        <v>29</v>
      </c>
      <c r="H87" s="9">
        <v>99931</v>
      </c>
      <c r="I87" s="132"/>
      <c r="J87" s="133"/>
      <c r="K87" s="134"/>
      <c r="L87" s="135"/>
      <c r="M87" s="136"/>
      <c r="N87">
        <v>187</v>
      </c>
      <c r="O87">
        <f t="shared" si="3"/>
        <v>187</v>
      </c>
      <c r="P87" s="39">
        <f t="shared" si="4"/>
        <v>951720</v>
      </c>
      <c r="Q87" t="str">
        <f t="shared" si="5"/>
        <v/>
      </c>
    </row>
    <row r="88" spans="1:17" ht="14.45" customHeight="1">
      <c r="A88" s="10">
        <v>69</v>
      </c>
      <c r="B88" s="131"/>
      <c r="C88" s="6" t="s">
        <v>1652</v>
      </c>
      <c r="D88" s="7">
        <v>44930</v>
      </c>
      <c r="E88" s="8" t="s">
        <v>1596</v>
      </c>
      <c r="F88" s="9">
        <v>951720</v>
      </c>
      <c r="G88" s="8" t="s">
        <v>29</v>
      </c>
      <c r="H88" s="9">
        <v>99931</v>
      </c>
      <c r="I88" s="132"/>
      <c r="J88" s="133"/>
      <c r="K88" s="134"/>
      <c r="L88" s="135"/>
      <c r="M88" s="136"/>
      <c r="N88">
        <v>219</v>
      </c>
      <c r="O88">
        <f t="shared" si="3"/>
        <v>219</v>
      </c>
      <c r="P88" s="39">
        <f t="shared" si="4"/>
        <v>951720</v>
      </c>
      <c r="Q88" t="str">
        <f t="shared" si="5"/>
        <v/>
      </c>
    </row>
    <row r="89" spans="1:17" ht="14.45" customHeight="1">
      <c r="A89" s="10">
        <v>70</v>
      </c>
      <c r="B89" s="131"/>
      <c r="C89" s="6" t="s">
        <v>1653</v>
      </c>
      <c r="D89" s="7">
        <v>44929</v>
      </c>
      <c r="E89" s="8" t="s">
        <v>1584</v>
      </c>
      <c r="F89" s="9">
        <v>951720</v>
      </c>
      <c r="G89" s="8" t="s">
        <v>29</v>
      </c>
      <c r="H89" s="9">
        <v>99931</v>
      </c>
      <c r="I89" s="132"/>
      <c r="J89" s="133"/>
      <c r="K89" s="134"/>
      <c r="L89" s="135"/>
      <c r="M89" s="136"/>
      <c r="N89">
        <v>124</v>
      </c>
      <c r="O89">
        <f t="shared" si="3"/>
        <v>124</v>
      </c>
      <c r="P89" s="39">
        <f t="shared" si="4"/>
        <v>951720</v>
      </c>
      <c r="Q89" t="str">
        <f t="shared" si="5"/>
        <v/>
      </c>
    </row>
    <row r="90" spans="1:17" ht="14.45" customHeight="1">
      <c r="A90" s="10">
        <v>71</v>
      </c>
      <c r="B90" s="131"/>
      <c r="C90" s="6" t="s">
        <v>1654</v>
      </c>
      <c r="D90" s="7">
        <v>44928</v>
      </c>
      <c r="E90" s="8" t="s">
        <v>1592</v>
      </c>
      <c r="F90" s="9">
        <v>485100</v>
      </c>
      <c r="G90" s="8" t="s">
        <v>29</v>
      </c>
      <c r="H90" s="9">
        <v>50935</v>
      </c>
      <c r="I90" s="132"/>
      <c r="J90" s="133"/>
      <c r="K90" s="134"/>
      <c r="L90" s="135"/>
      <c r="M90" s="136"/>
      <c r="N90">
        <v>10</v>
      </c>
      <c r="O90">
        <f t="shared" si="3"/>
        <v>10</v>
      </c>
      <c r="P90" s="39">
        <f t="shared" si="4"/>
        <v>485100</v>
      </c>
      <c r="Q90" t="str">
        <f t="shared" si="5"/>
        <v/>
      </c>
    </row>
    <row r="91" spans="1:17" ht="14.45" customHeight="1">
      <c r="A91" s="10">
        <v>72</v>
      </c>
      <c r="B91" s="131"/>
      <c r="C91" s="6" t="s">
        <v>1655</v>
      </c>
      <c r="D91" s="7">
        <v>44930</v>
      </c>
      <c r="E91" s="8" t="s">
        <v>1590</v>
      </c>
      <c r="F91" s="9">
        <v>466620</v>
      </c>
      <c r="G91" s="8" t="s">
        <v>29</v>
      </c>
      <c r="H91" s="9">
        <v>48995</v>
      </c>
      <c r="I91" s="132"/>
      <c r="J91" s="133"/>
      <c r="K91" s="134"/>
      <c r="L91" s="135"/>
      <c r="M91" s="136"/>
      <c r="N91">
        <v>248</v>
      </c>
      <c r="O91">
        <f t="shared" si="3"/>
        <v>248</v>
      </c>
      <c r="P91" s="39">
        <f t="shared" si="4"/>
        <v>466620</v>
      </c>
      <c r="Q91" t="str">
        <f t="shared" si="5"/>
        <v/>
      </c>
    </row>
    <row r="92" spans="1:17" ht="14.45" customHeight="1">
      <c r="A92" s="10">
        <v>73</v>
      </c>
      <c r="B92" s="131"/>
      <c r="C92" s="6" t="s">
        <v>1656</v>
      </c>
      <c r="D92" s="7">
        <v>44929</v>
      </c>
      <c r="E92" s="8" t="s">
        <v>1592</v>
      </c>
      <c r="F92" s="9">
        <v>951720</v>
      </c>
      <c r="G92" s="8" t="s">
        <v>29</v>
      </c>
      <c r="H92" s="9">
        <v>99931</v>
      </c>
      <c r="I92" s="132"/>
      <c r="J92" s="133"/>
      <c r="K92" s="134"/>
      <c r="L92" s="135"/>
      <c r="M92" s="136"/>
      <c r="N92">
        <v>89</v>
      </c>
      <c r="O92">
        <f t="shared" si="3"/>
        <v>89</v>
      </c>
      <c r="P92" s="39">
        <f t="shared" si="4"/>
        <v>951720</v>
      </c>
      <c r="Q92" t="str">
        <f t="shared" si="5"/>
        <v/>
      </c>
    </row>
    <row r="93" spans="1:17" ht="14.45" customHeight="1">
      <c r="A93" s="10">
        <v>74</v>
      </c>
      <c r="B93" s="131"/>
      <c r="C93" s="6" t="s">
        <v>1657</v>
      </c>
      <c r="D93" s="7">
        <v>44929</v>
      </c>
      <c r="E93" s="8" t="s">
        <v>1590</v>
      </c>
      <c r="F93" s="9">
        <v>1418340</v>
      </c>
      <c r="G93" s="8" t="s">
        <v>29</v>
      </c>
      <c r="H93" s="9">
        <v>148926</v>
      </c>
      <c r="I93" s="132"/>
      <c r="J93" s="133"/>
      <c r="K93" s="134"/>
      <c r="L93" s="135"/>
      <c r="M93" s="136"/>
      <c r="N93">
        <v>102</v>
      </c>
      <c r="O93">
        <f t="shared" si="3"/>
        <v>102</v>
      </c>
      <c r="P93" s="39">
        <f t="shared" si="4"/>
        <v>1418340</v>
      </c>
      <c r="Q93" t="str">
        <f t="shared" si="5"/>
        <v/>
      </c>
    </row>
    <row r="94" spans="1:17" ht="14.45" customHeight="1">
      <c r="A94" s="10">
        <v>75</v>
      </c>
      <c r="B94" s="131"/>
      <c r="C94" s="6" t="s">
        <v>1658</v>
      </c>
      <c r="D94" s="7">
        <v>44929</v>
      </c>
      <c r="E94" s="8" t="s">
        <v>1592</v>
      </c>
      <c r="F94" s="9">
        <v>951720</v>
      </c>
      <c r="G94" s="8" t="s">
        <v>29</v>
      </c>
      <c r="H94" s="9">
        <v>99931</v>
      </c>
      <c r="I94" s="132"/>
      <c r="J94" s="133"/>
      <c r="K94" s="134"/>
      <c r="L94" s="135"/>
      <c r="M94" s="136"/>
      <c r="N94">
        <v>88</v>
      </c>
      <c r="O94">
        <f t="shared" si="3"/>
        <v>88</v>
      </c>
      <c r="P94" s="39">
        <f t="shared" si="4"/>
        <v>951720</v>
      </c>
      <c r="Q94" t="str">
        <f t="shared" si="5"/>
        <v/>
      </c>
    </row>
    <row r="95" spans="1:17" ht="14.45" customHeight="1">
      <c r="A95" s="10">
        <v>76</v>
      </c>
      <c r="B95" s="131"/>
      <c r="C95" s="6" t="s">
        <v>1659</v>
      </c>
      <c r="D95" s="7">
        <v>44928</v>
      </c>
      <c r="E95" s="8" t="s">
        <v>1590</v>
      </c>
      <c r="F95" s="9">
        <v>951720</v>
      </c>
      <c r="G95" s="8" t="s">
        <v>29</v>
      </c>
      <c r="H95" s="9">
        <v>99931</v>
      </c>
      <c r="I95" s="132"/>
      <c r="J95" s="133"/>
      <c r="K95" s="134"/>
      <c r="L95" s="135"/>
      <c r="M95" s="136"/>
      <c r="N95">
        <v>8</v>
      </c>
      <c r="O95">
        <f t="shared" si="3"/>
        <v>8</v>
      </c>
      <c r="P95" s="39">
        <f t="shared" si="4"/>
        <v>951720</v>
      </c>
      <c r="Q95" t="str">
        <f t="shared" si="5"/>
        <v/>
      </c>
    </row>
    <row r="96" spans="1:17" ht="14.45" customHeight="1">
      <c r="A96" s="10">
        <v>77</v>
      </c>
      <c r="B96" s="131"/>
      <c r="C96" s="6" t="s">
        <v>1660</v>
      </c>
      <c r="D96" s="7">
        <v>44928</v>
      </c>
      <c r="E96" s="8" t="s">
        <v>1590</v>
      </c>
      <c r="F96" s="9">
        <v>951720</v>
      </c>
      <c r="G96" s="8" t="s">
        <v>29</v>
      </c>
      <c r="H96" s="9">
        <v>99931</v>
      </c>
      <c r="I96" s="132"/>
      <c r="J96" s="133"/>
      <c r="K96" s="134"/>
      <c r="L96" s="135"/>
      <c r="M96" s="136"/>
      <c r="N96">
        <v>6</v>
      </c>
      <c r="O96">
        <f t="shared" si="3"/>
        <v>6</v>
      </c>
      <c r="P96" s="39">
        <f t="shared" si="4"/>
        <v>951720</v>
      </c>
      <c r="Q96" t="str">
        <f t="shared" si="5"/>
        <v/>
      </c>
    </row>
    <row r="97" spans="1:17" ht="14.45" customHeight="1">
      <c r="A97" s="10">
        <v>78</v>
      </c>
      <c r="B97" s="131"/>
      <c r="C97" s="6" t="s">
        <v>1661</v>
      </c>
      <c r="D97" s="7">
        <v>44930</v>
      </c>
      <c r="E97" s="8" t="s">
        <v>1588</v>
      </c>
      <c r="F97" s="9">
        <v>951720</v>
      </c>
      <c r="G97" s="8" t="s">
        <v>29</v>
      </c>
      <c r="H97" s="9">
        <v>99931</v>
      </c>
      <c r="I97" s="132"/>
      <c r="J97" s="133"/>
      <c r="K97" s="134"/>
      <c r="L97" s="135"/>
      <c r="M97" s="136"/>
      <c r="N97">
        <v>387</v>
      </c>
      <c r="O97">
        <f t="shared" si="3"/>
        <v>387</v>
      </c>
      <c r="P97" s="39">
        <f t="shared" si="4"/>
        <v>951720</v>
      </c>
      <c r="Q97" t="str">
        <f t="shared" si="5"/>
        <v/>
      </c>
    </row>
    <row r="98" spans="1:17" ht="14.45" customHeight="1">
      <c r="A98" s="10">
        <v>79</v>
      </c>
      <c r="B98" s="131"/>
      <c r="C98" s="6" t="s">
        <v>1662</v>
      </c>
      <c r="D98" s="7">
        <v>44929</v>
      </c>
      <c r="E98" s="8" t="s">
        <v>1588</v>
      </c>
      <c r="F98" s="9">
        <v>951720</v>
      </c>
      <c r="G98" s="8" t="s">
        <v>29</v>
      </c>
      <c r="H98" s="9">
        <v>99931</v>
      </c>
      <c r="I98" s="132"/>
      <c r="J98" s="133"/>
      <c r="K98" s="134"/>
      <c r="L98" s="135"/>
      <c r="M98" s="136"/>
      <c r="N98">
        <v>108</v>
      </c>
      <c r="O98">
        <f t="shared" si="3"/>
        <v>108</v>
      </c>
      <c r="P98" s="39">
        <f t="shared" si="4"/>
        <v>951720</v>
      </c>
      <c r="Q98" t="str">
        <f t="shared" si="5"/>
        <v/>
      </c>
    </row>
    <row r="99" spans="1:17" ht="14.45" customHeight="1">
      <c r="A99" s="10">
        <v>80</v>
      </c>
      <c r="B99" s="131"/>
      <c r="C99" s="6" t="s">
        <v>1663</v>
      </c>
      <c r="D99" s="7">
        <v>44929</v>
      </c>
      <c r="E99" s="8" t="s">
        <v>1596</v>
      </c>
      <c r="F99" s="9">
        <v>951720</v>
      </c>
      <c r="G99" s="8" t="s">
        <v>29</v>
      </c>
      <c r="H99" s="9">
        <v>99931</v>
      </c>
      <c r="I99" s="132"/>
      <c r="J99" s="133"/>
      <c r="K99" s="134"/>
      <c r="L99" s="135"/>
      <c r="M99" s="136"/>
      <c r="N99">
        <v>179</v>
      </c>
      <c r="O99">
        <f t="shared" si="3"/>
        <v>179</v>
      </c>
      <c r="P99" s="39">
        <f t="shared" si="4"/>
        <v>951720</v>
      </c>
      <c r="Q99" t="str">
        <f t="shared" si="5"/>
        <v/>
      </c>
    </row>
    <row r="100" spans="1:17" ht="14.45" customHeight="1">
      <c r="A100" s="10">
        <v>81</v>
      </c>
      <c r="B100" s="131"/>
      <c r="C100" s="6" t="s">
        <v>1664</v>
      </c>
      <c r="D100" s="7">
        <v>44929</v>
      </c>
      <c r="E100" s="8" t="s">
        <v>1596</v>
      </c>
      <c r="F100" s="9">
        <v>951720</v>
      </c>
      <c r="G100" s="8" t="s">
        <v>29</v>
      </c>
      <c r="H100" s="9">
        <v>99931</v>
      </c>
      <c r="I100" s="132"/>
      <c r="J100" s="133"/>
      <c r="K100" s="134"/>
      <c r="L100" s="135"/>
      <c r="M100" s="136"/>
      <c r="N100">
        <v>178</v>
      </c>
      <c r="O100">
        <f t="shared" si="3"/>
        <v>178</v>
      </c>
      <c r="P100" s="39">
        <f t="shared" si="4"/>
        <v>951720</v>
      </c>
      <c r="Q100" t="str">
        <f t="shared" si="5"/>
        <v/>
      </c>
    </row>
    <row r="101" spans="1:17" ht="14.45" customHeight="1">
      <c r="A101" s="10">
        <v>82</v>
      </c>
      <c r="B101" s="131"/>
      <c r="C101" s="6" t="s">
        <v>1665</v>
      </c>
      <c r="D101" s="7">
        <v>44929</v>
      </c>
      <c r="E101" s="8" t="s">
        <v>1590</v>
      </c>
      <c r="F101" s="9">
        <v>951720</v>
      </c>
      <c r="G101" s="8" t="s">
        <v>29</v>
      </c>
      <c r="H101" s="9">
        <v>99931</v>
      </c>
      <c r="I101" s="132"/>
      <c r="J101" s="133"/>
      <c r="K101" s="134"/>
      <c r="L101" s="135"/>
      <c r="M101" s="136"/>
      <c r="N101">
        <v>78</v>
      </c>
      <c r="O101">
        <f t="shared" si="3"/>
        <v>78</v>
      </c>
      <c r="P101" s="39">
        <f t="shared" si="4"/>
        <v>951720</v>
      </c>
      <c r="Q101" t="str">
        <f t="shared" si="5"/>
        <v/>
      </c>
    </row>
    <row r="102" spans="1:17" ht="14.45" customHeight="1">
      <c r="A102" s="10">
        <v>83</v>
      </c>
      <c r="B102" s="131"/>
      <c r="C102" s="6" t="s">
        <v>1666</v>
      </c>
      <c r="D102" s="7">
        <v>44929</v>
      </c>
      <c r="E102" s="8" t="s">
        <v>1596</v>
      </c>
      <c r="F102" s="9">
        <v>951720</v>
      </c>
      <c r="G102" s="8" t="s">
        <v>29</v>
      </c>
      <c r="H102" s="9">
        <v>99931</v>
      </c>
      <c r="I102" s="132"/>
      <c r="J102" s="133"/>
      <c r="K102" s="134"/>
      <c r="L102" s="135"/>
      <c r="M102" s="136"/>
      <c r="N102">
        <v>141</v>
      </c>
      <c r="O102">
        <f t="shared" si="3"/>
        <v>141</v>
      </c>
      <c r="P102" s="39">
        <f t="shared" si="4"/>
        <v>951720</v>
      </c>
      <c r="Q102" t="str">
        <f t="shared" si="5"/>
        <v/>
      </c>
    </row>
    <row r="103" spans="1:17" ht="14.45" customHeight="1">
      <c r="A103" s="10">
        <v>84</v>
      </c>
      <c r="B103" s="131"/>
      <c r="C103" s="6" t="s">
        <v>1667</v>
      </c>
      <c r="D103" s="7">
        <v>44938</v>
      </c>
      <c r="E103" s="8" t="s">
        <v>1588</v>
      </c>
      <c r="F103" s="9">
        <v>571032</v>
      </c>
      <c r="G103" s="8" t="s">
        <v>29</v>
      </c>
      <c r="H103" s="9">
        <v>59958</v>
      </c>
      <c r="I103" s="132"/>
      <c r="J103" s="133"/>
      <c r="K103" s="134"/>
      <c r="L103" s="135"/>
      <c r="M103" s="136"/>
      <c r="N103">
        <v>1443</v>
      </c>
      <c r="O103">
        <f t="shared" si="3"/>
        <v>1443</v>
      </c>
      <c r="P103" s="39">
        <f t="shared" si="4"/>
        <v>571032</v>
      </c>
      <c r="Q103" t="str">
        <f t="shared" si="5"/>
        <v/>
      </c>
    </row>
    <row r="104" spans="1:17" ht="14.45" customHeight="1">
      <c r="A104" s="10">
        <v>85</v>
      </c>
      <c r="B104" s="131"/>
      <c r="C104" s="6" t="s">
        <v>1668</v>
      </c>
      <c r="D104" s="7">
        <v>44929</v>
      </c>
      <c r="E104" s="8" t="s">
        <v>1588</v>
      </c>
      <c r="F104" s="9">
        <v>951720</v>
      </c>
      <c r="G104" s="8" t="s">
        <v>29</v>
      </c>
      <c r="H104" s="9">
        <v>99931</v>
      </c>
      <c r="I104" s="132"/>
      <c r="J104" s="133"/>
      <c r="K104" s="134"/>
      <c r="L104" s="135"/>
      <c r="M104" s="136"/>
      <c r="N104">
        <v>101</v>
      </c>
      <c r="O104">
        <f t="shared" si="3"/>
        <v>101</v>
      </c>
      <c r="P104" s="39">
        <f t="shared" si="4"/>
        <v>951720</v>
      </c>
      <c r="Q104" t="str">
        <f t="shared" si="5"/>
        <v/>
      </c>
    </row>
    <row r="105" spans="1:17" ht="14.45" customHeight="1">
      <c r="A105" s="10">
        <v>86</v>
      </c>
      <c r="B105" s="131"/>
      <c r="C105" s="6" t="s">
        <v>1669</v>
      </c>
      <c r="D105" s="7">
        <v>44929</v>
      </c>
      <c r="E105" s="8" t="s">
        <v>1596</v>
      </c>
      <c r="F105" s="9">
        <v>466620</v>
      </c>
      <c r="G105" s="8" t="s">
        <v>29</v>
      </c>
      <c r="H105" s="9">
        <v>48995</v>
      </c>
      <c r="I105" s="132"/>
      <c r="J105" s="133"/>
      <c r="K105" s="134"/>
      <c r="L105" s="135"/>
      <c r="M105" s="136"/>
      <c r="N105">
        <v>182</v>
      </c>
      <c r="O105">
        <f t="shared" si="3"/>
        <v>182</v>
      </c>
      <c r="P105" s="39">
        <f t="shared" si="4"/>
        <v>466620</v>
      </c>
      <c r="Q105" t="str">
        <f t="shared" si="5"/>
        <v/>
      </c>
    </row>
    <row r="106" spans="1:17" ht="14.45" customHeight="1">
      <c r="A106" s="10">
        <v>87</v>
      </c>
      <c r="B106" s="131"/>
      <c r="C106" s="6" t="s">
        <v>1670</v>
      </c>
      <c r="D106" s="7">
        <v>44930</v>
      </c>
      <c r="E106" s="8" t="s">
        <v>1596</v>
      </c>
      <c r="F106" s="9">
        <v>951720</v>
      </c>
      <c r="G106" s="8" t="s">
        <v>29</v>
      </c>
      <c r="H106" s="9">
        <v>99931</v>
      </c>
      <c r="I106" s="132"/>
      <c r="J106" s="133"/>
      <c r="K106" s="134"/>
      <c r="L106" s="135"/>
      <c r="M106" s="136"/>
      <c r="N106">
        <v>238</v>
      </c>
      <c r="O106">
        <f t="shared" si="3"/>
        <v>238</v>
      </c>
      <c r="P106" s="39">
        <f t="shared" si="4"/>
        <v>951720</v>
      </c>
      <c r="Q106" t="str">
        <f t="shared" si="5"/>
        <v/>
      </c>
    </row>
    <row r="107" spans="1:17" ht="14.45" customHeight="1">
      <c r="A107" s="10">
        <v>88</v>
      </c>
      <c r="B107" s="131"/>
      <c r="C107" s="6" t="s">
        <v>1671</v>
      </c>
      <c r="D107" s="7">
        <v>44930</v>
      </c>
      <c r="E107" s="8" t="s">
        <v>1590</v>
      </c>
      <c r="F107" s="9">
        <v>951720</v>
      </c>
      <c r="G107" s="8" t="s">
        <v>29</v>
      </c>
      <c r="H107" s="9">
        <v>99931</v>
      </c>
      <c r="I107" s="132"/>
      <c r="J107" s="133"/>
      <c r="K107" s="134"/>
      <c r="L107" s="135"/>
      <c r="M107" s="136"/>
      <c r="N107">
        <v>263</v>
      </c>
      <c r="O107">
        <f t="shared" si="3"/>
        <v>263</v>
      </c>
      <c r="P107" s="39">
        <f t="shared" si="4"/>
        <v>951720</v>
      </c>
      <c r="Q107" t="str">
        <f t="shared" si="5"/>
        <v/>
      </c>
    </row>
    <row r="108" spans="1:17" ht="14.45" customHeight="1">
      <c r="A108" s="10">
        <v>89</v>
      </c>
      <c r="B108" s="131"/>
      <c r="C108" s="6" t="s">
        <v>1672</v>
      </c>
      <c r="D108" s="7">
        <v>44929</v>
      </c>
      <c r="E108" s="8" t="s">
        <v>1588</v>
      </c>
      <c r="F108" s="9">
        <v>951720</v>
      </c>
      <c r="G108" s="8" t="s">
        <v>29</v>
      </c>
      <c r="H108" s="9">
        <v>99931</v>
      </c>
      <c r="I108" s="132"/>
      <c r="J108" s="133"/>
      <c r="K108" s="134"/>
      <c r="L108" s="135"/>
      <c r="M108" s="136"/>
      <c r="N108">
        <v>98</v>
      </c>
      <c r="O108">
        <f t="shared" si="3"/>
        <v>98</v>
      </c>
      <c r="P108" s="39">
        <f t="shared" si="4"/>
        <v>951720</v>
      </c>
      <c r="Q108" t="str">
        <f t="shared" si="5"/>
        <v/>
      </c>
    </row>
    <row r="109" spans="1:17" ht="14.45" customHeight="1">
      <c r="A109" s="10">
        <v>90</v>
      </c>
      <c r="B109" s="131"/>
      <c r="C109" s="6" t="s">
        <v>1673</v>
      </c>
      <c r="D109" s="7">
        <v>44929</v>
      </c>
      <c r="E109" s="8" t="s">
        <v>1588</v>
      </c>
      <c r="F109" s="9">
        <v>951720</v>
      </c>
      <c r="G109" s="8" t="s">
        <v>29</v>
      </c>
      <c r="H109" s="9">
        <v>99931</v>
      </c>
      <c r="I109" s="132"/>
      <c r="J109" s="133"/>
      <c r="K109" s="134"/>
      <c r="L109" s="135"/>
      <c r="M109" s="136"/>
      <c r="N109">
        <v>143</v>
      </c>
      <c r="O109">
        <f t="shared" si="3"/>
        <v>143</v>
      </c>
      <c r="P109" s="39">
        <f t="shared" si="4"/>
        <v>951720</v>
      </c>
      <c r="Q109" t="str">
        <f t="shared" si="5"/>
        <v/>
      </c>
    </row>
    <row r="110" spans="1:17" ht="14.45" customHeight="1">
      <c r="A110" s="10">
        <v>91</v>
      </c>
      <c r="B110" s="131"/>
      <c r="C110" s="6" t="s">
        <v>1674</v>
      </c>
      <c r="D110" s="7">
        <v>44929</v>
      </c>
      <c r="E110" s="8" t="s">
        <v>1596</v>
      </c>
      <c r="F110" s="9">
        <v>951720</v>
      </c>
      <c r="G110" s="8" t="s">
        <v>29</v>
      </c>
      <c r="H110" s="9">
        <v>99931</v>
      </c>
      <c r="I110" s="132"/>
      <c r="J110" s="133"/>
      <c r="K110" s="134"/>
      <c r="L110" s="135"/>
      <c r="M110" s="136"/>
      <c r="N110">
        <v>135</v>
      </c>
      <c r="O110">
        <f t="shared" si="3"/>
        <v>135</v>
      </c>
      <c r="P110" s="39">
        <f t="shared" si="4"/>
        <v>951720</v>
      </c>
      <c r="Q110" t="str">
        <f t="shared" si="5"/>
        <v/>
      </c>
    </row>
    <row r="111" spans="1:17" ht="14.45" customHeight="1">
      <c r="A111" s="10">
        <v>92</v>
      </c>
      <c r="B111" s="131"/>
      <c r="C111" s="6" t="s">
        <v>1675</v>
      </c>
      <c r="D111" s="7">
        <v>44929</v>
      </c>
      <c r="E111" s="8" t="s">
        <v>1584</v>
      </c>
      <c r="F111" s="9">
        <v>951720</v>
      </c>
      <c r="G111" s="8" t="s">
        <v>29</v>
      </c>
      <c r="H111" s="9">
        <v>99931</v>
      </c>
      <c r="I111" s="132"/>
      <c r="J111" s="133"/>
      <c r="K111" s="134"/>
      <c r="L111" s="135"/>
      <c r="M111" s="136"/>
      <c r="N111">
        <v>125</v>
      </c>
      <c r="O111">
        <f t="shared" si="3"/>
        <v>125</v>
      </c>
      <c r="P111" s="39">
        <f t="shared" si="4"/>
        <v>951720</v>
      </c>
      <c r="Q111" t="str">
        <f t="shared" si="5"/>
        <v/>
      </c>
    </row>
    <row r="112" spans="1:17" ht="14.45" customHeight="1">
      <c r="A112" s="10">
        <v>93</v>
      </c>
      <c r="B112" s="131"/>
      <c r="C112" s="6" t="s">
        <v>1676</v>
      </c>
      <c r="D112" s="7">
        <v>44930</v>
      </c>
      <c r="E112" s="8" t="s">
        <v>1590</v>
      </c>
      <c r="F112" s="9">
        <v>951720</v>
      </c>
      <c r="G112" s="8" t="s">
        <v>29</v>
      </c>
      <c r="H112" s="9">
        <v>99931</v>
      </c>
      <c r="I112" s="132"/>
      <c r="J112" s="133"/>
      <c r="K112" s="134"/>
      <c r="L112" s="135"/>
      <c r="M112" s="136"/>
      <c r="N112">
        <v>251</v>
      </c>
      <c r="O112">
        <f t="shared" si="3"/>
        <v>251</v>
      </c>
      <c r="P112" s="39">
        <f t="shared" si="4"/>
        <v>951720</v>
      </c>
      <c r="Q112" t="str">
        <f t="shared" si="5"/>
        <v/>
      </c>
    </row>
    <row r="113" spans="1:17" ht="14.45" customHeight="1">
      <c r="A113" s="10">
        <v>94</v>
      </c>
      <c r="B113" s="131"/>
      <c r="C113" s="6" t="s">
        <v>1677</v>
      </c>
      <c r="D113" s="7">
        <v>44930</v>
      </c>
      <c r="E113" s="8" t="s">
        <v>1592</v>
      </c>
      <c r="F113" s="9">
        <v>951720</v>
      </c>
      <c r="G113" s="8" t="s">
        <v>29</v>
      </c>
      <c r="H113" s="9">
        <v>99931</v>
      </c>
      <c r="I113" s="132"/>
      <c r="J113" s="133"/>
      <c r="K113" s="134"/>
      <c r="L113" s="135"/>
      <c r="M113" s="136"/>
      <c r="N113">
        <v>241</v>
      </c>
      <c r="O113">
        <f t="shared" si="3"/>
        <v>241</v>
      </c>
      <c r="P113" s="39">
        <f t="shared" si="4"/>
        <v>951720</v>
      </c>
      <c r="Q113" t="str">
        <f t="shared" si="5"/>
        <v/>
      </c>
    </row>
    <row r="114" spans="1:17" ht="14.45" customHeight="1">
      <c r="A114" s="10">
        <v>95</v>
      </c>
      <c r="B114" s="131"/>
      <c r="C114" s="6" t="s">
        <v>1678</v>
      </c>
      <c r="D114" s="7">
        <v>44929</v>
      </c>
      <c r="E114" s="8" t="s">
        <v>1584</v>
      </c>
      <c r="F114" s="9">
        <v>951720</v>
      </c>
      <c r="G114" s="8" t="s">
        <v>29</v>
      </c>
      <c r="H114" s="9">
        <v>99931</v>
      </c>
      <c r="I114" s="132"/>
      <c r="J114" s="133"/>
      <c r="K114" s="134"/>
      <c r="L114" s="135"/>
      <c r="M114" s="136"/>
      <c r="N114">
        <v>123</v>
      </c>
      <c r="O114">
        <f t="shared" si="3"/>
        <v>123</v>
      </c>
      <c r="P114" s="39">
        <f t="shared" si="4"/>
        <v>951720</v>
      </c>
      <c r="Q114" t="str">
        <f t="shared" si="5"/>
        <v/>
      </c>
    </row>
    <row r="115" spans="1:17" ht="14.45" customHeight="1">
      <c r="A115" s="10">
        <v>96</v>
      </c>
      <c r="B115" s="131"/>
      <c r="C115" s="6" t="s">
        <v>1679</v>
      </c>
      <c r="D115" s="7">
        <v>44928</v>
      </c>
      <c r="E115" s="8" t="s">
        <v>1584</v>
      </c>
      <c r="F115" s="9">
        <v>951720</v>
      </c>
      <c r="G115" s="8" t="s">
        <v>29</v>
      </c>
      <c r="H115" s="9">
        <v>99931</v>
      </c>
      <c r="I115" s="132"/>
      <c r="J115" s="133"/>
      <c r="K115" s="134"/>
      <c r="L115" s="135"/>
      <c r="M115" s="136"/>
      <c r="N115">
        <v>5</v>
      </c>
      <c r="O115">
        <f t="shared" si="3"/>
        <v>5</v>
      </c>
      <c r="P115" s="39">
        <f t="shared" si="4"/>
        <v>951720</v>
      </c>
      <c r="Q115" t="str">
        <f t="shared" si="5"/>
        <v/>
      </c>
    </row>
    <row r="116" spans="1:17" ht="14.45" customHeight="1">
      <c r="A116" s="10">
        <v>97</v>
      </c>
      <c r="B116" s="131"/>
      <c r="C116" s="6" t="s">
        <v>1680</v>
      </c>
      <c r="D116" s="7">
        <v>44929</v>
      </c>
      <c r="E116" s="8" t="s">
        <v>1596</v>
      </c>
      <c r="F116" s="9">
        <v>951720</v>
      </c>
      <c r="G116" s="8" t="s">
        <v>29</v>
      </c>
      <c r="H116" s="9">
        <v>99931</v>
      </c>
      <c r="I116" s="132"/>
      <c r="J116" s="133"/>
      <c r="K116" s="134"/>
      <c r="L116" s="135"/>
      <c r="M116" s="136"/>
      <c r="N116">
        <v>184</v>
      </c>
      <c r="O116">
        <f t="shared" si="3"/>
        <v>184</v>
      </c>
      <c r="P116" s="39">
        <f t="shared" si="4"/>
        <v>951720</v>
      </c>
      <c r="Q116" t="str">
        <f t="shared" si="5"/>
        <v/>
      </c>
    </row>
    <row r="117" spans="1:17" ht="14.45" customHeight="1">
      <c r="A117" s="10">
        <v>98</v>
      </c>
      <c r="B117" s="131"/>
      <c r="C117" s="6" t="s">
        <v>1681</v>
      </c>
      <c r="D117" s="7">
        <v>44929</v>
      </c>
      <c r="E117" s="8" t="s">
        <v>1588</v>
      </c>
      <c r="F117" s="9">
        <v>951720</v>
      </c>
      <c r="G117" s="8" t="s">
        <v>29</v>
      </c>
      <c r="H117" s="9">
        <v>99931</v>
      </c>
      <c r="I117" s="132"/>
      <c r="J117" s="133"/>
      <c r="K117" s="134"/>
      <c r="L117" s="135"/>
      <c r="M117" s="136"/>
      <c r="N117">
        <v>112</v>
      </c>
      <c r="O117">
        <f t="shared" si="3"/>
        <v>112</v>
      </c>
      <c r="P117" s="39">
        <f t="shared" si="4"/>
        <v>951720</v>
      </c>
      <c r="Q117" t="str">
        <f t="shared" si="5"/>
        <v/>
      </c>
    </row>
    <row r="118" spans="1:17" ht="14.45" customHeight="1">
      <c r="A118" s="10">
        <v>99</v>
      </c>
      <c r="B118" s="131"/>
      <c r="C118" s="6" t="s">
        <v>1682</v>
      </c>
      <c r="D118" s="7">
        <v>44929</v>
      </c>
      <c r="E118" s="8" t="s">
        <v>1588</v>
      </c>
      <c r="F118" s="9">
        <v>466620</v>
      </c>
      <c r="G118" s="8" t="s">
        <v>29</v>
      </c>
      <c r="H118" s="9">
        <v>48995</v>
      </c>
      <c r="I118" s="132"/>
      <c r="J118" s="133"/>
      <c r="K118" s="134"/>
      <c r="L118" s="135"/>
      <c r="M118" s="136"/>
      <c r="N118">
        <v>77</v>
      </c>
      <c r="O118">
        <f t="shared" si="3"/>
        <v>77</v>
      </c>
      <c r="P118" s="39">
        <f t="shared" si="4"/>
        <v>466620</v>
      </c>
      <c r="Q118" t="str">
        <f t="shared" si="5"/>
        <v/>
      </c>
    </row>
    <row r="119" spans="1:17" ht="14.45" customHeight="1">
      <c r="A119" s="10">
        <v>100</v>
      </c>
      <c r="B119" s="131"/>
      <c r="C119" s="6" t="s">
        <v>1683</v>
      </c>
      <c r="D119" s="7">
        <v>44929</v>
      </c>
      <c r="E119" s="8" t="s">
        <v>1596</v>
      </c>
      <c r="F119" s="9">
        <v>951720</v>
      </c>
      <c r="G119" s="8" t="s">
        <v>29</v>
      </c>
      <c r="H119" s="9">
        <v>99931</v>
      </c>
      <c r="I119" s="132"/>
      <c r="J119" s="133"/>
      <c r="K119" s="134"/>
      <c r="L119" s="135"/>
      <c r="M119" s="136"/>
      <c r="N119">
        <v>137</v>
      </c>
      <c r="O119">
        <f t="shared" si="3"/>
        <v>137</v>
      </c>
      <c r="P119" s="39">
        <f t="shared" si="4"/>
        <v>951720</v>
      </c>
      <c r="Q119" t="str">
        <f t="shared" si="5"/>
        <v/>
      </c>
    </row>
    <row r="120" spans="1:17" ht="14.45" customHeight="1">
      <c r="A120" s="10">
        <v>101</v>
      </c>
      <c r="B120" s="131"/>
      <c r="C120" s="6" t="s">
        <v>1684</v>
      </c>
      <c r="D120" s="7">
        <v>44930</v>
      </c>
      <c r="E120" s="8" t="s">
        <v>1596</v>
      </c>
      <c r="F120" s="9">
        <v>951720</v>
      </c>
      <c r="G120" s="8" t="s">
        <v>29</v>
      </c>
      <c r="H120" s="9">
        <v>99931</v>
      </c>
      <c r="I120" s="132"/>
      <c r="J120" s="133"/>
      <c r="K120" s="134"/>
      <c r="L120" s="135"/>
      <c r="M120" s="136"/>
      <c r="N120">
        <v>239</v>
      </c>
      <c r="O120">
        <f t="shared" si="3"/>
        <v>239</v>
      </c>
      <c r="P120" s="39">
        <f t="shared" si="4"/>
        <v>951720</v>
      </c>
      <c r="Q120" t="str">
        <f t="shared" si="5"/>
        <v/>
      </c>
    </row>
    <row r="121" spans="1:17" ht="14.45" customHeight="1">
      <c r="A121" s="10">
        <v>102</v>
      </c>
      <c r="B121" s="131"/>
      <c r="C121" s="6" t="s">
        <v>1685</v>
      </c>
      <c r="D121" s="7">
        <v>44929</v>
      </c>
      <c r="E121" s="8" t="s">
        <v>1596</v>
      </c>
      <c r="F121" s="9">
        <v>951720</v>
      </c>
      <c r="G121" s="8" t="s">
        <v>29</v>
      </c>
      <c r="H121" s="9">
        <v>99931</v>
      </c>
      <c r="I121" s="132"/>
      <c r="J121" s="133"/>
      <c r="K121" s="134"/>
      <c r="L121" s="135"/>
      <c r="M121" s="136"/>
      <c r="N121">
        <v>190</v>
      </c>
      <c r="O121">
        <f t="shared" si="3"/>
        <v>190</v>
      </c>
      <c r="P121" s="39">
        <f t="shared" si="4"/>
        <v>951720</v>
      </c>
      <c r="Q121" t="str">
        <f t="shared" si="5"/>
        <v/>
      </c>
    </row>
    <row r="122" spans="1:17" ht="14.45" customHeight="1">
      <c r="A122" s="10">
        <v>103</v>
      </c>
      <c r="B122" s="131"/>
      <c r="C122" s="6" t="s">
        <v>1686</v>
      </c>
      <c r="D122" s="7">
        <v>44928</v>
      </c>
      <c r="E122" s="8" t="s">
        <v>1584</v>
      </c>
      <c r="F122" s="9">
        <v>951720</v>
      </c>
      <c r="G122" s="8" t="s">
        <v>29</v>
      </c>
      <c r="H122" s="9">
        <v>99931</v>
      </c>
      <c r="I122" s="132"/>
      <c r="J122" s="133"/>
      <c r="K122" s="134"/>
      <c r="L122" s="135"/>
      <c r="M122" s="136"/>
      <c r="N122">
        <v>3</v>
      </c>
      <c r="O122">
        <f t="shared" si="3"/>
        <v>3</v>
      </c>
      <c r="P122" s="39">
        <f t="shared" si="4"/>
        <v>951720</v>
      </c>
      <c r="Q122" t="str">
        <f t="shared" si="5"/>
        <v/>
      </c>
    </row>
    <row r="123" spans="1:17" ht="14.45" customHeight="1">
      <c r="A123" s="10">
        <v>104</v>
      </c>
      <c r="B123" s="131"/>
      <c r="C123" s="6" t="s">
        <v>1687</v>
      </c>
      <c r="D123" s="7">
        <v>44930</v>
      </c>
      <c r="E123" s="8" t="s">
        <v>1590</v>
      </c>
      <c r="F123" s="9">
        <v>951720</v>
      </c>
      <c r="G123" s="8" t="s">
        <v>29</v>
      </c>
      <c r="H123" s="9">
        <v>99931</v>
      </c>
      <c r="I123" s="132"/>
      <c r="J123" s="133"/>
      <c r="K123" s="134"/>
      <c r="L123" s="135"/>
      <c r="M123" s="136"/>
      <c r="N123">
        <v>260</v>
      </c>
      <c r="O123">
        <f t="shared" si="3"/>
        <v>260</v>
      </c>
      <c r="P123" s="39">
        <f t="shared" si="4"/>
        <v>951720</v>
      </c>
      <c r="Q123" t="str">
        <f t="shared" si="5"/>
        <v/>
      </c>
    </row>
    <row r="124" spans="1:17" ht="14.45" customHeight="1">
      <c r="A124" s="10">
        <v>105</v>
      </c>
      <c r="B124" s="131"/>
      <c r="C124" s="6" t="s">
        <v>1688</v>
      </c>
      <c r="D124" s="7">
        <v>44930</v>
      </c>
      <c r="E124" s="8" t="s">
        <v>1590</v>
      </c>
      <c r="F124" s="9">
        <v>951720</v>
      </c>
      <c r="G124" s="8" t="s">
        <v>29</v>
      </c>
      <c r="H124" s="9">
        <v>99931</v>
      </c>
      <c r="I124" s="132"/>
      <c r="J124" s="133"/>
      <c r="K124" s="134"/>
      <c r="L124" s="135"/>
      <c r="M124" s="136"/>
      <c r="N124">
        <v>256</v>
      </c>
      <c r="O124">
        <f t="shared" si="3"/>
        <v>256</v>
      </c>
      <c r="P124" s="39">
        <f t="shared" si="4"/>
        <v>951720</v>
      </c>
      <c r="Q124" t="str">
        <f t="shared" si="5"/>
        <v/>
      </c>
    </row>
    <row r="125" spans="1:17" ht="14.45" customHeight="1">
      <c r="A125" s="10">
        <v>106</v>
      </c>
      <c r="B125" s="131"/>
      <c r="C125" s="6" t="s">
        <v>1689</v>
      </c>
      <c r="D125" s="7">
        <v>44930</v>
      </c>
      <c r="E125" s="8" t="s">
        <v>1590</v>
      </c>
      <c r="F125" s="9">
        <v>466620</v>
      </c>
      <c r="G125" s="8" t="s">
        <v>29</v>
      </c>
      <c r="H125" s="9">
        <v>48995</v>
      </c>
      <c r="I125" s="132"/>
      <c r="J125" s="133"/>
      <c r="K125" s="134"/>
      <c r="L125" s="135"/>
      <c r="M125" s="136"/>
      <c r="N125">
        <v>255</v>
      </c>
      <c r="O125">
        <f t="shared" si="3"/>
        <v>255</v>
      </c>
      <c r="P125" s="39">
        <f t="shared" si="4"/>
        <v>466620</v>
      </c>
      <c r="Q125" t="str">
        <f t="shared" si="5"/>
        <v/>
      </c>
    </row>
    <row r="126" spans="1:17" ht="14.45" customHeight="1">
      <c r="A126" s="10">
        <v>107</v>
      </c>
      <c r="B126" s="131"/>
      <c r="C126" s="6" t="s">
        <v>1690</v>
      </c>
      <c r="D126" s="7">
        <v>44929</v>
      </c>
      <c r="E126" s="8" t="s">
        <v>1592</v>
      </c>
      <c r="F126" s="9">
        <v>951720</v>
      </c>
      <c r="G126" s="8" t="s">
        <v>29</v>
      </c>
      <c r="H126" s="9">
        <v>99931</v>
      </c>
      <c r="I126" s="132"/>
      <c r="J126" s="133"/>
      <c r="K126" s="134"/>
      <c r="L126" s="135"/>
      <c r="M126" s="136"/>
      <c r="N126">
        <v>81</v>
      </c>
      <c r="O126">
        <f t="shared" si="3"/>
        <v>81</v>
      </c>
      <c r="P126" s="39">
        <f t="shared" si="4"/>
        <v>951720</v>
      </c>
      <c r="Q126" t="str">
        <f t="shared" si="5"/>
        <v/>
      </c>
    </row>
    <row r="127" spans="1:17" ht="14.45" customHeight="1">
      <c r="A127" s="10">
        <v>108</v>
      </c>
      <c r="B127" s="131"/>
      <c r="C127" s="6" t="s">
        <v>1691</v>
      </c>
      <c r="D127" s="7">
        <v>44928</v>
      </c>
      <c r="E127" s="8" t="s">
        <v>1590</v>
      </c>
      <c r="F127" s="9">
        <v>951720</v>
      </c>
      <c r="G127" s="8" t="s">
        <v>29</v>
      </c>
      <c r="H127" s="9">
        <v>99931</v>
      </c>
      <c r="I127" s="132"/>
      <c r="J127" s="133"/>
      <c r="K127" s="134"/>
      <c r="L127" s="135"/>
      <c r="M127" s="136"/>
      <c r="N127">
        <v>7</v>
      </c>
      <c r="O127">
        <f t="shared" si="3"/>
        <v>7</v>
      </c>
      <c r="P127" s="39">
        <f t="shared" si="4"/>
        <v>951720</v>
      </c>
      <c r="Q127" t="str">
        <f t="shared" si="5"/>
        <v/>
      </c>
    </row>
    <row r="128" spans="1:17" ht="14.45" customHeight="1">
      <c r="A128" s="10">
        <v>109</v>
      </c>
      <c r="B128" s="131"/>
      <c r="C128" s="6" t="s">
        <v>1692</v>
      </c>
      <c r="D128" s="7">
        <v>44929</v>
      </c>
      <c r="E128" s="8" t="s">
        <v>1592</v>
      </c>
      <c r="F128" s="9">
        <v>951720</v>
      </c>
      <c r="G128" s="8" t="s">
        <v>29</v>
      </c>
      <c r="H128" s="9">
        <v>99931</v>
      </c>
      <c r="I128" s="132"/>
      <c r="J128" s="133"/>
      <c r="K128" s="134"/>
      <c r="L128" s="135"/>
      <c r="M128" s="136"/>
      <c r="N128">
        <v>130</v>
      </c>
      <c r="O128">
        <f t="shared" si="3"/>
        <v>130</v>
      </c>
      <c r="P128" s="39">
        <f t="shared" si="4"/>
        <v>951720</v>
      </c>
      <c r="Q128" t="str">
        <f t="shared" si="5"/>
        <v/>
      </c>
    </row>
    <row r="129" spans="1:17" ht="14.45" customHeight="1">
      <c r="A129" s="10">
        <v>110</v>
      </c>
      <c r="B129" s="131"/>
      <c r="C129" s="6" t="s">
        <v>1693</v>
      </c>
      <c r="D129" s="7">
        <v>44930</v>
      </c>
      <c r="E129" s="8" t="s">
        <v>1590</v>
      </c>
      <c r="F129" s="9">
        <v>951720</v>
      </c>
      <c r="G129" s="8" t="s">
        <v>29</v>
      </c>
      <c r="H129" s="9">
        <v>99931</v>
      </c>
      <c r="I129" s="132"/>
      <c r="J129" s="133"/>
      <c r="K129" s="134"/>
      <c r="L129" s="135"/>
      <c r="M129" s="136"/>
      <c r="N129">
        <v>246</v>
      </c>
      <c r="O129">
        <f t="shared" si="3"/>
        <v>246</v>
      </c>
      <c r="P129" s="39">
        <f t="shared" si="4"/>
        <v>951720</v>
      </c>
      <c r="Q129" t="str">
        <f t="shared" si="5"/>
        <v/>
      </c>
    </row>
    <row r="130" spans="1:17" ht="14.45" customHeight="1">
      <c r="A130" s="10">
        <v>111</v>
      </c>
      <c r="B130" s="131"/>
      <c r="C130" s="6" t="s">
        <v>1694</v>
      </c>
      <c r="D130" s="7">
        <v>44929</v>
      </c>
      <c r="E130" s="8" t="s">
        <v>1584</v>
      </c>
      <c r="F130" s="9">
        <v>951720</v>
      </c>
      <c r="G130" s="8" t="s">
        <v>29</v>
      </c>
      <c r="H130" s="9">
        <v>99931</v>
      </c>
      <c r="I130" s="132"/>
      <c r="J130" s="133"/>
      <c r="K130" s="134"/>
      <c r="L130" s="135"/>
      <c r="M130" s="136"/>
      <c r="N130">
        <v>126</v>
      </c>
      <c r="O130">
        <f t="shared" si="3"/>
        <v>126</v>
      </c>
      <c r="P130" s="39">
        <f t="shared" si="4"/>
        <v>951720</v>
      </c>
      <c r="Q130" t="str">
        <f t="shared" si="5"/>
        <v/>
      </c>
    </row>
    <row r="131" spans="1:17" ht="14.45" customHeight="1">
      <c r="A131" s="10">
        <v>112</v>
      </c>
      <c r="B131" s="131"/>
      <c r="C131" s="6" t="s">
        <v>1695</v>
      </c>
      <c r="D131" s="7">
        <v>44929</v>
      </c>
      <c r="E131" s="8" t="s">
        <v>1596</v>
      </c>
      <c r="F131" s="9">
        <v>951720</v>
      </c>
      <c r="G131" s="8" t="s">
        <v>29</v>
      </c>
      <c r="H131" s="9">
        <v>99931</v>
      </c>
      <c r="I131" s="132"/>
      <c r="J131" s="133"/>
      <c r="K131" s="134"/>
      <c r="L131" s="135"/>
      <c r="M131" s="136"/>
      <c r="N131">
        <v>186</v>
      </c>
      <c r="O131">
        <f t="shared" si="3"/>
        <v>186</v>
      </c>
      <c r="P131" s="39">
        <f t="shared" si="4"/>
        <v>951720</v>
      </c>
      <c r="Q131" t="str">
        <f t="shared" si="5"/>
        <v/>
      </c>
    </row>
    <row r="132" spans="1:17" ht="14.45" customHeight="1">
      <c r="A132" s="10">
        <v>113</v>
      </c>
      <c r="B132" s="131"/>
      <c r="C132" s="6" t="s">
        <v>1696</v>
      </c>
      <c r="D132" s="7">
        <v>44929</v>
      </c>
      <c r="E132" s="8" t="s">
        <v>1596</v>
      </c>
      <c r="F132" s="9">
        <v>951720</v>
      </c>
      <c r="G132" s="8" t="s">
        <v>29</v>
      </c>
      <c r="H132" s="9">
        <v>99931</v>
      </c>
      <c r="I132" s="132"/>
      <c r="J132" s="133"/>
      <c r="K132" s="134"/>
      <c r="L132" s="135"/>
      <c r="M132" s="136"/>
      <c r="N132">
        <v>140</v>
      </c>
      <c r="O132">
        <f t="shared" si="3"/>
        <v>140</v>
      </c>
      <c r="P132" s="39">
        <f t="shared" si="4"/>
        <v>951720</v>
      </c>
      <c r="Q132" t="str">
        <f t="shared" si="5"/>
        <v/>
      </c>
    </row>
    <row r="133" spans="1:17" ht="14.45" customHeight="1">
      <c r="A133" s="10">
        <v>114</v>
      </c>
      <c r="B133" s="131"/>
      <c r="C133" s="6" t="s">
        <v>1697</v>
      </c>
      <c r="D133" s="7">
        <v>44931</v>
      </c>
      <c r="E133" s="8" t="s">
        <v>1588</v>
      </c>
      <c r="F133" s="9">
        <v>466620</v>
      </c>
      <c r="G133" s="8" t="s">
        <v>29</v>
      </c>
      <c r="H133" s="9">
        <v>48995</v>
      </c>
      <c r="I133" s="132"/>
      <c r="J133" s="133"/>
      <c r="K133" s="134"/>
      <c r="L133" s="135"/>
      <c r="M133" s="136"/>
      <c r="N133">
        <v>403</v>
      </c>
      <c r="O133">
        <f t="shared" si="3"/>
        <v>403</v>
      </c>
      <c r="P133" s="39">
        <f t="shared" si="4"/>
        <v>466620</v>
      </c>
      <c r="Q133" t="str">
        <f t="shared" si="5"/>
        <v/>
      </c>
    </row>
    <row r="134" spans="1:17" ht="14.45" customHeight="1">
      <c r="A134" s="10">
        <v>115</v>
      </c>
      <c r="B134" s="131"/>
      <c r="C134" s="6" t="s">
        <v>1698</v>
      </c>
      <c r="D134" s="7">
        <v>44928</v>
      </c>
      <c r="E134" s="8" t="s">
        <v>1596</v>
      </c>
      <c r="F134" s="9">
        <v>951720</v>
      </c>
      <c r="G134" s="8" t="s">
        <v>29</v>
      </c>
      <c r="H134" s="9">
        <v>99931</v>
      </c>
      <c r="I134" s="132"/>
      <c r="J134" s="133"/>
      <c r="K134" s="134"/>
      <c r="L134" s="135"/>
      <c r="M134" s="136"/>
      <c r="N134">
        <v>64</v>
      </c>
      <c r="O134">
        <f t="shared" si="3"/>
        <v>64</v>
      </c>
      <c r="P134" s="39">
        <f t="shared" si="4"/>
        <v>951720</v>
      </c>
      <c r="Q134" t="str">
        <f t="shared" si="5"/>
        <v/>
      </c>
    </row>
    <row r="135" spans="1:17" ht="14.45" customHeight="1">
      <c r="A135" s="10">
        <v>116</v>
      </c>
      <c r="B135" s="131"/>
      <c r="C135" s="6" t="s">
        <v>1699</v>
      </c>
      <c r="D135" s="7">
        <v>44929</v>
      </c>
      <c r="E135" s="8" t="s">
        <v>1596</v>
      </c>
      <c r="F135" s="9">
        <v>951720</v>
      </c>
      <c r="G135" s="8" t="s">
        <v>29</v>
      </c>
      <c r="H135" s="9">
        <v>99931</v>
      </c>
      <c r="I135" s="132"/>
      <c r="J135" s="133"/>
      <c r="K135" s="134"/>
      <c r="L135" s="135"/>
      <c r="M135" s="136"/>
      <c r="N135">
        <v>181</v>
      </c>
      <c r="O135">
        <f t="shared" si="3"/>
        <v>181</v>
      </c>
      <c r="P135" s="39">
        <f t="shared" si="4"/>
        <v>951720</v>
      </c>
      <c r="Q135" t="str">
        <f t="shared" si="5"/>
        <v/>
      </c>
    </row>
    <row r="136" spans="1:17" ht="14.45" customHeight="1">
      <c r="A136" s="10">
        <v>117</v>
      </c>
      <c r="B136" s="131"/>
      <c r="C136" s="6" t="s">
        <v>1700</v>
      </c>
      <c r="D136" s="7">
        <v>44929</v>
      </c>
      <c r="E136" s="8" t="s">
        <v>1596</v>
      </c>
      <c r="F136" s="9">
        <v>951720</v>
      </c>
      <c r="G136" s="8" t="s">
        <v>29</v>
      </c>
      <c r="H136" s="9">
        <v>99931</v>
      </c>
      <c r="I136" s="132"/>
      <c r="J136" s="133"/>
      <c r="K136" s="134"/>
      <c r="L136" s="135"/>
      <c r="M136" s="136"/>
      <c r="N136">
        <v>139</v>
      </c>
      <c r="O136">
        <f t="shared" si="3"/>
        <v>139</v>
      </c>
      <c r="P136" s="39">
        <f t="shared" si="4"/>
        <v>951720</v>
      </c>
      <c r="Q136" t="str">
        <f t="shared" si="5"/>
        <v/>
      </c>
    </row>
    <row r="137" spans="1:17" ht="14.45" customHeight="1">
      <c r="A137" s="10">
        <v>118</v>
      </c>
      <c r="B137" s="131"/>
      <c r="C137" s="6" t="s">
        <v>1701</v>
      </c>
      <c r="D137" s="7">
        <v>44929</v>
      </c>
      <c r="E137" s="8" t="s">
        <v>1596</v>
      </c>
      <c r="F137" s="9">
        <v>951720</v>
      </c>
      <c r="G137" s="8" t="s">
        <v>29</v>
      </c>
      <c r="H137" s="9">
        <v>99931</v>
      </c>
      <c r="I137" s="132"/>
      <c r="J137" s="133"/>
      <c r="K137" s="134"/>
      <c r="L137" s="135"/>
      <c r="M137" s="136"/>
      <c r="N137">
        <v>138</v>
      </c>
      <c r="O137">
        <f t="shared" si="3"/>
        <v>138</v>
      </c>
      <c r="P137" s="39">
        <f t="shared" si="4"/>
        <v>951720</v>
      </c>
      <c r="Q137" t="str">
        <f t="shared" si="5"/>
        <v/>
      </c>
    </row>
    <row r="138" spans="1:17" ht="14.45" customHeight="1">
      <c r="A138" s="10">
        <v>119</v>
      </c>
      <c r="B138" s="131"/>
      <c r="C138" s="6" t="s">
        <v>1702</v>
      </c>
      <c r="D138" s="7">
        <v>44929</v>
      </c>
      <c r="E138" s="8" t="s">
        <v>1584</v>
      </c>
      <c r="F138" s="9">
        <v>951720</v>
      </c>
      <c r="G138" s="8" t="s">
        <v>29</v>
      </c>
      <c r="H138" s="9">
        <v>99931</v>
      </c>
      <c r="I138" s="132"/>
      <c r="J138" s="133"/>
      <c r="K138" s="134"/>
      <c r="L138" s="135"/>
      <c r="M138" s="136"/>
      <c r="N138">
        <v>213</v>
      </c>
      <c r="O138">
        <f t="shared" si="3"/>
        <v>213</v>
      </c>
      <c r="P138" s="39">
        <f t="shared" si="4"/>
        <v>951720</v>
      </c>
      <c r="Q138" t="str">
        <f t="shared" si="5"/>
        <v/>
      </c>
    </row>
    <row r="139" spans="1:17" ht="14.45" customHeight="1">
      <c r="A139" s="10">
        <v>120</v>
      </c>
      <c r="B139" s="131"/>
      <c r="C139" s="6" t="s">
        <v>1703</v>
      </c>
      <c r="D139" s="7">
        <v>44928</v>
      </c>
      <c r="E139" s="8" t="s">
        <v>1590</v>
      </c>
      <c r="F139" s="9">
        <v>951720</v>
      </c>
      <c r="G139" s="8" t="s">
        <v>29</v>
      </c>
      <c r="H139" s="9">
        <v>99931</v>
      </c>
      <c r="I139" s="132"/>
      <c r="J139" s="133"/>
      <c r="K139" s="134"/>
      <c r="L139" s="135"/>
      <c r="M139" s="136"/>
      <c r="N139">
        <v>67</v>
      </c>
      <c r="O139">
        <f t="shared" si="3"/>
        <v>67</v>
      </c>
      <c r="P139" s="39">
        <f t="shared" si="4"/>
        <v>951720</v>
      </c>
      <c r="Q139" t="str">
        <f t="shared" si="5"/>
        <v/>
      </c>
    </row>
    <row r="140" spans="1:17" ht="14.45" customHeight="1">
      <c r="A140" s="10">
        <v>121</v>
      </c>
      <c r="B140" s="131"/>
      <c r="C140" s="6" t="s">
        <v>1704</v>
      </c>
      <c r="D140" s="7">
        <v>44930</v>
      </c>
      <c r="E140" s="8" t="s">
        <v>1592</v>
      </c>
      <c r="F140" s="9">
        <v>466620</v>
      </c>
      <c r="G140" s="8" t="s">
        <v>29</v>
      </c>
      <c r="H140" s="9">
        <v>48995</v>
      </c>
      <c r="I140" s="132"/>
      <c r="J140" s="133"/>
      <c r="K140" s="134"/>
      <c r="L140" s="135"/>
      <c r="M140" s="136"/>
      <c r="N140">
        <v>289</v>
      </c>
      <c r="O140">
        <f t="shared" si="3"/>
        <v>289</v>
      </c>
      <c r="P140" s="39">
        <f t="shared" si="4"/>
        <v>466620</v>
      </c>
      <c r="Q140" t="str">
        <f t="shared" si="5"/>
        <v/>
      </c>
    </row>
    <row r="141" spans="1:17" ht="14.45" customHeight="1">
      <c r="A141" s="10">
        <v>122</v>
      </c>
      <c r="B141" s="131"/>
      <c r="C141" s="6" t="s">
        <v>1705</v>
      </c>
      <c r="D141" s="7">
        <v>44929</v>
      </c>
      <c r="E141" s="8" t="s">
        <v>1592</v>
      </c>
      <c r="F141" s="9">
        <v>485100</v>
      </c>
      <c r="G141" s="8" t="s">
        <v>29</v>
      </c>
      <c r="H141" s="9">
        <v>50935</v>
      </c>
      <c r="I141" s="132"/>
      <c r="J141" s="133"/>
      <c r="K141" s="134"/>
      <c r="L141" s="135"/>
      <c r="M141" s="136"/>
      <c r="N141">
        <v>91</v>
      </c>
      <c r="O141">
        <f t="shared" si="3"/>
        <v>91</v>
      </c>
      <c r="P141" s="39">
        <f t="shared" si="4"/>
        <v>485100</v>
      </c>
      <c r="Q141" t="str">
        <f t="shared" si="5"/>
        <v/>
      </c>
    </row>
    <row r="142" spans="1:17" ht="14.45" customHeight="1">
      <c r="A142" s="10">
        <v>123</v>
      </c>
      <c r="B142" s="131"/>
      <c r="C142" s="6" t="s">
        <v>1706</v>
      </c>
      <c r="D142" s="7">
        <v>44928</v>
      </c>
      <c r="E142" s="8" t="s">
        <v>1584</v>
      </c>
      <c r="F142" s="9">
        <v>951720</v>
      </c>
      <c r="G142" s="8" t="s">
        <v>29</v>
      </c>
      <c r="H142" s="9">
        <v>99931</v>
      </c>
      <c r="I142" s="132"/>
      <c r="J142" s="133"/>
      <c r="K142" s="134"/>
      <c r="L142" s="135"/>
      <c r="M142" s="136"/>
      <c r="N142">
        <v>63</v>
      </c>
      <c r="O142">
        <f t="shared" si="3"/>
        <v>63</v>
      </c>
      <c r="P142" s="39">
        <f t="shared" si="4"/>
        <v>951720</v>
      </c>
      <c r="Q142" t="str">
        <f t="shared" si="5"/>
        <v/>
      </c>
    </row>
    <row r="143" spans="1:17" ht="14.45" customHeight="1">
      <c r="A143" s="11">
        <v>124</v>
      </c>
      <c r="B143" s="120"/>
      <c r="C143" s="6" t="s">
        <v>1707</v>
      </c>
      <c r="D143" s="7">
        <v>44929</v>
      </c>
      <c r="E143" s="8" t="s">
        <v>1596</v>
      </c>
      <c r="F143" s="9">
        <v>951720</v>
      </c>
      <c r="G143" s="8" t="s">
        <v>29</v>
      </c>
      <c r="H143" s="9">
        <v>99931</v>
      </c>
      <c r="I143" s="124"/>
      <c r="J143" s="125"/>
      <c r="K143" s="126"/>
      <c r="L143" s="129"/>
      <c r="M143" s="130"/>
      <c r="N143">
        <v>188</v>
      </c>
      <c r="O143">
        <f t="shared" si="3"/>
        <v>188</v>
      </c>
      <c r="P143" s="39">
        <f t="shared" si="4"/>
        <v>951720</v>
      </c>
      <c r="Q143" t="str">
        <f t="shared" si="5"/>
        <v/>
      </c>
    </row>
    <row r="144" spans="1:17" ht="16.149999999999999" customHeight="1">
      <c r="A144" s="12">
        <v>125</v>
      </c>
      <c r="B144" s="12" t="s">
        <v>1708</v>
      </c>
      <c r="C144" s="6" t="s">
        <v>1709</v>
      </c>
      <c r="D144" s="7">
        <v>44930</v>
      </c>
      <c r="E144" s="8" t="s">
        <v>1588</v>
      </c>
      <c r="F144" s="9">
        <v>951720</v>
      </c>
      <c r="G144" s="8" t="s">
        <v>29</v>
      </c>
      <c r="H144" s="9">
        <v>99931</v>
      </c>
      <c r="I144" s="137">
        <v>851789</v>
      </c>
      <c r="J144" s="138"/>
      <c r="K144" s="139"/>
      <c r="L144" s="140" t="s">
        <v>63</v>
      </c>
      <c r="M144" s="141"/>
      <c r="N144">
        <v>287</v>
      </c>
      <c r="O144">
        <f t="shared" si="3"/>
        <v>287</v>
      </c>
      <c r="P144" s="39">
        <f t="shared" si="4"/>
        <v>951720</v>
      </c>
      <c r="Q144" t="str">
        <f t="shared" si="5"/>
        <v/>
      </c>
    </row>
    <row r="145" spans="1:17" ht="16.149999999999999" customHeight="1">
      <c r="A145" s="12">
        <v>126</v>
      </c>
      <c r="B145" s="12" t="s">
        <v>1710</v>
      </c>
      <c r="C145" s="6" t="s">
        <v>1711</v>
      </c>
      <c r="D145" s="7">
        <v>44930</v>
      </c>
      <c r="E145" s="8" t="s">
        <v>1592</v>
      </c>
      <c r="F145" s="9">
        <v>951720</v>
      </c>
      <c r="G145" s="8" t="s">
        <v>29</v>
      </c>
      <c r="H145" s="9">
        <v>99931</v>
      </c>
      <c r="I145" s="137">
        <v>851789</v>
      </c>
      <c r="J145" s="138"/>
      <c r="K145" s="139"/>
      <c r="L145" s="140" t="s">
        <v>63</v>
      </c>
      <c r="M145" s="141"/>
      <c r="N145">
        <v>273</v>
      </c>
      <c r="O145">
        <f t="shared" si="3"/>
        <v>273</v>
      </c>
      <c r="P145" s="39">
        <f t="shared" si="4"/>
        <v>951720</v>
      </c>
      <c r="Q145" t="str">
        <f t="shared" si="5"/>
        <v/>
      </c>
    </row>
    <row r="146" spans="1:17" ht="16.149999999999999" customHeight="1">
      <c r="A146" s="12">
        <v>127</v>
      </c>
      <c r="B146" s="12" t="s">
        <v>1712</v>
      </c>
      <c r="C146" s="6" t="s">
        <v>1713</v>
      </c>
      <c r="D146" s="7">
        <v>44930</v>
      </c>
      <c r="E146" s="8" t="s">
        <v>1588</v>
      </c>
      <c r="F146" s="9">
        <v>951720</v>
      </c>
      <c r="G146" s="8" t="s">
        <v>29</v>
      </c>
      <c r="H146" s="9">
        <v>99931</v>
      </c>
      <c r="I146" s="137">
        <v>851789</v>
      </c>
      <c r="J146" s="138"/>
      <c r="K146" s="139"/>
      <c r="L146" s="140" t="s">
        <v>63</v>
      </c>
      <c r="M146" s="141"/>
      <c r="N146">
        <v>385</v>
      </c>
      <c r="O146">
        <f t="shared" si="3"/>
        <v>385</v>
      </c>
      <c r="P146" s="39">
        <f t="shared" si="4"/>
        <v>951720</v>
      </c>
      <c r="Q146" t="str">
        <f t="shared" si="5"/>
        <v/>
      </c>
    </row>
    <row r="147" spans="1:17" ht="14.45" customHeight="1">
      <c r="A147" s="5">
        <v>128</v>
      </c>
      <c r="B147" s="119" t="s">
        <v>1714</v>
      </c>
      <c r="C147" s="6" t="s">
        <v>1715</v>
      </c>
      <c r="D147" s="7">
        <v>44929</v>
      </c>
      <c r="E147" s="8" t="s">
        <v>144</v>
      </c>
      <c r="F147" s="9">
        <v>951720</v>
      </c>
      <c r="G147" s="8" t="s">
        <v>29</v>
      </c>
      <c r="H147" s="9">
        <v>99931</v>
      </c>
      <c r="I147" s="121">
        <v>5962526</v>
      </c>
      <c r="J147" s="122"/>
      <c r="K147" s="123"/>
      <c r="L147" s="127" t="s">
        <v>63</v>
      </c>
      <c r="M147" s="128"/>
      <c r="N147">
        <v>110</v>
      </c>
      <c r="O147">
        <f t="shared" si="3"/>
        <v>110</v>
      </c>
      <c r="P147" s="39">
        <f t="shared" si="4"/>
        <v>951720</v>
      </c>
      <c r="Q147" t="str">
        <f t="shared" si="5"/>
        <v/>
      </c>
    </row>
    <row r="148" spans="1:17" ht="14.45" customHeight="1">
      <c r="A148" s="10">
        <v>129</v>
      </c>
      <c r="B148" s="131"/>
      <c r="C148" s="6" t="s">
        <v>1716</v>
      </c>
      <c r="D148" s="7">
        <v>44929</v>
      </c>
      <c r="E148" s="8" t="s">
        <v>144</v>
      </c>
      <c r="F148" s="9">
        <v>951720</v>
      </c>
      <c r="G148" s="8" t="s">
        <v>29</v>
      </c>
      <c r="H148" s="9">
        <v>99931</v>
      </c>
      <c r="I148" s="132"/>
      <c r="J148" s="133"/>
      <c r="K148" s="134"/>
      <c r="L148" s="135"/>
      <c r="M148" s="136"/>
      <c r="N148">
        <v>107</v>
      </c>
      <c r="O148">
        <f t="shared" si="3"/>
        <v>107</v>
      </c>
      <c r="P148" s="39">
        <f t="shared" si="4"/>
        <v>951720</v>
      </c>
      <c r="Q148" t="str">
        <f t="shared" si="5"/>
        <v/>
      </c>
    </row>
    <row r="149" spans="1:17" ht="14.45" customHeight="1">
      <c r="A149" s="10">
        <v>130</v>
      </c>
      <c r="B149" s="131"/>
      <c r="C149" s="6" t="s">
        <v>1717</v>
      </c>
      <c r="D149" s="7">
        <v>44930</v>
      </c>
      <c r="E149" s="8" t="s">
        <v>1588</v>
      </c>
      <c r="F149" s="9">
        <v>951720</v>
      </c>
      <c r="G149" s="8" t="s">
        <v>29</v>
      </c>
      <c r="H149" s="9">
        <v>99931</v>
      </c>
      <c r="I149" s="132"/>
      <c r="J149" s="133"/>
      <c r="K149" s="134"/>
      <c r="L149" s="135"/>
      <c r="M149" s="136"/>
      <c r="N149">
        <v>391</v>
      </c>
      <c r="O149">
        <f t="shared" ref="O149:O212" si="6">+N149*1</f>
        <v>391</v>
      </c>
      <c r="P149" s="39">
        <f t="shared" ref="P149:P212" si="7">+F149</f>
        <v>951720</v>
      </c>
      <c r="Q149" t="str">
        <f t="shared" ref="Q149:Q212" si="8">+IF(P149&lt;0,"HT","")</f>
        <v/>
      </c>
    </row>
    <row r="150" spans="1:17" ht="14.45" customHeight="1">
      <c r="A150" s="10">
        <v>131</v>
      </c>
      <c r="B150" s="131"/>
      <c r="C150" s="6" t="s">
        <v>1718</v>
      </c>
      <c r="D150" s="7">
        <v>44928</v>
      </c>
      <c r="E150" s="8" t="s">
        <v>1588</v>
      </c>
      <c r="F150" s="9">
        <v>951720</v>
      </c>
      <c r="G150" s="8" t="s">
        <v>29</v>
      </c>
      <c r="H150" s="9">
        <v>99931</v>
      </c>
      <c r="I150" s="132"/>
      <c r="J150" s="133"/>
      <c r="K150" s="134"/>
      <c r="L150" s="135"/>
      <c r="M150" s="136"/>
      <c r="N150">
        <v>69</v>
      </c>
      <c r="O150">
        <f t="shared" si="6"/>
        <v>69</v>
      </c>
      <c r="P150" s="39">
        <f t="shared" si="7"/>
        <v>951720</v>
      </c>
      <c r="Q150" t="str">
        <f t="shared" si="8"/>
        <v/>
      </c>
    </row>
    <row r="151" spans="1:17" ht="14.45" customHeight="1">
      <c r="A151" s="10">
        <v>132</v>
      </c>
      <c r="B151" s="131"/>
      <c r="C151" s="6" t="s">
        <v>1719</v>
      </c>
      <c r="D151" s="7">
        <v>44930</v>
      </c>
      <c r="E151" s="13"/>
      <c r="F151" s="9">
        <v>951720</v>
      </c>
      <c r="G151" s="8" t="s">
        <v>29</v>
      </c>
      <c r="H151" s="9">
        <v>99931</v>
      </c>
      <c r="I151" s="132"/>
      <c r="J151" s="133"/>
      <c r="K151" s="134"/>
      <c r="L151" s="135"/>
      <c r="M151" s="136"/>
      <c r="N151">
        <v>389</v>
      </c>
      <c r="O151">
        <f t="shared" si="6"/>
        <v>389</v>
      </c>
      <c r="P151" s="39">
        <f t="shared" si="7"/>
        <v>951720</v>
      </c>
      <c r="Q151" t="str">
        <f t="shared" si="8"/>
        <v/>
      </c>
    </row>
    <row r="152" spans="1:17" ht="14.45" customHeight="1">
      <c r="A152" s="10">
        <v>133</v>
      </c>
      <c r="B152" s="131"/>
      <c r="C152" s="6" t="s">
        <v>1720</v>
      </c>
      <c r="D152" s="7">
        <v>44930</v>
      </c>
      <c r="E152" s="13"/>
      <c r="F152" s="9">
        <v>951720</v>
      </c>
      <c r="G152" s="8" t="s">
        <v>29</v>
      </c>
      <c r="H152" s="9">
        <v>99931</v>
      </c>
      <c r="I152" s="132"/>
      <c r="J152" s="133"/>
      <c r="K152" s="134"/>
      <c r="L152" s="135"/>
      <c r="M152" s="136"/>
      <c r="N152">
        <v>384</v>
      </c>
      <c r="O152">
        <f t="shared" si="6"/>
        <v>384</v>
      </c>
      <c r="P152" s="39">
        <f t="shared" si="7"/>
        <v>951720</v>
      </c>
      <c r="Q152" t="str">
        <f t="shared" si="8"/>
        <v/>
      </c>
    </row>
    <row r="153" spans="1:17" ht="14.45" customHeight="1">
      <c r="A153" s="11">
        <v>134</v>
      </c>
      <c r="B153" s="120"/>
      <c r="C153" s="6" t="s">
        <v>1721</v>
      </c>
      <c r="D153" s="7">
        <v>44930</v>
      </c>
      <c r="E153" s="13"/>
      <c r="F153" s="9">
        <v>951720</v>
      </c>
      <c r="G153" s="8" t="s">
        <v>29</v>
      </c>
      <c r="H153" s="9">
        <v>99931</v>
      </c>
      <c r="I153" s="124"/>
      <c r="J153" s="125"/>
      <c r="K153" s="126"/>
      <c r="L153" s="129"/>
      <c r="M153" s="130"/>
      <c r="N153">
        <v>390</v>
      </c>
      <c r="O153">
        <f t="shared" si="6"/>
        <v>390</v>
      </c>
      <c r="P153" s="39">
        <f t="shared" si="7"/>
        <v>951720</v>
      </c>
      <c r="Q153" t="str">
        <f t="shared" si="8"/>
        <v/>
      </c>
    </row>
    <row r="154" spans="1:17" ht="14.65" customHeight="1">
      <c r="A154" s="5">
        <v>135</v>
      </c>
      <c r="B154" s="119" t="s">
        <v>1722</v>
      </c>
      <c r="C154" s="6" t="s">
        <v>1723</v>
      </c>
      <c r="D154" s="7">
        <v>44928</v>
      </c>
      <c r="E154" s="8" t="s">
        <v>69</v>
      </c>
      <c r="F154" s="9">
        <v>951720</v>
      </c>
      <c r="G154" s="8" t="s">
        <v>29</v>
      </c>
      <c r="H154" s="9">
        <v>99931</v>
      </c>
      <c r="I154" s="121">
        <v>1703579</v>
      </c>
      <c r="J154" s="122"/>
      <c r="K154" s="123"/>
      <c r="L154" s="127" t="s">
        <v>63</v>
      </c>
      <c r="M154" s="128"/>
      <c r="N154">
        <v>66</v>
      </c>
      <c r="O154">
        <f t="shared" si="6"/>
        <v>66</v>
      </c>
      <c r="P154" s="39">
        <f t="shared" si="7"/>
        <v>951720</v>
      </c>
      <c r="Q154" t="str">
        <f t="shared" si="8"/>
        <v/>
      </c>
    </row>
    <row r="155" spans="1:17" ht="14.65" customHeight="1">
      <c r="A155" s="11">
        <v>136</v>
      </c>
      <c r="B155" s="120"/>
      <c r="C155" s="6" t="s">
        <v>1724</v>
      </c>
      <c r="D155" s="7">
        <v>44931</v>
      </c>
      <c r="E155" s="8" t="s">
        <v>66</v>
      </c>
      <c r="F155" s="9">
        <v>951720</v>
      </c>
      <c r="G155" s="8" t="s">
        <v>29</v>
      </c>
      <c r="H155" s="9">
        <v>99931</v>
      </c>
      <c r="I155" s="124"/>
      <c r="J155" s="125"/>
      <c r="K155" s="126"/>
      <c r="L155" s="129"/>
      <c r="M155" s="130"/>
      <c r="N155">
        <v>402</v>
      </c>
      <c r="O155">
        <f t="shared" si="6"/>
        <v>402</v>
      </c>
      <c r="P155" s="39">
        <f t="shared" si="7"/>
        <v>951720</v>
      </c>
      <c r="Q155" t="str">
        <f t="shared" si="8"/>
        <v/>
      </c>
    </row>
    <row r="156" spans="1:17" ht="14.45" customHeight="1">
      <c r="A156" s="5">
        <v>137</v>
      </c>
      <c r="B156" s="119" t="s">
        <v>1725</v>
      </c>
      <c r="C156" s="6" t="s">
        <v>1726</v>
      </c>
      <c r="D156" s="7">
        <v>44981</v>
      </c>
      <c r="E156" s="8" t="s">
        <v>1590</v>
      </c>
      <c r="F156" s="9">
        <v>713790</v>
      </c>
      <c r="G156" s="8" t="s">
        <v>29</v>
      </c>
      <c r="H156" s="9">
        <v>74948</v>
      </c>
      <c r="I156" s="121">
        <v>11571518</v>
      </c>
      <c r="J156" s="122"/>
      <c r="K156" s="123"/>
      <c r="L156" s="127" t="s">
        <v>63</v>
      </c>
      <c r="M156" s="128"/>
      <c r="N156">
        <v>8981</v>
      </c>
      <c r="O156">
        <f t="shared" si="6"/>
        <v>8981</v>
      </c>
      <c r="P156" s="39">
        <f t="shared" si="7"/>
        <v>713790</v>
      </c>
      <c r="Q156" t="str">
        <f t="shared" si="8"/>
        <v/>
      </c>
    </row>
    <row r="157" spans="1:17" ht="14.45" customHeight="1">
      <c r="A157" s="10">
        <v>138</v>
      </c>
      <c r="B157" s="131"/>
      <c r="C157" s="6" t="s">
        <v>1727</v>
      </c>
      <c r="D157" s="7">
        <v>44974</v>
      </c>
      <c r="E157" s="8" t="s">
        <v>69</v>
      </c>
      <c r="F157" s="9">
        <v>349965</v>
      </c>
      <c r="G157" s="8" t="s">
        <v>29</v>
      </c>
      <c r="H157" s="9">
        <v>36746</v>
      </c>
      <c r="I157" s="132"/>
      <c r="J157" s="133"/>
      <c r="K157" s="134"/>
      <c r="L157" s="135"/>
      <c r="M157" s="136"/>
      <c r="N157">
        <v>6378</v>
      </c>
      <c r="O157">
        <f t="shared" si="6"/>
        <v>6378</v>
      </c>
      <c r="P157" s="39">
        <f t="shared" si="7"/>
        <v>349965</v>
      </c>
      <c r="Q157" t="str">
        <f t="shared" si="8"/>
        <v/>
      </c>
    </row>
    <row r="158" spans="1:17" ht="14.45" customHeight="1">
      <c r="A158" s="10">
        <v>139</v>
      </c>
      <c r="B158" s="131"/>
      <c r="C158" s="6" t="s">
        <v>1728</v>
      </c>
      <c r="D158" s="7">
        <v>44966</v>
      </c>
      <c r="E158" s="8" t="s">
        <v>73</v>
      </c>
      <c r="F158" s="9">
        <v>583275</v>
      </c>
      <c r="G158" s="8" t="s">
        <v>29</v>
      </c>
      <c r="H158" s="9">
        <v>61244</v>
      </c>
      <c r="I158" s="132"/>
      <c r="J158" s="133"/>
      <c r="K158" s="134"/>
      <c r="L158" s="135"/>
      <c r="M158" s="136"/>
      <c r="N158">
        <v>3556</v>
      </c>
      <c r="O158">
        <f t="shared" si="6"/>
        <v>3556</v>
      </c>
      <c r="P158" s="39">
        <f t="shared" si="7"/>
        <v>583275</v>
      </c>
      <c r="Q158" t="str">
        <f t="shared" si="8"/>
        <v/>
      </c>
    </row>
    <row r="159" spans="1:17" ht="14.45" customHeight="1">
      <c r="A159" s="10">
        <v>140</v>
      </c>
      <c r="B159" s="131"/>
      <c r="C159" s="6" t="s">
        <v>1729</v>
      </c>
      <c r="D159" s="7">
        <v>44975</v>
      </c>
      <c r="E159" s="8" t="s">
        <v>101</v>
      </c>
      <c r="F159" s="9">
        <v>583275</v>
      </c>
      <c r="G159" s="8" t="s">
        <v>29</v>
      </c>
      <c r="H159" s="9">
        <v>61244</v>
      </c>
      <c r="I159" s="132"/>
      <c r="J159" s="133"/>
      <c r="K159" s="134"/>
      <c r="L159" s="135"/>
      <c r="M159" s="136"/>
      <c r="N159">
        <v>6669</v>
      </c>
      <c r="O159">
        <f t="shared" si="6"/>
        <v>6669</v>
      </c>
      <c r="P159" s="39">
        <f t="shared" si="7"/>
        <v>583275</v>
      </c>
      <c r="Q159" t="str">
        <f t="shared" si="8"/>
        <v/>
      </c>
    </row>
    <row r="160" spans="1:17" ht="14.45" customHeight="1">
      <c r="A160" s="10">
        <v>141</v>
      </c>
      <c r="B160" s="131"/>
      <c r="C160" s="6" t="s">
        <v>1730</v>
      </c>
      <c r="D160" s="7">
        <v>44975</v>
      </c>
      <c r="E160" s="8" t="s">
        <v>1590</v>
      </c>
      <c r="F160" s="9">
        <v>349965</v>
      </c>
      <c r="G160" s="8" t="s">
        <v>29</v>
      </c>
      <c r="H160" s="9">
        <v>36746</v>
      </c>
      <c r="I160" s="132"/>
      <c r="J160" s="133"/>
      <c r="K160" s="134"/>
      <c r="L160" s="135"/>
      <c r="M160" s="136"/>
      <c r="N160">
        <v>6695</v>
      </c>
      <c r="O160">
        <f t="shared" si="6"/>
        <v>6695</v>
      </c>
      <c r="P160" s="39">
        <f t="shared" si="7"/>
        <v>349965</v>
      </c>
      <c r="Q160" t="str">
        <f t="shared" si="8"/>
        <v/>
      </c>
    </row>
    <row r="161" spans="1:17" ht="14.45" customHeight="1">
      <c r="A161" s="10">
        <v>142</v>
      </c>
      <c r="B161" s="131"/>
      <c r="C161" s="6" t="s">
        <v>1731</v>
      </c>
      <c r="D161" s="7">
        <v>44979</v>
      </c>
      <c r="E161" s="8" t="s">
        <v>66</v>
      </c>
      <c r="F161" s="9">
        <v>713790</v>
      </c>
      <c r="G161" s="8" t="s">
        <v>29</v>
      </c>
      <c r="H161" s="9">
        <v>74948</v>
      </c>
      <c r="I161" s="132"/>
      <c r="J161" s="133"/>
      <c r="K161" s="134"/>
      <c r="L161" s="135"/>
      <c r="M161" s="136"/>
      <c r="N161">
        <v>6852</v>
      </c>
      <c r="O161">
        <f t="shared" si="6"/>
        <v>6852</v>
      </c>
      <c r="P161" s="39">
        <f t="shared" si="7"/>
        <v>713790</v>
      </c>
      <c r="Q161" t="str">
        <f t="shared" si="8"/>
        <v/>
      </c>
    </row>
    <row r="162" spans="1:17" ht="14.45" customHeight="1">
      <c r="A162" s="10">
        <v>143</v>
      </c>
      <c r="B162" s="131"/>
      <c r="C162" s="6" t="s">
        <v>1732</v>
      </c>
      <c r="D162" s="7">
        <v>44968</v>
      </c>
      <c r="E162" s="8" t="s">
        <v>66</v>
      </c>
      <c r="F162" s="9">
        <v>1189650</v>
      </c>
      <c r="G162" s="8" t="s">
        <v>29</v>
      </c>
      <c r="H162" s="9">
        <v>124913</v>
      </c>
      <c r="I162" s="132"/>
      <c r="J162" s="133"/>
      <c r="K162" s="134"/>
      <c r="L162" s="135"/>
      <c r="M162" s="136"/>
      <c r="N162">
        <v>3915</v>
      </c>
      <c r="O162">
        <f t="shared" si="6"/>
        <v>3915</v>
      </c>
      <c r="P162" s="39">
        <f t="shared" si="7"/>
        <v>1189650</v>
      </c>
      <c r="Q162" t="str">
        <f t="shared" si="8"/>
        <v/>
      </c>
    </row>
    <row r="163" spans="1:17" ht="14.45" customHeight="1">
      <c r="A163" s="10">
        <v>144</v>
      </c>
      <c r="B163" s="131"/>
      <c r="C163" s="6" t="s">
        <v>1733</v>
      </c>
      <c r="D163" s="7">
        <v>44975</v>
      </c>
      <c r="E163" s="8" t="s">
        <v>1592</v>
      </c>
      <c r="F163" s="9">
        <v>583275</v>
      </c>
      <c r="G163" s="8" t="s">
        <v>29</v>
      </c>
      <c r="H163" s="9">
        <v>61244</v>
      </c>
      <c r="I163" s="132"/>
      <c r="J163" s="133"/>
      <c r="K163" s="134"/>
      <c r="L163" s="135"/>
      <c r="M163" s="136"/>
      <c r="N163">
        <v>6673</v>
      </c>
      <c r="O163">
        <f t="shared" si="6"/>
        <v>6673</v>
      </c>
      <c r="P163" s="39">
        <f t="shared" si="7"/>
        <v>583275</v>
      </c>
      <c r="Q163" t="str">
        <f t="shared" si="8"/>
        <v/>
      </c>
    </row>
    <row r="164" spans="1:17" ht="14.45" customHeight="1">
      <c r="A164" s="10">
        <v>145</v>
      </c>
      <c r="B164" s="131"/>
      <c r="C164" s="6" t="s">
        <v>1734</v>
      </c>
      <c r="D164" s="7">
        <v>44970</v>
      </c>
      <c r="E164" s="8" t="s">
        <v>1590</v>
      </c>
      <c r="F164" s="9">
        <v>1189650</v>
      </c>
      <c r="G164" s="8" t="s">
        <v>29</v>
      </c>
      <c r="H164" s="9">
        <v>124913</v>
      </c>
      <c r="I164" s="132"/>
      <c r="J164" s="133"/>
      <c r="K164" s="134"/>
      <c r="L164" s="135"/>
      <c r="M164" s="136"/>
      <c r="N164">
        <v>3974</v>
      </c>
      <c r="O164">
        <f t="shared" si="6"/>
        <v>3974</v>
      </c>
      <c r="P164" s="39">
        <f t="shared" si="7"/>
        <v>1189650</v>
      </c>
      <c r="Q164" t="str">
        <f t="shared" si="8"/>
        <v/>
      </c>
    </row>
    <row r="165" spans="1:17" ht="14.45" customHeight="1">
      <c r="A165" s="10">
        <v>146</v>
      </c>
      <c r="B165" s="131"/>
      <c r="C165" s="6" t="s">
        <v>1735</v>
      </c>
      <c r="D165" s="7">
        <v>44967</v>
      </c>
      <c r="E165" s="8" t="s">
        <v>1596</v>
      </c>
      <c r="F165" s="9">
        <v>1189650</v>
      </c>
      <c r="G165" s="8" t="s">
        <v>29</v>
      </c>
      <c r="H165" s="9">
        <v>124913</v>
      </c>
      <c r="I165" s="132"/>
      <c r="J165" s="133"/>
      <c r="K165" s="134"/>
      <c r="L165" s="135"/>
      <c r="M165" s="136"/>
      <c r="N165">
        <v>3842</v>
      </c>
      <c r="O165">
        <f t="shared" si="6"/>
        <v>3842</v>
      </c>
      <c r="P165" s="39">
        <f t="shared" si="7"/>
        <v>1189650</v>
      </c>
      <c r="Q165" t="str">
        <f t="shared" si="8"/>
        <v/>
      </c>
    </row>
    <row r="166" spans="1:17" ht="14.45" customHeight="1">
      <c r="A166" s="10">
        <v>147</v>
      </c>
      <c r="B166" s="131"/>
      <c r="C166" s="6" t="s">
        <v>1736</v>
      </c>
      <c r="D166" s="7">
        <v>44966</v>
      </c>
      <c r="E166" s="8" t="s">
        <v>1596</v>
      </c>
      <c r="F166" s="9">
        <v>583275</v>
      </c>
      <c r="G166" s="8" t="s">
        <v>29</v>
      </c>
      <c r="H166" s="9">
        <v>61244</v>
      </c>
      <c r="I166" s="132"/>
      <c r="J166" s="133"/>
      <c r="K166" s="134"/>
      <c r="L166" s="135"/>
      <c r="M166" s="136"/>
      <c r="N166">
        <v>3187</v>
      </c>
      <c r="O166">
        <f t="shared" si="6"/>
        <v>3187</v>
      </c>
      <c r="P166" s="39">
        <f t="shared" si="7"/>
        <v>583275</v>
      </c>
      <c r="Q166" t="str">
        <f t="shared" si="8"/>
        <v/>
      </c>
    </row>
    <row r="167" spans="1:17" ht="14.45" customHeight="1">
      <c r="A167" s="10">
        <v>148</v>
      </c>
      <c r="B167" s="131"/>
      <c r="C167" s="6" t="s">
        <v>1737</v>
      </c>
      <c r="D167" s="7">
        <v>44975</v>
      </c>
      <c r="E167" s="8" t="s">
        <v>1592</v>
      </c>
      <c r="F167" s="9">
        <v>583275</v>
      </c>
      <c r="G167" s="8" t="s">
        <v>29</v>
      </c>
      <c r="H167" s="9">
        <v>61244</v>
      </c>
      <c r="I167" s="132"/>
      <c r="J167" s="133"/>
      <c r="K167" s="134"/>
      <c r="L167" s="135"/>
      <c r="M167" s="136"/>
      <c r="N167">
        <v>6667</v>
      </c>
      <c r="O167">
        <f t="shared" si="6"/>
        <v>6667</v>
      </c>
      <c r="P167" s="39">
        <f t="shared" si="7"/>
        <v>583275</v>
      </c>
      <c r="Q167" t="str">
        <f t="shared" si="8"/>
        <v/>
      </c>
    </row>
    <row r="168" spans="1:17" ht="14.45" customHeight="1">
      <c r="A168" s="10">
        <v>149</v>
      </c>
      <c r="B168" s="131"/>
      <c r="C168" s="6" t="s">
        <v>1738</v>
      </c>
      <c r="D168" s="7">
        <v>44981</v>
      </c>
      <c r="E168" s="8" t="s">
        <v>75</v>
      </c>
      <c r="F168" s="9">
        <v>349965</v>
      </c>
      <c r="G168" s="8" t="s">
        <v>29</v>
      </c>
      <c r="H168" s="9">
        <v>36746</v>
      </c>
      <c r="I168" s="132"/>
      <c r="J168" s="133"/>
      <c r="K168" s="134"/>
      <c r="L168" s="135"/>
      <c r="M168" s="136"/>
      <c r="N168">
        <v>8983</v>
      </c>
      <c r="O168">
        <f t="shared" si="6"/>
        <v>8983</v>
      </c>
      <c r="P168" s="39">
        <f t="shared" si="7"/>
        <v>349965</v>
      </c>
      <c r="Q168" t="str">
        <f t="shared" si="8"/>
        <v/>
      </c>
    </row>
    <row r="169" spans="1:17" ht="14.45" customHeight="1">
      <c r="A169" s="10">
        <v>150</v>
      </c>
      <c r="B169" s="131"/>
      <c r="C169" s="6" t="s">
        <v>1739</v>
      </c>
      <c r="D169" s="7">
        <v>44975</v>
      </c>
      <c r="E169" s="8" t="s">
        <v>1592</v>
      </c>
      <c r="F169" s="9">
        <v>349965</v>
      </c>
      <c r="G169" s="8" t="s">
        <v>29</v>
      </c>
      <c r="H169" s="9">
        <v>36746</v>
      </c>
      <c r="I169" s="132"/>
      <c r="J169" s="133"/>
      <c r="K169" s="134"/>
      <c r="L169" s="135"/>
      <c r="M169" s="136"/>
      <c r="N169">
        <v>6671</v>
      </c>
      <c r="O169">
        <f t="shared" si="6"/>
        <v>6671</v>
      </c>
      <c r="P169" s="39">
        <f t="shared" si="7"/>
        <v>349965</v>
      </c>
      <c r="Q169" t="str">
        <f t="shared" si="8"/>
        <v/>
      </c>
    </row>
    <row r="170" spans="1:17" ht="14.45" customHeight="1">
      <c r="A170" s="10">
        <v>151</v>
      </c>
      <c r="B170" s="131"/>
      <c r="C170" s="6" t="s">
        <v>1740</v>
      </c>
      <c r="D170" s="7">
        <v>44970</v>
      </c>
      <c r="E170" s="8" t="s">
        <v>75</v>
      </c>
      <c r="F170" s="9">
        <v>349965</v>
      </c>
      <c r="G170" s="8" t="s">
        <v>29</v>
      </c>
      <c r="H170" s="9">
        <v>36746</v>
      </c>
      <c r="I170" s="132"/>
      <c r="J170" s="133"/>
      <c r="K170" s="134"/>
      <c r="L170" s="135"/>
      <c r="M170" s="136"/>
      <c r="N170">
        <v>3977</v>
      </c>
      <c r="O170">
        <f t="shared" si="6"/>
        <v>3977</v>
      </c>
      <c r="P170" s="39">
        <f t="shared" si="7"/>
        <v>349965</v>
      </c>
      <c r="Q170" t="str">
        <f t="shared" si="8"/>
        <v/>
      </c>
    </row>
    <row r="171" spans="1:17" ht="14.45" customHeight="1">
      <c r="A171" s="10">
        <v>152</v>
      </c>
      <c r="B171" s="131"/>
      <c r="C171" s="6" t="s">
        <v>1741</v>
      </c>
      <c r="D171" s="7">
        <v>44977</v>
      </c>
      <c r="E171" s="8" t="s">
        <v>1742</v>
      </c>
      <c r="F171" s="9">
        <v>583275</v>
      </c>
      <c r="G171" s="8" t="s">
        <v>29</v>
      </c>
      <c r="H171" s="9">
        <v>61244</v>
      </c>
      <c r="I171" s="132"/>
      <c r="J171" s="133"/>
      <c r="K171" s="134"/>
      <c r="L171" s="135"/>
      <c r="M171" s="136"/>
      <c r="N171">
        <v>6718</v>
      </c>
      <c r="O171">
        <f t="shared" si="6"/>
        <v>6718</v>
      </c>
      <c r="P171" s="39">
        <f t="shared" si="7"/>
        <v>583275</v>
      </c>
      <c r="Q171" t="str">
        <f t="shared" si="8"/>
        <v/>
      </c>
    </row>
    <row r="172" spans="1:17" ht="14.45" customHeight="1">
      <c r="A172" s="10">
        <v>153</v>
      </c>
      <c r="B172" s="131"/>
      <c r="C172" s="6" t="s">
        <v>1743</v>
      </c>
      <c r="D172" s="7">
        <v>44978</v>
      </c>
      <c r="E172" s="8" t="s">
        <v>1590</v>
      </c>
      <c r="F172" s="9">
        <v>583275</v>
      </c>
      <c r="G172" s="8" t="s">
        <v>29</v>
      </c>
      <c r="H172" s="9">
        <v>61244</v>
      </c>
      <c r="I172" s="132"/>
      <c r="J172" s="133"/>
      <c r="K172" s="134"/>
      <c r="L172" s="135"/>
      <c r="M172" s="136"/>
      <c r="N172">
        <v>6791</v>
      </c>
      <c r="O172">
        <f t="shared" si="6"/>
        <v>6791</v>
      </c>
      <c r="P172" s="39">
        <f t="shared" si="7"/>
        <v>583275</v>
      </c>
      <c r="Q172" t="str">
        <f t="shared" si="8"/>
        <v/>
      </c>
    </row>
    <row r="173" spans="1:17" ht="14.45" customHeight="1">
      <c r="A173" s="10">
        <v>154</v>
      </c>
      <c r="B173" s="131"/>
      <c r="C173" s="6" t="s">
        <v>1744</v>
      </c>
      <c r="D173" s="7">
        <v>44978</v>
      </c>
      <c r="E173" s="8" t="s">
        <v>1745</v>
      </c>
      <c r="F173" s="9">
        <v>1166550</v>
      </c>
      <c r="G173" s="8" t="s">
        <v>29</v>
      </c>
      <c r="H173" s="9">
        <v>122488</v>
      </c>
      <c r="I173" s="132"/>
      <c r="J173" s="133"/>
      <c r="K173" s="134"/>
      <c r="L173" s="135"/>
      <c r="M173" s="136"/>
      <c r="N173">
        <v>6822</v>
      </c>
      <c r="O173">
        <f t="shared" si="6"/>
        <v>6822</v>
      </c>
      <c r="P173" s="39">
        <f t="shared" si="7"/>
        <v>1166550</v>
      </c>
      <c r="Q173" t="str">
        <f t="shared" si="8"/>
        <v/>
      </c>
    </row>
    <row r="174" spans="1:17" ht="14.45" customHeight="1">
      <c r="A174" s="10">
        <v>155</v>
      </c>
      <c r="B174" s="131"/>
      <c r="C174" s="6" t="s">
        <v>1746</v>
      </c>
      <c r="D174" s="7">
        <v>44977</v>
      </c>
      <c r="E174" s="8" t="s">
        <v>66</v>
      </c>
      <c r="F174" s="9">
        <v>349965</v>
      </c>
      <c r="G174" s="8" t="s">
        <v>29</v>
      </c>
      <c r="H174" s="9">
        <v>36746</v>
      </c>
      <c r="I174" s="132"/>
      <c r="J174" s="133"/>
      <c r="K174" s="134"/>
      <c r="L174" s="135"/>
      <c r="M174" s="136"/>
      <c r="N174">
        <v>6720</v>
      </c>
      <c r="O174">
        <f t="shared" si="6"/>
        <v>6720</v>
      </c>
      <c r="P174" s="39">
        <f t="shared" si="7"/>
        <v>349965</v>
      </c>
      <c r="Q174" t="str">
        <f t="shared" si="8"/>
        <v/>
      </c>
    </row>
    <row r="175" spans="1:17" ht="14.45" customHeight="1">
      <c r="A175" s="11">
        <v>156</v>
      </c>
      <c r="B175" s="120"/>
      <c r="C175" s="6" t="s">
        <v>1747</v>
      </c>
      <c r="D175" s="7">
        <v>44978</v>
      </c>
      <c r="E175" s="8" t="s">
        <v>66</v>
      </c>
      <c r="F175" s="9">
        <v>583275</v>
      </c>
      <c r="G175" s="8" t="s">
        <v>29</v>
      </c>
      <c r="H175" s="9">
        <v>61244</v>
      </c>
      <c r="I175" s="124"/>
      <c r="J175" s="125"/>
      <c r="K175" s="126"/>
      <c r="L175" s="129"/>
      <c r="M175" s="130"/>
      <c r="N175">
        <v>6780</v>
      </c>
      <c r="O175">
        <f t="shared" si="6"/>
        <v>6780</v>
      </c>
      <c r="P175" s="39">
        <f t="shared" si="7"/>
        <v>583275</v>
      </c>
      <c r="Q175" t="str">
        <f t="shared" si="8"/>
        <v/>
      </c>
    </row>
    <row r="176" spans="1:17" ht="16.149999999999999" hidden="1" customHeight="1">
      <c r="A176" s="12">
        <v>157</v>
      </c>
      <c r="B176" s="12" t="s">
        <v>1748</v>
      </c>
      <c r="C176" s="6" t="s">
        <v>1749</v>
      </c>
      <c r="D176" s="7">
        <v>44898</v>
      </c>
      <c r="E176" s="8" t="s">
        <v>1750</v>
      </c>
      <c r="F176" s="9">
        <v>1168020</v>
      </c>
      <c r="G176" s="8">
        <v>0</v>
      </c>
      <c r="H176" s="8">
        <v>0</v>
      </c>
      <c r="I176" s="137">
        <v>1168020</v>
      </c>
      <c r="J176" s="138"/>
      <c r="K176" s="139"/>
      <c r="L176" s="140" t="s">
        <v>63</v>
      </c>
      <c r="M176" s="141"/>
      <c r="N176">
        <v>54231</v>
      </c>
      <c r="O176">
        <f t="shared" si="6"/>
        <v>54231</v>
      </c>
      <c r="P176" s="39">
        <f t="shared" si="7"/>
        <v>1168020</v>
      </c>
      <c r="Q176" t="str">
        <f t="shared" si="8"/>
        <v/>
      </c>
    </row>
    <row r="177" spans="1:17" ht="16.149999999999999" hidden="1" customHeight="1">
      <c r="A177" s="12">
        <v>158</v>
      </c>
      <c r="B177" s="12" t="s">
        <v>1751</v>
      </c>
      <c r="C177" s="6" t="s">
        <v>1752</v>
      </c>
      <c r="D177" s="7">
        <v>44900</v>
      </c>
      <c r="E177" s="8" t="s">
        <v>1590</v>
      </c>
      <c r="F177" s="9">
        <v>1190700</v>
      </c>
      <c r="G177" s="8">
        <v>0</v>
      </c>
      <c r="H177" s="8">
        <v>0</v>
      </c>
      <c r="I177" s="137">
        <v>1190700</v>
      </c>
      <c r="J177" s="138"/>
      <c r="K177" s="139"/>
      <c r="L177" s="140" t="s">
        <v>63</v>
      </c>
      <c r="M177" s="141"/>
      <c r="N177">
        <v>54319</v>
      </c>
      <c r="O177">
        <f t="shared" si="6"/>
        <v>54319</v>
      </c>
      <c r="P177" s="39">
        <f t="shared" si="7"/>
        <v>1190700</v>
      </c>
      <c r="Q177" t="str">
        <f t="shared" si="8"/>
        <v/>
      </c>
    </row>
    <row r="178" spans="1:17" ht="16.149999999999999" hidden="1" customHeight="1">
      <c r="A178" s="12">
        <v>159</v>
      </c>
      <c r="B178" s="12" t="s">
        <v>1753</v>
      </c>
      <c r="C178" s="6" t="s">
        <v>1754</v>
      </c>
      <c r="D178" s="7">
        <v>44901</v>
      </c>
      <c r="E178" s="8" t="s">
        <v>1588</v>
      </c>
      <c r="F178" s="9">
        <v>1190700</v>
      </c>
      <c r="G178" s="8">
        <v>0</v>
      </c>
      <c r="H178" s="8">
        <v>0</v>
      </c>
      <c r="I178" s="137">
        <v>1190700</v>
      </c>
      <c r="J178" s="138"/>
      <c r="K178" s="139"/>
      <c r="L178" s="140" t="s">
        <v>63</v>
      </c>
      <c r="M178" s="141"/>
      <c r="N178">
        <v>54403</v>
      </c>
      <c r="O178">
        <f t="shared" si="6"/>
        <v>54403</v>
      </c>
      <c r="P178" s="39">
        <f t="shared" si="7"/>
        <v>1190700</v>
      </c>
      <c r="Q178" t="str">
        <f t="shared" si="8"/>
        <v/>
      </c>
    </row>
    <row r="179" spans="1:17" ht="16.149999999999999" hidden="1" customHeight="1">
      <c r="A179" s="12">
        <v>160</v>
      </c>
      <c r="B179" s="12" t="s">
        <v>1755</v>
      </c>
      <c r="C179" s="6" t="s">
        <v>1756</v>
      </c>
      <c r="D179" s="7">
        <v>44919</v>
      </c>
      <c r="E179" s="8" t="s">
        <v>1584</v>
      </c>
      <c r="F179" s="9">
        <v>934416</v>
      </c>
      <c r="G179" s="8" t="s">
        <v>1585</v>
      </c>
      <c r="H179" s="9">
        <v>98114</v>
      </c>
      <c r="I179" s="137">
        <v>836302</v>
      </c>
      <c r="J179" s="138"/>
      <c r="K179" s="139"/>
      <c r="L179" s="140" t="s">
        <v>63</v>
      </c>
      <c r="M179" s="141"/>
      <c r="N179">
        <v>56818</v>
      </c>
      <c r="O179">
        <f t="shared" si="6"/>
        <v>56818</v>
      </c>
      <c r="P179" s="39">
        <f t="shared" si="7"/>
        <v>934416</v>
      </c>
      <c r="Q179" t="str">
        <f t="shared" si="8"/>
        <v/>
      </c>
    </row>
    <row r="180" spans="1:17" ht="16.149999999999999" hidden="1" customHeight="1">
      <c r="A180" s="12">
        <v>161</v>
      </c>
      <c r="B180" s="12" t="s">
        <v>1757</v>
      </c>
      <c r="C180" s="6" t="s">
        <v>1758</v>
      </c>
      <c r="D180" s="7">
        <v>44914</v>
      </c>
      <c r="E180" s="8" t="s">
        <v>1596</v>
      </c>
      <c r="F180" s="9">
        <v>934416</v>
      </c>
      <c r="G180" s="8" t="s">
        <v>1585</v>
      </c>
      <c r="H180" s="9">
        <v>99931</v>
      </c>
      <c r="I180" s="137">
        <v>834485</v>
      </c>
      <c r="J180" s="138"/>
      <c r="K180" s="139"/>
      <c r="L180" s="140" t="s">
        <v>63</v>
      </c>
      <c r="M180" s="141"/>
      <c r="N180">
        <v>56035</v>
      </c>
      <c r="O180">
        <f t="shared" si="6"/>
        <v>56035</v>
      </c>
      <c r="P180" s="39">
        <f t="shared" si="7"/>
        <v>934416</v>
      </c>
      <c r="Q180" t="str">
        <f t="shared" si="8"/>
        <v/>
      </c>
    </row>
    <row r="181" spans="1:17" ht="16.149999999999999" hidden="1" customHeight="1">
      <c r="A181" s="12">
        <v>162</v>
      </c>
      <c r="B181" s="12" t="s">
        <v>1759</v>
      </c>
      <c r="C181" s="6" t="s">
        <v>1760</v>
      </c>
      <c r="D181" s="7">
        <v>44914</v>
      </c>
      <c r="E181" s="8" t="s">
        <v>1596</v>
      </c>
      <c r="F181" s="9">
        <v>934416</v>
      </c>
      <c r="G181" s="8" t="s">
        <v>29</v>
      </c>
      <c r="H181" s="9">
        <v>98114</v>
      </c>
      <c r="I181" s="137">
        <v>836302</v>
      </c>
      <c r="J181" s="138"/>
      <c r="K181" s="139"/>
      <c r="L181" s="140" t="s">
        <v>63</v>
      </c>
      <c r="M181" s="141"/>
      <c r="N181">
        <v>56034</v>
      </c>
      <c r="O181">
        <f t="shared" si="6"/>
        <v>56034</v>
      </c>
      <c r="P181" s="39">
        <f t="shared" si="7"/>
        <v>934416</v>
      </c>
      <c r="Q181" t="str">
        <f t="shared" si="8"/>
        <v/>
      </c>
    </row>
    <row r="182" spans="1:17" ht="14.65" customHeight="1">
      <c r="A182" s="5">
        <v>163</v>
      </c>
      <c r="B182" s="119" t="s">
        <v>1761</v>
      </c>
      <c r="C182" s="6" t="s">
        <v>1762</v>
      </c>
      <c r="D182" s="7">
        <v>44943</v>
      </c>
      <c r="E182" s="8" t="s">
        <v>1763</v>
      </c>
      <c r="F182" s="9">
        <v>-357210</v>
      </c>
      <c r="G182" s="8" t="s">
        <v>1585</v>
      </c>
      <c r="H182" s="9">
        <v>-38201</v>
      </c>
      <c r="I182" s="121">
        <v>-425345</v>
      </c>
      <c r="J182" s="122"/>
      <c r="K182" s="123"/>
      <c r="L182" s="127" t="s">
        <v>63</v>
      </c>
      <c r="M182" s="128"/>
      <c r="N182" s="78" t="s">
        <v>8305</v>
      </c>
      <c r="O182">
        <f t="shared" si="6"/>
        <v>1334</v>
      </c>
      <c r="P182" s="39">
        <f t="shared" si="7"/>
        <v>-357210</v>
      </c>
      <c r="Q182" t="str">
        <f t="shared" si="8"/>
        <v>HT</v>
      </c>
    </row>
    <row r="183" spans="1:17" ht="14.65" customHeight="1">
      <c r="A183" s="11">
        <v>164</v>
      </c>
      <c r="B183" s="120"/>
      <c r="C183" s="6" t="s">
        <v>1764</v>
      </c>
      <c r="D183" s="7">
        <v>44939</v>
      </c>
      <c r="E183" s="8" t="s">
        <v>1765</v>
      </c>
      <c r="F183" s="9">
        <v>-119070</v>
      </c>
      <c r="G183" s="8" t="s">
        <v>1585</v>
      </c>
      <c r="H183" s="9">
        <v>-12734</v>
      </c>
      <c r="I183" s="124"/>
      <c r="J183" s="125"/>
      <c r="K183" s="126"/>
      <c r="L183" s="129"/>
      <c r="M183" s="130"/>
      <c r="N183" s="79" t="s">
        <v>8306</v>
      </c>
      <c r="O183">
        <f t="shared" si="6"/>
        <v>858</v>
      </c>
      <c r="P183" s="39">
        <f t="shared" si="7"/>
        <v>-119070</v>
      </c>
      <c r="Q183" t="str">
        <f t="shared" si="8"/>
        <v>HT</v>
      </c>
    </row>
    <row r="184" spans="1:17" ht="14.65" customHeight="1">
      <c r="A184" s="5">
        <v>165</v>
      </c>
      <c r="B184" s="119" t="s">
        <v>1766</v>
      </c>
      <c r="C184" s="6" t="s">
        <v>1767</v>
      </c>
      <c r="D184" s="7">
        <v>44936</v>
      </c>
      <c r="E184" s="8" t="s">
        <v>1768</v>
      </c>
      <c r="F184" s="9">
        <v>-357210</v>
      </c>
      <c r="G184" s="8" t="s">
        <v>29</v>
      </c>
      <c r="H184" s="9">
        <v>-37507</v>
      </c>
      <c r="I184" s="121">
        <v>-404957</v>
      </c>
      <c r="J184" s="122"/>
      <c r="K184" s="123"/>
      <c r="L184" s="127" t="s">
        <v>63</v>
      </c>
      <c r="M184" s="128"/>
      <c r="N184" s="79" t="s">
        <v>8307</v>
      </c>
      <c r="O184">
        <f t="shared" si="6"/>
        <v>642</v>
      </c>
      <c r="P184" s="39">
        <f t="shared" si="7"/>
        <v>-357210</v>
      </c>
      <c r="Q184" t="str">
        <f t="shared" si="8"/>
        <v>HT</v>
      </c>
    </row>
    <row r="185" spans="1:17" ht="14.65" customHeight="1">
      <c r="A185" s="11">
        <v>166</v>
      </c>
      <c r="B185" s="120"/>
      <c r="C185" s="6" t="s">
        <v>1769</v>
      </c>
      <c r="D185" s="7">
        <v>44943</v>
      </c>
      <c r="E185" s="8" t="s">
        <v>1770</v>
      </c>
      <c r="F185" s="9">
        <v>-95256</v>
      </c>
      <c r="G185" s="8" t="s">
        <v>29</v>
      </c>
      <c r="H185" s="9">
        <v>-10002</v>
      </c>
      <c r="I185" s="124"/>
      <c r="J185" s="125"/>
      <c r="K185" s="126"/>
      <c r="L185" s="129"/>
      <c r="M185" s="130"/>
      <c r="N185" s="79" t="s">
        <v>8308</v>
      </c>
      <c r="O185">
        <f t="shared" si="6"/>
        <v>1424</v>
      </c>
      <c r="P185" s="39">
        <f t="shared" si="7"/>
        <v>-95256</v>
      </c>
      <c r="Q185" t="str">
        <f t="shared" si="8"/>
        <v>HT</v>
      </c>
    </row>
    <row r="186" spans="1:17" ht="14.45" customHeight="1">
      <c r="A186" s="5">
        <v>167</v>
      </c>
      <c r="B186" s="119" t="s">
        <v>1771</v>
      </c>
      <c r="C186" s="6" t="s">
        <v>1772</v>
      </c>
      <c r="D186" s="7">
        <v>44973</v>
      </c>
      <c r="E186" s="8" t="s">
        <v>1773</v>
      </c>
      <c r="F186" s="9">
        <v>-388080</v>
      </c>
      <c r="G186" s="8" t="s">
        <v>29</v>
      </c>
      <c r="H186" s="9">
        <v>-40748</v>
      </c>
      <c r="I186" s="121">
        <v>-3166510</v>
      </c>
      <c r="J186" s="122"/>
      <c r="K186" s="123"/>
      <c r="L186" s="127" t="s">
        <v>63</v>
      </c>
      <c r="M186" s="128"/>
      <c r="N186" s="79" t="s">
        <v>8309</v>
      </c>
      <c r="O186">
        <f t="shared" si="6"/>
        <v>4200</v>
      </c>
      <c r="P186" s="39">
        <f t="shared" si="7"/>
        <v>-388080</v>
      </c>
      <c r="Q186" t="str">
        <f t="shared" si="8"/>
        <v>HT</v>
      </c>
    </row>
    <row r="187" spans="1:17" ht="14.45" customHeight="1">
      <c r="A187" s="10">
        <v>168</v>
      </c>
      <c r="B187" s="131"/>
      <c r="C187" s="6" t="s">
        <v>1774</v>
      </c>
      <c r="D187" s="7">
        <v>44958</v>
      </c>
      <c r="E187" s="8" t="s">
        <v>1775</v>
      </c>
      <c r="F187" s="9">
        <v>-595350</v>
      </c>
      <c r="G187" s="8" t="s">
        <v>29</v>
      </c>
      <c r="H187" s="9">
        <v>-62512</v>
      </c>
      <c r="I187" s="132"/>
      <c r="J187" s="133"/>
      <c r="K187" s="134"/>
      <c r="L187" s="135"/>
      <c r="M187" s="136"/>
      <c r="N187" s="79" t="s">
        <v>8310</v>
      </c>
      <c r="O187">
        <f t="shared" si="6"/>
        <v>2015</v>
      </c>
      <c r="P187" s="39">
        <f t="shared" si="7"/>
        <v>-595350</v>
      </c>
      <c r="Q187" t="str">
        <f t="shared" si="8"/>
        <v>HT</v>
      </c>
    </row>
    <row r="188" spans="1:17" ht="14.45" customHeight="1">
      <c r="A188" s="10">
        <v>169</v>
      </c>
      <c r="B188" s="131"/>
      <c r="C188" s="6" t="s">
        <v>1776</v>
      </c>
      <c r="D188" s="7">
        <v>44985</v>
      </c>
      <c r="E188" s="8" t="s">
        <v>1777</v>
      </c>
      <c r="F188" s="9">
        <v>-233310</v>
      </c>
      <c r="G188" s="8" t="s">
        <v>29</v>
      </c>
      <c r="H188" s="9">
        <v>-24498</v>
      </c>
      <c r="I188" s="132"/>
      <c r="J188" s="133"/>
      <c r="K188" s="134"/>
      <c r="L188" s="135"/>
      <c r="M188" s="136"/>
      <c r="N188" s="79" t="s">
        <v>8311</v>
      </c>
      <c r="O188">
        <f t="shared" si="6"/>
        <v>6454</v>
      </c>
      <c r="P188" s="39">
        <f t="shared" si="7"/>
        <v>-233310</v>
      </c>
      <c r="Q188" t="str">
        <f t="shared" si="8"/>
        <v>HT</v>
      </c>
    </row>
    <row r="189" spans="1:17" ht="14.45" customHeight="1">
      <c r="A189" s="10">
        <v>170</v>
      </c>
      <c r="B189" s="131"/>
      <c r="C189" s="6" t="s">
        <v>1778</v>
      </c>
      <c r="D189" s="7">
        <v>44974</v>
      </c>
      <c r="E189" s="8" t="s">
        <v>1779</v>
      </c>
      <c r="F189" s="9">
        <v>-279972</v>
      </c>
      <c r="G189" s="8" t="s">
        <v>29</v>
      </c>
      <c r="H189" s="9">
        <v>-29397</v>
      </c>
      <c r="I189" s="132"/>
      <c r="J189" s="133"/>
      <c r="K189" s="134"/>
      <c r="L189" s="135"/>
      <c r="M189" s="136"/>
      <c r="N189" s="79" t="s">
        <v>8312</v>
      </c>
      <c r="O189">
        <f t="shared" si="6"/>
        <v>4524</v>
      </c>
      <c r="P189" s="39">
        <f t="shared" si="7"/>
        <v>-279972</v>
      </c>
      <c r="Q189" t="str">
        <f t="shared" si="8"/>
        <v>HT</v>
      </c>
    </row>
    <row r="190" spans="1:17" ht="14.45" customHeight="1">
      <c r="A190" s="10">
        <v>171</v>
      </c>
      <c r="B190" s="131"/>
      <c r="C190" s="6" t="s">
        <v>1780</v>
      </c>
      <c r="D190" s="7">
        <v>44964</v>
      </c>
      <c r="E190" s="8" t="s">
        <v>1781</v>
      </c>
      <c r="F190" s="9">
        <v>-194040</v>
      </c>
      <c r="G190" s="8" t="s">
        <v>29</v>
      </c>
      <c r="H190" s="9">
        <v>-20374</v>
      </c>
      <c r="I190" s="132"/>
      <c r="J190" s="133"/>
      <c r="K190" s="134"/>
      <c r="L190" s="135"/>
      <c r="M190" s="136"/>
      <c r="N190" s="79" t="s">
        <v>8313</v>
      </c>
      <c r="O190">
        <f t="shared" si="6"/>
        <v>2626</v>
      </c>
      <c r="P190" s="39">
        <f t="shared" si="7"/>
        <v>-194040</v>
      </c>
      <c r="Q190" t="str">
        <f t="shared" si="8"/>
        <v>HT</v>
      </c>
    </row>
    <row r="191" spans="1:17" ht="14.45" customHeight="1">
      <c r="A191" s="10">
        <v>172</v>
      </c>
      <c r="B191" s="131"/>
      <c r="C191" s="6" t="s">
        <v>1782</v>
      </c>
      <c r="D191" s="7">
        <v>44978</v>
      </c>
      <c r="E191" s="8" t="s">
        <v>1783</v>
      </c>
      <c r="F191" s="9">
        <v>-485100</v>
      </c>
      <c r="G191" s="8" t="s">
        <v>29</v>
      </c>
      <c r="H191" s="9">
        <v>-50936</v>
      </c>
      <c r="I191" s="132"/>
      <c r="J191" s="133"/>
      <c r="K191" s="134"/>
      <c r="L191" s="135"/>
      <c r="M191" s="136"/>
      <c r="N191" s="79" t="s">
        <v>8314</v>
      </c>
      <c r="O191">
        <f t="shared" si="6"/>
        <v>5068</v>
      </c>
      <c r="P191" s="39">
        <f t="shared" si="7"/>
        <v>-485100</v>
      </c>
      <c r="Q191" t="str">
        <f t="shared" si="8"/>
        <v>HT</v>
      </c>
    </row>
    <row r="192" spans="1:17" ht="14.45" customHeight="1">
      <c r="A192" s="10">
        <v>173</v>
      </c>
      <c r="B192" s="131"/>
      <c r="C192" s="6" t="s">
        <v>1784</v>
      </c>
      <c r="D192" s="7">
        <v>44967</v>
      </c>
      <c r="E192" s="8" t="s">
        <v>1785</v>
      </c>
      <c r="F192" s="9">
        <v>-363825</v>
      </c>
      <c r="G192" s="8" t="s">
        <v>29</v>
      </c>
      <c r="H192" s="9">
        <v>-38202</v>
      </c>
      <c r="I192" s="132"/>
      <c r="J192" s="133"/>
      <c r="K192" s="134"/>
      <c r="L192" s="135"/>
      <c r="M192" s="136"/>
      <c r="N192" s="79" t="s">
        <v>8315</v>
      </c>
      <c r="O192">
        <f t="shared" si="6"/>
        <v>3266</v>
      </c>
      <c r="P192" s="39">
        <f t="shared" si="7"/>
        <v>-363825</v>
      </c>
      <c r="Q192" t="str">
        <f t="shared" si="8"/>
        <v>HT</v>
      </c>
    </row>
    <row r="193" spans="1:17" ht="14.45" customHeight="1">
      <c r="A193" s="10">
        <v>174</v>
      </c>
      <c r="B193" s="131"/>
      <c r="C193" s="6" t="s">
        <v>1786</v>
      </c>
      <c r="D193" s="7">
        <v>44972</v>
      </c>
      <c r="E193" s="8" t="s">
        <v>1787</v>
      </c>
      <c r="F193" s="9">
        <v>-97020</v>
      </c>
      <c r="G193" s="8" t="s">
        <v>29</v>
      </c>
      <c r="H193" s="9">
        <v>-10187</v>
      </c>
      <c r="I193" s="132"/>
      <c r="J193" s="133"/>
      <c r="K193" s="134"/>
      <c r="L193" s="135"/>
      <c r="M193" s="136"/>
      <c r="N193" s="79" t="s">
        <v>8316</v>
      </c>
      <c r="O193">
        <f t="shared" si="6"/>
        <v>3952</v>
      </c>
      <c r="P193" s="39">
        <f t="shared" si="7"/>
        <v>-97020</v>
      </c>
      <c r="Q193" t="str">
        <f t="shared" si="8"/>
        <v>HT</v>
      </c>
    </row>
    <row r="194" spans="1:17" ht="14.45" customHeight="1">
      <c r="A194" s="10">
        <v>175</v>
      </c>
      <c r="B194" s="131"/>
      <c r="C194" s="6" t="s">
        <v>1788</v>
      </c>
      <c r="D194" s="7">
        <v>44959</v>
      </c>
      <c r="E194" s="8" t="s">
        <v>1789</v>
      </c>
      <c r="F194" s="9">
        <v>-186883</v>
      </c>
      <c r="G194" s="8" t="s">
        <v>29</v>
      </c>
      <c r="H194" s="9">
        <v>-19623</v>
      </c>
      <c r="I194" s="132"/>
      <c r="J194" s="133"/>
      <c r="K194" s="134"/>
      <c r="L194" s="135"/>
      <c r="M194" s="136"/>
      <c r="N194" s="79" t="s">
        <v>8317</v>
      </c>
      <c r="O194">
        <f t="shared" si="6"/>
        <v>2273</v>
      </c>
      <c r="P194" s="39">
        <f t="shared" si="7"/>
        <v>-186883</v>
      </c>
      <c r="Q194" t="str">
        <f t="shared" si="8"/>
        <v>HT</v>
      </c>
    </row>
    <row r="195" spans="1:17" ht="14.45" customHeight="1">
      <c r="A195" s="11">
        <v>176</v>
      </c>
      <c r="B195" s="120"/>
      <c r="C195" s="6" t="s">
        <v>1790</v>
      </c>
      <c r="D195" s="7">
        <v>44958</v>
      </c>
      <c r="E195" s="8" t="s">
        <v>1791</v>
      </c>
      <c r="F195" s="9">
        <v>-714420</v>
      </c>
      <c r="G195" s="8" t="s">
        <v>29</v>
      </c>
      <c r="H195" s="9">
        <v>-75014</v>
      </c>
      <c r="I195" s="124"/>
      <c r="J195" s="125"/>
      <c r="K195" s="126"/>
      <c r="L195" s="129"/>
      <c r="M195" s="130"/>
      <c r="N195" s="79" t="s">
        <v>8318</v>
      </c>
      <c r="O195">
        <f t="shared" si="6"/>
        <v>1983</v>
      </c>
      <c r="P195" s="39">
        <f t="shared" si="7"/>
        <v>-714420</v>
      </c>
      <c r="Q195" t="str">
        <f t="shared" si="8"/>
        <v>HT</v>
      </c>
    </row>
    <row r="196" spans="1:17" ht="16.149999999999999" customHeight="1">
      <c r="A196" s="12">
        <v>177</v>
      </c>
      <c r="B196" s="12" t="s">
        <v>1792</v>
      </c>
      <c r="C196" s="6" t="s">
        <v>1793</v>
      </c>
      <c r="D196" s="7">
        <v>45000</v>
      </c>
      <c r="E196" s="8" t="s">
        <v>1794</v>
      </c>
      <c r="F196" s="9">
        <v>-376992</v>
      </c>
      <c r="G196" s="8" t="s">
        <v>29</v>
      </c>
      <c r="H196" s="9">
        <v>-39584</v>
      </c>
      <c r="I196" s="137">
        <v>-337408</v>
      </c>
      <c r="J196" s="138"/>
      <c r="K196" s="139"/>
      <c r="L196" s="140" t="s">
        <v>63</v>
      </c>
      <c r="M196" s="141"/>
      <c r="N196" s="79" t="s">
        <v>8319</v>
      </c>
      <c r="O196">
        <f t="shared" si="6"/>
        <v>9261</v>
      </c>
      <c r="P196" s="39">
        <f t="shared" si="7"/>
        <v>-376992</v>
      </c>
      <c r="Q196" t="str">
        <f t="shared" si="8"/>
        <v>HT</v>
      </c>
    </row>
    <row r="197" spans="1:17" ht="14.65" customHeight="1">
      <c r="A197" s="5">
        <v>178</v>
      </c>
      <c r="B197" s="119" t="s">
        <v>1795</v>
      </c>
      <c r="C197" s="6" t="s">
        <v>1796</v>
      </c>
      <c r="D197" s="7">
        <v>44945</v>
      </c>
      <c r="E197" s="8" t="s">
        <v>1570</v>
      </c>
      <c r="F197" s="9">
        <v>7576800</v>
      </c>
      <c r="G197" s="8" t="s">
        <v>29</v>
      </c>
      <c r="H197" s="9">
        <v>795564</v>
      </c>
      <c r="I197" s="121">
        <v>7649565</v>
      </c>
      <c r="J197" s="122"/>
      <c r="K197" s="123"/>
      <c r="L197" s="127" t="s">
        <v>773</v>
      </c>
      <c r="M197" s="128"/>
      <c r="N197">
        <v>1812</v>
      </c>
      <c r="O197">
        <f t="shared" si="6"/>
        <v>1812</v>
      </c>
      <c r="P197" s="39">
        <f t="shared" si="7"/>
        <v>7576800</v>
      </c>
      <c r="Q197" t="str">
        <f t="shared" si="8"/>
        <v/>
      </c>
    </row>
    <row r="198" spans="1:17" ht="14.65" customHeight="1">
      <c r="A198" s="11">
        <v>179</v>
      </c>
      <c r="B198" s="120"/>
      <c r="C198" s="6" t="s">
        <v>1797</v>
      </c>
      <c r="D198" s="7">
        <v>44933</v>
      </c>
      <c r="E198" s="8" t="s">
        <v>1578</v>
      </c>
      <c r="F198" s="9">
        <v>970200</v>
      </c>
      <c r="G198" s="8" t="s">
        <v>29</v>
      </c>
      <c r="H198" s="9">
        <v>101871</v>
      </c>
      <c r="I198" s="124"/>
      <c r="J198" s="125"/>
      <c r="K198" s="126"/>
      <c r="L198" s="129"/>
      <c r="M198" s="130"/>
      <c r="N198">
        <v>827</v>
      </c>
      <c r="O198">
        <f t="shared" si="6"/>
        <v>827</v>
      </c>
      <c r="P198" s="39">
        <f t="shared" si="7"/>
        <v>970200</v>
      </c>
      <c r="Q198" t="str">
        <f t="shared" si="8"/>
        <v/>
      </c>
    </row>
    <row r="199" spans="1:17" ht="16.149999999999999" customHeight="1">
      <c r="A199" s="12">
        <v>180</v>
      </c>
      <c r="B199" s="12" t="s">
        <v>1798</v>
      </c>
      <c r="C199" s="6" t="s">
        <v>1799</v>
      </c>
      <c r="D199" s="7">
        <v>44968</v>
      </c>
      <c r="E199" s="8" t="s">
        <v>1570</v>
      </c>
      <c r="F199" s="9">
        <v>1189650</v>
      </c>
      <c r="G199" s="8" t="s">
        <v>29</v>
      </c>
      <c r="H199" s="9">
        <v>124913</v>
      </c>
      <c r="I199" s="137">
        <v>1064737</v>
      </c>
      <c r="J199" s="138"/>
      <c r="K199" s="139"/>
      <c r="L199" s="140" t="s">
        <v>773</v>
      </c>
      <c r="M199" s="141"/>
      <c r="N199">
        <v>3914</v>
      </c>
      <c r="O199">
        <f t="shared" si="6"/>
        <v>3914</v>
      </c>
      <c r="P199" s="39">
        <f t="shared" si="7"/>
        <v>1189650</v>
      </c>
      <c r="Q199" t="str">
        <f t="shared" si="8"/>
        <v/>
      </c>
    </row>
    <row r="200" spans="1:17" ht="16.149999999999999" hidden="1" customHeight="1">
      <c r="A200" s="12">
        <v>181</v>
      </c>
      <c r="B200" s="12" t="s">
        <v>1800</v>
      </c>
      <c r="C200" s="6" t="s">
        <v>1801</v>
      </c>
      <c r="D200" s="7">
        <v>44898</v>
      </c>
      <c r="E200" s="8" t="s">
        <v>1573</v>
      </c>
      <c r="F200" s="9">
        <v>3481380</v>
      </c>
      <c r="G200" s="8">
        <v>0</v>
      </c>
      <c r="H200" s="8">
        <v>0</v>
      </c>
      <c r="I200" s="137">
        <v>3481380</v>
      </c>
      <c r="J200" s="138"/>
      <c r="K200" s="139"/>
      <c r="L200" s="140" t="s">
        <v>773</v>
      </c>
      <c r="M200" s="141"/>
      <c r="N200">
        <v>4267</v>
      </c>
      <c r="O200">
        <f t="shared" si="6"/>
        <v>4267</v>
      </c>
      <c r="P200" s="39">
        <f t="shared" si="7"/>
        <v>3481380</v>
      </c>
      <c r="Q200" t="str">
        <f t="shared" si="8"/>
        <v/>
      </c>
    </row>
    <row r="201" spans="1:17" ht="16.149999999999999" customHeight="1">
      <c r="A201" s="12">
        <v>182</v>
      </c>
      <c r="B201" s="12" t="s">
        <v>1802</v>
      </c>
      <c r="C201" s="6" t="s">
        <v>1803</v>
      </c>
      <c r="D201" s="7">
        <v>44942</v>
      </c>
      <c r="E201" s="8" t="s">
        <v>1570</v>
      </c>
      <c r="F201" s="9">
        <v>1418340</v>
      </c>
      <c r="G201" s="8" t="s">
        <v>29</v>
      </c>
      <c r="H201" s="9">
        <v>148926</v>
      </c>
      <c r="I201" s="137">
        <v>1269414</v>
      </c>
      <c r="J201" s="138"/>
      <c r="K201" s="139"/>
      <c r="L201" s="140" t="s">
        <v>779</v>
      </c>
      <c r="M201" s="141"/>
      <c r="N201">
        <v>1639</v>
      </c>
      <c r="O201">
        <f t="shared" si="6"/>
        <v>1639</v>
      </c>
      <c r="P201" s="39">
        <f t="shared" si="7"/>
        <v>1418340</v>
      </c>
      <c r="Q201" t="str">
        <f t="shared" si="8"/>
        <v/>
      </c>
    </row>
    <row r="202" spans="1:17" ht="14.45" customHeight="1">
      <c r="A202" s="5">
        <v>183</v>
      </c>
      <c r="B202" s="119" t="s">
        <v>1804</v>
      </c>
      <c r="C202" s="6" t="s">
        <v>1805</v>
      </c>
      <c r="D202" s="7">
        <v>44970</v>
      </c>
      <c r="E202" s="8" t="s">
        <v>1578</v>
      </c>
      <c r="F202" s="9">
        <v>606375</v>
      </c>
      <c r="G202" s="8" t="s">
        <v>29</v>
      </c>
      <c r="H202" s="9">
        <v>63669</v>
      </c>
      <c r="I202" s="121">
        <v>2108799</v>
      </c>
      <c r="J202" s="122"/>
      <c r="K202" s="123"/>
      <c r="L202" s="127" t="s">
        <v>779</v>
      </c>
      <c r="M202" s="128"/>
      <c r="N202">
        <v>4006</v>
      </c>
      <c r="O202">
        <f t="shared" si="6"/>
        <v>4006</v>
      </c>
      <c r="P202" s="39">
        <f t="shared" si="7"/>
        <v>606375</v>
      </c>
      <c r="Q202" t="str">
        <f t="shared" si="8"/>
        <v/>
      </c>
    </row>
    <row r="203" spans="1:17" ht="14.45" customHeight="1">
      <c r="A203" s="10">
        <v>184</v>
      </c>
      <c r="B203" s="131"/>
      <c r="C203" s="6" t="s">
        <v>1806</v>
      </c>
      <c r="D203" s="7">
        <v>44984</v>
      </c>
      <c r="E203" s="8" t="s">
        <v>1570</v>
      </c>
      <c r="F203" s="9">
        <v>583275</v>
      </c>
      <c r="G203" s="8" t="s">
        <v>29</v>
      </c>
      <c r="H203" s="9">
        <v>61244</v>
      </c>
      <c r="I203" s="132"/>
      <c r="J203" s="133"/>
      <c r="K203" s="134"/>
      <c r="L203" s="135"/>
      <c r="M203" s="136"/>
      <c r="N203">
        <v>9038</v>
      </c>
      <c r="O203">
        <f t="shared" si="6"/>
        <v>9038</v>
      </c>
      <c r="P203" s="39">
        <f t="shared" si="7"/>
        <v>583275</v>
      </c>
      <c r="Q203" t="str">
        <f t="shared" si="8"/>
        <v/>
      </c>
    </row>
    <row r="204" spans="1:17" ht="14.45" customHeight="1">
      <c r="A204" s="11">
        <v>185</v>
      </c>
      <c r="B204" s="120"/>
      <c r="C204" s="6" t="s">
        <v>1807</v>
      </c>
      <c r="D204" s="7">
        <v>44970</v>
      </c>
      <c r="E204" s="8" t="s">
        <v>1570</v>
      </c>
      <c r="F204" s="9">
        <v>1166550</v>
      </c>
      <c r="G204" s="8" t="s">
        <v>29</v>
      </c>
      <c r="H204" s="9">
        <v>122488</v>
      </c>
      <c r="I204" s="124"/>
      <c r="J204" s="125"/>
      <c r="K204" s="126"/>
      <c r="L204" s="129"/>
      <c r="M204" s="130"/>
      <c r="N204">
        <v>4007</v>
      </c>
      <c r="O204">
        <f t="shared" si="6"/>
        <v>4007</v>
      </c>
      <c r="P204" s="39">
        <f t="shared" si="7"/>
        <v>1166550</v>
      </c>
      <c r="Q204" t="str">
        <f t="shared" si="8"/>
        <v/>
      </c>
    </row>
    <row r="205" spans="1:17" ht="16.149999999999999" hidden="1" customHeight="1">
      <c r="A205" s="12">
        <v>186</v>
      </c>
      <c r="B205" s="12" t="s">
        <v>1808</v>
      </c>
      <c r="C205" s="6" t="s">
        <v>1809</v>
      </c>
      <c r="D205" s="7">
        <v>44901</v>
      </c>
      <c r="E205" s="8" t="s">
        <v>1573</v>
      </c>
      <c r="F205" s="9">
        <v>2336040</v>
      </c>
      <c r="G205" s="8">
        <v>0</v>
      </c>
      <c r="H205" s="8">
        <v>0</v>
      </c>
      <c r="I205" s="137">
        <v>2336040</v>
      </c>
      <c r="J205" s="138"/>
      <c r="K205" s="139"/>
      <c r="L205" s="140" t="s">
        <v>779</v>
      </c>
      <c r="M205" s="141"/>
      <c r="N205">
        <v>4412</v>
      </c>
      <c r="O205">
        <f t="shared" si="6"/>
        <v>4412</v>
      </c>
      <c r="P205" s="39">
        <f t="shared" si="7"/>
        <v>2336040</v>
      </c>
      <c r="Q205" t="str">
        <f t="shared" si="8"/>
        <v/>
      </c>
    </row>
    <row r="206" spans="1:17" ht="14.45" customHeight="1">
      <c r="A206" s="5">
        <v>187</v>
      </c>
      <c r="B206" s="119" t="s">
        <v>1810</v>
      </c>
      <c r="C206" s="6" t="s">
        <v>1811</v>
      </c>
      <c r="D206" s="7">
        <v>44943</v>
      </c>
      <c r="E206" s="8" t="s">
        <v>1570</v>
      </c>
      <c r="F206" s="9">
        <v>3806880</v>
      </c>
      <c r="G206" s="8" t="s">
        <v>29</v>
      </c>
      <c r="H206" s="9">
        <v>399722</v>
      </c>
      <c r="I206" s="121">
        <v>13595551</v>
      </c>
      <c r="J206" s="122"/>
      <c r="K206" s="123"/>
      <c r="L206" s="127" t="s">
        <v>788</v>
      </c>
      <c r="M206" s="128"/>
      <c r="N206">
        <v>1718</v>
      </c>
      <c r="O206">
        <f t="shared" si="6"/>
        <v>1718</v>
      </c>
      <c r="P206" s="39">
        <f t="shared" si="7"/>
        <v>3806880</v>
      </c>
      <c r="Q206" t="str">
        <f t="shared" si="8"/>
        <v/>
      </c>
    </row>
    <row r="207" spans="1:17" ht="14.45" customHeight="1">
      <c r="A207" s="10">
        <v>188</v>
      </c>
      <c r="B207" s="131"/>
      <c r="C207" s="6" t="s">
        <v>1812</v>
      </c>
      <c r="D207" s="7">
        <v>44945</v>
      </c>
      <c r="E207" s="8" t="s">
        <v>1570</v>
      </c>
      <c r="F207" s="9">
        <v>7576800</v>
      </c>
      <c r="G207" s="8" t="s">
        <v>29</v>
      </c>
      <c r="H207" s="9">
        <v>795564</v>
      </c>
      <c r="I207" s="132"/>
      <c r="J207" s="133"/>
      <c r="K207" s="134"/>
      <c r="L207" s="135"/>
      <c r="M207" s="136"/>
      <c r="N207">
        <v>1793</v>
      </c>
      <c r="O207">
        <f t="shared" si="6"/>
        <v>1793</v>
      </c>
      <c r="P207" s="39">
        <f t="shared" si="7"/>
        <v>7576800</v>
      </c>
      <c r="Q207" t="str">
        <f t="shared" si="8"/>
        <v/>
      </c>
    </row>
    <row r="208" spans="1:17" ht="14.45" customHeight="1">
      <c r="A208" s="11">
        <v>189</v>
      </c>
      <c r="B208" s="120"/>
      <c r="C208" s="6" t="s">
        <v>1813</v>
      </c>
      <c r="D208" s="7">
        <v>44937</v>
      </c>
      <c r="E208" s="8" t="s">
        <v>1570</v>
      </c>
      <c r="F208" s="9">
        <v>3806880</v>
      </c>
      <c r="G208" s="8" t="s">
        <v>29</v>
      </c>
      <c r="H208" s="9">
        <v>399722</v>
      </c>
      <c r="I208" s="124"/>
      <c r="J208" s="125"/>
      <c r="K208" s="126"/>
      <c r="L208" s="129"/>
      <c r="M208" s="130"/>
      <c r="N208">
        <v>1055</v>
      </c>
      <c r="O208">
        <f t="shared" si="6"/>
        <v>1055</v>
      </c>
      <c r="P208" s="39">
        <f t="shared" si="7"/>
        <v>3806880</v>
      </c>
      <c r="Q208" t="str">
        <f t="shared" si="8"/>
        <v/>
      </c>
    </row>
    <row r="209" spans="1:17" ht="14.65" customHeight="1">
      <c r="A209" s="5">
        <v>190</v>
      </c>
      <c r="B209" s="119" t="s">
        <v>1814</v>
      </c>
      <c r="C209" s="6" t="s">
        <v>1815</v>
      </c>
      <c r="D209" s="7">
        <v>44970</v>
      </c>
      <c r="E209" s="8" t="s">
        <v>1570</v>
      </c>
      <c r="F209" s="9">
        <v>1189650</v>
      </c>
      <c r="G209" s="8" t="s">
        <v>29</v>
      </c>
      <c r="H209" s="9">
        <v>124913</v>
      </c>
      <c r="I209" s="121">
        <v>2108799</v>
      </c>
      <c r="J209" s="122"/>
      <c r="K209" s="123"/>
      <c r="L209" s="127" t="s">
        <v>788</v>
      </c>
      <c r="M209" s="128"/>
      <c r="N209">
        <v>3972</v>
      </c>
      <c r="O209">
        <f t="shared" si="6"/>
        <v>3972</v>
      </c>
      <c r="P209" s="39">
        <f t="shared" si="7"/>
        <v>1189650</v>
      </c>
      <c r="Q209" t="str">
        <f t="shared" si="8"/>
        <v/>
      </c>
    </row>
    <row r="210" spans="1:17" ht="14.65" customHeight="1">
      <c r="A210" s="11">
        <v>191</v>
      </c>
      <c r="B210" s="120"/>
      <c r="C210" s="6" t="s">
        <v>1816</v>
      </c>
      <c r="D210" s="7">
        <v>44966</v>
      </c>
      <c r="E210" s="8" t="s">
        <v>1570</v>
      </c>
      <c r="F210" s="9">
        <v>1166550</v>
      </c>
      <c r="G210" s="8" t="s">
        <v>29</v>
      </c>
      <c r="H210" s="9">
        <v>122488</v>
      </c>
      <c r="I210" s="124"/>
      <c r="J210" s="125"/>
      <c r="K210" s="126"/>
      <c r="L210" s="129"/>
      <c r="M210" s="130"/>
      <c r="N210">
        <v>3526</v>
      </c>
      <c r="O210">
        <f t="shared" si="6"/>
        <v>3526</v>
      </c>
      <c r="P210" s="39">
        <f t="shared" si="7"/>
        <v>1166550</v>
      </c>
      <c r="Q210" t="str">
        <f t="shared" si="8"/>
        <v/>
      </c>
    </row>
    <row r="211" spans="1:17" ht="16.149999999999999" hidden="1" customHeight="1">
      <c r="A211" s="12">
        <v>192</v>
      </c>
      <c r="B211" s="12" t="s">
        <v>1817</v>
      </c>
      <c r="C211" s="6" t="s">
        <v>1818</v>
      </c>
      <c r="D211" s="7">
        <v>44898</v>
      </c>
      <c r="E211" s="8" t="s">
        <v>1573</v>
      </c>
      <c r="F211" s="9">
        <v>3526740</v>
      </c>
      <c r="G211" s="8">
        <v>0</v>
      </c>
      <c r="H211" s="8">
        <v>0</v>
      </c>
      <c r="I211" s="137">
        <v>3526740</v>
      </c>
      <c r="J211" s="138"/>
      <c r="K211" s="139"/>
      <c r="L211" s="140" t="s">
        <v>788</v>
      </c>
      <c r="M211" s="141"/>
      <c r="N211">
        <v>4252</v>
      </c>
      <c r="O211">
        <f t="shared" si="6"/>
        <v>4252</v>
      </c>
      <c r="P211" s="39">
        <f t="shared" si="7"/>
        <v>3526740</v>
      </c>
      <c r="Q211" t="str">
        <f t="shared" si="8"/>
        <v/>
      </c>
    </row>
    <row r="212" spans="1:17" ht="16.149999999999999" customHeight="1">
      <c r="A212" s="12">
        <v>193</v>
      </c>
      <c r="B212" s="12" t="s">
        <v>1819</v>
      </c>
      <c r="C212" s="6" t="s">
        <v>1820</v>
      </c>
      <c r="D212" s="7">
        <v>44964</v>
      </c>
      <c r="E212" s="8" t="s">
        <v>1570</v>
      </c>
      <c r="F212" s="9">
        <v>583275</v>
      </c>
      <c r="G212" s="8" t="s">
        <v>29</v>
      </c>
      <c r="H212" s="9">
        <v>61244</v>
      </c>
      <c r="I212" s="137">
        <v>522031</v>
      </c>
      <c r="J212" s="138"/>
      <c r="K212" s="139"/>
      <c r="L212" s="140" t="s">
        <v>794</v>
      </c>
      <c r="M212" s="141"/>
      <c r="N212">
        <v>3083</v>
      </c>
      <c r="O212">
        <f t="shared" si="6"/>
        <v>3083</v>
      </c>
      <c r="P212" s="39">
        <f t="shared" si="7"/>
        <v>583275</v>
      </c>
      <c r="Q212" t="str">
        <f t="shared" si="8"/>
        <v/>
      </c>
    </row>
    <row r="213" spans="1:17" ht="16.149999999999999" customHeight="1">
      <c r="A213" s="12">
        <v>194</v>
      </c>
      <c r="B213" s="12" t="s">
        <v>1821</v>
      </c>
      <c r="C213" s="6" t="s">
        <v>1822</v>
      </c>
      <c r="D213" s="7">
        <v>44965</v>
      </c>
      <c r="E213" s="8" t="s">
        <v>1823</v>
      </c>
      <c r="F213" s="9">
        <v>-119070</v>
      </c>
      <c r="G213" s="8" t="s">
        <v>29</v>
      </c>
      <c r="H213" s="9">
        <v>-12502</v>
      </c>
      <c r="I213" s="137">
        <v>-106568</v>
      </c>
      <c r="J213" s="138"/>
      <c r="K213" s="139"/>
      <c r="L213" s="140" t="s">
        <v>794</v>
      </c>
      <c r="M213" s="141"/>
      <c r="N213" s="79" t="s">
        <v>8320</v>
      </c>
      <c r="O213">
        <f t="shared" ref="O213:O276" si="9">+N213*1</f>
        <v>125</v>
      </c>
      <c r="P213" s="39">
        <f t="shared" ref="P213:P276" si="10">+F213</f>
        <v>-119070</v>
      </c>
      <c r="Q213" t="str">
        <f t="shared" ref="Q213:Q276" si="11">+IF(P213&lt;0,"HT","")</f>
        <v>HT</v>
      </c>
    </row>
    <row r="214" spans="1:17" ht="16.149999999999999" customHeight="1">
      <c r="A214" s="12">
        <v>195</v>
      </c>
      <c r="B214" s="12" t="s">
        <v>1824</v>
      </c>
      <c r="C214" s="6" t="s">
        <v>1825</v>
      </c>
      <c r="D214" s="7">
        <v>44929</v>
      </c>
      <c r="E214" s="8" t="s">
        <v>1570</v>
      </c>
      <c r="F214" s="9">
        <v>933240</v>
      </c>
      <c r="G214" s="8" t="s">
        <v>29</v>
      </c>
      <c r="H214" s="9">
        <v>97990</v>
      </c>
      <c r="I214" s="137">
        <v>835250</v>
      </c>
      <c r="J214" s="138"/>
      <c r="K214" s="139"/>
      <c r="L214" s="140" t="s">
        <v>803</v>
      </c>
      <c r="M214" s="141"/>
      <c r="N214">
        <v>168</v>
      </c>
      <c r="O214">
        <f t="shared" si="9"/>
        <v>168</v>
      </c>
      <c r="P214" s="39">
        <f t="shared" si="10"/>
        <v>933240</v>
      </c>
      <c r="Q214" t="str">
        <f t="shared" si="11"/>
        <v/>
      </c>
    </row>
    <row r="215" spans="1:17" ht="16.149999999999999" customHeight="1">
      <c r="A215" s="12">
        <v>196</v>
      </c>
      <c r="B215" s="12" t="s">
        <v>1826</v>
      </c>
      <c r="C215" s="6" t="s">
        <v>1827</v>
      </c>
      <c r="D215" s="7">
        <v>44967</v>
      </c>
      <c r="E215" s="8" t="s">
        <v>1570</v>
      </c>
      <c r="F215" s="9">
        <v>1189650</v>
      </c>
      <c r="G215" s="8" t="s">
        <v>29</v>
      </c>
      <c r="H215" s="9">
        <v>124913</v>
      </c>
      <c r="I215" s="137">
        <v>1064737</v>
      </c>
      <c r="J215" s="138"/>
      <c r="K215" s="139"/>
      <c r="L215" s="140" t="s">
        <v>1828</v>
      </c>
      <c r="M215" s="141"/>
      <c r="N215">
        <v>3859</v>
      </c>
      <c r="O215">
        <f t="shared" si="9"/>
        <v>3859</v>
      </c>
      <c r="P215" s="39">
        <f t="shared" si="10"/>
        <v>1189650</v>
      </c>
      <c r="Q215" t="str">
        <f t="shared" si="11"/>
        <v/>
      </c>
    </row>
    <row r="216" spans="1:17" ht="16.149999999999999" customHeight="1">
      <c r="A216" s="12">
        <v>197</v>
      </c>
      <c r="B216" s="12" t="s">
        <v>1829</v>
      </c>
      <c r="C216" s="6" t="s">
        <v>1830</v>
      </c>
      <c r="D216" s="7">
        <v>44970</v>
      </c>
      <c r="E216" s="8" t="s">
        <v>1570</v>
      </c>
      <c r="F216" s="9">
        <v>713790</v>
      </c>
      <c r="G216" s="8" t="s">
        <v>29</v>
      </c>
      <c r="H216" s="9">
        <v>74948</v>
      </c>
      <c r="I216" s="137">
        <v>638842</v>
      </c>
      <c r="J216" s="138"/>
      <c r="K216" s="139"/>
      <c r="L216" s="140" t="s">
        <v>1831</v>
      </c>
      <c r="M216" s="141"/>
      <c r="N216">
        <v>4024</v>
      </c>
      <c r="O216">
        <f t="shared" si="9"/>
        <v>4024</v>
      </c>
      <c r="P216" s="39">
        <f t="shared" si="10"/>
        <v>713790</v>
      </c>
      <c r="Q216" t="str">
        <f t="shared" si="11"/>
        <v/>
      </c>
    </row>
    <row r="217" spans="1:17" ht="16.149999999999999" customHeight="1">
      <c r="A217" s="12">
        <v>198</v>
      </c>
      <c r="B217" s="12" t="s">
        <v>1832</v>
      </c>
      <c r="C217" s="6" t="s">
        <v>1833</v>
      </c>
      <c r="D217" s="7">
        <v>44928</v>
      </c>
      <c r="E217" s="8" t="s">
        <v>1834</v>
      </c>
      <c r="F217" s="9">
        <v>1418340</v>
      </c>
      <c r="G217" s="8" t="s">
        <v>29</v>
      </c>
      <c r="H217" s="9">
        <v>148926</v>
      </c>
      <c r="I217" s="137">
        <v>1269414</v>
      </c>
      <c r="J217" s="138"/>
      <c r="K217" s="139"/>
      <c r="L217" s="140" t="s">
        <v>806</v>
      </c>
      <c r="M217" s="141"/>
      <c r="N217">
        <v>60</v>
      </c>
      <c r="O217">
        <f t="shared" si="9"/>
        <v>60</v>
      </c>
      <c r="P217" s="39">
        <f t="shared" si="10"/>
        <v>1418340</v>
      </c>
      <c r="Q217" t="str">
        <f t="shared" si="11"/>
        <v/>
      </c>
    </row>
    <row r="218" spans="1:17" ht="16.149999999999999" customHeight="1">
      <c r="A218" s="12">
        <v>199</v>
      </c>
      <c r="B218" s="12" t="s">
        <v>1835</v>
      </c>
      <c r="C218" s="6" t="s">
        <v>1836</v>
      </c>
      <c r="D218" s="7">
        <v>44974</v>
      </c>
      <c r="E218" s="8" t="s">
        <v>1570</v>
      </c>
      <c r="F218" s="9">
        <v>1189650</v>
      </c>
      <c r="G218" s="8" t="s">
        <v>29</v>
      </c>
      <c r="H218" s="9">
        <v>124913</v>
      </c>
      <c r="I218" s="137">
        <v>1064737</v>
      </c>
      <c r="J218" s="138"/>
      <c r="K218" s="139"/>
      <c r="L218" s="140" t="s">
        <v>806</v>
      </c>
      <c r="M218" s="141"/>
      <c r="N218">
        <v>6395</v>
      </c>
      <c r="O218">
        <f t="shared" si="9"/>
        <v>6395</v>
      </c>
      <c r="P218" s="39">
        <f t="shared" si="10"/>
        <v>1189650</v>
      </c>
      <c r="Q218" t="str">
        <f t="shared" si="11"/>
        <v/>
      </c>
    </row>
    <row r="219" spans="1:17" ht="16.149999999999999" hidden="1" customHeight="1">
      <c r="A219" s="12">
        <v>200</v>
      </c>
      <c r="B219" s="12" t="s">
        <v>1837</v>
      </c>
      <c r="C219" s="6" t="s">
        <v>1838</v>
      </c>
      <c r="D219" s="7">
        <v>44900</v>
      </c>
      <c r="E219" s="8" t="s">
        <v>1573</v>
      </c>
      <c r="F219" s="9">
        <v>3481380</v>
      </c>
      <c r="G219" s="8">
        <v>0</v>
      </c>
      <c r="H219" s="8">
        <v>0</v>
      </c>
      <c r="I219" s="137">
        <v>3481380</v>
      </c>
      <c r="J219" s="138"/>
      <c r="K219" s="139"/>
      <c r="L219" s="140" t="s">
        <v>806</v>
      </c>
      <c r="M219" s="141"/>
      <c r="N219">
        <v>4315</v>
      </c>
      <c r="O219">
        <f t="shared" si="9"/>
        <v>4315</v>
      </c>
      <c r="P219" s="39">
        <f t="shared" si="10"/>
        <v>3481380</v>
      </c>
      <c r="Q219" t="str">
        <f t="shared" si="11"/>
        <v/>
      </c>
    </row>
    <row r="220" spans="1:17" ht="16.149999999999999" customHeight="1">
      <c r="A220" s="12">
        <v>201</v>
      </c>
      <c r="B220" s="12" t="s">
        <v>1839</v>
      </c>
      <c r="C220" s="6" t="s">
        <v>1840</v>
      </c>
      <c r="D220" s="7">
        <v>44972</v>
      </c>
      <c r="E220" s="8" t="s">
        <v>1570</v>
      </c>
      <c r="F220" s="9">
        <v>1656270</v>
      </c>
      <c r="G220" s="8" t="s">
        <v>29</v>
      </c>
      <c r="H220" s="9">
        <v>173908</v>
      </c>
      <c r="I220" s="137">
        <v>1482362</v>
      </c>
      <c r="J220" s="138"/>
      <c r="K220" s="139"/>
      <c r="L220" s="140" t="s">
        <v>1841</v>
      </c>
      <c r="M220" s="141"/>
      <c r="N220">
        <v>4204</v>
      </c>
      <c r="O220">
        <f t="shared" si="9"/>
        <v>4204</v>
      </c>
      <c r="P220" s="39">
        <f t="shared" si="10"/>
        <v>1656270</v>
      </c>
      <c r="Q220" t="str">
        <f t="shared" si="11"/>
        <v/>
      </c>
    </row>
    <row r="221" spans="1:17" ht="16.149999999999999" hidden="1" customHeight="1">
      <c r="A221" s="12">
        <v>202</v>
      </c>
      <c r="B221" s="12" t="s">
        <v>1842</v>
      </c>
      <c r="C221" s="6" t="s">
        <v>1843</v>
      </c>
      <c r="D221" s="7">
        <v>44902</v>
      </c>
      <c r="E221" s="8" t="s">
        <v>1573</v>
      </c>
      <c r="F221" s="9">
        <v>2336040</v>
      </c>
      <c r="G221" s="8">
        <v>0</v>
      </c>
      <c r="H221" s="8">
        <v>0</v>
      </c>
      <c r="I221" s="137">
        <v>2336040</v>
      </c>
      <c r="J221" s="138"/>
      <c r="K221" s="139"/>
      <c r="L221" s="140" t="s">
        <v>1841</v>
      </c>
      <c r="M221" s="141"/>
      <c r="N221">
        <v>4528</v>
      </c>
      <c r="O221">
        <f t="shared" si="9"/>
        <v>4528</v>
      </c>
      <c r="P221" s="39">
        <f t="shared" si="10"/>
        <v>2336040</v>
      </c>
      <c r="Q221" t="str">
        <f t="shared" si="11"/>
        <v/>
      </c>
    </row>
    <row r="222" spans="1:17" ht="14.65" customHeight="1">
      <c r="A222" s="5">
        <v>203</v>
      </c>
      <c r="B222" s="119" t="s">
        <v>1844</v>
      </c>
      <c r="C222" s="6" t="s">
        <v>1845</v>
      </c>
      <c r="D222" s="7">
        <v>44942</v>
      </c>
      <c r="E222" s="8" t="s">
        <v>1570</v>
      </c>
      <c r="F222" s="9">
        <v>3806880</v>
      </c>
      <c r="G222" s="8" t="s">
        <v>29</v>
      </c>
      <c r="H222" s="9">
        <v>399723</v>
      </c>
      <c r="I222" s="121">
        <v>5110736</v>
      </c>
      <c r="J222" s="122"/>
      <c r="K222" s="123"/>
      <c r="L222" s="127" t="s">
        <v>811</v>
      </c>
      <c r="M222" s="128"/>
      <c r="N222">
        <v>1636</v>
      </c>
      <c r="O222">
        <f t="shared" si="9"/>
        <v>1636</v>
      </c>
      <c r="P222" s="39">
        <f t="shared" si="10"/>
        <v>3806880</v>
      </c>
      <c r="Q222" t="str">
        <f t="shared" si="11"/>
        <v/>
      </c>
    </row>
    <row r="223" spans="1:17" ht="14.65" customHeight="1">
      <c r="A223" s="11">
        <v>204</v>
      </c>
      <c r="B223" s="120"/>
      <c r="C223" s="6" t="s">
        <v>1846</v>
      </c>
      <c r="D223" s="7">
        <v>44932</v>
      </c>
      <c r="E223" s="8" t="s">
        <v>1570</v>
      </c>
      <c r="F223" s="9">
        <v>1903440</v>
      </c>
      <c r="G223" s="8" t="s">
        <v>29</v>
      </c>
      <c r="H223" s="9">
        <v>199861</v>
      </c>
      <c r="I223" s="124"/>
      <c r="J223" s="125"/>
      <c r="K223" s="126"/>
      <c r="L223" s="129"/>
      <c r="M223" s="130"/>
      <c r="N223">
        <v>771</v>
      </c>
      <c r="O223">
        <f t="shared" si="9"/>
        <v>771</v>
      </c>
      <c r="P223" s="39">
        <f t="shared" si="10"/>
        <v>1903440</v>
      </c>
      <c r="Q223" t="str">
        <f t="shared" si="11"/>
        <v/>
      </c>
    </row>
    <row r="224" spans="1:17" ht="14.65" customHeight="1">
      <c r="A224" s="5">
        <v>205</v>
      </c>
      <c r="B224" s="119" t="s">
        <v>1847</v>
      </c>
      <c r="C224" s="6" t="s">
        <v>1848</v>
      </c>
      <c r="D224" s="7">
        <v>44967</v>
      </c>
      <c r="E224" s="8" t="s">
        <v>1570</v>
      </c>
      <c r="F224" s="9">
        <v>2379300</v>
      </c>
      <c r="G224" s="8" t="s">
        <v>29</v>
      </c>
      <c r="H224" s="9">
        <v>249826</v>
      </c>
      <c r="I224" s="121">
        <v>3736916</v>
      </c>
      <c r="J224" s="122"/>
      <c r="K224" s="123"/>
      <c r="L224" s="127" t="s">
        <v>811</v>
      </c>
      <c r="M224" s="128"/>
      <c r="N224">
        <v>3841</v>
      </c>
      <c r="O224">
        <f t="shared" si="9"/>
        <v>3841</v>
      </c>
      <c r="P224" s="39">
        <f t="shared" si="10"/>
        <v>2379300</v>
      </c>
      <c r="Q224" t="str">
        <f t="shared" si="11"/>
        <v/>
      </c>
    </row>
    <row r="225" spans="1:17" ht="14.65" customHeight="1">
      <c r="A225" s="11">
        <v>206</v>
      </c>
      <c r="B225" s="120"/>
      <c r="C225" s="6" t="s">
        <v>1849</v>
      </c>
      <c r="D225" s="7">
        <v>44978</v>
      </c>
      <c r="E225" s="8" t="s">
        <v>1570</v>
      </c>
      <c r="F225" s="9">
        <v>1796025</v>
      </c>
      <c r="G225" s="8" t="s">
        <v>29</v>
      </c>
      <c r="H225" s="9">
        <v>188583</v>
      </c>
      <c r="I225" s="124"/>
      <c r="J225" s="125"/>
      <c r="K225" s="126"/>
      <c r="L225" s="129"/>
      <c r="M225" s="130"/>
      <c r="N225">
        <v>6770</v>
      </c>
      <c r="O225">
        <f t="shared" si="9"/>
        <v>6770</v>
      </c>
      <c r="P225" s="39">
        <f t="shared" si="10"/>
        <v>1796025</v>
      </c>
      <c r="Q225" t="str">
        <f t="shared" si="11"/>
        <v/>
      </c>
    </row>
    <row r="226" spans="1:17" ht="16.149999999999999" hidden="1" customHeight="1">
      <c r="A226" s="12">
        <v>207</v>
      </c>
      <c r="B226" s="12" t="s">
        <v>1850</v>
      </c>
      <c r="C226" s="6" t="s">
        <v>1851</v>
      </c>
      <c r="D226" s="7">
        <v>44898</v>
      </c>
      <c r="E226" s="8" t="s">
        <v>1573</v>
      </c>
      <c r="F226" s="9">
        <v>2336040</v>
      </c>
      <c r="G226" s="8">
        <v>0</v>
      </c>
      <c r="H226" s="8">
        <v>0</v>
      </c>
      <c r="I226" s="137">
        <v>2336040</v>
      </c>
      <c r="J226" s="138"/>
      <c r="K226" s="139"/>
      <c r="L226" s="140" t="s">
        <v>811</v>
      </c>
      <c r="M226" s="141"/>
      <c r="N226">
        <v>4261</v>
      </c>
      <c r="O226">
        <f t="shared" si="9"/>
        <v>4261</v>
      </c>
      <c r="P226" s="39">
        <f t="shared" si="10"/>
        <v>2336040</v>
      </c>
      <c r="Q226" t="str">
        <f t="shared" si="11"/>
        <v/>
      </c>
    </row>
    <row r="227" spans="1:17" ht="16.149999999999999" customHeight="1">
      <c r="A227" s="12">
        <v>208</v>
      </c>
      <c r="B227" s="12" t="s">
        <v>1852</v>
      </c>
      <c r="C227" s="6" t="s">
        <v>1853</v>
      </c>
      <c r="D227" s="7">
        <v>44944</v>
      </c>
      <c r="E227" s="8" t="s">
        <v>1570</v>
      </c>
      <c r="F227" s="9">
        <v>4740120</v>
      </c>
      <c r="G227" s="8" t="s">
        <v>29</v>
      </c>
      <c r="H227" s="9">
        <v>497713</v>
      </c>
      <c r="I227" s="137">
        <v>4242407</v>
      </c>
      <c r="J227" s="138"/>
      <c r="K227" s="139"/>
      <c r="L227" s="140" t="s">
        <v>822</v>
      </c>
      <c r="M227" s="141"/>
      <c r="N227">
        <v>1774</v>
      </c>
      <c r="O227">
        <f t="shared" si="9"/>
        <v>1774</v>
      </c>
      <c r="P227" s="39">
        <f t="shared" si="10"/>
        <v>4740120</v>
      </c>
      <c r="Q227" t="str">
        <f t="shared" si="11"/>
        <v/>
      </c>
    </row>
    <row r="228" spans="1:17" ht="16.149999999999999" customHeight="1">
      <c r="A228" s="12">
        <v>209</v>
      </c>
      <c r="B228" s="12" t="s">
        <v>1854</v>
      </c>
      <c r="C228" s="6" t="s">
        <v>1855</v>
      </c>
      <c r="D228" s="7">
        <v>44970</v>
      </c>
      <c r="E228" s="8" t="s">
        <v>1570</v>
      </c>
      <c r="F228" s="9">
        <v>1917300</v>
      </c>
      <c r="G228" s="8" t="s">
        <v>29</v>
      </c>
      <c r="H228" s="9">
        <v>201317</v>
      </c>
      <c r="I228" s="137">
        <v>1715983</v>
      </c>
      <c r="J228" s="138"/>
      <c r="K228" s="139"/>
      <c r="L228" s="140" t="s">
        <v>822</v>
      </c>
      <c r="M228" s="141"/>
      <c r="N228">
        <v>3980</v>
      </c>
      <c r="O228">
        <f t="shared" si="9"/>
        <v>3980</v>
      </c>
      <c r="P228" s="39">
        <f t="shared" si="10"/>
        <v>1917300</v>
      </c>
      <c r="Q228" t="str">
        <f t="shared" si="11"/>
        <v/>
      </c>
    </row>
    <row r="229" spans="1:17" ht="16.149999999999999" customHeight="1">
      <c r="A229" s="12">
        <v>210</v>
      </c>
      <c r="B229" s="12" t="s">
        <v>1856</v>
      </c>
      <c r="C229" s="6" t="s">
        <v>1857</v>
      </c>
      <c r="D229" s="7">
        <v>44929</v>
      </c>
      <c r="E229" s="8" t="s">
        <v>1570</v>
      </c>
      <c r="F229" s="9">
        <v>933240</v>
      </c>
      <c r="G229" s="8" t="s">
        <v>1585</v>
      </c>
      <c r="H229" s="9">
        <v>97990</v>
      </c>
      <c r="I229" s="137">
        <v>835250</v>
      </c>
      <c r="J229" s="138"/>
      <c r="K229" s="139"/>
      <c r="L229" s="140" t="s">
        <v>829</v>
      </c>
      <c r="M229" s="141"/>
      <c r="N229">
        <v>111</v>
      </c>
      <c r="O229">
        <f t="shared" si="9"/>
        <v>111</v>
      </c>
      <c r="P229" s="39">
        <f t="shared" si="10"/>
        <v>933240</v>
      </c>
      <c r="Q229" t="str">
        <f t="shared" si="11"/>
        <v/>
      </c>
    </row>
    <row r="230" spans="1:17" ht="14.45" customHeight="1">
      <c r="A230" s="5">
        <v>211</v>
      </c>
      <c r="B230" s="119" t="s">
        <v>1858</v>
      </c>
      <c r="C230" s="6" t="s">
        <v>1859</v>
      </c>
      <c r="D230" s="7">
        <v>44930</v>
      </c>
      <c r="E230" s="8" t="s">
        <v>1570</v>
      </c>
      <c r="F230" s="9">
        <v>1418340</v>
      </c>
      <c r="G230" s="8" t="s">
        <v>29</v>
      </c>
      <c r="H230" s="9">
        <v>148926</v>
      </c>
      <c r="I230" s="121">
        <v>9754229</v>
      </c>
      <c r="J230" s="122"/>
      <c r="K230" s="123"/>
      <c r="L230" s="127" t="s">
        <v>829</v>
      </c>
      <c r="M230" s="128"/>
      <c r="N230">
        <v>382</v>
      </c>
      <c r="O230">
        <f t="shared" si="9"/>
        <v>382</v>
      </c>
      <c r="P230" s="39">
        <f t="shared" si="10"/>
        <v>1418340</v>
      </c>
      <c r="Q230" t="str">
        <f t="shared" si="11"/>
        <v/>
      </c>
    </row>
    <row r="231" spans="1:17" ht="14.45" customHeight="1">
      <c r="A231" s="10">
        <v>212</v>
      </c>
      <c r="B231" s="131"/>
      <c r="C231" s="6" t="s">
        <v>1860</v>
      </c>
      <c r="D231" s="7">
        <v>44943</v>
      </c>
      <c r="E231" s="8" t="s">
        <v>1570</v>
      </c>
      <c r="F231" s="9">
        <v>7576800</v>
      </c>
      <c r="G231" s="8" t="s">
        <v>29</v>
      </c>
      <c r="H231" s="9">
        <v>795564</v>
      </c>
      <c r="I231" s="132"/>
      <c r="J231" s="133"/>
      <c r="K231" s="134"/>
      <c r="L231" s="135"/>
      <c r="M231" s="136"/>
      <c r="N231">
        <v>1741</v>
      </c>
      <c r="O231">
        <f t="shared" si="9"/>
        <v>1741</v>
      </c>
      <c r="P231" s="39">
        <f t="shared" si="10"/>
        <v>7576800</v>
      </c>
      <c r="Q231" t="str">
        <f t="shared" si="11"/>
        <v/>
      </c>
    </row>
    <row r="232" spans="1:17" ht="14.45" customHeight="1">
      <c r="A232" s="11">
        <v>213</v>
      </c>
      <c r="B232" s="120"/>
      <c r="C232" s="6" t="s">
        <v>1861</v>
      </c>
      <c r="D232" s="7">
        <v>44938</v>
      </c>
      <c r="E232" s="8" t="s">
        <v>1570</v>
      </c>
      <c r="F232" s="9">
        <v>1903440</v>
      </c>
      <c r="G232" s="8" t="s">
        <v>29</v>
      </c>
      <c r="H232" s="9">
        <v>199861</v>
      </c>
      <c r="I232" s="124"/>
      <c r="J232" s="125"/>
      <c r="K232" s="126"/>
      <c r="L232" s="129"/>
      <c r="M232" s="130"/>
      <c r="N232">
        <v>1388</v>
      </c>
      <c r="O232">
        <f t="shared" si="9"/>
        <v>1388</v>
      </c>
      <c r="P232" s="39">
        <f t="shared" si="10"/>
        <v>1903440</v>
      </c>
      <c r="Q232" t="str">
        <f t="shared" si="11"/>
        <v/>
      </c>
    </row>
    <row r="233" spans="1:17" ht="14.65" customHeight="1">
      <c r="A233" s="5">
        <v>214</v>
      </c>
      <c r="B233" s="119" t="s">
        <v>1862</v>
      </c>
      <c r="C233" s="6" t="s">
        <v>1863</v>
      </c>
      <c r="D233" s="7">
        <v>44971</v>
      </c>
      <c r="E233" s="8" t="s">
        <v>1864</v>
      </c>
      <c r="F233" s="9">
        <v>1166550</v>
      </c>
      <c r="G233" s="8" t="s">
        <v>29</v>
      </c>
      <c r="H233" s="9">
        <v>122488</v>
      </c>
      <c r="I233" s="121">
        <v>2108799</v>
      </c>
      <c r="J233" s="122"/>
      <c r="K233" s="123"/>
      <c r="L233" s="127" t="s">
        <v>829</v>
      </c>
      <c r="M233" s="128"/>
      <c r="N233">
        <v>4070</v>
      </c>
      <c r="O233">
        <f t="shared" si="9"/>
        <v>4070</v>
      </c>
      <c r="P233" s="39">
        <f t="shared" si="10"/>
        <v>1166550</v>
      </c>
      <c r="Q233" t="str">
        <f t="shared" si="11"/>
        <v/>
      </c>
    </row>
    <row r="234" spans="1:17" ht="14.65" customHeight="1">
      <c r="A234" s="11">
        <v>215</v>
      </c>
      <c r="B234" s="120"/>
      <c r="C234" s="6" t="s">
        <v>1865</v>
      </c>
      <c r="D234" s="7">
        <v>44967</v>
      </c>
      <c r="E234" s="8" t="s">
        <v>1570</v>
      </c>
      <c r="F234" s="9">
        <v>1189650</v>
      </c>
      <c r="G234" s="8" t="s">
        <v>29</v>
      </c>
      <c r="H234" s="9">
        <v>124913</v>
      </c>
      <c r="I234" s="124"/>
      <c r="J234" s="125"/>
      <c r="K234" s="126"/>
      <c r="L234" s="129"/>
      <c r="M234" s="130"/>
      <c r="N234">
        <v>3818</v>
      </c>
      <c r="O234">
        <f t="shared" si="9"/>
        <v>3818</v>
      </c>
      <c r="P234" s="39">
        <f t="shared" si="10"/>
        <v>1189650</v>
      </c>
      <c r="Q234" t="str">
        <f t="shared" si="11"/>
        <v/>
      </c>
    </row>
    <row r="235" spans="1:17" ht="16.149999999999999" hidden="1" customHeight="1">
      <c r="A235" s="12">
        <v>216</v>
      </c>
      <c r="B235" s="12" t="s">
        <v>1866</v>
      </c>
      <c r="C235" s="6" t="s">
        <v>1867</v>
      </c>
      <c r="D235" s="7">
        <v>44900</v>
      </c>
      <c r="E235" s="8" t="s">
        <v>1573</v>
      </c>
      <c r="F235" s="9">
        <v>2336040</v>
      </c>
      <c r="G235" s="8">
        <v>0</v>
      </c>
      <c r="H235" s="8">
        <v>0</v>
      </c>
      <c r="I235" s="137">
        <v>2336040</v>
      </c>
      <c r="J235" s="138"/>
      <c r="K235" s="139"/>
      <c r="L235" s="140" t="s">
        <v>829</v>
      </c>
      <c r="M235" s="141"/>
      <c r="N235">
        <v>4335</v>
      </c>
      <c r="O235">
        <f t="shared" si="9"/>
        <v>4335</v>
      </c>
      <c r="P235" s="39">
        <f t="shared" si="10"/>
        <v>2336040</v>
      </c>
      <c r="Q235" t="str">
        <f t="shared" si="11"/>
        <v/>
      </c>
    </row>
    <row r="236" spans="1:17" ht="16.149999999999999" customHeight="1">
      <c r="A236" s="12">
        <v>217</v>
      </c>
      <c r="B236" s="12" t="s">
        <v>1868</v>
      </c>
      <c r="C236" s="6" t="s">
        <v>1869</v>
      </c>
      <c r="D236" s="7">
        <v>44929</v>
      </c>
      <c r="E236" s="8" t="s">
        <v>1570</v>
      </c>
      <c r="F236" s="9">
        <v>933240</v>
      </c>
      <c r="G236" s="8" t="s">
        <v>1585</v>
      </c>
      <c r="H236" s="9">
        <v>97990</v>
      </c>
      <c r="I236" s="137">
        <v>835250</v>
      </c>
      <c r="J236" s="138"/>
      <c r="K236" s="139"/>
      <c r="L236" s="140" t="s">
        <v>841</v>
      </c>
      <c r="M236" s="141"/>
      <c r="N236">
        <v>131</v>
      </c>
      <c r="O236">
        <f t="shared" si="9"/>
        <v>131</v>
      </c>
      <c r="P236" s="39">
        <f t="shared" si="10"/>
        <v>933240</v>
      </c>
      <c r="Q236" t="str">
        <f t="shared" si="11"/>
        <v/>
      </c>
    </row>
    <row r="237" spans="1:17" ht="16.149999999999999" customHeight="1">
      <c r="A237" s="12">
        <v>218</v>
      </c>
      <c r="B237" s="12" t="s">
        <v>1870</v>
      </c>
      <c r="C237" s="6" t="s">
        <v>1871</v>
      </c>
      <c r="D237" s="7">
        <v>44939</v>
      </c>
      <c r="E237" s="8" t="s">
        <v>1570</v>
      </c>
      <c r="F237" s="9">
        <v>1903440</v>
      </c>
      <c r="G237" s="8" t="s">
        <v>29</v>
      </c>
      <c r="H237" s="9">
        <v>199861</v>
      </c>
      <c r="I237" s="137">
        <v>1703579</v>
      </c>
      <c r="J237" s="138"/>
      <c r="K237" s="139"/>
      <c r="L237" s="140" t="s">
        <v>841</v>
      </c>
      <c r="M237" s="141"/>
      <c r="N237">
        <v>1524</v>
      </c>
      <c r="O237">
        <f t="shared" si="9"/>
        <v>1524</v>
      </c>
      <c r="P237" s="39">
        <f t="shared" si="10"/>
        <v>1903440</v>
      </c>
      <c r="Q237" t="str">
        <f t="shared" si="11"/>
        <v/>
      </c>
    </row>
    <row r="238" spans="1:17" ht="14.65" customHeight="1">
      <c r="A238" s="5">
        <v>219</v>
      </c>
      <c r="B238" s="119" t="s">
        <v>1872</v>
      </c>
      <c r="C238" s="6" t="s">
        <v>1873</v>
      </c>
      <c r="D238" s="7">
        <v>44968</v>
      </c>
      <c r="E238" s="8" t="s">
        <v>1570</v>
      </c>
      <c r="F238" s="9">
        <v>723030</v>
      </c>
      <c r="G238" s="8" t="s">
        <v>29</v>
      </c>
      <c r="H238" s="9">
        <v>75918</v>
      </c>
      <c r="I238" s="121">
        <v>2776585</v>
      </c>
      <c r="J238" s="122"/>
      <c r="K238" s="123"/>
      <c r="L238" s="127" t="s">
        <v>841</v>
      </c>
      <c r="M238" s="128"/>
      <c r="N238">
        <v>3912</v>
      </c>
      <c r="O238">
        <f t="shared" si="9"/>
        <v>3912</v>
      </c>
      <c r="P238" s="39">
        <f t="shared" si="10"/>
        <v>723030</v>
      </c>
      <c r="Q238" t="str">
        <f t="shared" si="11"/>
        <v/>
      </c>
    </row>
    <row r="239" spans="1:17" ht="14.65" customHeight="1">
      <c r="A239" s="11">
        <v>220</v>
      </c>
      <c r="B239" s="120"/>
      <c r="C239" s="6" t="s">
        <v>1874</v>
      </c>
      <c r="D239" s="7">
        <v>44978</v>
      </c>
      <c r="E239" s="8" t="s">
        <v>1570</v>
      </c>
      <c r="F239" s="9">
        <v>2379300</v>
      </c>
      <c r="G239" s="8" t="s">
        <v>29</v>
      </c>
      <c r="H239" s="9">
        <v>249827</v>
      </c>
      <c r="I239" s="124"/>
      <c r="J239" s="125"/>
      <c r="K239" s="126"/>
      <c r="L239" s="129"/>
      <c r="M239" s="130"/>
      <c r="N239">
        <v>6773</v>
      </c>
      <c r="O239">
        <f t="shared" si="9"/>
        <v>6773</v>
      </c>
      <c r="P239" s="39">
        <f t="shared" si="10"/>
        <v>2379300</v>
      </c>
      <c r="Q239" t="str">
        <f t="shared" si="11"/>
        <v/>
      </c>
    </row>
    <row r="240" spans="1:17" ht="16.149999999999999" hidden="1" customHeight="1">
      <c r="A240" s="12">
        <v>221</v>
      </c>
      <c r="B240" s="12" t="s">
        <v>1875</v>
      </c>
      <c r="C240" s="6" t="s">
        <v>1876</v>
      </c>
      <c r="D240" s="7">
        <v>44898</v>
      </c>
      <c r="E240" s="8" t="s">
        <v>1573</v>
      </c>
      <c r="F240" s="9">
        <v>2336040</v>
      </c>
      <c r="G240" s="8">
        <v>0</v>
      </c>
      <c r="H240" s="8">
        <v>0</v>
      </c>
      <c r="I240" s="137">
        <v>2336040</v>
      </c>
      <c r="J240" s="138"/>
      <c r="K240" s="139"/>
      <c r="L240" s="140" t="s">
        <v>841</v>
      </c>
      <c r="M240" s="141"/>
      <c r="N240">
        <v>4265</v>
      </c>
      <c r="O240">
        <f t="shared" si="9"/>
        <v>4265</v>
      </c>
      <c r="P240" s="39">
        <f t="shared" si="10"/>
        <v>2336040</v>
      </c>
      <c r="Q240" t="str">
        <f t="shared" si="11"/>
        <v/>
      </c>
    </row>
    <row r="241" spans="1:17" ht="14.45" customHeight="1">
      <c r="A241" s="5">
        <v>222</v>
      </c>
      <c r="B241" s="119" t="s">
        <v>1877</v>
      </c>
      <c r="C241" s="6" t="s">
        <v>1878</v>
      </c>
      <c r="D241" s="7">
        <v>44943</v>
      </c>
      <c r="E241" s="8" t="s">
        <v>1570</v>
      </c>
      <c r="F241" s="9">
        <v>11457600</v>
      </c>
      <c r="G241" s="8" t="s">
        <v>29</v>
      </c>
      <c r="H241" s="9">
        <v>1203048</v>
      </c>
      <c r="I241" s="121">
        <v>13661710</v>
      </c>
      <c r="J241" s="122"/>
      <c r="K241" s="123"/>
      <c r="L241" s="127" t="s">
        <v>852</v>
      </c>
      <c r="M241" s="128"/>
      <c r="N241">
        <v>1713</v>
      </c>
      <c r="O241">
        <f t="shared" si="9"/>
        <v>1713</v>
      </c>
      <c r="P241" s="39">
        <f t="shared" si="10"/>
        <v>11457600</v>
      </c>
      <c r="Q241" t="str">
        <f t="shared" si="11"/>
        <v/>
      </c>
    </row>
    <row r="242" spans="1:17" ht="14.45" customHeight="1">
      <c r="A242" s="10">
        <v>223</v>
      </c>
      <c r="B242" s="131"/>
      <c r="C242" s="6" t="s">
        <v>1879</v>
      </c>
      <c r="D242" s="7">
        <v>44937</v>
      </c>
      <c r="E242" s="8" t="s">
        <v>1570</v>
      </c>
      <c r="F242" s="9">
        <v>1903440</v>
      </c>
      <c r="G242" s="8" t="s">
        <v>29</v>
      </c>
      <c r="H242" s="9">
        <v>199861</v>
      </c>
      <c r="I242" s="132"/>
      <c r="J242" s="133"/>
      <c r="K242" s="134"/>
      <c r="L242" s="135"/>
      <c r="M242" s="136"/>
      <c r="N242">
        <v>1058</v>
      </c>
      <c r="O242">
        <f t="shared" si="9"/>
        <v>1058</v>
      </c>
      <c r="P242" s="39">
        <f t="shared" si="10"/>
        <v>1903440</v>
      </c>
      <c r="Q242" t="str">
        <f t="shared" si="11"/>
        <v/>
      </c>
    </row>
    <row r="243" spans="1:17" ht="14.45" customHeight="1">
      <c r="A243" s="11">
        <v>224</v>
      </c>
      <c r="B243" s="120"/>
      <c r="C243" s="6" t="s">
        <v>1880</v>
      </c>
      <c r="D243" s="7">
        <v>44935</v>
      </c>
      <c r="E243" s="8" t="s">
        <v>1570</v>
      </c>
      <c r="F243" s="9">
        <v>1903440</v>
      </c>
      <c r="G243" s="8" t="s">
        <v>29</v>
      </c>
      <c r="H243" s="9">
        <v>199861</v>
      </c>
      <c r="I243" s="124"/>
      <c r="J243" s="125"/>
      <c r="K243" s="126"/>
      <c r="L243" s="129"/>
      <c r="M243" s="130"/>
      <c r="N243">
        <v>910</v>
      </c>
      <c r="O243">
        <f t="shared" si="9"/>
        <v>910</v>
      </c>
      <c r="P243" s="39">
        <f t="shared" si="10"/>
        <v>1903440</v>
      </c>
      <c r="Q243" t="str">
        <f t="shared" si="11"/>
        <v/>
      </c>
    </row>
    <row r="244" spans="1:17" ht="14.65" customHeight="1">
      <c r="A244" s="5">
        <v>225</v>
      </c>
      <c r="B244" s="119" t="s">
        <v>1881</v>
      </c>
      <c r="C244" s="6" t="s">
        <v>1882</v>
      </c>
      <c r="D244" s="7">
        <v>44970</v>
      </c>
      <c r="E244" s="8" t="s">
        <v>1570</v>
      </c>
      <c r="F244" s="9">
        <v>2379300</v>
      </c>
      <c r="G244" s="8" t="s">
        <v>29</v>
      </c>
      <c r="H244" s="9">
        <v>249827</v>
      </c>
      <c r="I244" s="121">
        <v>4258947</v>
      </c>
      <c r="J244" s="122"/>
      <c r="K244" s="123"/>
      <c r="L244" s="127" t="s">
        <v>852</v>
      </c>
      <c r="M244" s="128"/>
      <c r="N244">
        <v>3967</v>
      </c>
      <c r="O244">
        <f t="shared" si="9"/>
        <v>3967</v>
      </c>
      <c r="P244" s="39">
        <f t="shared" si="10"/>
        <v>2379300</v>
      </c>
      <c r="Q244" t="str">
        <f t="shared" si="11"/>
        <v/>
      </c>
    </row>
    <row r="245" spans="1:17" ht="14.65" customHeight="1">
      <c r="A245" s="11">
        <v>226</v>
      </c>
      <c r="B245" s="120"/>
      <c r="C245" s="6" t="s">
        <v>1883</v>
      </c>
      <c r="D245" s="7">
        <v>44984</v>
      </c>
      <c r="E245" s="8" t="s">
        <v>1570</v>
      </c>
      <c r="F245" s="9">
        <v>2379300</v>
      </c>
      <c r="G245" s="8" t="s">
        <v>29</v>
      </c>
      <c r="H245" s="9">
        <v>249827</v>
      </c>
      <c r="I245" s="124"/>
      <c r="J245" s="125"/>
      <c r="K245" s="126"/>
      <c r="L245" s="129"/>
      <c r="M245" s="130"/>
      <c r="N245">
        <v>9033</v>
      </c>
      <c r="O245">
        <f t="shared" si="9"/>
        <v>9033</v>
      </c>
      <c r="P245" s="39">
        <f t="shared" si="10"/>
        <v>2379300</v>
      </c>
      <c r="Q245" t="str">
        <f t="shared" si="11"/>
        <v/>
      </c>
    </row>
    <row r="246" spans="1:17" ht="16.149999999999999" customHeight="1">
      <c r="A246" s="12">
        <v>227</v>
      </c>
      <c r="B246" s="12" t="s">
        <v>1884</v>
      </c>
      <c r="C246" s="6" t="s">
        <v>1885</v>
      </c>
      <c r="D246" s="7">
        <v>44931</v>
      </c>
      <c r="E246" s="8" t="s">
        <v>1570</v>
      </c>
      <c r="F246" s="9">
        <v>951720</v>
      </c>
      <c r="G246" s="8" t="s">
        <v>29</v>
      </c>
      <c r="H246" s="9">
        <v>99931</v>
      </c>
      <c r="I246" s="137">
        <v>851789</v>
      </c>
      <c r="J246" s="138"/>
      <c r="K246" s="139"/>
      <c r="L246" s="140" t="s">
        <v>858</v>
      </c>
      <c r="M246" s="141"/>
      <c r="N246" s="79" t="s">
        <v>8321</v>
      </c>
      <c r="O246">
        <f t="shared" si="9"/>
        <v>408</v>
      </c>
      <c r="P246" s="39">
        <f t="shared" si="10"/>
        <v>951720</v>
      </c>
      <c r="Q246" t="str">
        <f t="shared" si="11"/>
        <v/>
      </c>
    </row>
    <row r="247" spans="1:17" ht="16.149999999999999" customHeight="1">
      <c r="A247" s="12">
        <v>228</v>
      </c>
      <c r="B247" s="12" t="s">
        <v>1886</v>
      </c>
      <c r="C247" s="6" t="s">
        <v>1887</v>
      </c>
      <c r="D247" s="7">
        <v>44968</v>
      </c>
      <c r="E247" s="8" t="s">
        <v>1570</v>
      </c>
      <c r="F247" s="9">
        <v>1539615</v>
      </c>
      <c r="G247" s="8" t="s">
        <v>29</v>
      </c>
      <c r="H247" s="9">
        <v>161660</v>
      </c>
      <c r="I247" s="137">
        <v>1377955</v>
      </c>
      <c r="J247" s="138"/>
      <c r="K247" s="139"/>
      <c r="L247" s="140" t="s">
        <v>858</v>
      </c>
      <c r="M247" s="141"/>
      <c r="N247">
        <v>3880</v>
      </c>
      <c r="O247">
        <f t="shared" si="9"/>
        <v>3880</v>
      </c>
      <c r="P247" s="39">
        <f t="shared" si="10"/>
        <v>1539615</v>
      </c>
      <c r="Q247" t="str">
        <f t="shared" si="11"/>
        <v/>
      </c>
    </row>
    <row r="248" spans="1:17" ht="16.149999999999999" hidden="1" customHeight="1">
      <c r="A248" s="12">
        <v>229</v>
      </c>
      <c r="B248" s="12" t="s">
        <v>1888</v>
      </c>
      <c r="C248" s="6" t="s">
        <v>1889</v>
      </c>
      <c r="D248" s="7">
        <v>44898</v>
      </c>
      <c r="E248" s="8" t="s">
        <v>1573</v>
      </c>
      <c r="F248" s="9">
        <v>2336040</v>
      </c>
      <c r="G248" s="8">
        <v>0</v>
      </c>
      <c r="H248" s="8">
        <v>0</v>
      </c>
      <c r="I248" s="137">
        <v>2336040</v>
      </c>
      <c r="J248" s="138"/>
      <c r="K248" s="139"/>
      <c r="L248" s="140" t="s">
        <v>858</v>
      </c>
      <c r="M248" s="141"/>
      <c r="N248">
        <v>54272</v>
      </c>
      <c r="O248">
        <f t="shared" si="9"/>
        <v>54272</v>
      </c>
      <c r="P248" s="39">
        <f t="shared" si="10"/>
        <v>2336040</v>
      </c>
      <c r="Q248" t="str">
        <f t="shared" si="11"/>
        <v/>
      </c>
    </row>
    <row r="249" spans="1:17" ht="16.149999999999999" customHeight="1">
      <c r="A249" s="12">
        <v>230</v>
      </c>
      <c r="B249" s="12" t="s">
        <v>1890</v>
      </c>
      <c r="C249" s="6" t="s">
        <v>1891</v>
      </c>
      <c r="D249" s="7">
        <v>44930</v>
      </c>
      <c r="E249" s="8" t="s">
        <v>1570</v>
      </c>
      <c r="F249" s="9">
        <v>933240</v>
      </c>
      <c r="G249" s="8" t="s">
        <v>29</v>
      </c>
      <c r="H249" s="9">
        <v>97990</v>
      </c>
      <c r="I249" s="137">
        <v>835250</v>
      </c>
      <c r="J249" s="138"/>
      <c r="K249" s="139"/>
      <c r="L249" s="140" t="s">
        <v>863</v>
      </c>
      <c r="M249" s="141"/>
      <c r="N249">
        <v>302</v>
      </c>
      <c r="O249">
        <f t="shared" si="9"/>
        <v>302</v>
      </c>
      <c r="P249" s="39">
        <f t="shared" si="10"/>
        <v>933240</v>
      </c>
      <c r="Q249" t="str">
        <f t="shared" si="11"/>
        <v/>
      </c>
    </row>
    <row r="250" spans="1:17" ht="14.45" customHeight="1">
      <c r="A250" s="5">
        <v>231</v>
      </c>
      <c r="B250" s="119" t="s">
        <v>1892</v>
      </c>
      <c r="C250" s="6" t="s">
        <v>1893</v>
      </c>
      <c r="D250" s="7">
        <v>44979</v>
      </c>
      <c r="E250" s="8" t="s">
        <v>1894</v>
      </c>
      <c r="F250" s="9">
        <v>583275</v>
      </c>
      <c r="G250" s="8" t="s">
        <v>29</v>
      </c>
      <c r="H250" s="9">
        <v>61244</v>
      </c>
      <c r="I250" s="121">
        <v>1586768</v>
      </c>
      <c r="J250" s="122"/>
      <c r="K250" s="123"/>
      <c r="L250" s="127" t="s">
        <v>863</v>
      </c>
      <c r="M250" s="128"/>
      <c r="N250">
        <v>6873</v>
      </c>
      <c r="O250">
        <f t="shared" si="9"/>
        <v>6873</v>
      </c>
      <c r="P250" s="39">
        <f t="shared" si="10"/>
        <v>583275</v>
      </c>
      <c r="Q250" t="str">
        <f t="shared" si="11"/>
        <v/>
      </c>
    </row>
    <row r="251" spans="1:17" ht="14.45" customHeight="1">
      <c r="A251" s="10">
        <v>232</v>
      </c>
      <c r="B251" s="131"/>
      <c r="C251" s="6" t="s">
        <v>1895</v>
      </c>
      <c r="D251" s="7">
        <v>44965</v>
      </c>
      <c r="E251" s="8" t="s">
        <v>1570</v>
      </c>
      <c r="F251" s="9">
        <v>583275</v>
      </c>
      <c r="G251" s="8" t="s">
        <v>29</v>
      </c>
      <c r="H251" s="9">
        <v>61244</v>
      </c>
      <c r="I251" s="132"/>
      <c r="J251" s="133"/>
      <c r="K251" s="134"/>
      <c r="L251" s="135"/>
      <c r="M251" s="136"/>
      <c r="N251">
        <v>3152</v>
      </c>
      <c r="O251">
        <f t="shared" si="9"/>
        <v>3152</v>
      </c>
      <c r="P251" s="39">
        <f t="shared" si="10"/>
        <v>583275</v>
      </c>
      <c r="Q251" t="str">
        <f t="shared" si="11"/>
        <v/>
      </c>
    </row>
    <row r="252" spans="1:17" ht="14.45" customHeight="1">
      <c r="A252" s="11">
        <v>233</v>
      </c>
      <c r="B252" s="120"/>
      <c r="C252" s="6" t="s">
        <v>1896</v>
      </c>
      <c r="D252" s="7">
        <v>44972</v>
      </c>
      <c r="E252" s="8" t="s">
        <v>1578</v>
      </c>
      <c r="F252" s="9">
        <v>606375</v>
      </c>
      <c r="G252" s="8" t="s">
        <v>29</v>
      </c>
      <c r="H252" s="9">
        <v>63669</v>
      </c>
      <c r="I252" s="124"/>
      <c r="J252" s="125"/>
      <c r="K252" s="126"/>
      <c r="L252" s="129"/>
      <c r="M252" s="130"/>
      <c r="N252">
        <v>4200</v>
      </c>
      <c r="O252">
        <f t="shared" si="9"/>
        <v>4200</v>
      </c>
      <c r="P252" s="39">
        <f t="shared" si="10"/>
        <v>606375</v>
      </c>
      <c r="Q252" t="str">
        <f t="shared" si="11"/>
        <v/>
      </c>
    </row>
    <row r="253" spans="1:17" ht="16.149999999999999" customHeight="1">
      <c r="A253" s="12">
        <v>234</v>
      </c>
      <c r="B253" s="12" t="s">
        <v>1897</v>
      </c>
      <c r="C253" s="6" t="s">
        <v>1898</v>
      </c>
      <c r="D253" s="7">
        <v>44930</v>
      </c>
      <c r="E253" s="8" t="s">
        <v>1899</v>
      </c>
      <c r="F253" s="9">
        <v>933240</v>
      </c>
      <c r="G253" s="8" t="s">
        <v>29</v>
      </c>
      <c r="H253" s="9">
        <v>97990</v>
      </c>
      <c r="I253" s="137">
        <v>835250</v>
      </c>
      <c r="J253" s="138"/>
      <c r="K253" s="139"/>
      <c r="L253" s="140" t="s">
        <v>868</v>
      </c>
      <c r="M253" s="141"/>
      <c r="N253" t="str">
        <f>+RIGHT(C253,3)</f>
        <v>312</v>
      </c>
      <c r="O253">
        <f t="shared" si="9"/>
        <v>312</v>
      </c>
      <c r="P253" s="39">
        <f t="shared" si="10"/>
        <v>933240</v>
      </c>
      <c r="Q253" t="str">
        <f t="shared" si="11"/>
        <v/>
      </c>
    </row>
    <row r="254" spans="1:17" ht="16.149999999999999" customHeight="1">
      <c r="A254" s="12">
        <v>235</v>
      </c>
      <c r="B254" s="12" t="s">
        <v>1900</v>
      </c>
      <c r="C254" s="6" t="s">
        <v>1901</v>
      </c>
      <c r="D254" s="7">
        <v>44970</v>
      </c>
      <c r="E254" s="8" t="s">
        <v>1570</v>
      </c>
      <c r="F254" s="9">
        <v>1189650</v>
      </c>
      <c r="G254" s="8" t="s">
        <v>29</v>
      </c>
      <c r="H254" s="9">
        <v>124913</v>
      </c>
      <c r="I254" s="137">
        <v>1064737</v>
      </c>
      <c r="J254" s="138"/>
      <c r="K254" s="139"/>
      <c r="L254" s="140" t="s">
        <v>868</v>
      </c>
      <c r="M254" s="141"/>
      <c r="N254">
        <v>3958</v>
      </c>
      <c r="O254">
        <f t="shared" si="9"/>
        <v>3958</v>
      </c>
      <c r="P254" s="39">
        <f t="shared" si="10"/>
        <v>1189650</v>
      </c>
      <c r="Q254" t="str">
        <f t="shared" si="11"/>
        <v/>
      </c>
    </row>
    <row r="255" spans="1:17" ht="16.149999999999999" customHeight="1">
      <c r="A255" s="12">
        <v>236</v>
      </c>
      <c r="B255" s="12" t="s">
        <v>1902</v>
      </c>
      <c r="C255" s="6" t="s">
        <v>1903</v>
      </c>
      <c r="D255" s="7">
        <v>44929</v>
      </c>
      <c r="E255" s="8" t="s">
        <v>1570</v>
      </c>
      <c r="F255" s="9">
        <v>466620</v>
      </c>
      <c r="G255" s="8" t="s">
        <v>1585</v>
      </c>
      <c r="H255" s="9">
        <v>48995</v>
      </c>
      <c r="I255" s="137">
        <v>417625</v>
      </c>
      <c r="J255" s="138"/>
      <c r="K255" s="139"/>
      <c r="L255" s="140" t="s">
        <v>872</v>
      </c>
      <c r="M255" s="141"/>
      <c r="N255">
        <v>128</v>
      </c>
      <c r="O255">
        <f t="shared" si="9"/>
        <v>128</v>
      </c>
      <c r="P255" s="39">
        <f t="shared" si="10"/>
        <v>466620</v>
      </c>
      <c r="Q255" t="str">
        <f t="shared" si="11"/>
        <v/>
      </c>
    </row>
    <row r="256" spans="1:17" ht="16.149999999999999" hidden="1" customHeight="1">
      <c r="A256" s="12">
        <v>237</v>
      </c>
      <c r="B256" s="12" t="s">
        <v>1904</v>
      </c>
      <c r="C256" s="6" t="s">
        <v>1905</v>
      </c>
      <c r="D256" s="7">
        <v>44898</v>
      </c>
      <c r="E256" s="8" t="s">
        <v>1573</v>
      </c>
      <c r="F256" s="9">
        <v>1168020</v>
      </c>
      <c r="G256" s="8">
        <v>0</v>
      </c>
      <c r="H256" s="8">
        <v>0</v>
      </c>
      <c r="I256" s="137">
        <v>1168020</v>
      </c>
      <c r="J256" s="138"/>
      <c r="K256" s="139"/>
      <c r="L256" s="140" t="s">
        <v>872</v>
      </c>
      <c r="M256" s="141"/>
      <c r="N256">
        <v>4294</v>
      </c>
      <c r="O256">
        <f t="shared" si="9"/>
        <v>4294</v>
      </c>
      <c r="P256" s="39">
        <f t="shared" si="10"/>
        <v>1168020</v>
      </c>
      <c r="Q256" t="str">
        <f t="shared" si="11"/>
        <v/>
      </c>
    </row>
    <row r="257" spans="1:17" ht="16.149999999999999" customHeight="1">
      <c r="A257" s="12">
        <v>238</v>
      </c>
      <c r="B257" s="12" t="s">
        <v>1906</v>
      </c>
      <c r="C257" s="6" t="s">
        <v>1907</v>
      </c>
      <c r="D257" s="7">
        <v>44929</v>
      </c>
      <c r="E257" s="8" t="s">
        <v>1570</v>
      </c>
      <c r="F257" s="9">
        <v>933240</v>
      </c>
      <c r="G257" s="8" t="s">
        <v>29</v>
      </c>
      <c r="H257" s="9">
        <v>97990</v>
      </c>
      <c r="I257" s="137">
        <v>835250</v>
      </c>
      <c r="J257" s="138"/>
      <c r="K257" s="139"/>
      <c r="L257" s="140" t="s">
        <v>876</v>
      </c>
      <c r="M257" s="141"/>
      <c r="N257">
        <v>153</v>
      </c>
      <c r="O257">
        <f t="shared" si="9"/>
        <v>153</v>
      </c>
      <c r="P257" s="39">
        <f t="shared" si="10"/>
        <v>933240</v>
      </c>
      <c r="Q257" t="str">
        <f t="shared" si="11"/>
        <v/>
      </c>
    </row>
    <row r="258" spans="1:17" ht="14.65" customHeight="1">
      <c r="A258" s="5">
        <v>239</v>
      </c>
      <c r="B258" s="119" t="s">
        <v>1908</v>
      </c>
      <c r="C258" s="6" t="s">
        <v>1909</v>
      </c>
      <c r="D258" s="7">
        <v>44978</v>
      </c>
      <c r="E258" s="8" t="s">
        <v>1570</v>
      </c>
      <c r="F258" s="9">
        <v>583275</v>
      </c>
      <c r="G258" s="8" t="s">
        <v>29</v>
      </c>
      <c r="H258" s="9">
        <v>61244</v>
      </c>
      <c r="I258" s="121">
        <v>1607442</v>
      </c>
      <c r="J258" s="122"/>
      <c r="K258" s="123"/>
      <c r="L258" s="127" t="s">
        <v>876</v>
      </c>
      <c r="M258" s="128"/>
      <c r="N258">
        <v>6794</v>
      </c>
      <c r="O258">
        <f t="shared" si="9"/>
        <v>6794</v>
      </c>
      <c r="P258" s="39">
        <f t="shared" si="10"/>
        <v>583275</v>
      </c>
      <c r="Q258" t="str">
        <f t="shared" si="11"/>
        <v/>
      </c>
    </row>
    <row r="259" spans="1:17" ht="14.65" customHeight="1">
      <c r="A259" s="11">
        <v>240</v>
      </c>
      <c r="B259" s="120"/>
      <c r="C259" s="6" t="s">
        <v>1910</v>
      </c>
      <c r="D259" s="7">
        <v>44972</v>
      </c>
      <c r="E259" s="8" t="s">
        <v>1578</v>
      </c>
      <c r="F259" s="9">
        <v>1212750</v>
      </c>
      <c r="G259" s="8" t="s">
        <v>29</v>
      </c>
      <c r="H259" s="9">
        <v>127339</v>
      </c>
      <c r="I259" s="124"/>
      <c r="J259" s="125"/>
      <c r="K259" s="126"/>
      <c r="L259" s="129"/>
      <c r="M259" s="130"/>
      <c r="N259">
        <v>4116</v>
      </c>
      <c r="O259">
        <f t="shared" si="9"/>
        <v>4116</v>
      </c>
      <c r="P259" s="39">
        <f t="shared" si="10"/>
        <v>1212750</v>
      </c>
      <c r="Q259" t="str">
        <f t="shared" si="11"/>
        <v/>
      </c>
    </row>
    <row r="260" spans="1:17" ht="16.149999999999999" customHeight="1">
      <c r="A260" s="12">
        <v>241</v>
      </c>
      <c r="B260" s="12" t="s">
        <v>1911</v>
      </c>
      <c r="C260" s="6" t="s">
        <v>1912</v>
      </c>
      <c r="D260" s="7">
        <v>44932</v>
      </c>
      <c r="E260" s="8" t="s">
        <v>1570</v>
      </c>
      <c r="F260" s="9">
        <v>933240</v>
      </c>
      <c r="G260" s="8" t="s">
        <v>29</v>
      </c>
      <c r="H260" s="9">
        <v>97990</v>
      </c>
      <c r="I260" s="137">
        <v>835250</v>
      </c>
      <c r="J260" s="138"/>
      <c r="K260" s="139"/>
      <c r="L260" s="140" t="s">
        <v>887</v>
      </c>
      <c r="M260" s="141"/>
      <c r="N260" t="str">
        <f>+RIGHT(C260,3)</f>
        <v>763</v>
      </c>
      <c r="O260">
        <f t="shared" si="9"/>
        <v>763</v>
      </c>
      <c r="P260" s="39">
        <f t="shared" si="10"/>
        <v>933240</v>
      </c>
      <c r="Q260" t="str">
        <f t="shared" si="11"/>
        <v/>
      </c>
    </row>
    <row r="261" spans="1:17" ht="16.149999999999999" hidden="1" customHeight="1">
      <c r="A261" s="12">
        <v>242</v>
      </c>
      <c r="B261" s="12" t="s">
        <v>1913</v>
      </c>
      <c r="C261" s="6" t="s">
        <v>1914</v>
      </c>
      <c r="D261" s="7">
        <v>44896</v>
      </c>
      <c r="E261" s="8" t="s">
        <v>1573</v>
      </c>
      <c r="F261" s="9">
        <v>2336040</v>
      </c>
      <c r="G261" s="8">
        <v>0</v>
      </c>
      <c r="H261" s="8">
        <v>0</v>
      </c>
      <c r="I261" s="137">
        <v>2336040</v>
      </c>
      <c r="J261" s="138"/>
      <c r="K261" s="139"/>
      <c r="L261" s="140" t="s">
        <v>887</v>
      </c>
      <c r="M261" s="141"/>
      <c r="N261">
        <v>96</v>
      </c>
      <c r="O261">
        <f t="shared" si="9"/>
        <v>96</v>
      </c>
      <c r="P261" s="39">
        <f t="shared" si="10"/>
        <v>2336040</v>
      </c>
      <c r="Q261" t="str">
        <f t="shared" si="11"/>
        <v/>
      </c>
    </row>
    <row r="262" spans="1:17" ht="16.149999999999999" customHeight="1">
      <c r="A262" s="12">
        <v>243</v>
      </c>
      <c r="B262" s="12" t="s">
        <v>1915</v>
      </c>
      <c r="C262" s="6" t="s">
        <v>1916</v>
      </c>
      <c r="D262" s="7">
        <v>44968</v>
      </c>
      <c r="E262" s="8" t="s">
        <v>1570</v>
      </c>
      <c r="F262" s="9">
        <v>1189650</v>
      </c>
      <c r="G262" s="8" t="s">
        <v>29</v>
      </c>
      <c r="H262" s="9">
        <v>124913</v>
      </c>
      <c r="I262" s="137">
        <v>1064737</v>
      </c>
      <c r="J262" s="138"/>
      <c r="K262" s="139"/>
      <c r="L262" s="140" t="s">
        <v>895</v>
      </c>
      <c r="M262" s="141"/>
      <c r="N262">
        <v>3872</v>
      </c>
      <c r="O262">
        <f t="shared" si="9"/>
        <v>3872</v>
      </c>
      <c r="P262" s="39">
        <f t="shared" si="10"/>
        <v>1189650</v>
      </c>
      <c r="Q262" t="str">
        <f t="shared" si="11"/>
        <v/>
      </c>
    </row>
    <row r="263" spans="1:17" ht="16.149999999999999" hidden="1" customHeight="1">
      <c r="A263" s="12">
        <v>244</v>
      </c>
      <c r="B263" s="12" t="s">
        <v>1917</v>
      </c>
      <c r="C263" s="6" t="s">
        <v>1918</v>
      </c>
      <c r="D263" s="7">
        <v>44898</v>
      </c>
      <c r="E263" s="8" t="s">
        <v>1573</v>
      </c>
      <c r="F263" s="9">
        <v>1740690</v>
      </c>
      <c r="G263" s="8">
        <v>0</v>
      </c>
      <c r="H263" s="8">
        <v>0</v>
      </c>
      <c r="I263" s="137">
        <v>1740690</v>
      </c>
      <c r="J263" s="138"/>
      <c r="K263" s="139"/>
      <c r="L263" s="140" t="s">
        <v>895</v>
      </c>
      <c r="M263" s="141"/>
      <c r="N263">
        <v>4259</v>
      </c>
      <c r="O263">
        <f t="shared" si="9"/>
        <v>4259</v>
      </c>
      <c r="P263" s="39">
        <f t="shared" si="10"/>
        <v>1740690</v>
      </c>
      <c r="Q263" t="str">
        <f t="shared" si="11"/>
        <v/>
      </c>
    </row>
    <row r="264" spans="1:17" ht="16.149999999999999" customHeight="1">
      <c r="A264" s="12">
        <v>245</v>
      </c>
      <c r="B264" s="12" t="s">
        <v>1919</v>
      </c>
      <c r="C264" s="6" t="s">
        <v>1920</v>
      </c>
      <c r="D264" s="7">
        <v>44930</v>
      </c>
      <c r="E264" s="8" t="s">
        <v>1570</v>
      </c>
      <c r="F264" s="9">
        <v>951720</v>
      </c>
      <c r="G264" s="8" t="s">
        <v>29</v>
      </c>
      <c r="H264" s="9">
        <v>99931</v>
      </c>
      <c r="I264" s="137">
        <v>851789</v>
      </c>
      <c r="J264" s="138"/>
      <c r="K264" s="139"/>
      <c r="L264" s="140" t="s">
        <v>1921</v>
      </c>
      <c r="M264" s="141"/>
      <c r="N264">
        <v>313</v>
      </c>
      <c r="O264">
        <f t="shared" si="9"/>
        <v>313</v>
      </c>
      <c r="P264" s="39">
        <f t="shared" si="10"/>
        <v>951720</v>
      </c>
      <c r="Q264" t="str">
        <f t="shared" si="11"/>
        <v/>
      </c>
    </row>
    <row r="265" spans="1:17" ht="16.149999999999999" customHeight="1">
      <c r="A265" s="12">
        <v>246</v>
      </c>
      <c r="B265" s="12" t="s">
        <v>1922</v>
      </c>
      <c r="C265" s="6" t="s">
        <v>1923</v>
      </c>
      <c r="D265" s="7">
        <v>44972</v>
      </c>
      <c r="E265" s="8" t="s">
        <v>1570</v>
      </c>
      <c r="F265" s="9">
        <v>1189650</v>
      </c>
      <c r="G265" s="8" t="s">
        <v>29</v>
      </c>
      <c r="H265" s="9">
        <v>124913</v>
      </c>
      <c r="I265" s="137">
        <v>1064737</v>
      </c>
      <c r="J265" s="138"/>
      <c r="K265" s="139"/>
      <c r="L265" s="140" t="s">
        <v>1921</v>
      </c>
      <c r="M265" s="141"/>
      <c r="N265">
        <v>4202</v>
      </c>
      <c r="O265">
        <f t="shared" si="9"/>
        <v>4202</v>
      </c>
      <c r="P265" s="39">
        <f t="shared" si="10"/>
        <v>1189650</v>
      </c>
      <c r="Q265" t="str">
        <f t="shared" si="11"/>
        <v/>
      </c>
    </row>
    <row r="266" spans="1:17" ht="16.149999999999999" customHeight="1">
      <c r="A266" s="12">
        <v>247</v>
      </c>
      <c r="B266" s="12" t="s">
        <v>1924</v>
      </c>
      <c r="C266" s="6" t="s">
        <v>1925</v>
      </c>
      <c r="D266" s="7">
        <v>44931</v>
      </c>
      <c r="E266" s="8" t="s">
        <v>1570</v>
      </c>
      <c r="F266" s="9">
        <v>1903440</v>
      </c>
      <c r="G266" s="8" t="s">
        <v>29</v>
      </c>
      <c r="H266" s="9">
        <v>199861</v>
      </c>
      <c r="I266" s="137">
        <v>1703579</v>
      </c>
      <c r="J266" s="138"/>
      <c r="K266" s="139"/>
      <c r="L266" s="140" t="s">
        <v>898</v>
      </c>
      <c r="M266" s="141"/>
      <c r="N266">
        <v>416</v>
      </c>
      <c r="O266">
        <f t="shared" si="9"/>
        <v>416</v>
      </c>
      <c r="P266" s="39">
        <f t="shared" si="10"/>
        <v>1903440</v>
      </c>
      <c r="Q266" t="str">
        <f t="shared" si="11"/>
        <v/>
      </c>
    </row>
    <row r="267" spans="1:17" ht="16.149999999999999" customHeight="1">
      <c r="A267" s="12">
        <v>248</v>
      </c>
      <c r="B267" s="12" t="s">
        <v>1926</v>
      </c>
      <c r="C267" s="6" t="s">
        <v>1927</v>
      </c>
      <c r="D267" s="7">
        <v>44973</v>
      </c>
      <c r="E267" s="8" t="s">
        <v>1570</v>
      </c>
      <c r="F267" s="9">
        <v>583275</v>
      </c>
      <c r="G267" s="8" t="s">
        <v>29</v>
      </c>
      <c r="H267" s="9">
        <v>61244</v>
      </c>
      <c r="I267" s="137">
        <v>522031</v>
      </c>
      <c r="J267" s="138"/>
      <c r="K267" s="139"/>
      <c r="L267" s="140" t="s">
        <v>898</v>
      </c>
      <c r="M267" s="141"/>
      <c r="N267">
        <v>4336</v>
      </c>
      <c r="O267">
        <f t="shared" si="9"/>
        <v>4336</v>
      </c>
      <c r="P267" s="39">
        <f t="shared" si="10"/>
        <v>583275</v>
      </c>
      <c r="Q267" t="str">
        <f t="shared" si="11"/>
        <v/>
      </c>
    </row>
    <row r="268" spans="1:17" ht="16.149999999999999" hidden="1" customHeight="1">
      <c r="A268" s="12">
        <v>249</v>
      </c>
      <c r="B268" s="12" t="s">
        <v>1928</v>
      </c>
      <c r="C268" s="6" t="s">
        <v>1929</v>
      </c>
      <c r="D268" s="7">
        <v>44902</v>
      </c>
      <c r="E268" s="8" t="s">
        <v>1573</v>
      </c>
      <c r="F268" s="9">
        <v>2336040</v>
      </c>
      <c r="G268" s="8">
        <v>0</v>
      </c>
      <c r="H268" s="8">
        <v>0</v>
      </c>
      <c r="I268" s="137">
        <v>2336040</v>
      </c>
      <c r="J268" s="138"/>
      <c r="K268" s="139"/>
      <c r="L268" s="140" t="s">
        <v>898</v>
      </c>
      <c r="M268" s="141"/>
      <c r="N268">
        <v>4472</v>
      </c>
      <c r="O268">
        <f t="shared" si="9"/>
        <v>4472</v>
      </c>
      <c r="P268" s="39">
        <f t="shared" si="10"/>
        <v>2336040</v>
      </c>
      <c r="Q268" t="str">
        <f t="shared" si="11"/>
        <v/>
      </c>
    </row>
    <row r="269" spans="1:17" ht="16.149999999999999" customHeight="1">
      <c r="A269" s="12">
        <v>250</v>
      </c>
      <c r="B269" s="12" t="s">
        <v>1930</v>
      </c>
      <c r="C269" s="6" t="s">
        <v>1931</v>
      </c>
      <c r="D269" s="7">
        <v>45019</v>
      </c>
      <c r="E269" s="8" t="s">
        <v>1932</v>
      </c>
      <c r="F269" s="9">
        <v>-102617</v>
      </c>
      <c r="G269" s="8" t="s">
        <v>29</v>
      </c>
      <c r="H269" s="9">
        <v>-10775</v>
      </c>
      <c r="I269" s="137">
        <v>-91842</v>
      </c>
      <c r="J269" s="138"/>
      <c r="K269" s="139"/>
      <c r="L269" s="140" t="s">
        <v>898</v>
      </c>
      <c r="M269" s="141"/>
      <c r="N269">
        <v>527</v>
      </c>
      <c r="O269">
        <f t="shared" si="9"/>
        <v>527</v>
      </c>
      <c r="P269" s="39">
        <f t="shared" si="10"/>
        <v>-102617</v>
      </c>
      <c r="Q269" t="str">
        <f t="shared" si="11"/>
        <v>HT</v>
      </c>
    </row>
    <row r="270" spans="1:17" ht="16.149999999999999" customHeight="1">
      <c r="A270" s="12">
        <v>251</v>
      </c>
      <c r="B270" s="12" t="s">
        <v>1933</v>
      </c>
      <c r="C270" s="6" t="s">
        <v>1934</v>
      </c>
      <c r="D270" s="7">
        <v>44928</v>
      </c>
      <c r="E270" s="8" t="s">
        <v>1570</v>
      </c>
      <c r="F270" s="9">
        <v>1418340</v>
      </c>
      <c r="G270" s="8" t="s">
        <v>1585</v>
      </c>
      <c r="H270" s="9">
        <v>148926</v>
      </c>
      <c r="I270" s="137">
        <v>1269414</v>
      </c>
      <c r="J270" s="138"/>
      <c r="K270" s="139"/>
      <c r="L270" s="140" t="s">
        <v>904</v>
      </c>
      <c r="M270" s="141"/>
      <c r="N270">
        <v>48</v>
      </c>
      <c r="O270">
        <f t="shared" si="9"/>
        <v>48</v>
      </c>
      <c r="P270" s="39">
        <f t="shared" si="10"/>
        <v>1418340</v>
      </c>
      <c r="Q270" t="str">
        <f t="shared" si="11"/>
        <v/>
      </c>
    </row>
    <row r="271" spans="1:17" ht="16.149999999999999" customHeight="1">
      <c r="A271" s="12">
        <v>252</v>
      </c>
      <c r="B271" s="12" t="s">
        <v>1935</v>
      </c>
      <c r="C271" s="6" t="s">
        <v>1936</v>
      </c>
      <c r="D271" s="7">
        <v>44937</v>
      </c>
      <c r="E271" s="8" t="s">
        <v>1570</v>
      </c>
      <c r="F271" s="9">
        <v>3806880</v>
      </c>
      <c r="G271" s="8" t="s">
        <v>29</v>
      </c>
      <c r="H271" s="9">
        <v>399722</v>
      </c>
      <c r="I271" s="137">
        <v>3407158</v>
      </c>
      <c r="J271" s="138"/>
      <c r="K271" s="139"/>
      <c r="L271" s="140" t="s">
        <v>904</v>
      </c>
      <c r="M271" s="141"/>
      <c r="N271">
        <v>1042</v>
      </c>
      <c r="O271">
        <f t="shared" si="9"/>
        <v>1042</v>
      </c>
      <c r="P271" s="39">
        <f t="shared" si="10"/>
        <v>3806880</v>
      </c>
      <c r="Q271" t="str">
        <f t="shared" si="11"/>
        <v/>
      </c>
    </row>
    <row r="272" spans="1:17" ht="16.149999999999999" customHeight="1">
      <c r="A272" s="12">
        <v>253</v>
      </c>
      <c r="B272" s="12" t="s">
        <v>1937</v>
      </c>
      <c r="C272" s="6" t="s">
        <v>1938</v>
      </c>
      <c r="D272" s="7">
        <v>44967</v>
      </c>
      <c r="E272" s="8" t="s">
        <v>1834</v>
      </c>
      <c r="F272" s="9">
        <v>2379300</v>
      </c>
      <c r="G272" s="8" t="s">
        <v>29</v>
      </c>
      <c r="H272" s="9">
        <v>249827</v>
      </c>
      <c r="I272" s="137">
        <v>2129473</v>
      </c>
      <c r="J272" s="138"/>
      <c r="K272" s="139"/>
      <c r="L272" s="140" t="s">
        <v>904</v>
      </c>
      <c r="M272" s="141"/>
      <c r="N272">
        <v>6</v>
      </c>
      <c r="O272">
        <f t="shared" si="9"/>
        <v>6</v>
      </c>
      <c r="P272" s="39">
        <f t="shared" si="10"/>
        <v>2379300</v>
      </c>
      <c r="Q272" t="str">
        <f t="shared" si="11"/>
        <v/>
      </c>
    </row>
    <row r="273" spans="1:17" ht="14.65" hidden="1" customHeight="1">
      <c r="A273" s="5">
        <v>254</v>
      </c>
      <c r="B273" s="119" t="s">
        <v>1939</v>
      </c>
      <c r="C273" s="6" t="s">
        <v>1940</v>
      </c>
      <c r="D273" s="7">
        <v>44896</v>
      </c>
      <c r="E273" s="8" t="s">
        <v>1941</v>
      </c>
      <c r="F273" s="9">
        <v>1168020</v>
      </c>
      <c r="G273" s="8">
        <v>0</v>
      </c>
      <c r="H273" s="8">
        <v>0</v>
      </c>
      <c r="I273" s="121">
        <v>3504060</v>
      </c>
      <c r="J273" s="122"/>
      <c r="K273" s="123"/>
      <c r="L273" s="127" t="s">
        <v>904</v>
      </c>
      <c r="M273" s="128"/>
      <c r="N273">
        <v>93</v>
      </c>
      <c r="O273">
        <f t="shared" si="9"/>
        <v>93</v>
      </c>
      <c r="P273" s="39">
        <f t="shared" si="10"/>
        <v>1168020</v>
      </c>
      <c r="Q273" t="str">
        <f t="shared" si="11"/>
        <v/>
      </c>
    </row>
    <row r="274" spans="1:17" ht="14.65" hidden="1" customHeight="1">
      <c r="A274" s="11">
        <v>255</v>
      </c>
      <c r="B274" s="120"/>
      <c r="C274" s="6" t="s">
        <v>1942</v>
      </c>
      <c r="D274" s="7">
        <v>44896</v>
      </c>
      <c r="E274" s="8" t="s">
        <v>1573</v>
      </c>
      <c r="F274" s="9">
        <v>2336040</v>
      </c>
      <c r="G274" s="8">
        <v>0</v>
      </c>
      <c r="H274" s="8">
        <v>0</v>
      </c>
      <c r="I274" s="124"/>
      <c r="J274" s="125"/>
      <c r="K274" s="126"/>
      <c r="L274" s="129"/>
      <c r="M274" s="130"/>
      <c r="N274">
        <v>3792</v>
      </c>
      <c r="O274">
        <f t="shared" si="9"/>
        <v>3792</v>
      </c>
      <c r="P274" s="39">
        <f t="shared" si="10"/>
        <v>2336040</v>
      </c>
      <c r="Q274" t="str">
        <f t="shared" si="11"/>
        <v/>
      </c>
    </row>
    <row r="275" spans="1:17" ht="16.149999999999999" customHeight="1">
      <c r="A275" s="12">
        <v>256</v>
      </c>
      <c r="B275" s="12" t="s">
        <v>1943</v>
      </c>
      <c r="C275" s="6" t="s">
        <v>1944</v>
      </c>
      <c r="D275" s="7">
        <v>44933</v>
      </c>
      <c r="E275" s="8" t="s">
        <v>1570</v>
      </c>
      <c r="F275" s="9">
        <v>951720</v>
      </c>
      <c r="G275" s="8" t="s">
        <v>29</v>
      </c>
      <c r="H275" s="9">
        <v>99931</v>
      </c>
      <c r="I275" s="137">
        <v>851789</v>
      </c>
      <c r="J275" s="138"/>
      <c r="K275" s="139"/>
      <c r="L275" s="140" t="s">
        <v>1945</v>
      </c>
      <c r="M275" s="141"/>
      <c r="N275">
        <v>866</v>
      </c>
      <c r="O275">
        <f t="shared" si="9"/>
        <v>866</v>
      </c>
      <c r="P275" s="39">
        <f t="shared" si="10"/>
        <v>951720</v>
      </c>
      <c r="Q275" t="str">
        <f t="shared" si="11"/>
        <v/>
      </c>
    </row>
    <row r="276" spans="1:17" ht="16.149999999999999" hidden="1" customHeight="1">
      <c r="A276" s="12">
        <v>257</v>
      </c>
      <c r="B276" s="12" t="s">
        <v>1946</v>
      </c>
      <c r="C276" s="6" t="s">
        <v>1947</v>
      </c>
      <c r="D276" s="7">
        <v>44898</v>
      </c>
      <c r="E276" s="8" t="s">
        <v>1573</v>
      </c>
      <c r="F276" s="9">
        <v>2336040</v>
      </c>
      <c r="G276" s="8" t="s">
        <v>29</v>
      </c>
      <c r="H276" s="9">
        <v>245284</v>
      </c>
      <c r="I276" s="137">
        <v>2090756</v>
      </c>
      <c r="J276" s="138"/>
      <c r="K276" s="139"/>
      <c r="L276" s="140" t="s">
        <v>1945</v>
      </c>
      <c r="M276" s="141"/>
      <c r="N276">
        <v>4307</v>
      </c>
      <c r="O276">
        <f t="shared" si="9"/>
        <v>4307</v>
      </c>
      <c r="P276" s="39">
        <f t="shared" si="10"/>
        <v>2336040</v>
      </c>
      <c r="Q276" t="str">
        <f t="shared" si="11"/>
        <v/>
      </c>
    </row>
    <row r="277" spans="1:17" ht="16.149999999999999" hidden="1" customHeight="1">
      <c r="A277" s="12">
        <v>258</v>
      </c>
      <c r="B277" s="12" t="s">
        <v>1948</v>
      </c>
      <c r="C277" s="6" t="s">
        <v>1949</v>
      </c>
      <c r="D277" s="7">
        <v>44902</v>
      </c>
      <c r="E277" s="8" t="s">
        <v>1573</v>
      </c>
      <c r="F277" s="9">
        <v>5817420</v>
      </c>
      <c r="G277" s="8" t="s">
        <v>29</v>
      </c>
      <c r="H277" s="9">
        <v>610829</v>
      </c>
      <c r="I277" s="137">
        <v>5206591</v>
      </c>
      <c r="J277" s="138"/>
      <c r="K277" s="139"/>
      <c r="L277" s="140" t="s">
        <v>914</v>
      </c>
      <c r="M277" s="141"/>
      <c r="N277">
        <v>54531</v>
      </c>
      <c r="O277">
        <f t="shared" ref="O277:O340" si="12">+N277*1</f>
        <v>54531</v>
      </c>
      <c r="P277" s="39">
        <f t="shared" ref="P277:P340" si="13">+F277</f>
        <v>5817420</v>
      </c>
      <c r="Q277" t="str">
        <f t="shared" ref="Q277:Q340" si="14">+IF(P277&lt;0,"HT","")</f>
        <v/>
      </c>
    </row>
    <row r="278" spans="1:17" ht="14.65" customHeight="1">
      <c r="A278" s="5">
        <v>259</v>
      </c>
      <c r="B278" s="119" t="s">
        <v>1950</v>
      </c>
      <c r="C278" s="6" t="s">
        <v>1951</v>
      </c>
      <c r="D278" s="7">
        <v>44943</v>
      </c>
      <c r="E278" s="8" t="s">
        <v>1952</v>
      </c>
      <c r="F278" s="9">
        <v>-471744</v>
      </c>
      <c r="G278" s="8" t="s">
        <v>29</v>
      </c>
      <c r="H278" s="9">
        <v>-49533</v>
      </c>
      <c r="I278" s="121">
        <v>-1053497</v>
      </c>
      <c r="J278" s="122"/>
      <c r="K278" s="123"/>
      <c r="L278" s="127" t="s">
        <v>914</v>
      </c>
      <c r="M278" s="128"/>
      <c r="N278" s="79" t="s">
        <v>0</v>
      </c>
      <c r="O278" t="e">
        <f t="shared" si="12"/>
        <v>#VALUE!</v>
      </c>
      <c r="P278" s="39">
        <f t="shared" si="13"/>
        <v>-471744</v>
      </c>
      <c r="Q278" t="str">
        <f t="shared" si="14"/>
        <v>HT</v>
      </c>
    </row>
    <row r="279" spans="1:17" ht="15.75" customHeight="1">
      <c r="A279" s="11">
        <v>260</v>
      </c>
      <c r="B279" s="120"/>
      <c r="C279" s="6" t="s">
        <v>1953</v>
      </c>
      <c r="D279" s="7">
        <v>44933</v>
      </c>
      <c r="E279" s="8" t="s">
        <v>1954</v>
      </c>
      <c r="F279" s="9">
        <v>-705348</v>
      </c>
      <c r="G279" s="8" t="s">
        <v>29</v>
      </c>
      <c r="H279" s="9">
        <v>-74062</v>
      </c>
      <c r="I279" s="124"/>
      <c r="J279" s="125"/>
      <c r="K279" s="126"/>
      <c r="L279" s="129"/>
      <c r="M279" s="130"/>
      <c r="N279" s="79" t="s">
        <v>0</v>
      </c>
      <c r="O279" t="e">
        <f t="shared" si="12"/>
        <v>#VALUE!</v>
      </c>
      <c r="P279" s="39">
        <f t="shared" si="13"/>
        <v>-705348</v>
      </c>
      <c r="Q279" t="str">
        <f t="shared" si="14"/>
        <v>HT</v>
      </c>
    </row>
    <row r="280" spans="1:17" ht="16.149999999999999" customHeight="1">
      <c r="A280" s="12">
        <v>261</v>
      </c>
      <c r="B280" s="12" t="s">
        <v>1955</v>
      </c>
      <c r="C280" s="6" t="s">
        <v>1956</v>
      </c>
      <c r="D280" s="7">
        <v>44930</v>
      </c>
      <c r="E280" s="8" t="s">
        <v>1570</v>
      </c>
      <c r="F280" s="9">
        <v>933240</v>
      </c>
      <c r="G280" s="8" t="s">
        <v>29</v>
      </c>
      <c r="H280" s="9">
        <v>97990</v>
      </c>
      <c r="I280" s="137">
        <v>835250</v>
      </c>
      <c r="J280" s="138"/>
      <c r="K280" s="139"/>
      <c r="L280" s="140" t="s">
        <v>924</v>
      </c>
      <c r="M280" s="141"/>
      <c r="N280" s="79" t="s">
        <v>0</v>
      </c>
      <c r="O280" t="e">
        <f t="shared" si="12"/>
        <v>#VALUE!</v>
      </c>
      <c r="P280" s="39">
        <f t="shared" si="13"/>
        <v>933240</v>
      </c>
      <c r="Q280" t="str">
        <f t="shared" si="14"/>
        <v/>
      </c>
    </row>
    <row r="281" spans="1:17" ht="16.149999999999999" customHeight="1">
      <c r="A281" s="12">
        <v>262</v>
      </c>
      <c r="B281" s="12" t="s">
        <v>1957</v>
      </c>
      <c r="C281" s="6" t="s">
        <v>1958</v>
      </c>
      <c r="D281" s="7">
        <v>44970</v>
      </c>
      <c r="E281" s="8" t="s">
        <v>1570</v>
      </c>
      <c r="F281" s="9">
        <v>1772925</v>
      </c>
      <c r="G281" s="8" t="s">
        <v>29</v>
      </c>
      <c r="H281" s="9">
        <v>186157</v>
      </c>
      <c r="I281" s="137">
        <v>1586768</v>
      </c>
      <c r="J281" s="138"/>
      <c r="K281" s="139"/>
      <c r="L281" s="140" t="s">
        <v>924</v>
      </c>
      <c r="M281" s="141"/>
      <c r="N281" t="str">
        <f>+RIGHT(C281,3)</f>
        <v>956</v>
      </c>
      <c r="O281">
        <f t="shared" si="12"/>
        <v>956</v>
      </c>
      <c r="P281" s="39">
        <f t="shared" si="13"/>
        <v>1772925</v>
      </c>
      <c r="Q281" t="str">
        <f t="shared" si="14"/>
        <v/>
      </c>
    </row>
    <row r="282" spans="1:17" ht="16.149999999999999" customHeight="1">
      <c r="A282" s="12">
        <v>263</v>
      </c>
      <c r="B282" s="12" t="s">
        <v>1959</v>
      </c>
      <c r="C282" s="6" t="s">
        <v>1385</v>
      </c>
      <c r="D282" s="7">
        <v>44984</v>
      </c>
      <c r="E282" s="8" t="s">
        <v>1960</v>
      </c>
      <c r="F282" s="9">
        <v>-121275</v>
      </c>
      <c r="G282" s="8" t="s">
        <v>29</v>
      </c>
      <c r="H282" s="9">
        <v>-12734</v>
      </c>
      <c r="I282" s="137">
        <v>-108541</v>
      </c>
      <c r="J282" s="138"/>
      <c r="K282" s="139"/>
      <c r="L282" s="140" t="s">
        <v>924</v>
      </c>
      <c r="M282" s="141"/>
      <c r="N282" s="79" t="s">
        <v>0</v>
      </c>
      <c r="O282" t="e">
        <f t="shared" si="12"/>
        <v>#VALUE!</v>
      </c>
      <c r="P282" s="39">
        <f t="shared" si="13"/>
        <v>-121275</v>
      </c>
      <c r="Q282" t="str">
        <f t="shared" si="14"/>
        <v>HT</v>
      </c>
    </row>
    <row r="283" spans="1:17" ht="16.149999999999999" customHeight="1">
      <c r="A283" s="12">
        <v>264</v>
      </c>
      <c r="B283" s="12" t="s">
        <v>1961</v>
      </c>
      <c r="C283" s="6" t="s">
        <v>1962</v>
      </c>
      <c r="D283" s="7">
        <v>44931</v>
      </c>
      <c r="E283" s="8" t="s">
        <v>1570</v>
      </c>
      <c r="F283" s="9">
        <v>951720</v>
      </c>
      <c r="G283" s="8" t="s">
        <v>1585</v>
      </c>
      <c r="H283" s="9">
        <v>101781</v>
      </c>
      <c r="I283" s="137">
        <v>849939</v>
      </c>
      <c r="J283" s="138"/>
      <c r="K283" s="139"/>
      <c r="L283" s="140" t="s">
        <v>936</v>
      </c>
      <c r="M283" s="141"/>
      <c r="N283">
        <v>406</v>
      </c>
      <c r="O283">
        <f t="shared" si="12"/>
        <v>406</v>
      </c>
      <c r="P283" s="39">
        <f t="shared" si="13"/>
        <v>951720</v>
      </c>
      <c r="Q283" t="str">
        <f t="shared" si="14"/>
        <v/>
      </c>
    </row>
    <row r="284" spans="1:17" ht="16.149999999999999" customHeight="1">
      <c r="A284" s="12">
        <v>265</v>
      </c>
      <c r="B284" s="12" t="s">
        <v>1963</v>
      </c>
      <c r="C284" s="6" t="s">
        <v>1964</v>
      </c>
      <c r="D284" s="7">
        <v>44945</v>
      </c>
      <c r="E284" s="8" t="s">
        <v>1578</v>
      </c>
      <c r="F284" s="9">
        <v>4851000</v>
      </c>
      <c r="G284" s="8" t="s">
        <v>29</v>
      </c>
      <c r="H284" s="9">
        <v>509355</v>
      </c>
      <c r="I284" s="137">
        <v>4341645</v>
      </c>
      <c r="J284" s="138"/>
      <c r="K284" s="139"/>
      <c r="L284" s="140" t="s">
        <v>936</v>
      </c>
      <c r="M284" s="141"/>
      <c r="N284">
        <v>1819</v>
      </c>
      <c r="O284">
        <f t="shared" si="12"/>
        <v>1819</v>
      </c>
      <c r="P284" s="39">
        <f t="shared" si="13"/>
        <v>4851000</v>
      </c>
      <c r="Q284" t="str">
        <f t="shared" si="14"/>
        <v/>
      </c>
    </row>
    <row r="285" spans="1:17" ht="14.65" customHeight="1">
      <c r="A285" s="5">
        <v>266</v>
      </c>
      <c r="B285" s="119" t="s">
        <v>1965</v>
      </c>
      <c r="C285" s="6" t="s">
        <v>1966</v>
      </c>
      <c r="D285" s="7">
        <v>44931</v>
      </c>
      <c r="E285" s="8" t="s">
        <v>1578</v>
      </c>
      <c r="F285" s="9">
        <v>485100</v>
      </c>
      <c r="G285" s="8" t="s">
        <v>29</v>
      </c>
      <c r="H285" s="9">
        <v>50936</v>
      </c>
      <c r="I285" s="121">
        <v>1199121</v>
      </c>
      <c r="J285" s="122"/>
      <c r="K285" s="123"/>
      <c r="L285" s="127" t="s">
        <v>941</v>
      </c>
      <c r="M285" s="128"/>
      <c r="N285">
        <v>440</v>
      </c>
      <c r="O285">
        <f t="shared" si="12"/>
        <v>440</v>
      </c>
      <c r="P285" s="39">
        <f t="shared" si="13"/>
        <v>485100</v>
      </c>
      <c r="Q285" t="str">
        <f t="shared" si="14"/>
        <v/>
      </c>
    </row>
    <row r="286" spans="1:17" ht="14.65" customHeight="1">
      <c r="A286" s="11">
        <v>267</v>
      </c>
      <c r="B286" s="120"/>
      <c r="C286" s="6" t="s">
        <v>1967</v>
      </c>
      <c r="D286" s="7">
        <v>44935</v>
      </c>
      <c r="E286" s="8" t="s">
        <v>1570</v>
      </c>
      <c r="F286" s="9">
        <v>854700</v>
      </c>
      <c r="G286" s="8" t="s">
        <v>29</v>
      </c>
      <c r="H286" s="9">
        <v>89744</v>
      </c>
      <c r="I286" s="124"/>
      <c r="J286" s="125"/>
      <c r="K286" s="126"/>
      <c r="L286" s="129"/>
      <c r="M286" s="130"/>
      <c r="N286">
        <v>930</v>
      </c>
      <c r="O286">
        <f t="shared" si="12"/>
        <v>930</v>
      </c>
      <c r="P286" s="39">
        <f t="shared" si="13"/>
        <v>854700</v>
      </c>
      <c r="Q286" t="str">
        <f t="shared" si="14"/>
        <v/>
      </c>
    </row>
    <row r="287" spans="1:17" ht="14.65" hidden="1" customHeight="1">
      <c r="A287" s="5">
        <v>268</v>
      </c>
      <c r="B287" s="119" t="s">
        <v>1968</v>
      </c>
      <c r="C287" s="6" t="s">
        <v>1969</v>
      </c>
      <c r="D287" s="7">
        <v>44900</v>
      </c>
      <c r="E287" s="8" t="s">
        <v>1573</v>
      </c>
      <c r="F287" s="9">
        <v>1168020</v>
      </c>
      <c r="G287" s="8">
        <v>0</v>
      </c>
      <c r="H287" s="8">
        <v>0</v>
      </c>
      <c r="I287" s="121">
        <v>3504060</v>
      </c>
      <c r="J287" s="122"/>
      <c r="K287" s="123"/>
      <c r="L287" s="127" t="s">
        <v>941</v>
      </c>
      <c r="M287" s="128"/>
      <c r="N287">
        <v>4365</v>
      </c>
      <c r="O287">
        <f t="shared" si="12"/>
        <v>4365</v>
      </c>
      <c r="P287" s="39">
        <f t="shared" si="13"/>
        <v>1168020</v>
      </c>
      <c r="Q287" t="str">
        <f t="shared" si="14"/>
        <v/>
      </c>
    </row>
    <row r="288" spans="1:17" ht="14.65" hidden="1" customHeight="1">
      <c r="A288" s="11">
        <v>269</v>
      </c>
      <c r="B288" s="120"/>
      <c r="C288" s="6" t="s">
        <v>1970</v>
      </c>
      <c r="D288" s="7">
        <v>44900</v>
      </c>
      <c r="E288" s="8" t="s">
        <v>1573</v>
      </c>
      <c r="F288" s="9">
        <v>2336040</v>
      </c>
      <c r="G288" s="8">
        <v>0</v>
      </c>
      <c r="H288" s="8">
        <v>0</v>
      </c>
      <c r="I288" s="124"/>
      <c r="J288" s="125"/>
      <c r="K288" s="126"/>
      <c r="L288" s="129"/>
      <c r="M288" s="130"/>
      <c r="N288">
        <v>4349</v>
      </c>
      <c r="O288">
        <f t="shared" si="12"/>
        <v>4349</v>
      </c>
      <c r="P288" s="39">
        <f t="shared" si="13"/>
        <v>2336040</v>
      </c>
      <c r="Q288" t="str">
        <f t="shared" si="14"/>
        <v/>
      </c>
    </row>
    <row r="289" spans="1:17" ht="16.149999999999999" hidden="1" customHeight="1">
      <c r="A289" s="12">
        <v>270</v>
      </c>
      <c r="B289" s="12" t="s">
        <v>1971</v>
      </c>
      <c r="C289" s="6" t="s">
        <v>1972</v>
      </c>
      <c r="D289" s="7">
        <v>44898</v>
      </c>
      <c r="E289" s="8" t="s">
        <v>1573</v>
      </c>
      <c r="F289" s="9">
        <v>3481380</v>
      </c>
      <c r="G289" s="8">
        <v>0</v>
      </c>
      <c r="H289" s="8">
        <v>0</v>
      </c>
      <c r="I289" s="137">
        <v>3481380</v>
      </c>
      <c r="J289" s="138"/>
      <c r="K289" s="139"/>
      <c r="L289" s="140" t="s">
        <v>953</v>
      </c>
      <c r="M289" s="141"/>
      <c r="N289">
        <v>4245</v>
      </c>
      <c r="O289">
        <f t="shared" si="12"/>
        <v>4245</v>
      </c>
      <c r="P289" s="39">
        <f t="shared" si="13"/>
        <v>3481380</v>
      </c>
      <c r="Q289" t="str">
        <f t="shared" si="14"/>
        <v/>
      </c>
    </row>
    <row r="290" spans="1:17" ht="16.149999999999999" customHeight="1">
      <c r="A290" s="12">
        <v>271</v>
      </c>
      <c r="B290" s="12" t="s">
        <v>1973</v>
      </c>
      <c r="C290" s="6" t="s">
        <v>1974</v>
      </c>
      <c r="D290" s="7">
        <v>44933</v>
      </c>
      <c r="E290" s="8" t="s">
        <v>1570</v>
      </c>
      <c r="F290" s="9">
        <v>1903440</v>
      </c>
      <c r="G290" s="8" t="s">
        <v>29</v>
      </c>
      <c r="H290" s="9">
        <v>199861</v>
      </c>
      <c r="I290" s="137">
        <v>1703579</v>
      </c>
      <c r="J290" s="138"/>
      <c r="K290" s="139"/>
      <c r="L290" s="140" t="s">
        <v>958</v>
      </c>
      <c r="M290" s="141"/>
      <c r="N290">
        <v>858</v>
      </c>
      <c r="O290">
        <f t="shared" si="12"/>
        <v>858</v>
      </c>
      <c r="P290" s="39">
        <f t="shared" si="13"/>
        <v>1903440</v>
      </c>
      <c r="Q290" t="str">
        <f t="shared" si="14"/>
        <v/>
      </c>
    </row>
    <row r="291" spans="1:17" ht="16.149999999999999" hidden="1" customHeight="1">
      <c r="A291" s="12">
        <v>272</v>
      </c>
      <c r="B291" s="12" t="s">
        <v>1975</v>
      </c>
      <c r="C291" s="6" t="s">
        <v>1976</v>
      </c>
      <c r="D291" s="7">
        <v>44896</v>
      </c>
      <c r="E291" s="8" t="s">
        <v>1977</v>
      </c>
      <c r="F291" s="9">
        <v>2336040</v>
      </c>
      <c r="G291" s="8">
        <v>0</v>
      </c>
      <c r="H291" s="8">
        <v>0</v>
      </c>
      <c r="I291" s="137">
        <v>2336040</v>
      </c>
      <c r="J291" s="138"/>
      <c r="K291" s="139"/>
      <c r="L291" s="140" t="s">
        <v>965</v>
      </c>
      <c r="M291" s="141"/>
      <c r="N291">
        <v>795</v>
      </c>
      <c r="O291">
        <f t="shared" si="12"/>
        <v>795</v>
      </c>
      <c r="P291" s="39">
        <f t="shared" si="13"/>
        <v>2336040</v>
      </c>
      <c r="Q291" t="str">
        <f t="shared" si="14"/>
        <v/>
      </c>
    </row>
    <row r="292" spans="1:17" ht="16.149999999999999" customHeight="1">
      <c r="A292" s="12">
        <v>273</v>
      </c>
      <c r="B292" s="12" t="s">
        <v>1978</v>
      </c>
      <c r="C292" s="6" t="s">
        <v>1979</v>
      </c>
      <c r="D292" s="7">
        <v>44928</v>
      </c>
      <c r="E292" s="8" t="s">
        <v>1570</v>
      </c>
      <c r="F292" s="9">
        <v>1903440</v>
      </c>
      <c r="G292" s="8" t="s">
        <v>1585</v>
      </c>
      <c r="H292" s="9">
        <v>199861</v>
      </c>
      <c r="I292" s="137">
        <v>1703579</v>
      </c>
      <c r="J292" s="138"/>
      <c r="K292" s="139"/>
      <c r="L292" s="140" t="s">
        <v>1980</v>
      </c>
      <c r="M292" s="141"/>
      <c r="N292">
        <v>22</v>
      </c>
      <c r="O292">
        <f t="shared" si="12"/>
        <v>22</v>
      </c>
      <c r="P292" s="39">
        <f t="shared" si="13"/>
        <v>1903440</v>
      </c>
      <c r="Q292" t="str">
        <f t="shared" si="14"/>
        <v/>
      </c>
    </row>
    <row r="293" spans="1:17" ht="16.149999999999999" customHeight="1">
      <c r="A293" s="12">
        <v>274</v>
      </c>
      <c r="B293" s="12" t="s">
        <v>1981</v>
      </c>
      <c r="C293" s="6" t="s">
        <v>1982</v>
      </c>
      <c r="D293" s="7">
        <v>44938</v>
      </c>
      <c r="E293" s="8" t="s">
        <v>1578</v>
      </c>
      <c r="F293" s="9">
        <v>970200</v>
      </c>
      <c r="G293" s="8" t="s">
        <v>29</v>
      </c>
      <c r="H293" s="9">
        <v>101871</v>
      </c>
      <c r="I293" s="137">
        <v>868329</v>
      </c>
      <c r="J293" s="138"/>
      <c r="K293" s="139"/>
      <c r="L293" s="140" t="s">
        <v>1980</v>
      </c>
      <c r="M293" s="141"/>
      <c r="N293">
        <v>1429</v>
      </c>
      <c r="O293">
        <f t="shared" si="12"/>
        <v>1429</v>
      </c>
      <c r="P293" s="39">
        <f t="shared" si="13"/>
        <v>970200</v>
      </c>
      <c r="Q293" t="str">
        <f t="shared" si="14"/>
        <v/>
      </c>
    </row>
    <row r="294" spans="1:17" ht="16.149999999999999" hidden="1" customHeight="1">
      <c r="A294" s="12">
        <v>275</v>
      </c>
      <c r="B294" s="12" t="s">
        <v>1983</v>
      </c>
      <c r="C294" s="6" t="s">
        <v>1984</v>
      </c>
      <c r="D294" s="7">
        <v>44900</v>
      </c>
      <c r="E294" s="8" t="s">
        <v>1573</v>
      </c>
      <c r="F294" s="9">
        <v>1740690</v>
      </c>
      <c r="G294" s="8">
        <v>0</v>
      </c>
      <c r="H294" s="8">
        <v>0</v>
      </c>
      <c r="I294" s="137">
        <v>1740690</v>
      </c>
      <c r="J294" s="138"/>
      <c r="K294" s="139"/>
      <c r="L294" s="140" t="s">
        <v>1980</v>
      </c>
      <c r="M294" s="141"/>
      <c r="N294">
        <v>4367</v>
      </c>
      <c r="O294">
        <f t="shared" si="12"/>
        <v>4367</v>
      </c>
      <c r="P294" s="39">
        <f t="shared" si="13"/>
        <v>1740690</v>
      </c>
      <c r="Q294" t="str">
        <f t="shared" si="14"/>
        <v/>
      </c>
    </row>
    <row r="295" spans="1:17" ht="16.149999999999999" hidden="1" customHeight="1">
      <c r="A295" s="12">
        <v>276</v>
      </c>
      <c r="B295" s="12" t="s">
        <v>1985</v>
      </c>
      <c r="C295" s="6" t="s">
        <v>1986</v>
      </c>
      <c r="D295" s="7">
        <v>44914</v>
      </c>
      <c r="E295" s="8" t="s">
        <v>1987</v>
      </c>
      <c r="F295" s="9">
        <v>476280</v>
      </c>
      <c r="G295" s="8" t="s">
        <v>1585</v>
      </c>
      <c r="H295" s="9">
        <v>50009</v>
      </c>
      <c r="I295" s="137">
        <v>426271</v>
      </c>
      <c r="J295" s="138"/>
      <c r="K295" s="139"/>
      <c r="L295" s="140" t="s">
        <v>1980</v>
      </c>
      <c r="M295" s="141"/>
      <c r="N295">
        <v>6084</v>
      </c>
      <c r="O295">
        <f t="shared" si="12"/>
        <v>6084</v>
      </c>
      <c r="P295" s="39">
        <f t="shared" si="13"/>
        <v>476280</v>
      </c>
      <c r="Q295" t="str">
        <f t="shared" si="14"/>
        <v/>
      </c>
    </row>
    <row r="296" spans="1:17" ht="16.149999999999999" hidden="1" customHeight="1">
      <c r="A296" s="12">
        <v>277</v>
      </c>
      <c r="B296" s="12" t="s">
        <v>1988</v>
      </c>
      <c r="C296" s="6" t="s">
        <v>1989</v>
      </c>
      <c r="D296" s="7">
        <v>44923</v>
      </c>
      <c r="E296" s="8" t="s">
        <v>1990</v>
      </c>
      <c r="F296" s="9">
        <v>-119070</v>
      </c>
      <c r="G296" s="8" t="s">
        <v>1585</v>
      </c>
      <c r="H296" s="9">
        <v>-12502</v>
      </c>
      <c r="I296" s="137">
        <v>-106568</v>
      </c>
      <c r="J296" s="138"/>
      <c r="K296" s="139"/>
      <c r="L296" s="140" t="s">
        <v>1980</v>
      </c>
      <c r="M296" s="141"/>
      <c r="N296" s="79" t="s">
        <v>0</v>
      </c>
      <c r="O296" t="e">
        <f t="shared" si="12"/>
        <v>#VALUE!</v>
      </c>
      <c r="P296" s="39">
        <f t="shared" si="13"/>
        <v>-119070</v>
      </c>
      <c r="Q296" t="str">
        <f t="shared" si="14"/>
        <v>HT</v>
      </c>
    </row>
    <row r="297" spans="1:17" ht="16.149999999999999" hidden="1" customHeight="1">
      <c r="A297" s="12">
        <v>278</v>
      </c>
      <c r="B297" s="12" t="s">
        <v>1991</v>
      </c>
      <c r="C297" s="6" t="s">
        <v>1992</v>
      </c>
      <c r="D297" s="7">
        <v>44902</v>
      </c>
      <c r="E297" s="8" t="s">
        <v>1573</v>
      </c>
      <c r="F297" s="9">
        <v>1168020</v>
      </c>
      <c r="G297" s="8">
        <v>0</v>
      </c>
      <c r="H297" s="8">
        <v>0</v>
      </c>
      <c r="I297" s="137">
        <v>1168020</v>
      </c>
      <c r="J297" s="138"/>
      <c r="K297" s="139"/>
      <c r="L297" s="140" t="s">
        <v>990</v>
      </c>
      <c r="M297" s="141"/>
      <c r="N297">
        <v>4470</v>
      </c>
      <c r="O297">
        <f t="shared" si="12"/>
        <v>4470</v>
      </c>
      <c r="P297" s="39">
        <f t="shared" si="13"/>
        <v>1168020</v>
      </c>
      <c r="Q297" t="str">
        <f t="shared" si="14"/>
        <v/>
      </c>
    </row>
    <row r="298" spans="1:17" ht="16.149999999999999" customHeight="1">
      <c r="A298" s="12">
        <v>279</v>
      </c>
      <c r="B298" s="12" t="s">
        <v>1993</v>
      </c>
      <c r="C298" s="6" t="s">
        <v>1994</v>
      </c>
      <c r="D298" s="7">
        <v>44929</v>
      </c>
      <c r="E298" s="8" t="s">
        <v>1570</v>
      </c>
      <c r="F298" s="9">
        <v>2836680</v>
      </c>
      <c r="G298" s="8" t="s">
        <v>1585</v>
      </c>
      <c r="H298" s="9">
        <v>297851</v>
      </c>
      <c r="I298" s="137">
        <v>2538829</v>
      </c>
      <c r="J298" s="138"/>
      <c r="K298" s="139"/>
      <c r="L298" s="140" t="s">
        <v>995</v>
      </c>
      <c r="M298" s="141"/>
      <c r="N298">
        <v>119</v>
      </c>
      <c r="O298">
        <f t="shared" si="12"/>
        <v>119</v>
      </c>
      <c r="P298" s="39">
        <f t="shared" si="13"/>
        <v>2836680</v>
      </c>
      <c r="Q298" t="str">
        <f t="shared" si="14"/>
        <v/>
      </c>
    </row>
    <row r="299" spans="1:17" ht="14.45" customHeight="1">
      <c r="A299" s="5">
        <v>280</v>
      </c>
      <c r="B299" s="119" t="s">
        <v>1995</v>
      </c>
      <c r="C299" s="6" t="s">
        <v>1996</v>
      </c>
      <c r="D299" s="7">
        <v>44936</v>
      </c>
      <c r="E299" s="8" t="s">
        <v>1570</v>
      </c>
      <c r="F299" s="9">
        <v>2836680</v>
      </c>
      <c r="G299" s="8" t="s">
        <v>29</v>
      </c>
      <c r="H299" s="9">
        <v>297852</v>
      </c>
      <c r="I299" s="121">
        <v>9286985</v>
      </c>
      <c r="J299" s="122"/>
      <c r="K299" s="123"/>
      <c r="L299" s="127" t="s">
        <v>995</v>
      </c>
      <c r="M299" s="128"/>
      <c r="N299">
        <v>993</v>
      </c>
      <c r="O299">
        <f t="shared" si="12"/>
        <v>993</v>
      </c>
      <c r="P299" s="39">
        <f t="shared" si="13"/>
        <v>2836680</v>
      </c>
      <c r="Q299" t="str">
        <f t="shared" si="14"/>
        <v/>
      </c>
    </row>
    <row r="300" spans="1:17" ht="14.45" customHeight="1">
      <c r="A300" s="10">
        <v>281</v>
      </c>
      <c r="B300" s="131"/>
      <c r="C300" s="6" t="s">
        <v>1997</v>
      </c>
      <c r="D300" s="7">
        <v>44938</v>
      </c>
      <c r="E300" s="8" t="s">
        <v>1570</v>
      </c>
      <c r="F300" s="9">
        <v>4740120</v>
      </c>
      <c r="G300" s="8" t="s">
        <v>29</v>
      </c>
      <c r="H300" s="9">
        <v>497713</v>
      </c>
      <c r="I300" s="132"/>
      <c r="J300" s="133"/>
      <c r="K300" s="134"/>
      <c r="L300" s="135"/>
      <c r="M300" s="136"/>
      <c r="N300">
        <v>1393</v>
      </c>
      <c r="O300">
        <f t="shared" si="12"/>
        <v>1393</v>
      </c>
      <c r="P300" s="39">
        <f t="shared" si="13"/>
        <v>4740120</v>
      </c>
      <c r="Q300" t="str">
        <f t="shared" si="14"/>
        <v/>
      </c>
    </row>
    <row r="301" spans="1:17" ht="14.45" customHeight="1">
      <c r="A301" s="11">
        <v>282</v>
      </c>
      <c r="B301" s="120"/>
      <c r="C301" s="6" t="s">
        <v>1998</v>
      </c>
      <c r="D301" s="7">
        <v>44943</v>
      </c>
      <c r="E301" s="8" t="s">
        <v>1570</v>
      </c>
      <c r="F301" s="9">
        <v>2799720</v>
      </c>
      <c r="G301" s="8" t="s">
        <v>29</v>
      </c>
      <c r="H301" s="9">
        <v>293971</v>
      </c>
      <c r="I301" s="124"/>
      <c r="J301" s="125"/>
      <c r="K301" s="126"/>
      <c r="L301" s="129"/>
      <c r="M301" s="130"/>
      <c r="N301">
        <v>1726</v>
      </c>
      <c r="O301">
        <f t="shared" si="12"/>
        <v>1726</v>
      </c>
      <c r="P301" s="39">
        <f t="shared" si="13"/>
        <v>2799720</v>
      </c>
      <c r="Q301" t="str">
        <f t="shared" si="14"/>
        <v/>
      </c>
    </row>
    <row r="302" spans="1:17" ht="14.65" customHeight="1">
      <c r="A302" s="5">
        <v>283</v>
      </c>
      <c r="B302" s="119" t="s">
        <v>1999</v>
      </c>
      <c r="C302" s="6" t="s">
        <v>2000</v>
      </c>
      <c r="D302" s="7">
        <v>44939</v>
      </c>
      <c r="E302" s="8" t="s">
        <v>1570</v>
      </c>
      <c r="F302" s="9">
        <v>1399860</v>
      </c>
      <c r="G302" s="8" t="s">
        <v>29</v>
      </c>
      <c r="H302" s="9">
        <v>146985</v>
      </c>
      <c r="I302" s="121">
        <v>4593874</v>
      </c>
      <c r="J302" s="122"/>
      <c r="K302" s="123"/>
      <c r="L302" s="127" t="s">
        <v>2001</v>
      </c>
      <c r="M302" s="128"/>
      <c r="N302">
        <v>1516</v>
      </c>
      <c r="O302">
        <f t="shared" si="12"/>
        <v>1516</v>
      </c>
      <c r="P302" s="39">
        <f t="shared" si="13"/>
        <v>1399860</v>
      </c>
      <c r="Q302" t="str">
        <f t="shared" si="14"/>
        <v/>
      </c>
    </row>
    <row r="303" spans="1:17" ht="14.65" customHeight="1">
      <c r="A303" s="11">
        <v>284</v>
      </c>
      <c r="B303" s="120"/>
      <c r="C303" s="6" t="s">
        <v>2002</v>
      </c>
      <c r="D303" s="7">
        <v>44930</v>
      </c>
      <c r="E303" s="8" t="s">
        <v>1570</v>
      </c>
      <c r="F303" s="9">
        <v>3732960</v>
      </c>
      <c r="G303" s="8" t="s">
        <v>29</v>
      </c>
      <c r="H303" s="9">
        <v>391961</v>
      </c>
      <c r="I303" s="124"/>
      <c r="J303" s="125"/>
      <c r="K303" s="126"/>
      <c r="L303" s="129"/>
      <c r="M303" s="130"/>
      <c r="N303">
        <v>296</v>
      </c>
      <c r="O303">
        <f t="shared" si="12"/>
        <v>296</v>
      </c>
      <c r="P303" s="39">
        <f t="shared" si="13"/>
        <v>3732960</v>
      </c>
      <c r="Q303" t="str">
        <f t="shared" si="14"/>
        <v/>
      </c>
    </row>
    <row r="304" spans="1:17" ht="14.45" customHeight="1">
      <c r="A304" s="5">
        <v>285</v>
      </c>
      <c r="B304" s="119" t="s">
        <v>2003</v>
      </c>
      <c r="C304" s="6" t="s">
        <v>2004</v>
      </c>
      <c r="D304" s="7">
        <v>44936</v>
      </c>
      <c r="E304" s="8" t="s">
        <v>1570</v>
      </c>
      <c r="F304" s="9">
        <v>1866480</v>
      </c>
      <c r="G304" s="8" t="s">
        <v>29</v>
      </c>
      <c r="H304" s="9">
        <v>195980</v>
      </c>
      <c r="I304" s="121">
        <v>5011499</v>
      </c>
      <c r="J304" s="122"/>
      <c r="K304" s="123"/>
      <c r="L304" s="127" t="s">
        <v>2005</v>
      </c>
      <c r="M304" s="128"/>
      <c r="N304">
        <v>1027</v>
      </c>
      <c r="O304">
        <f t="shared" si="12"/>
        <v>1027</v>
      </c>
      <c r="P304" s="39">
        <f t="shared" si="13"/>
        <v>1866480</v>
      </c>
      <c r="Q304" t="str">
        <f t="shared" si="14"/>
        <v/>
      </c>
    </row>
    <row r="305" spans="1:17" ht="14.45" customHeight="1">
      <c r="A305" s="10">
        <v>286</v>
      </c>
      <c r="B305" s="131"/>
      <c r="C305" s="6" t="s">
        <v>2006</v>
      </c>
      <c r="D305" s="7">
        <v>44929</v>
      </c>
      <c r="E305" s="8" t="s">
        <v>1570</v>
      </c>
      <c r="F305" s="9">
        <v>1866480</v>
      </c>
      <c r="G305" s="8" t="s">
        <v>29</v>
      </c>
      <c r="H305" s="9">
        <v>195980</v>
      </c>
      <c r="I305" s="132"/>
      <c r="J305" s="133"/>
      <c r="K305" s="134"/>
      <c r="L305" s="135"/>
      <c r="M305" s="136"/>
      <c r="N305">
        <v>159</v>
      </c>
      <c r="O305">
        <f t="shared" si="12"/>
        <v>159</v>
      </c>
      <c r="P305" s="39">
        <f t="shared" si="13"/>
        <v>1866480</v>
      </c>
      <c r="Q305" t="str">
        <f t="shared" si="14"/>
        <v/>
      </c>
    </row>
    <row r="306" spans="1:17" ht="14.45" customHeight="1">
      <c r="A306" s="11">
        <v>287</v>
      </c>
      <c r="B306" s="120"/>
      <c r="C306" s="6" t="s">
        <v>2007</v>
      </c>
      <c r="D306" s="7">
        <v>44939</v>
      </c>
      <c r="E306" s="8" t="s">
        <v>1570</v>
      </c>
      <c r="F306" s="9">
        <v>1866480</v>
      </c>
      <c r="G306" s="8" t="s">
        <v>29</v>
      </c>
      <c r="H306" s="9">
        <v>195980</v>
      </c>
      <c r="I306" s="124"/>
      <c r="J306" s="125"/>
      <c r="K306" s="126"/>
      <c r="L306" s="129"/>
      <c r="M306" s="130"/>
      <c r="N306">
        <v>1515</v>
      </c>
      <c r="O306">
        <f t="shared" si="12"/>
        <v>1515</v>
      </c>
      <c r="P306" s="39">
        <f t="shared" si="13"/>
        <v>1866480</v>
      </c>
      <c r="Q306" t="str">
        <f t="shared" si="14"/>
        <v/>
      </c>
    </row>
    <row r="307" spans="1:17" ht="16.149999999999999" hidden="1" customHeight="1">
      <c r="A307" s="12">
        <v>288</v>
      </c>
      <c r="B307" s="12" t="s">
        <v>2008</v>
      </c>
      <c r="C307" s="6" t="s">
        <v>2009</v>
      </c>
      <c r="D307" s="7">
        <v>44897</v>
      </c>
      <c r="E307" s="8" t="s">
        <v>1573</v>
      </c>
      <c r="F307" s="9">
        <v>1168020</v>
      </c>
      <c r="G307" s="8">
        <v>0</v>
      </c>
      <c r="H307" s="8">
        <v>0</v>
      </c>
      <c r="I307" s="137">
        <v>1168020</v>
      </c>
      <c r="J307" s="138"/>
      <c r="K307" s="139"/>
      <c r="L307" s="140" t="s">
        <v>2005</v>
      </c>
      <c r="M307" s="141"/>
      <c r="N307">
        <v>4226</v>
      </c>
      <c r="O307">
        <f t="shared" si="12"/>
        <v>4226</v>
      </c>
      <c r="P307" s="39">
        <f t="shared" si="13"/>
        <v>1168020</v>
      </c>
      <c r="Q307" t="str">
        <f t="shared" si="14"/>
        <v/>
      </c>
    </row>
    <row r="308" spans="1:17" ht="16.149999999999999" hidden="1" customHeight="1">
      <c r="A308" s="12">
        <v>289</v>
      </c>
      <c r="B308" s="12" t="s">
        <v>2010</v>
      </c>
      <c r="C308" s="6" t="s">
        <v>2011</v>
      </c>
      <c r="D308" s="7">
        <v>44908</v>
      </c>
      <c r="E308" s="8" t="s">
        <v>1573</v>
      </c>
      <c r="F308" s="9">
        <v>1868832</v>
      </c>
      <c r="G308" s="8" t="s">
        <v>1585</v>
      </c>
      <c r="H308" s="9">
        <v>196227</v>
      </c>
      <c r="I308" s="137">
        <v>1672605</v>
      </c>
      <c r="J308" s="138"/>
      <c r="K308" s="139"/>
      <c r="L308" s="140" t="s">
        <v>2005</v>
      </c>
      <c r="M308" s="141"/>
      <c r="N308">
        <v>5392</v>
      </c>
      <c r="O308">
        <f t="shared" si="12"/>
        <v>5392</v>
      </c>
      <c r="P308" s="39">
        <f t="shared" si="13"/>
        <v>1868832</v>
      </c>
      <c r="Q308" t="str">
        <f t="shared" si="14"/>
        <v/>
      </c>
    </row>
    <row r="309" spans="1:17" ht="16.149999999999999" hidden="1" customHeight="1">
      <c r="A309" s="12">
        <v>290</v>
      </c>
      <c r="B309" s="12" t="s">
        <v>2012</v>
      </c>
      <c r="C309" s="6" t="s">
        <v>2013</v>
      </c>
      <c r="D309" s="7">
        <v>44915</v>
      </c>
      <c r="E309" s="8" t="s">
        <v>1573</v>
      </c>
      <c r="F309" s="9">
        <v>1374408</v>
      </c>
      <c r="G309" s="8" t="s">
        <v>1585</v>
      </c>
      <c r="H309" s="9">
        <v>144313</v>
      </c>
      <c r="I309" s="137">
        <v>1230095</v>
      </c>
      <c r="J309" s="138"/>
      <c r="K309" s="139"/>
      <c r="L309" s="140" t="s">
        <v>2005</v>
      </c>
      <c r="M309" s="141"/>
      <c r="N309">
        <v>6175</v>
      </c>
      <c r="O309">
        <f t="shared" si="12"/>
        <v>6175</v>
      </c>
      <c r="P309" s="39">
        <f t="shared" si="13"/>
        <v>1374408</v>
      </c>
      <c r="Q309" t="str">
        <f t="shared" si="14"/>
        <v/>
      </c>
    </row>
    <row r="310" spans="1:17" ht="16.149999999999999" customHeight="1">
      <c r="A310" s="12">
        <v>291</v>
      </c>
      <c r="B310" s="12" t="s">
        <v>2014</v>
      </c>
      <c r="C310" s="6" t="s">
        <v>2015</v>
      </c>
      <c r="D310" s="7">
        <v>44937</v>
      </c>
      <c r="E310" s="8" t="s">
        <v>1570</v>
      </c>
      <c r="F310" s="9">
        <v>2855160</v>
      </c>
      <c r="G310" s="8" t="s">
        <v>29</v>
      </c>
      <c r="H310" s="9">
        <v>299792</v>
      </c>
      <c r="I310" s="137">
        <v>2555368</v>
      </c>
      <c r="J310" s="138"/>
      <c r="K310" s="139"/>
      <c r="L310" s="140" t="s">
        <v>1012</v>
      </c>
      <c r="M310" s="141"/>
      <c r="N310">
        <v>1080</v>
      </c>
      <c r="O310">
        <f t="shared" si="12"/>
        <v>1080</v>
      </c>
      <c r="P310" s="39">
        <f t="shared" si="13"/>
        <v>2855160</v>
      </c>
      <c r="Q310" t="str">
        <f t="shared" si="14"/>
        <v/>
      </c>
    </row>
    <row r="311" spans="1:17" ht="16.149999999999999" customHeight="1">
      <c r="A311" s="12">
        <v>292</v>
      </c>
      <c r="B311" s="12" t="s">
        <v>2016</v>
      </c>
      <c r="C311" s="6" t="s">
        <v>2017</v>
      </c>
      <c r="D311" s="7">
        <v>44980</v>
      </c>
      <c r="E311" s="8" t="s">
        <v>2018</v>
      </c>
      <c r="F311" s="9">
        <v>-119070</v>
      </c>
      <c r="G311" s="8" t="s">
        <v>29</v>
      </c>
      <c r="H311" s="9">
        <v>-12502</v>
      </c>
      <c r="I311" s="137">
        <v>-106568</v>
      </c>
      <c r="J311" s="138"/>
      <c r="K311" s="139"/>
      <c r="L311" s="140" t="s">
        <v>1017</v>
      </c>
      <c r="M311" s="141"/>
      <c r="N311">
        <v>214</v>
      </c>
      <c r="O311">
        <f t="shared" si="12"/>
        <v>214</v>
      </c>
      <c r="P311" s="39">
        <f t="shared" si="13"/>
        <v>-119070</v>
      </c>
      <c r="Q311" t="str">
        <f t="shared" si="14"/>
        <v>HT</v>
      </c>
    </row>
    <row r="312" spans="1:17" ht="16.149999999999999" customHeight="1">
      <c r="A312" s="12">
        <v>293</v>
      </c>
      <c r="B312" s="12" t="s">
        <v>2019</v>
      </c>
      <c r="C312" s="6" t="s">
        <v>2020</v>
      </c>
      <c r="D312" s="7">
        <v>44928</v>
      </c>
      <c r="E312" s="8" t="s">
        <v>1570</v>
      </c>
      <c r="F312" s="9">
        <v>1884960</v>
      </c>
      <c r="G312" s="8" t="s">
        <v>29</v>
      </c>
      <c r="H312" s="9">
        <v>197921</v>
      </c>
      <c r="I312" s="137">
        <v>1687039</v>
      </c>
      <c r="J312" s="138"/>
      <c r="K312" s="139"/>
      <c r="L312" s="140" t="s">
        <v>1024</v>
      </c>
      <c r="M312" s="141"/>
      <c r="N312">
        <v>49</v>
      </c>
      <c r="O312">
        <f t="shared" si="12"/>
        <v>49</v>
      </c>
      <c r="P312" s="39">
        <f t="shared" si="13"/>
        <v>1884960</v>
      </c>
      <c r="Q312" t="str">
        <f t="shared" si="14"/>
        <v/>
      </c>
    </row>
    <row r="313" spans="1:17" ht="16.149999999999999" customHeight="1">
      <c r="A313" s="12">
        <v>294</v>
      </c>
      <c r="B313" s="12" t="s">
        <v>2021</v>
      </c>
      <c r="C313" s="6" t="s">
        <v>2022</v>
      </c>
      <c r="D313" s="7">
        <v>44963</v>
      </c>
      <c r="E313" s="8" t="s">
        <v>2023</v>
      </c>
      <c r="F313" s="9">
        <v>-207900</v>
      </c>
      <c r="G313" s="8" t="s">
        <v>29</v>
      </c>
      <c r="H313" s="9">
        <v>-21830</v>
      </c>
      <c r="I313" s="137">
        <v>-186070</v>
      </c>
      <c r="J313" s="138"/>
      <c r="K313" s="139"/>
      <c r="L313" s="140" t="s">
        <v>1024</v>
      </c>
      <c r="M313" s="141"/>
      <c r="N313" s="79" t="s">
        <v>0</v>
      </c>
      <c r="O313" t="e">
        <f t="shared" si="12"/>
        <v>#VALUE!</v>
      </c>
      <c r="P313" s="39">
        <f t="shared" si="13"/>
        <v>-207900</v>
      </c>
      <c r="Q313" t="str">
        <f t="shared" si="14"/>
        <v>HT</v>
      </c>
    </row>
    <row r="314" spans="1:17" ht="16.149999999999999" customHeight="1">
      <c r="A314" s="12">
        <v>295</v>
      </c>
      <c r="B314" s="12" t="s">
        <v>2024</v>
      </c>
      <c r="C314" s="6" t="s">
        <v>2025</v>
      </c>
      <c r="D314" s="7">
        <v>44935</v>
      </c>
      <c r="E314" s="8" t="s">
        <v>1570</v>
      </c>
      <c r="F314" s="9">
        <v>1142064</v>
      </c>
      <c r="G314" s="8" t="s">
        <v>29</v>
      </c>
      <c r="H314" s="9">
        <v>119917</v>
      </c>
      <c r="I314" s="137">
        <v>1022147</v>
      </c>
      <c r="J314" s="138"/>
      <c r="K314" s="139"/>
      <c r="L314" s="140" t="s">
        <v>1052</v>
      </c>
      <c r="M314" s="141"/>
      <c r="N314">
        <v>971</v>
      </c>
      <c r="O314">
        <f t="shared" si="12"/>
        <v>971</v>
      </c>
      <c r="P314" s="39">
        <f t="shared" si="13"/>
        <v>1142064</v>
      </c>
      <c r="Q314" t="str">
        <f t="shared" si="14"/>
        <v/>
      </c>
    </row>
    <row r="315" spans="1:17" ht="16.149999999999999" hidden="1" customHeight="1">
      <c r="A315" s="12">
        <v>296</v>
      </c>
      <c r="B315" s="12" t="s">
        <v>2026</v>
      </c>
      <c r="C315" s="6" t="s">
        <v>2027</v>
      </c>
      <c r="D315" s="7">
        <v>44914</v>
      </c>
      <c r="E315" s="8" t="s">
        <v>1573</v>
      </c>
      <c r="F315" s="9">
        <v>458136</v>
      </c>
      <c r="G315" s="8" t="s">
        <v>29</v>
      </c>
      <c r="H315" s="9">
        <v>48104</v>
      </c>
      <c r="I315" s="137">
        <v>410032</v>
      </c>
      <c r="J315" s="138"/>
      <c r="K315" s="139"/>
      <c r="L315" s="140" t="s">
        <v>1052</v>
      </c>
      <c r="M315" s="141"/>
      <c r="N315">
        <v>6019</v>
      </c>
      <c r="O315">
        <f t="shared" si="12"/>
        <v>6019</v>
      </c>
      <c r="P315" s="39">
        <f t="shared" si="13"/>
        <v>458136</v>
      </c>
      <c r="Q315" t="str">
        <f t="shared" si="14"/>
        <v/>
      </c>
    </row>
    <row r="316" spans="1:17" ht="16.149999999999999" customHeight="1">
      <c r="A316" s="12">
        <v>297</v>
      </c>
      <c r="B316" s="12" t="s">
        <v>2028</v>
      </c>
      <c r="C316" s="6" t="s">
        <v>2029</v>
      </c>
      <c r="D316" s="7">
        <v>44930</v>
      </c>
      <c r="E316" s="8" t="s">
        <v>1570</v>
      </c>
      <c r="F316" s="9">
        <v>951720</v>
      </c>
      <c r="G316" s="8" t="s">
        <v>1585</v>
      </c>
      <c r="H316" s="9">
        <v>99931</v>
      </c>
      <c r="I316" s="137">
        <v>851789</v>
      </c>
      <c r="J316" s="138"/>
      <c r="K316" s="139"/>
      <c r="L316" s="140" t="s">
        <v>2030</v>
      </c>
      <c r="M316" s="141"/>
      <c r="N316">
        <v>270</v>
      </c>
      <c r="O316">
        <f t="shared" si="12"/>
        <v>270</v>
      </c>
      <c r="P316" s="39">
        <f t="shared" si="13"/>
        <v>951720</v>
      </c>
      <c r="Q316" t="str">
        <f t="shared" si="14"/>
        <v/>
      </c>
    </row>
    <row r="317" spans="1:17" ht="16.149999999999999" hidden="1" customHeight="1">
      <c r="A317" s="12">
        <v>298</v>
      </c>
      <c r="B317" s="12" t="s">
        <v>2031</v>
      </c>
      <c r="C317" s="6" t="s">
        <v>2032</v>
      </c>
      <c r="D317" s="7">
        <v>44901</v>
      </c>
      <c r="E317" s="8" t="s">
        <v>1573</v>
      </c>
      <c r="F317" s="9">
        <v>2336040</v>
      </c>
      <c r="G317" s="8">
        <v>0</v>
      </c>
      <c r="H317" s="8">
        <v>0</v>
      </c>
      <c r="I317" s="137">
        <v>2336040</v>
      </c>
      <c r="J317" s="138"/>
      <c r="K317" s="139"/>
      <c r="L317" s="140" t="s">
        <v>2030</v>
      </c>
      <c r="M317" s="141"/>
      <c r="N317">
        <v>4389</v>
      </c>
      <c r="O317">
        <f t="shared" si="12"/>
        <v>4389</v>
      </c>
      <c r="P317" s="39">
        <f t="shared" si="13"/>
        <v>2336040</v>
      </c>
      <c r="Q317" t="str">
        <f t="shared" si="14"/>
        <v/>
      </c>
    </row>
    <row r="318" spans="1:17" ht="16.149999999999999" customHeight="1">
      <c r="A318" s="12">
        <v>299</v>
      </c>
      <c r="B318" s="12" t="s">
        <v>2033</v>
      </c>
      <c r="C318" s="6" t="s">
        <v>2034</v>
      </c>
      <c r="D318" s="7">
        <v>44980</v>
      </c>
      <c r="E318" s="8" t="s">
        <v>2035</v>
      </c>
      <c r="F318" s="9">
        <v>-476280</v>
      </c>
      <c r="G318" s="8" t="s">
        <v>29</v>
      </c>
      <c r="H318" s="9">
        <v>-50009</v>
      </c>
      <c r="I318" s="137">
        <v>-426271</v>
      </c>
      <c r="J318" s="138"/>
      <c r="K318" s="139"/>
      <c r="L318" s="140" t="s">
        <v>1056</v>
      </c>
      <c r="M318" s="141"/>
      <c r="N318" s="79" t="s">
        <v>0</v>
      </c>
      <c r="O318" t="e">
        <f t="shared" si="12"/>
        <v>#VALUE!</v>
      </c>
      <c r="P318" s="39">
        <f t="shared" si="13"/>
        <v>-476280</v>
      </c>
      <c r="Q318" t="str">
        <f t="shared" si="14"/>
        <v>HT</v>
      </c>
    </row>
    <row r="319" spans="1:17" ht="16.149999999999999" customHeight="1">
      <c r="A319" s="12">
        <v>300</v>
      </c>
      <c r="B319" s="12" t="s">
        <v>2036</v>
      </c>
      <c r="C319" s="6" t="s">
        <v>2037</v>
      </c>
      <c r="D319" s="7">
        <v>44944</v>
      </c>
      <c r="E319" s="8" t="s">
        <v>1570</v>
      </c>
      <c r="F319" s="9">
        <v>5710320</v>
      </c>
      <c r="G319" s="8" t="s">
        <v>29</v>
      </c>
      <c r="H319" s="9">
        <v>599584</v>
      </c>
      <c r="I319" s="137">
        <v>5110736</v>
      </c>
      <c r="J319" s="138"/>
      <c r="K319" s="139"/>
      <c r="L319" s="140" t="s">
        <v>1073</v>
      </c>
      <c r="M319" s="141"/>
      <c r="N319">
        <v>1769</v>
      </c>
      <c r="O319">
        <f t="shared" si="12"/>
        <v>1769</v>
      </c>
      <c r="P319" s="39">
        <f t="shared" si="13"/>
        <v>5710320</v>
      </c>
      <c r="Q319" t="str">
        <f t="shared" si="14"/>
        <v/>
      </c>
    </row>
    <row r="320" spans="1:17" ht="14.45" customHeight="1">
      <c r="A320" s="5">
        <v>301</v>
      </c>
      <c r="B320" s="119" t="s">
        <v>2038</v>
      </c>
      <c r="C320" s="6" t="s">
        <v>2039</v>
      </c>
      <c r="D320" s="7">
        <v>44930</v>
      </c>
      <c r="E320" s="8" t="s">
        <v>1570</v>
      </c>
      <c r="F320" s="9">
        <v>5710320</v>
      </c>
      <c r="G320" s="8" t="s">
        <v>29</v>
      </c>
      <c r="H320" s="9">
        <v>599584</v>
      </c>
      <c r="I320" s="121">
        <v>17035788</v>
      </c>
      <c r="J320" s="122"/>
      <c r="K320" s="123"/>
      <c r="L320" s="127" t="s">
        <v>1076</v>
      </c>
      <c r="M320" s="128"/>
      <c r="N320">
        <v>306</v>
      </c>
      <c r="O320">
        <f t="shared" si="12"/>
        <v>306</v>
      </c>
      <c r="P320" s="39">
        <f t="shared" si="13"/>
        <v>5710320</v>
      </c>
      <c r="Q320" t="str">
        <f t="shared" si="14"/>
        <v/>
      </c>
    </row>
    <row r="321" spans="1:17" ht="14.45" customHeight="1">
      <c r="A321" s="10">
        <v>302</v>
      </c>
      <c r="B321" s="131"/>
      <c r="C321" s="6" t="s">
        <v>2040</v>
      </c>
      <c r="D321" s="7">
        <v>44939</v>
      </c>
      <c r="E321" s="8" t="s">
        <v>1570</v>
      </c>
      <c r="F321" s="9">
        <v>3806880</v>
      </c>
      <c r="G321" s="8" t="s">
        <v>29</v>
      </c>
      <c r="H321" s="9">
        <v>399722</v>
      </c>
      <c r="I321" s="132"/>
      <c r="J321" s="133"/>
      <c r="K321" s="134"/>
      <c r="L321" s="135"/>
      <c r="M321" s="136"/>
      <c r="N321">
        <v>1510</v>
      </c>
      <c r="O321">
        <f t="shared" si="12"/>
        <v>1510</v>
      </c>
      <c r="P321" s="39">
        <f t="shared" si="13"/>
        <v>3806880</v>
      </c>
      <c r="Q321" t="str">
        <f t="shared" si="14"/>
        <v/>
      </c>
    </row>
    <row r="322" spans="1:17" ht="14.45" customHeight="1">
      <c r="A322" s="11">
        <v>303</v>
      </c>
      <c r="B322" s="120"/>
      <c r="C322" s="6" t="s">
        <v>2041</v>
      </c>
      <c r="D322" s="7">
        <v>44932</v>
      </c>
      <c r="E322" s="8" t="s">
        <v>1570</v>
      </c>
      <c r="F322" s="9">
        <v>9517200</v>
      </c>
      <c r="G322" s="8" t="s">
        <v>29</v>
      </c>
      <c r="H322" s="9">
        <v>999306</v>
      </c>
      <c r="I322" s="124"/>
      <c r="J322" s="125"/>
      <c r="K322" s="126"/>
      <c r="L322" s="129"/>
      <c r="M322" s="130"/>
      <c r="N322">
        <v>719</v>
      </c>
      <c r="O322">
        <f t="shared" si="12"/>
        <v>719</v>
      </c>
      <c r="P322" s="39">
        <f t="shared" si="13"/>
        <v>9517200</v>
      </c>
      <c r="Q322" t="str">
        <f t="shared" si="14"/>
        <v/>
      </c>
    </row>
    <row r="323" spans="1:17" ht="16.149999999999999" customHeight="1">
      <c r="A323" s="12">
        <v>304</v>
      </c>
      <c r="B323" s="12" t="s">
        <v>2042</v>
      </c>
      <c r="C323" s="6" t="s">
        <v>2043</v>
      </c>
      <c r="D323" s="7">
        <v>44930</v>
      </c>
      <c r="E323" s="8" t="s">
        <v>1578</v>
      </c>
      <c r="F323" s="9">
        <v>970200</v>
      </c>
      <c r="G323" s="8" t="s">
        <v>29</v>
      </c>
      <c r="H323" s="9">
        <v>101871</v>
      </c>
      <c r="I323" s="137">
        <v>868329</v>
      </c>
      <c r="J323" s="138"/>
      <c r="K323" s="139"/>
      <c r="L323" s="140" t="s">
        <v>1087</v>
      </c>
      <c r="M323" s="141"/>
      <c r="N323">
        <v>298</v>
      </c>
      <c r="O323">
        <f t="shared" si="12"/>
        <v>298</v>
      </c>
      <c r="P323" s="39">
        <f t="shared" si="13"/>
        <v>970200</v>
      </c>
      <c r="Q323" t="str">
        <f t="shared" si="14"/>
        <v/>
      </c>
    </row>
    <row r="324" spans="1:17" ht="16.149999999999999" customHeight="1">
      <c r="A324" s="12">
        <v>305</v>
      </c>
      <c r="B324" s="12" t="s">
        <v>2044</v>
      </c>
      <c r="C324" s="6" t="s">
        <v>2045</v>
      </c>
      <c r="D324" s="7">
        <v>44930</v>
      </c>
      <c r="E324" s="8" t="s">
        <v>1570</v>
      </c>
      <c r="F324" s="9">
        <v>466620</v>
      </c>
      <c r="G324" s="8" t="s">
        <v>29</v>
      </c>
      <c r="H324" s="9">
        <v>48995</v>
      </c>
      <c r="I324" s="137">
        <v>417625</v>
      </c>
      <c r="J324" s="138"/>
      <c r="K324" s="139"/>
      <c r="L324" s="140" t="s">
        <v>1093</v>
      </c>
      <c r="M324" s="141"/>
      <c r="N324">
        <v>310</v>
      </c>
      <c r="O324">
        <f t="shared" si="12"/>
        <v>310</v>
      </c>
      <c r="P324" s="39">
        <f t="shared" si="13"/>
        <v>466620</v>
      </c>
      <c r="Q324" t="str">
        <f t="shared" si="14"/>
        <v/>
      </c>
    </row>
    <row r="325" spans="1:17" ht="16.149999999999999" customHeight="1">
      <c r="A325" s="12">
        <v>306</v>
      </c>
      <c r="B325" s="12" t="s">
        <v>2046</v>
      </c>
      <c r="C325" s="6" t="s">
        <v>2047</v>
      </c>
      <c r="D325" s="7">
        <v>44961</v>
      </c>
      <c r="E325" s="8" t="s">
        <v>2048</v>
      </c>
      <c r="F325" s="9">
        <v>-119070</v>
      </c>
      <c r="G325" s="8" t="s">
        <v>29</v>
      </c>
      <c r="H325" s="9">
        <v>-12502</v>
      </c>
      <c r="I325" s="137">
        <v>-106568</v>
      </c>
      <c r="J325" s="138"/>
      <c r="K325" s="139"/>
      <c r="L325" s="140" t="s">
        <v>1093</v>
      </c>
      <c r="M325" s="141"/>
      <c r="N325" t="str">
        <f>+RIGHT(C325,3)</f>
        <v>145</v>
      </c>
      <c r="O325">
        <f t="shared" si="12"/>
        <v>145</v>
      </c>
      <c r="P325" s="39">
        <f t="shared" si="13"/>
        <v>-119070</v>
      </c>
      <c r="Q325" t="str">
        <f t="shared" si="14"/>
        <v>HT</v>
      </c>
    </row>
    <row r="326" spans="1:17" ht="16.149999999999999" hidden="1" customHeight="1">
      <c r="A326" s="12">
        <v>307</v>
      </c>
      <c r="B326" s="12" t="s">
        <v>2049</v>
      </c>
      <c r="C326" s="6" t="s">
        <v>2050</v>
      </c>
      <c r="D326" s="7">
        <v>44898</v>
      </c>
      <c r="E326" s="8" t="s">
        <v>1573</v>
      </c>
      <c r="F326" s="9">
        <v>2336040</v>
      </c>
      <c r="G326" s="8">
        <v>0</v>
      </c>
      <c r="H326" s="8">
        <v>0</v>
      </c>
      <c r="I326" s="137">
        <v>2336040</v>
      </c>
      <c r="J326" s="138"/>
      <c r="K326" s="139"/>
      <c r="L326" s="140" t="s">
        <v>1106</v>
      </c>
      <c r="M326" s="141"/>
      <c r="N326">
        <v>4311</v>
      </c>
      <c r="O326">
        <f t="shared" si="12"/>
        <v>4311</v>
      </c>
      <c r="P326" s="39">
        <f t="shared" si="13"/>
        <v>2336040</v>
      </c>
      <c r="Q326" t="str">
        <f t="shared" si="14"/>
        <v/>
      </c>
    </row>
    <row r="327" spans="1:17" ht="14.65" customHeight="1">
      <c r="A327" s="5">
        <v>308</v>
      </c>
      <c r="B327" s="119" t="s">
        <v>2051</v>
      </c>
      <c r="C327" s="6" t="s">
        <v>2052</v>
      </c>
      <c r="D327" s="7">
        <v>44928</v>
      </c>
      <c r="E327" s="8" t="s">
        <v>1578</v>
      </c>
      <c r="F327" s="9">
        <v>970200</v>
      </c>
      <c r="G327" s="8" t="s">
        <v>29</v>
      </c>
      <c r="H327" s="9">
        <v>101871</v>
      </c>
      <c r="I327" s="121">
        <v>1736658</v>
      </c>
      <c r="J327" s="122"/>
      <c r="K327" s="123"/>
      <c r="L327" s="127" t="s">
        <v>1113</v>
      </c>
      <c r="M327" s="128"/>
      <c r="N327">
        <v>15</v>
      </c>
      <c r="O327">
        <f t="shared" si="12"/>
        <v>15</v>
      </c>
      <c r="P327" s="39">
        <f t="shared" si="13"/>
        <v>970200</v>
      </c>
      <c r="Q327" t="str">
        <f t="shared" si="14"/>
        <v/>
      </c>
    </row>
    <row r="328" spans="1:17" ht="14.65" customHeight="1">
      <c r="A328" s="11">
        <v>309</v>
      </c>
      <c r="B328" s="120"/>
      <c r="C328" s="6" t="s">
        <v>2053</v>
      </c>
      <c r="D328" s="7">
        <v>44942</v>
      </c>
      <c r="E328" s="8" t="s">
        <v>1578</v>
      </c>
      <c r="F328" s="9">
        <v>970200</v>
      </c>
      <c r="G328" s="8" t="s">
        <v>29</v>
      </c>
      <c r="H328" s="9">
        <v>101871</v>
      </c>
      <c r="I328" s="124"/>
      <c r="J328" s="125"/>
      <c r="K328" s="126"/>
      <c r="L328" s="129"/>
      <c r="M328" s="130"/>
      <c r="N328">
        <v>1691</v>
      </c>
      <c r="O328">
        <f t="shared" si="12"/>
        <v>1691</v>
      </c>
      <c r="P328" s="39">
        <f t="shared" si="13"/>
        <v>970200</v>
      </c>
      <c r="Q328" t="str">
        <f t="shared" si="14"/>
        <v/>
      </c>
    </row>
    <row r="329" spans="1:17" ht="16.149999999999999" customHeight="1">
      <c r="A329" s="12">
        <v>310</v>
      </c>
      <c r="B329" s="12" t="s">
        <v>2054</v>
      </c>
      <c r="C329" s="6" t="s">
        <v>2055</v>
      </c>
      <c r="D329" s="7">
        <v>44996</v>
      </c>
      <c r="E329" s="8" t="s">
        <v>2056</v>
      </c>
      <c r="F329" s="9">
        <v>-679140</v>
      </c>
      <c r="G329" s="8" t="s">
        <v>29</v>
      </c>
      <c r="H329" s="9">
        <v>-71310</v>
      </c>
      <c r="I329" s="137">
        <v>-607830</v>
      </c>
      <c r="J329" s="138"/>
      <c r="K329" s="139"/>
      <c r="L329" s="140" t="s">
        <v>1113</v>
      </c>
      <c r="M329" s="141"/>
      <c r="N329" s="79" t="s">
        <v>0</v>
      </c>
      <c r="O329" t="e">
        <f t="shared" si="12"/>
        <v>#VALUE!</v>
      </c>
      <c r="P329" s="39">
        <f t="shared" si="13"/>
        <v>-679140</v>
      </c>
      <c r="Q329" t="str">
        <f t="shared" si="14"/>
        <v>HT</v>
      </c>
    </row>
    <row r="330" spans="1:17" ht="16.149999999999999" hidden="1" customHeight="1">
      <c r="A330" s="12">
        <v>311</v>
      </c>
      <c r="B330" s="12" t="s">
        <v>2057</v>
      </c>
      <c r="C330" s="6" t="s">
        <v>2058</v>
      </c>
      <c r="D330" s="7">
        <v>44901</v>
      </c>
      <c r="E330" s="8" t="s">
        <v>1573</v>
      </c>
      <c r="F330" s="9">
        <v>572670</v>
      </c>
      <c r="G330" s="8">
        <v>0</v>
      </c>
      <c r="H330" s="8">
        <v>0</v>
      </c>
      <c r="I330" s="137">
        <v>572670</v>
      </c>
      <c r="J330" s="138"/>
      <c r="K330" s="139"/>
      <c r="L330" s="140" t="s">
        <v>2059</v>
      </c>
      <c r="M330" s="141"/>
      <c r="N330">
        <v>4456</v>
      </c>
      <c r="O330">
        <f t="shared" si="12"/>
        <v>4456</v>
      </c>
      <c r="P330" s="39">
        <f t="shared" si="13"/>
        <v>572670</v>
      </c>
      <c r="Q330" t="str">
        <f t="shared" si="14"/>
        <v/>
      </c>
    </row>
    <row r="331" spans="1:17" ht="16.149999999999999" customHeight="1">
      <c r="A331" s="12">
        <v>312</v>
      </c>
      <c r="B331" s="12" t="s">
        <v>2060</v>
      </c>
      <c r="C331" s="6" t="s">
        <v>2061</v>
      </c>
      <c r="D331" s="7">
        <v>44928</v>
      </c>
      <c r="E331" s="8" t="s">
        <v>1570</v>
      </c>
      <c r="F331" s="9">
        <v>951720</v>
      </c>
      <c r="G331" s="8" t="s">
        <v>29</v>
      </c>
      <c r="H331" s="9">
        <v>99931</v>
      </c>
      <c r="I331" s="137">
        <v>851789</v>
      </c>
      <c r="J331" s="138"/>
      <c r="K331" s="139"/>
      <c r="L331" s="140" t="s">
        <v>2062</v>
      </c>
      <c r="M331" s="141"/>
      <c r="N331">
        <v>19</v>
      </c>
      <c r="O331">
        <f t="shared" si="12"/>
        <v>19</v>
      </c>
      <c r="P331" s="39">
        <f t="shared" si="13"/>
        <v>951720</v>
      </c>
      <c r="Q331" t="str">
        <f t="shared" si="14"/>
        <v/>
      </c>
    </row>
    <row r="332" spans="1:17" ht="14.65" customHeight="1">
      <c r="A332" s="5">
        <v>313</v>
      </c>
      <c r="B332" s="119" t="s">
        <v>2063</v>
      </c>
      <c r="C332" s="6" t="s">
        <v>2064</v>
      </c>
      <c r="D332" s="7">
        <v>44929</v>
      </c>
      <c r="E332" s="8" t="s">
        <v>1570</v>
      </c>
      <c r="F332" s="9">
        <v>933240</v>
      </c>
      <c r="G332" s="8" t="s">
        <v>29</v>
      </c>
      <c r="H332" s="9">
        <v>97990</v>
      </c>
      <c r="I332" s="121">
        <v>2088124</v>
      </c>
      <c r="J332" s="122"/>
      <c r="K332" s="123"/>
      <c r="L332" s="127" t="s">
        <v>1123</v>
      </c>
      <c r="M332" s="128"/>
      <c r="N332">
        <v>161</v>
      </c>
      <c r="O332">
        <f t="shared" si="12"/>
        <v>161</v>
      </c>
      <c r="P332" s="39">
        <f t="shared" si="13"/>
        <v>933240</v>
      </c>
      <c r="Q332" t="str">
        <f t="shared" si="14"/>
        <v/>
      </c>
    </row>
    <row r="333" spans="1:17" ht="14.65" customHeight="1">
      <c r="A333" s="11">
        <v>314</v>
      </c>
      <c r="B333" s="120"/>
      <c r="C333" s="6" t="s">
        <v>2065</v>
      </c>
      <c r="D333" s="7">
        <v>44936</v>
      </c>
      <c r="E333" s="8" t="s">
        <v>1570</v>
      </c>
      <c r="F333" s="9">
        <v>1399860</v>
      </c>
      <c r="G333" s="8" t="s">
        <v>29</v>
      </c>
      <c r="H333" s="9">
        <v>146986</v>
      </c>
      <c r="I333" s="124"/>
      <c r="J333" s="125"/>
      <c r="K333" s="126"/>
      <c r="L333" s="129"/>
      <c r="M333" s="130"/>
      <c r="N333">
        <v>1025</v>
      </c>
      <c r="O333">
        <f t="shared" si="12"/>
        <v>1025</v>
      </c>
      <c r="P333" s="39">
        <f t="shared" si="13"/>
        <v>1399860</v>
      </c>
      <c r="Q333" t="str">
        <f t="shared" si="14"/>
        <v/>
      </c>
    </row>
    <row r="334" spans="1:17" ht="14.45" customHeight="1">
      <c r="A334" s="5">
        <v>315</v>
      </c>
      <c r="B334" s="119" t="s">
        <v>2066</v>
      </c>
      <c r="C334" s="6" t="s">
        <v>2067</v>
      </c>
      <c r="D334" s="7">
        <v>44937</v>
      </c>
      <c r="E334" s="8" t="s">
        <v>1570</v>
      </c>
      <c r="F334" s="9">
        <v>3806880</v>
      </c>
      <c r="G334" s="8" t="s">
        <v>29</v>
      </c>
      <c r="H334" s="9">
        <v>399723</v>
      </c>
      <c r="I334" s="121">
        <v>5945986</v>
      </c>
      <c r="J334" s="122"/>
      <c r="K334" s="123"/>
      <c r="L334" s="127" t="s">
        <v>2068</v>
      </c>
      <c r="M334" s="128"/>
      <c r="N334">
        <v>1098</v>
      </c>
      <c r="O334">
        <f t="shared" si="12"/>
        <v>1098</v>
      </c>
      <c r="P334" s="39">
        <f t="shared" si="13"/>
        <v>3806880</v>
      </c>
      <c r="Q334" t="str">
        <f t="shared" si="14"/>
        <v/>
      </c>
    </row>
    <row r="335" spans="1:17" ht="14.45" customHeight="1">
      <c r="A335" s="10">
        <v>316</v>
      </c>
      <c r="B335" s="131"/>
      <c r="C335" s="6" t="s">
        <v>2069</v>
      </c>
      <c r="D335" s="7">
        <v>44930</v>
      </c>
      <c r="E335" s="8" t="s">
        <v>1570</v>
      </c>
      <c r="F335" s="9">
        <v>933240</v>
      </c>
      <c r="G335" s="8" t="s">
        <v>29</v>
      </c>
      <c r="H335" s="9">
        <v>97990</v>
      </c>
      <c r="I335" s="132"/>
      <c r="J335" s="133"/>
      <c r="K335" s="134"/>
      <c r="L335" s="135"/>
      <c r="M335" s="136"/>
      <c r="N335">
        <v>294</v>
      </c>
      <c r="O335">
        <f t="shared" si="12"/>
        <v>294</v>
      </c>
      <c r="P335" s="39">
        <f t="shared" si="13"/>
        <v>933240</v>
      </c>
      <c r="Q335" t="str">
        <f t="shared" si="14"/>
        <v/>
      </c>
    </row>
    <row r="336" spans="1:17" ht="14.45" customHeight="1">
      <c r="A336" s="11">
        <v>317</v>
      </c>
      <c r="B336" s="120"/>
      <c r="C336" s="6" t="s">
        <v>2070</v>
      </c>
      <c r="D336" s="7">
        <v>44930</v>
      </c>
      <c r="E336" s="8" t="s">
        <v>1570</v>
      </c>
      <c r="F336" s="9">
        <v>1903440</v>
      </c>
      <c r="G336" s="8" t="s">
        <v>29</v>
      </c>
      <c r="H336" s="9">
        <v>199861</v>
      </c>
      <c r="I336" s="124"/>
      <c r="J336" s="125"/>
      <c r="K336" s="126"/>
      <c r="L336" s="129"/>
      <c r="M336" s="130"/>
      <c r="N336">
        <v>295</v>
      </c>
      <c r="O336">
        <f t="shared" si="12"/>
        <v>295</v>
      </c>
      <c r="P336" s="39">
        <f t="shared" si="13"/>
        <v>1903440</v>
      </c>
      <c r="Q336" t="str">
        <f t="shared" si="14"/>
        <v/>
      </c>
    </row>
    <row r="337" spans="1:17" ht="16.149999999999999" customHeight="1">
      <c r="A337" s="12">
        <v>318</v>
      </c>
      <c r="B337" s="12" t="s">
        <v>2071</v>
      </c>
      <c r="C337" s="6" t="s">
        <v>1067</v>
      </c>
      <c r="D337" s="7">
        <v>44989</v>
      </c>
      <c r="E337" s="8" t="s">
        <v>2072</v>
      </c>
      <c r="F337" s="9">
        <v>-287364</v>
      </c>
      <c r="G337" s="8" t="s">
        <v>29</v>
      </c>
      <c r="H337" s="9">
        <v>-30173</v>
      </c>
      <c r="I337" s="137">
        <v>-257191</v>
      </c>
      <c r="J337" s="138"/>
      <c r="K337" s="139"/>
      <c r="L337" s="140" t="s">
        <v>2068</v>
      </c>
      <c r="M337" s="141"/>
      <c r="N337" s="79" t="s">
        <v>0</v>
      </c>
      <c r="O337" t="e">
        <f t="shared" si="12"/>
        <v>#VALUE!</v>
      </c>
      <c r="P337" s="39">
        <f t="shared" si="13"/>
        <v>-287364</v>
      </c>
      <c r="Q337" t="str">
        <f t="shared" si="14"/>
        <v>HT</v>
      </c>
    </row>
    <row r="338" spans="1:17" ht="16.149999999999999" hidden="1" customHeight="1">
      <c r="A338" s="12">
        <v>319</v>
      </c>
      <c r="B338" s="12" t="s">
        <v>2073</v>
      </c>
      <c r="C338" s="6" t="s">
        <v>2074</v>
      </c>
      <c r="D338" s="7">
        <v>44898</v>
      </c>
      <c r="E338" s="8" t="s">
        <v>1573</v>
      </c>
      <c r="F338" s="9">
        <v>1168020</v>
      </c>
      <c r="G338" s="8">
        <v>0</v>
      </c>
      <c r="H338" s="8">
        <v>0</v>
      </c>
      <c r="I338" s="137">
        <v>1168020</v>
      </c>
      <c r="J338" s="138"/>
      <c r="K338" s="139"/>
      <c r="L338" s="140" t="s">
        <v>2075</v>
      </c>
      <c r="M338" s="141"/>
      <c r="N338">
        <v>4297</v>
      </c>
      <c r="O338">
        <f t="shared" si="12"/>
        <v>4297</v>
      </c>
      <c r="P338" s="39">
        <f t="shared" si="13"/>
        <v>1168020</v>
      </c>
      <c r="Q338" t="str">
        <f t="shared" si="14"/>
        <v/>
      </c>
    </row>
    <row r="339" spans="1:17" ht="16.149999999999999" customHeight="1">
      <c r="A339" s="12">
        <v>320</v>
      </c>
      <c r="B339" s="12" t="s">
        <v>2076</v>
      </c>
      <c r="C339" s="6" t="s">
        <v>2077</v>
      </c>
      <c r="D339" s="7">
        <v>44929</v>
      </c>
      <c r="E339" s="8" t="s">
        <v>1570</v>
      </c>
      <c r="F339" s="9">
        <v>1530144</v>
      </c>
      <c r="G339" s="8" t="s">
        <v>29</v>
      </c>
      <c r="H339" s="9">
        <v>160665</v>
      </c>
      <c r="I339" s="137">
        <v>1369479</v>
      </c>
      <c r="J339" s="138"/>
      <c r="K339" s="139"/>
      <c r="L339" s="140" t="s">
        <v>2078</v>
      </c>
      <c r="M339" s="141"/>
      <c r="N339">
        <v>173</v>
      </c>
      <c r="O339">
        <f t="shared" si="12"/>
        <v>173</v>
      </c>
      <c r="P339" s="39">
        <f t="shared" si="13"/>
        <v>1530144</v>
      </c>
      <c r="Q339" t="str">
        <f t="shared" si="14"/>
        <v/>
      </c>
    </row>
    <row r="340" spans="1:17" ht="14.65" customHeight="1">
      <c r="A340" s="5">
        <v>321</v>
      </c>
      <c r="B340" s="119" t="s">
        <v>2079</v>
      </c>
      <c r="C340" s="6" t="s">
        <v>2080</v>
      </c>
      <c r="D340" s="7">
        <v>44930</v>
      </c>
      <c r="E340" s="8" t="s">
        <v>1570</v>
      </c>
      <c r="F340" s="9">
        <v>1903440</v>
      </c>
      <c r="G340" s="8" t="s">
        <v>29</v>
      </c>
      <c r="H340" s="9">
        <v>199861</v>
      </c>
      <c r="I340" s="121">
        <v>4693111</v>
      </c>
      <c r="J340" s="122"/>
      <c r="K340" s="123"/>
      <c r="L340" s="127" t="s">
        <v>1142</v>
      </c>
      <c r="M340" s="128"/>
      <c r="N340">
        <v>314</v>
      </c>
      <c r="O340">
        <f t="shared" si="12"/>
        <v>314</v>
      </c>
      <c r="P340" s="39">
        <f t="shared" si="13"/>
        <v>1903440</v>
      </c>
      <c r="Q340" t="str">
        <f t="shared" si="14"/>
        <v/>
      </c>
    </row>
    <row r="341" spans="1:17" ht="14.65" customHeight="1">
      <c r="A341" s="11">
        <v>322</v>
      </c>
      <c r="B341" s="120"/>
      <c r="C341" s="6" t="s">
        <v>2081</v>
      </c>
      <c r="D341" s="7">
        <v>44935</v>
      </c>
      <c r="E341" s="8" t="s">
        <v>1570</v>
      </c>
      <c r="F341" s="9">
        <v>3340260</v>
      </c>
      <c r="G341" s="8" t="s">
        <v>29</v>
      </c>
      <c r="H341" s="9">
        <v>350728</v>
      </c>
      <c r="I341" s="124"/>
      <c r="J341" s="125"/>
      <c r="K341" s="126"/>
      <c r="L341" s="129"/>
      <c r="M341" s="130"/>
      <c r="N341">
        <v>943</v>
      </c>
      <c r="O341">
        <f t="shared" ref="O341:O404" si="15">+N341*1</f>
        <v>943</v>
      </c>
      <c r="P341" s="39">
        <f t="shared" ref="P341:P404" si="16">+F341</f>
        <v>3340260</v>
      </c>
      <c r="Q341" t="str">
        <f t="shared" ref="Q341:Q404" si="17">+IF(P341&lt;0,"HT","")</f>
        <v/>
      </c>
    </row>
    <row r="342" spans="1:17" ht="16.149999999999999" customHeight="1">
      <c r="A342" s="12">
        <v>323</v>
      </c>
      <c r="B342" s="12" t="s">
        <v>2082</v>
      </c>
      <c r="C342" s="6" t="s">
        <v>2083</v>
      </c>
      <c r="D342" s="7">
        <v>44979</v>
      </c>
      <c r="E342" s="8" t="s">
        <v>2084</v>
      </c>
      <c r="F342" s="9">
        <v>-1334025</v>
      </c>
      <c r="G342" s="8" t="s">
        <v>29</v>
      </c>
      <c r="H342" s="9">
        <v>-140073</v>
      </c>
      <c r="I342" s="137">
        <v>-1193952</v>
      </c>
      <c r="J342" s="138"/>
      <c r="K342" s="139"/>
      <c r="L342" s="140" t="s">
        <v>1142</v>
      </c>
      <c r="M342" s="141"/>
      <c r="N342" t="str">
        <f t="shared" ref="N342:N344" si="18">+RIGHT(C342,3)</f>
        <v>248</v>
      </c>
      <c r="O342">
        <f t="shared" si="15"/>
        <v>248</v>
      </c>
      <c r="P342" s="39">
        <f t="shared" si="16"/>
        <v>-1334025</v>
      </c>
      <c r="Q342" t="str">
        <f t="shared" si="17"/>
        <v>HT</v>
      </c>
    </row>
    <row r="343" spans="1:17" ht="14.65" customHeight="1">
      <c r="A343" s="5">
        <v>324</v>
      </c>
      <c r="B343" s="119" t="s">
        <v>2085</v>
      </c>
      <c r="C343" s="6" t="s">
        <v>2086</v>
      </c>
      <c r="D343" s="7">
        <v>44961</v>
      </c>
      <c r="E343" s="8" t="s">
        <v>2087</v>
      </c>
      <c r="F343" s="9">
        <v>-388080</v>
      </c>
      <c r="G343" s="8" t="s">
        <v>29</v>
      </c>
      <c r="H343" s="9">
        <v>-40748</v>
      </c>
      <c r="I343" s="121">
        <v>-672955</v>
      </c>
      <c r="J343" s="122"/>
      <c r="K343" s="123"/>
      <c r="L343" s="127" t="s">
        <v>1142</v>
      </c>
      <c r="M343" s="128"/>
      <c r="N343" t="str">
        <f t="shared" si="18"/>
        <v>130</v>
      </c>
      <c r="O343">
        <f t="shared" si="15"/>
        <v>130</v>
      </c>
      <c r="P343" s="39">
        <f t="shared" si="16"/>
        <v>-388080</v>
      </c>
      <c r="Q343" t="str">
        <f t="shared" si="17"/>
        <v>HT</v>
      </c>
    </row>
    <row r="344" spans="1:17" ht="14.65" customHeight="1">
      <c r="A344" s="11">
        <v>325</v>
      </c>
      <c r="B344" s="120"/>
      <c r="C344" s="6" t="s">
        <v>2088</v>
      </c>
      <c r="D344" s="7">
        <v>44977</v>
      </c>
      <c r="E344" s="8" t="s">
        <v>2089</v>
      </c>
      <c r="F344" s="9">
        <v>-363825</v>
      </c>
      <c r="G344" s="8" t="s">
        <v>29</v>
      </c>
      <c r="H344" s="9">
        <v>-38202</v>
      </c>
      <c r="I344" s="124"/>
      <c r="J344" s="125"/>
      <c r="K344" s="126"/>
      <c r="L344" s="129"/>
      <c r="M344" s="130"/>
      <c r="N344" t="str">
        <f t="shared" si="18"/>
        <v>222</v>
      </c>
      <c r="O344">
        <f t="shared" si="15"/>
        <v>222</v>
      </c>
      <c r="P344" s="39">
        <f t="shared" si="16"/>
        <v>-363825</v>
      </c>
      <c r="Q344" t="str">
        <f t="shared" si="17"/>
        <v>HT</v>
      </c>
    </row>
    <row r="345" spans="1:17" ht="16.149999999999999" hidden="1" customHeight="1">
      <c r="A345" s="12">
        <v>326</v>
      </c>
      <c r="B345" s="12" t="s">
        <v>2090</v>
      </c>
      <c r="C345" s="6" t="s">
        <v>2091</v>
      </c>
      <c r="D345" s="7">
        <v>44914</v>
      </c>
      <c r="E345" s="8" t="s">
        <v>2092</v>
      </c>
      <c r="F345" s="9">
        <v>-285768</v>
      </c>
      <c r="G345" s="8" t="s">
        <v>29</v>
      </c>
      <c r="H345" s="9">
        <v>-30006</v>
      </c>
      <c r="I345" s="137">
        <v>-255762</v>
      </c>
      <c r="J345" s="138"/>
      <c r="K345" s="139"/>
      <c r="L345" s="140" t="s">
        <v>1142</v>
      </c>
      <c r="M345" s="141"/>
      <c r="N345">
        <v>1176</v>
      </c>
      <c r="O345">
        <f>+N345*1</f>
        <v>1176</v>
      </c>
      <c r="P345" s="39">
        <f t="shared" si="16"/>
        <v>-285768</v>
      </c>
      <c r="Q345" t="str">
        <f t="shared" si="17"/>
        <v>HT</v>
      </c>
    </row>
    <row r="346" spans="1:17" ht="16.149999999999999" customHeight="1">
      <c r="A346" s="12">
        <v>327</v>
      </c>
      <c r="B346" s="12" t="s">
        <v>2093</v>
      </c>
      <c r="C346" s="6" t="s">
        <v>2094</v>
      </c>
      <c r="D346" s="7">
        <v>44928</v>
      </c>
      <c r="E346" s="8" t="s">
        <v>1570</v>
      </c>
      <c r="F346" s="9">
        <v>466620</v>
      </c>
      <c r="G346" s="8" t="s">
        <v>29</v>
      </c>
      <c r="H346" s="9">
        <v>48995</v>
      </c>
      <c r="I346" s="137">
        <v>417625</v>
      </c>
      <c r="J346" s="138"/>
      <c r="K346" s="139"/>
      <c r="L346" s="140" t="s">
        <v>2095</v>
      </c>
      <c r="M346" s="141"/>
      <c r="N346">
        <v>21</v>
      </c>
      <c r="O346">
        <f t="shared" si="15"/>
        <v>21</v>
      </c>
      <c r="P346" s="39">
        <f t="shared" si="16"/>
        <v>466620</v>
      </c>
      <c r="Q346" t="str">
        <f t="shared" si="17"/>
        <v/>
      </c>
    </row>
    <row r="347" spans="1:17" ht="16.149999999999999" customHeight="1">
      <c r="A347" s="12">
        <v>328</v>
      </c>
      <c r="B347" s="12" t="s">
        <v>2096</v>
      </c>
      <c r="C347" s="6" t="s">
        <v>2097</v>
      </c>
      <c r="D347" s="7">
        <v>44976</v>
      </c>
      <c r="E347" s="8" t="s">
        <v>2098</v>
      </c>
      <c r="F347" s="9">
        <v>-242550</v>
      </c>
      <c r="G347" s="8" t="s">
        <v>29</v>
      </c>
      <c r="H347" s="9">
        <v>-25468</v>
      </c>
      <c r="I347" s="137">
        <v>-217082</v>
      </c>
      <c r="J347" s="138"/>
      <c r="K347" s="139"/>
      <c r="L347" s="140" t="s">
        <v>2095</v>
      </c>
      <c r="M347" s="141"/>
      <c r="N347" s="79" t="s">
        <v>0</v>
      </c>
      <c r="O347" t="e">
        <f t="shared" si="15"/>
        <v>#VALUE!</v>
      </c>
      <c r="P347" s="39">
        <f t="shared" si="16"/>
        <v>-242550</v>
      </c>
      <c r="Q347" t="str">
        <f t="shared" si="17"/>
        <v>HT</v>
      </c>
    </row>
    <row r="348" spans="1:17" ht="16.149999999999999" customHeight="1">
      <c r="A348" s="12">
        <v>329</v>
      </c>
      <c r="B348" s="12" t="s">
        <v>2099</v>
      </c>
      <c r="C348" s="6" t="s">
        <v>2100</v>
      </c>
      <c r="D348" s="7">
        <v>44965</v>
      </c>
      <c r="E348" s="8" t="s">
        <v>2101</v>
      </c>
      <c r="F348" s="9">
        <v>-119070</v>
      </c>
      <c r="G348" s="8" t="s">
        <v>29</v>
      </c>
      <c r="H348" s="9">
        <v>-12502</v>
      </c>
      <c r="I348" s="137">
        <v>-106568</v>
      </c>
      <c r="J348" s="138"/>
      <c r="K348" s="139"/>
      <c r="L348" s="140" t="s">
        <v>1171</v>
      </c>
      <c r="M348" s="141"/>
      <c r="N348">
        <v>98</v>
      </c>
      <c r="O348">
        <f t="shared" si="15"/>
        <v>98</v>
      </c>
      <c r="P348" s="39">
        <f t="shared" si="16"/>
        <v>-119070</v>
      </c>
      <c r="Q348" t="str">
        <f t="shared" si="17"/>
        <v>HT</v>
      </c>
    </row>
    <row r="349" spans="1:17" ht="16.149999999999999" customHeight="1">
      <c r="A349" s="12">
        <v>330</v>
      </c>
      <c r="B349" s="12" t="s">
        <v>2102</v>
      </c>
      <c r="C349" s="6" t="s">
        <v>2103</v>
      </c>
      <c r="D349" s="7">
        <v>44937</v>
      </c>
      <c r="E349" s="8" t="s">
        <v>1570</v>
      </c>
      <c r="F349" s="9">
        <v>466620</v>
      </c>
      <c r="G349" s="8" t="s">
        <v>29</v>
      </c>
      <c r="H349" s="9">
        <v>48995</v>
      </c>
      <c r="I349" s="137">
        <v>417625</v>
      </c>
      <c r="J349" s="138"/>
      <c r="K349" s="139"/>
      <c r="L349" s="140" t="s">
        <v>2104</v>
      </c>
      <c r="M349" s="141"/>
      <c r="N349">
        <v>1102</v>
      </c>
      <c r="O349">
        <f t="shared" si="15"/>
        <v>1102</v>
      </c>
      <c r="P349" s="39">
        <f t="shared" si="16"/>
        <v>466620</v>
      </c>
      <c r="Q349" t="str">
        <f t="shared" si="17"/>
        <v/>
      </c>
    </row>
    <row r="350" spans="1:17" ht="16.149999999999999" customHeight="1">
      <c r="A350" s="12">
        <v>331</v>
      </c>
      <c r="B350" s="12" t="s">
        <v>2105</v>
      </c>
      <c r="C350" s="6" t="s">
        <v>2106</v>
      </c>
      <c r="D350" s="7">
        <v>44937</v>
      </c>
      <c r="E350" s="8" t="s">
        <v>1578</v>
      </c>
      <c r="F350" s="9">
        <v>951720</v>
      </c>
      <c r="G350" s="8" t="s">
        <v>29</v>
      </c>
      <c r="H350" s="9">
        <v>99931</v>
      </c>
      <c r="I350" s="137">
        <v>851789</v>
      </c>
      <c r="J350" s="138"/>
      <c r="K350" s="139"/>
      <c r="L350" s="140" t="s">
        <v>1184</v>
      </c>
      <c r="M350" s="141"/>
      <c r="N350">
        <v>1095</v>
      </c>
      <c r="O350">
        <f t="shared" si="15"/>
        <v>1095</v>
      </c>
      <c r="P350" s="39">
        <f t="shared" si="16"/>
        <v>951720</v>
      </c>
      <c r="Q350" t="str">
        <f t="shared" si="17"/>
        <v/>
      </c>
    </row>
    <row r="351" spans="1:17" ht="16.149999999999999" customHeight="1">
      <c r="A351" s="12">
        <v>332</v>
      </c>
      <c r="B351" s="12" t="s">
        <v>2107</v>
      </c>
      <c r="C351" s="6" t="s">
        <v>2108</v>
      </c>
      <c r="D351" s="7">
        <v>44936</v>
      </c>
      <c r="E351" s="8" t="s">
        <v>1570</v>
      </c>
      <c r="F351" s="9">
        <v>2855160</v>
      </c>
      <c r="G351" s="8" t="s">
        <v>29</v>
      </c>
      <c r="H351" s="9">
        <v>299792</v>
      </c>
      <c r="I351" s="137">
        <v>2555368</v>
      </c>
      <c r="J351" s="138"/>
      <c r="K351" s="139"/>
      <c r="L351" s="140" t="s">
        <v>1188</v>
      </c>
      <c r="M351" s="141"/>
      <c r="N351">
        <v>1031</v>
      </c>
      <c r="O351">
        <f t="shared" si="15"/>
        <v>1031</v>
      </c>
      <c r="P351" s="39">
        <f t="shared" si="16"/>
        <v>2855160</v>
      </c>
      <c r="Q351" t="str">
        <f t="shared" si="17"/>
        <v/>
      </c>
    </row>
    <row r="352" spans="1:17" ht="16.149999999999999" customHeight="1">
      <c r="A352" s="12">
        <v>333</v>
      </c>
      <c r="B352" s="12" t="s">
        <v>2109</v>
      </c>
      <c r="C352" s="6" t="s">
        <v>2110</v>
      </c>
      <c r="D352" s="7">
        <v>44972</v>
      </c>
      <c r="E352" s="8" t="s">
        <v>1570</v>
      </c>
      <c r="F352" s="9">
        <v>466620</v>
      </c>
      <c r="G352" s="8" t="s">
        <v>29</v>
      </c>
      <c r="H352" s="9">
        <v>48995</v>
      </c>
      <c r="I352" s="137">
        <v>417625</v>
      </c>
      <c r="J352" s="138"/>
      <c r="K352" s="139"/>
      <c r="L352" s="140" t="s">
        <v>1188</v>
      </c>
      <c r="M352" s="141"/>
      <c r="N352">
        <v>4115</v>
      </c>
      <c r="O352">
        <f t="shared" si="15"/>
        <v>4115</v>
      </c>
      <c r="P352" s="39">
        <f t="shared" si="16"/>
        <v>466620</v>
      </c>
      <c r="Q352" t="str">
        <f t="shared" si="17"/>
        <v/>
      </c>
    </row>
    <row r="353" spans="1:17" ht="16.149999999999999" customHeight="1">
      <c r="A353" s="12">
        <v>334</v>
      </c>
      <c r="B353" s="12" t="s">
        <v>2111</v>
      </c>
      <c r="C353" s="6" t="s">
        <v>2112</v>
      </c>
      <c r="D353" s="7">
        <v>44981</v>
      </c>
      <c r="E353" s="8" t="s">
        <v>2113</v>
      </c>
      <c r="F353" s="9">
        <v>-388080</v>
      </c>
      <c r="G353" s="8" t="s">
        <v>29</v>
      </c>
      <c r="H353" s="9">
        <v>-40748</v>
      </c>
      <c r="I353" s="137">
        <v>-347332</v>
      </c>
      <c r="J353" s="138"/>
      <c r="K353" s="139"/>
      <c r="L353" s="140" t="s">
        <v>1188</v>
      </c>
      <c r="M353" s="141"/>
      <c r="N353">
        <v>94</v>
      </c>
      <c r="O353">
        <f t="shared" si="15"/>
        <v>94</v>
      </c>
      <c r="P353" s="39">
        <f t="shared" si="16"/>
        <v>-388080</v>
      </c>
      <c r="Q353" t="str">
        <f t="shared" si="17"/>
        <v>HT</v>
      </c>
    </row>
    <row r="354" spans="1:17" ht="16.149999999999999" customHeight="1">
      <c r="A354" s="12">
        <v>335</v>
      </c>
      <c r="B354" s="12" t="s">
        <v>2114</v>
      </c>
      <c r="C354" s="6" t="s">
        <v>2115</v>
      </c>
      <c r="D354" s="7">
        <v>44936</v>
      </c>
      <c r="E354" s="8" t="s">
        <v>1195</v>
      </c>
      <c r="F354" s="9">
        <v>1903440</v>
      </c>
      <c r="G354" s="8" t="s">
        <v>29</v>
      </c>
      <c r="H354" s="9">
        <v>199861</v>
      </c>
      <c r="I354" s="137">
        <v>1703579</v>
      </c>
      <c r="J354" s="138"/>
      <c r="K354" s="139"/>
      <c r="L354" s="140" t="s">
        <v>1196</v>
      </c>
      <c r="M354" s="141"/>
      <c r="N354">
        <v>1019</v>
      </c>
      <c r="O354">
        <f t="shared" si="15"/>
        <v>1019</v>
      </c>
      <c r="P354" s="39">
        <f t="shared" si="16"/>
        <v>1903440</v>
      </c>
      <c r="Q354" t="str">
        <f t="shared" si="17"/>
        <v/>
      </c>
    </row>
    <row r="355" spans="1:17" ht="16.149999999999999" customHeight="1">
      <c r="A355" s="12">
        <v>336</v>
      </c>
      <c r="B355" s="12" t="s">
        <v>2116</v>
      </c>
      <c r="C355" s="6" t="s">
        <v>2117</v>
      </c>
      <c r="D355" s="7">
        <v>44972</v>
      </c>
      <c r="E355" s="8" t="s">
        <v>1195</v>
      </c>
      <c r="F355" s="9">
        <v>1796025</v>
      </c>
      <c r="G355" s="8" t="s">
        <v>29</v>
      </c>
      <c r="H355" s="9">
        <v>188583</v>
      </c>
      <c r="I355" s="137">
        <v>1607442</v>
      </c>
      <c r="J355" s="138"/>
      <c r="K355" s="139"/>
      <c r="L355" s="140" t="s">
        <v>1196</v>
      </c>
      <c r="M355" s="141"/>
      <c r="N355">
        <v>4117</v>
      </c>
      <c r="O355">
        <f t="shared" si="15"/>
        <v>4117</v>
      </c>
      <c r="P355" s="39">
        <f t="shared" si="16"/>
        <v>1796025</v>
      </c>
      <c r="Q355" t="str">
        <f t="shared" si="17"/>
        <v/>
      </c>
    </row>
    <row r="356" spans="1:17" ht="16.149999999999999" hidden="1" customHeight="1">
      <c r="A356" s="12">
        <v>337</v>
      </c>
      <c r="B356" s="12" t="s">
        <v>2118</v>
      </c>
      <c r="C356" s="6" t="s">
        <v>2119</v>
      </c>
      <c r="D356" s="7">
        <v>44908</v>
      </c>
      <c r="E356" s="8" t="s">
        <v>2120</v>
      </c>
      <c r="F356" s="9">
        <v>1410696</v>
      </c>
      <c r="G356" s="8" t="s">
        <v>29</v>
      </c>
      <c r="H356" s="9">
        <v>148123</v>
      </c>
      <c r="I356" s="137">
        <v>1262573</v>
      </c>
      <c r="J356" s="138"/>
      <c r="K356" s="139"/>
      <c r="L356" s="140" t="s">
        <v>1196</v>
      </c>
      <c r="M356" s="141"/>
      <c r="N356">
        <v>5398</v>
      </c>
      <c r="O356">
        <f t="shared" si="15"/>
        <v>5398</v>
      </c>
      <c r="P356" s="39">
        <f t="shared" si="16"/>
        <v>1410696</v>
      </c>
      <c r="Q356" t="str">
        <f t="shared" si="17"/>
        <v/>
      </c>
    </row>
    <row r="357" spans="1:17" ht="16.149999999999999" hidden="1" customHeight="1">
      <c r="A357" s="12">
        <v>338</v>
      </c>
      <c r="B357" s="12" t="s">
        <v>2121</v>
      </c>
      <c r="C357" s="6" t="s">
        <v>2122</v>
      </c>
      <c r="D357" s="7">
        <v>44898</v>
      </c>
      <c r="E357" s="8" t="s">
        <v>1573</v>
      </c>
      <c r="F357" s="9">
        <v>2336040</v>
      </c>
      <c r="G357" s="8">
        <v>0</v>
      </c>
      <c r="H357" s="8">
        <v>0</v>
      </c>
      <c r="I357" s="137">
        <v>2336040</v>
      </c>
      <c r="J357" s="138"/>
      <c r="K357" s="139"/>
      <c r="L357" s="140" t="s">
        <v>1199</v>
      </c>
      <c r="M357" s="141"/>
      <c r="N357">
        <v>270</v>
      </c>
      <c r="O357">
        <f t="shared" si="15"/>
        <v>270</v>
      </c>
      <c r="P357" s="39">
        <f t="shared" si="16"/>
        <v>2336040</v>
      </c>
      <c r="Q357" t="str">
        <f t="shared" si="17"/>
        <v/>
      </c>
    </row>
    <row r="358" spans="1:17" ht="16.149999999999999" hidden="1" customHeight="1">
      <c r="A358" s="12">
        <v>339</v>
      </c>
      <c r="B358" s="12" t="s">
        <v>2123</v>
      </c>
      <c r="C358" s="6" t="s">
        <v>2124</v>
      </c>
      <c r="D358" s="7">
        <v>44897</v>
      </c>
      <c r="E358" s="8" t="s">
        <v>1573</v>
      </c>
      <c r="F358" s="9">
        <v>1740690</v>
      </c>
      <c r="G358" s="8">
        <v>0</v>
      </c>
      <c r="H358" s="8">
        <v>0</v>
      </c>
      <c r="I358" s="137">
        <v>1740690</v>
      </c>
      <c r="J358" s="138"/>
      <c r="K358" s="139"/>
      <c r="L358" s="140" t="s">
        <v>1203</v>
      </c>
      <c r="M358" s="141"/>
      <c r="N358">
        <v>24</v>
      </c>
      <c r="O358">
        <f t="shared" si="15"/>
        <v>24</v>
      </c>
      <c r="P358" s="39">
        <f t="shared" si="16"/>
        <v>1740690</v>
      </c>
      <c r="Q358" t="str">
        <f t="shared" si="17"/>
        <v/>
      </c>
    </row>
    <row r="359" spans="1:17" ht="16.149999999999999" customHeight="1">
      <c r="A359" s="12">
        <v>340</v>
      </c>
      <c r="B359" s="12" t="s">
        <v>2125</v>
      </c>
      <c r="C359" s="6" t="s">
        <v>2126</v>
      </c>
      <c r="D359" s="7">
        <v>44929</v>
      </c>
      <c r="E359" s="8" t="s">
        <v>1570</v>
      </c>
      <c r="F359" s="9">
        <v>1866480</v>
      </c>
      <c r="G359" s="8" t="s">
        <v>29</v>
      </c>
      <c r="H359" s="9">
        <v>195980</v>
      </c>
      <c r="I359" s="137">
        <v>1670500</v>
      </c>
      <c r="J359" s="138"/>
      <c r="K359" s="139"/>
      <c r="L359" s="140" t="s">
        <v>1208</v>
      </c>
      <c r="M359" s="141"/>
      <c r="N359">
        <v>167</v>
      </c>
      <c r="O359">
        <f t="shared" si="15"/>
        <v>167</v>
      </c>
      <c r="P359" s="39">
        <f t="shared" si="16"/>
        <v>1866480</v>
      </c>
      <c r="Q359" t="str">
        <f t="shared" si="17"/>
        <v/>
      </c>
    </row>
    <row r="360" spans="1:17" ht="16.149999999999999" customHeight="1">
      <c r="A360" s="12">
        <v>341</v>
      </c>
      <c r="B360" s="12" t="s">
        <v>2127</v>
      </c>
      <c r="C360" s="6" t="s">
        <v>2128</v>
      </c>
      <c r="D360" s="7">
        <v>44978</v>
      </c>
      <c r="E360" s="8" t="s">
        <v>2129</v>
      </c>
      <c r="F360" s="9">
        <v>606375</v>
      </c>
      <c r="G360" s="8" t="s">
        <v>29</v>
      </c>
      <c r="H360" s="9">
        <v>63669</v>
      </c>
      <c r="I360" s="137">
        <v>542706</v>
      </c>
      <c r="J360" s="138"/>
      <c r="K360" s="139"/>
      <c r="L360" s="140" t="s">
        <v>1208</v>
      </c>
      <c r="M360" s="141"/>
      <c r="N360">
        <v>6795</v>
      </c>
      <c r="O360">
        <f t="shared" si="15"/>
        <v>6795</v>
      </c>
      <c r="P360" s="39">
        <f t="shared" si="16"/>
        <v>606375</v>
      </c>
      <c r="Q360" t="str">
        <f t="shared" si="17"/>
        <v/>
      </c>
    </row>
    <row r="361" spans="1:17" ht="16.149999999999999" customHeight="1">
      <c r="A361" s="12">
        <v>342</v>
      </c>
      <c r="B361" s="12" t="s">
        <v>2130</v>
      </c>
      <c r="C361" s="6" t="s">
        <v>2131</v>
      </c>
      <c r="D361" s="7">
        <v>44967</v>
      </c>
      <c r="E361" s="8" t="s">
        <v>2132</v>
      </c>
      <c r="F361" s="9">
        <v>-119070</v>
      </c>
      <c r="G361" s="8" t="s">
        <v>29</v>
      </c>
      <c r="H361" s="9">
        <v>-12502</v>
      </c>
      <c r="I361" s="137">
        <v>-106568</v>
      </c>
      <c r="J361" s="138"/>
      <c r="K361" s="139"/>
      <c r="L361" s="140" t="s">
        <v>1208</v>
      </c>
      <c r="M361" s="141"/>
      <c r="N361" s="79" t="s">
        <v>0</v>
      </c>
      <c r="O361" t="e">
        <f t="shared" si="15"/>
        <v>#VALUE!</v>
      </c>
      <c r="P361" s="39">
        <f t="shared" si="16"/>
        <v>-119070</v>
      </c>
      <c r="Q361" t="str">
        <f t="shared" si="17"/>
        <v>HT</v>
      </c>
    </row>
    <row r="362" spans="1:17" ht="16.149999999999999" customHeight="1">
      <c r="A362" s="12">
        <v>343</v>
      </c>
      <c r="B362" s="12" t="s">
        <v>2133</v>
      </c>
      <c r="C362" s="6" t="s">
        <v>2134</v>
      </c>
      <c r="D362" s="7">
        <v>44930</v>
      </c>
      <c r="E362" s="8" t="s">
        <v>1570</v>
      </c>
      <c r="F362" s="9">
        <v>2351580</v>
      </c>
      <c r="G362" s="8" t="s">
        <v>29</v>
      </c>
      <c r="H362" s="9">
        <v>246916</v>
      </c>
      <c r="I362" s="137">
        <v>2104664</v>
      </c>
      <c r="J362" s="138"/>
      <c r="K362" s="139"/>
      <c r="L362" s="140" t="s">
        <v>1215</v>
      </c>
      <c r="M362" s="141"/>
      <c r="N362">
        <v>304</v>
      </c>
      <c r="O362">
        <f t="shared" si="15"/>
        <v>304</v>
      </c>
      <c r="P362" s="39">
        <f t="shared" si="16"/>
        <v>2351580</v>
      </c>
      <c r="Q362" t="str">
        <f t="shared" si="17"/>
        <v/>
      </c>
    </row>
    <row r="363" spans="1:17" ht="16.149999999999999" hidden="1" customHeight="1">
      <c r="A363" s="12">
        <v>344</v>
      </c>
      <c r="B363" s="12" t="s">
        <v>2135</v>
      </c>
      <c r="C363" s="6" t="s">
        <v>2136</v>
      </c>
      <c r="D363" s="7">
        <v>44900</v>
      </c>
      <c r="E363" s="8" t="s">
        <v>1573</v>
      </c>
      <c r="F363" s="9">
        <v>1168020</v>
      </c>
      <c r="G363" s="8">
        <v>0</v>
      </c>
      <c r="H363" s="8">
        <v>0</v>
      </c>
      <c r="I363" s="137">
        <v>1168020</v>
      </c>
      <c r="J363" s="138"/>
      <c r="K363" s="139"/>
      <c r="L363" s="140" t="s">
        <v>1221</v>
      </c>
      <c r="M363" s="141"/>
      <c r="N363">
        <v>63</v>
      </c>
      <c r="O363">
        <f t="shared" si="15"/>
        <v>63</v>
      </c>
      <c r="P363" s="39">
        <f t="shared" si="16"/>
        <v>1168020</v>
      </c>
      <c r="Q363" t="str">
        <f t="shared" si="17"/>
        <v/>
      </c>
    </row>
    <row r="364" spans="1:17" ht="14.65" customHeight="1">
      <c r="A364" s="5">
        <v>345</v>
      </c>
      <c r="B364" s="119" t="s">
        <v>2137</v>
      </c>
      <c r="C364" s="6" t="s">
        <v>2138</v>
      </c>
      <c r="D364" s="7">
        <v>44945</v>
      </c>
      <c r="E364" s="8" t="s">
        <v>1578</v>
      </c>
      <c r="F364" s="9">
        <v>2231460</v>
      </c>
      <c r="G364" s="8" t="s">
        <v>29</v>
      </c>
      <c r="H364" s="9">
        <v>234304</v>
      </c>
      <c r="I364" s="121">
        <v>3700735</v>
      </c>
      <c r="J364" s="122"/>
      <c r="K364" s="123"/>
      <c r="L364" s="127" t="s">
        <v>1229</v>
      </c>
      <c r="M364" s="128"/>
      <c r="N364">
        <v>1832</v>
      </c>
      <c r="O364">
        <f t="shared" si="15"/>
        <v>1832</v>
      </c>
      <c r="P364" s="39">
        <f t="shared" si="16"/>
        <v>2231460</v>
      </c>
      <c r="Q364" t="str">
        <f t="shared" si="17"/>
        <v/>
      </c>
    </row>
    <row r="365" spans="1:17" ht="14.65" customHeight="1">
      <c r="A365" s="11">
        <v>346</v>
      </c>
      <c r="B365" s="120"/>
      <c r="C365" s="6" t="s">
        <v>2139</v>
      </c>
      <c r="D365" s="7">
        <v>44931</v>
      </c>
      <c r="E365" s="8" t="s">
        <v>1570</v>
      </c>
      <c r="F365" s="9">
        <v>1903440</v>
      </c>
      <c r="G365" s="8" t="s">
        <v>29</v>
      </c>
      <c r="H365" s="9">
        <v>199861</v>
      </c>
      <c r="I365" s="124"/>
      <c r="J365" s="125"/>
      <c r="K365" s="126"/>
      <c r="L365" s="129"/>
      <c r="M365" s="130"/>
      <c r="N365">
        <v>423</v>
      </c>
      <c r="O365">
        <f t="shared" si="15"/>
        <v>423</v>
      </c>
      <c r="P365" s="39">
        <f t="shared" si="16"/>
        <v>1903440</v>
      </c>
      <c r="Q365" t="str">
        <f t="shared" si="17"/>
        <v/>
      </c>
    </row>
    <row r="366" spans="1:17" ht="16.149999999999999" customHeight="1">
      <c r="A366" s="12">
        <v>347</v>
      </c>
      <c r="B366" s="12" t="s">
        <v>2140</v>
      </c>
      <c r="C366" s="6" t="s">
        <v>2141</v>
      </c>
      <c r="D366" s="7">
        <v>44967</v>
      </c>
      <c r="E366" s="8" t="s">
        <v>1570</v>
      </c>
      <c r="F366" s="9">
        <v>1189650</v>
      </c>
      <c r="G366" s="8" t="s">
        <v>29</v>
      </c>
      <c r="H366" s="9">
        <v>124913</v>
      </c>
      <c r="I366" s="137">
        <v>1064737</v>
      </c>
      <c r="J366" s="138"/>
      <c r="K366" s="139"/>
      <c r="L366" s="140" t="s">
        <v>1229</v>
      </c>
      <c r="M366" s="141"/>
      <c r="N366">
        <v>3854</v>
      </c>
      <c r="O366">
        <f t="shared" si="15"/>
        <v>3854</v>
      </c>
      <c r="P366" s="39">
        <f t="shared" si="16"/>
        <v>1189650</v>
      </c>
      <c r="Q366" t="str">
        <f t="shared" si="17"/>
        <v/>
      </c>
    </row>
    <row r="367" spans="1:17" ht="14.65" customHeight="1">
      <c r="A367" s="5">
        <v>348</v>
      </c>
      <c r="B367" s="119" t="s">
        <v>2142</v>
      </c>
      <c r="C367" s="6" t="s">
        <v>2143</v>
      </c>
      <c r="D367" s="7">
        <v>44929</v>
      </c>
      <c r="E367" s="8" t="s">
        <v>1570</v>
      </c>
      <c r="F367" s="9">
        <v>1866480</v>
      </c>
      <c r="G367" s="8" t="s">
        <v>29</v>
      </c>
      <c r="H367" s="9">
        <v>195980</v>
      </c>
      <c r="I367" s="121">
        <v>5846749</v>
      </c>
      <c r="J367" s="122"/>
      <c r="K367" s="123"/>
      <c r="L367" s="127" t="s">
        <v>2144</v>
      </c>
      <c r="M367" s="128"/>
      <c r="N367">
        <v>163</v>
      </c>
      <c r="O367">
        <f t="shared" si="15"/>
        <v>163</v>
      </c>
      <c r="P367" s="39">
        <f t="shared" si="16"/>
        <v>1866480</v>
      </c>
      <c r="Q367" t="str">
        <f t="shared" si="17"/>
        <v/>
      </c>
    </row>
    <row r="368" spans="1:17" ht="14.65" customHeight="1">
      <c r="A368" s="11">
        <v>349</v>
      </c>
      <c r="B368" s="120"/>
      <c r="C368" s="6" t="s">
        <v>2145</v>
      </c>
      <c r="D368" s="7">
        <v>44938</v>
      </c>
      <c r="E368" s="8" t="s">
        <v>2146</v>
      </c>
      <c r="F368" s="9">
        <v>4666200</v>
      </c>
      <c r="G368" s="8" t="s">
        <v>29</v>
      </c>
      <c r="H368" s="9">
        <v>489951</v>
      </c>
      <c r="I368" s="124"/>
      <c r="J368" s="125"/>
      <c r="K368" s="126"/>
      <c r="L368" s="129"/>
      <c r="M368" s="130"/>
      <c r="N368">
        <v>1421</v>
      </c>
      <c r="O368">
        <f t="shared" si="15"/>
        <v>1421</v>
      </c>
      <c r="P368" s="39">
        <f t="shared" si="16"/>
        <v>4666200</v>
      </c>
      <c r="Q368" t="str">
        <f t="shared" si="17"/>
        <v/>
      </c>
    </row>
    <row r="369" spans="1:17" ht="14.65" customHeight="1">
      <c r="A369" s="5">
        <v>350</v>
      </c>
      <c r="B369" s="119" t="s">
        <v>2147</v>
      </c>
      <c r="C369" s="6" t="s">
        <v>2148</v>
      </c>
      <c r="D369" s="7">
        <v>44966</v>
      </c>
      <c r="E369" s="8" t="s">
        <v>1570</v>
      </c>
      <c r="F369" s="9">
        <v>1166550</v>
      </c>
      <c r="G369" s="8" t="s">
        <v>29</v>
      </c>
      <c r="H369" s="9">
        <v>122488</v>
      </c>
      <c r="I369" s="121">
        <v>2088124</v>
      </c>
      <c r="J369" s="122"/>
      <c r="K369" s="123"/>
      <c r="L369" s="127" t="s">
        <v>2144</v>
      </c>
      <c r="M369" s="128"/>
      <c r="N369">
        <v>3585</v>
      </c>
      <c r="O369">
        <f t="shared" si="15"/>
        <v>3585</v>
      </c>
      <c r="P369" s="39">
        <f t="shared" si="16"/>
        <v>1166550</v>
      </c>
      <c r="Q369" t="str">
        <f t="shared" si="17"/>
        <v/>
      </c>
    </row>
    <row r="370" spans="1:17" ht="14.65" customHeight="1">
      <c r="A370" s="11">
        <v>351</v>
      </c>
      <c r="B370" s="120"/>
      <c r="C370" s="6" t="s">
        <v>2149</v>
      </c>
      <c r="D370" s="7">
        <v>44978</v>
      </c>
      <c r="E370" s="8" t="s">
        <v>1570</v>
      </c>
      <c r="F370" s="9">
        <v>1166550</v>
      </c>
      <c r="G370" s="8" t="s">
        <v>29</v>
      </c>
      <c r="H370" s="9">
        <v>122488</v>
      </c>
      <c r="I370" s="124"/>
      <c r="J370" s="125"/>
      <c r="K370" s="126"/>
      <c r="L370" s="129"/>
      <c r="M370" s="130"/>
      <c r="N370">
        <v>6796</v>
      </c>
      <c r="O370">
        <f t="shared" si="15"/>
        <v>6796</v>
      </c>
      <c r="P370" s="39">
        <f t="shared" si="16"/>
        <v>1166550</v>
      </c>
      <c r="Q370" t="str">
        <f t="shared" si="17"/>
        <v/>
      </c>
    </row>
    <row r="371" spans="1:17" ht="16.149999999999999" customHeight="1">
      <c r="A371" s="12">
        <v>352</v>
      </c>
      <c r="B371" s="12" t="s">
        <v>2150</v>
      </c>
      <c r="C371" s="6" t="s">
        <v>2151</v>
      </c>
      <c r="D371" s="7">
        <v>44929</v>
      </c>
      <c r="E371" s="8" t="s">
        <v>1570</v>
      </c>
      <c r="F371" s="9">
        <v>933240</v>
      </c>
      <c r="G371" s="8" t="s">
        <v>1585</v>
      </c>
      <c r="H371" s="9">
        <v>97990</v>
      </c>
      <c r="I371" s="137">
        <v>835250</v>
      </c>
      <c r="J371" s="138"/>
      <c r="K371" s="139"/>
      <c r="L371" s="140" t="s">
        <v>1235</v>
      </c>
      <c r="M371" s="141"/>
      <c r="N371">
        <v>145</v>
      </c>
      <c r="O371">
        <f t="shared" si="15"/>
        <v>145</v>
      </c>
      <c r="P371" s="39">
        <f t="shared" si="16"/>
        <v>933240</v>
      </c>
      <c r="Q371" t="str">
        <f t="shared" si="17"/>
        <v/>
      </c>
    </row>
    <row r="372" spans="1:17" ht="16.149999999999999" customHeight="1">
      <c r="A372" s="12">
        <v>353</v>
      </c>
      <c r="B372" s="12" t="s">
        <v>2152</v>
      </c>
      <c r="C372" s="6" t="s">
        <v>2153</v>
      </c>
      <c r="D372" s="7">
        <v>44968</v>
      </c>
      <c r="E372" s="8" t="s">
        <v>1570</v>
      </c>
      <c r="F372" s="9">
        <v>1166550</v>
      </c>
      <c r="G372" s="8" t="s">
        <v>29</v>
      </c>
      <c r="H372" s="9">
        <v>122488</v>
      </c>
      <c r="I372" s="137">
        <v>1044062</v>
      </c>
      <c r="J372" s="138"/>
      <c r="K372" s="139"/>
      <c r="L372" s="140" t="s">
        <v>1235</v>
      </c>
      <c r="M372" s="141"/>
      <c r="N372">
        <v>3875</v>
      </c>
      <c r="O372">
        <f t="shared" si="15"/>
        <v>3875</v>
      </c>
      <c r="P372" s="39">
        <f t="shared" si="16"/>
        <v>1166550</v>
      </c>
      <c r="Q372" t="str">
        <f t="shared" si="17"/>
        <v/>
      </c>
    </row>
    <row r="373" spans="1:17" ht="16.149999999999999" hidden="1" customHeight="1">
      <c r="A373" s="12">
        <v>354</v>
      </c>
      <c r="B373" s="12" t="s">
        <v>2154</v>
      </c>
      <c r="C373" s="6" t="s">
        <v>2155</v>
      </c>
      <c r="D373" s="7">
        <v>44898</v>
      </c>
      <c r="E373" s="8" t="s">
        <v>1573</v>
      </c>
      <c r="F373" s="9">
        <v>2336040</v>
      </c>
      <c r="G373" s="8" t="s">
        <v>1585</v>
      </c>
      <c r="H373" s="9">
        <v>245284</v>
      </c>
      <c r="I373" s="137">
        <v>2090756</v>
      </c>
      <c r="J373" s="138"/>
      <c r="K373" s="139"/>
      <c r="L373" s="140" t="s">
        <v>1235</v>
      </c>
      <c r="M373" s="141"/>
      <c r="N373">
        <v>4249</v>
      </c>
      <c r="O373">
        <f t="shared" si="15"/>
        <v>4249</v>
      </c>
      <c r="P373" s="39">
        <f t="shared" si="16"/>
        <v>2336040</v>
      </c>
      <c r="Q373" t="str">
        <f t="shared" si="17"/>
        <v/>
      </c>
    </row>
    <row r="374" spans="1:17" ht="16.149999999999999" customHeight="1">
      <c r="A374" s="12">
        <v>355</v>
      </c>
      <c r="B374" s="12" t="s">
        <v>2156</v>
      </c>
      <c r="C374" s="6" t="s">
        <v>2157</v>
      </c>
      <c r="D374" s="7">
        <v>44975</v>
      </c>
      <c r="E374" s="8" t="s">
        <v>1570</v>
      </c>
      <c r="F374" s="9">
        <v>583275</v>
      </c>
      <c r="G374" s="8" t="s">
        <v>29</v>
      </c>
      <c r="H374" s="9">
        <v>61244</v>
      </c>
      <c r="I374" s="137">
        <v>522031</v>
      </c>
      <c r="J374" s="138"/>
      <c r="K374" s="139"/>
      <c r="L374" s="140" t="s">
        <v>2158</v>
      </c>
      <c r="M374" s="141"/>
      <c r="N374">
        <v>6681</v>
      </c>
      <c r="O374">
        <f t="shared" si="15"/>
        <v>6681</v>
      </c>
      <c r="P374" s="39">
        <f t="shared" si="16"/>
        <v>583275</v>
      </c>
      <c r="Q374" t="str">
        <f t="shared" si="17"/>
        <v/>
      </c>
    </row>
    <row r="375" spans="1:17" ht="16.149999999999999" customHeight="1">
      <c r="A375" s="12">
        <v>356</v>
      </c>
      <c r="B375" s="12" t="s">
        <v>2159</v>
      </c>
      <c r="C375" s="6" t="s">
        <v>2160</v>
      </c>
      <c r="D375" s="7">
        <v>44981</v>
      </c>
      <c r="E375" s="8" t="s">
        <v>2161</v>
      </c>
      <c r="F375" s="9">
        <v>-476280</v>
      </c>
      <c r="G375" s="8" t="s">
        <v>29</v>
      </c>
      <c r="H375" s="9">
        <v>-50009</v>
      </c>
      <c r="I375" s="137">
        <v>-426271</v>
      </c>
      <c r="J375" s="138"/>
      <c r="K375" s="139"/>
      <c r="L375" s="140" t="s">
        <v>2158</v>
      </c>
      <c r="M375" s="141"/>
      <c r="N375">
        <v>133</v>
      </c>
      <c r="O375">
        <f t="shared" si="15"/>
        <v>133</v>
      </c>
      <c r="P375" s="39">
        <f t="shared" si="16"/>
        <v>-476280</v>
      </c>
      <c r="Q375" t="str">
        <f t="shared" si="17"/>
        <v>HT</v>
      </c>
    </row>
    <row r="376" spans="1:17" ht="16.149999999999999" customHeight="1">
      <c r="A376" s="12">
        <v>357</v>
      </c>
      <c r="B376" s="12" t="s">
        <v>2162</v>
      </c>
      <c r="C376" s="6" t="s">
        <v>2163</v>
      </c>
      <c r="D376" s="7">
        <v>44945</v>
      </c>
      <c r="E376" s="8" t="s">
        <v>1570</v>
      </c>
      <c r="F376" s="9">
        <v>1866480</v>
      </c>
      <c r="G376" s="8" t="s">
        <v>29</v>
      </c>
      <c r="H376" s="9">
        <v>195980</v>
      </c>
      <c r="I376" s="137">
        <v>1670500</v>
      </c>
      <c r="J376" s="138"/>
      <c r="K376" s="139"/>
      <c r="L376" s="140" t="s">
        <v>1240</v>
      </c>
      <c r="M376" s="141"/>
      <c r="N376">
        <v>1778</v>
      </c>
      <c r="O376">
        <f t="shared" si="15"/>
        <v>1778</v>
      </c>
      <c r="P376" s="39">
        <f t="shared" si="16"/>
        <v>1866480</v>
      </c>
      <c r="Q376" t="str">
        <f t="shared" si="17"/>
        <v/>
      </c>
    </row>
    <row r="377" spans="1:17" ht="16.149999999999999" customHeight="1">
      <c r="A377" s="12">
        <v>358</v>
      </c>
      <c r="B377" s="12" t="s">
        <v>2164</v>
      </c>
      <c r="C377" s="6" t="s">
        <v>2165</v>
      </c>
      <c r="D377" s="7">
        <v>44970</v>
      </c>
      <c r="E377" s="8" t="s">
        <v>1570</v>
      </c>
      <c r="F377" s="9">
        <v>2379300</v>
      </c>
      <c r="G377" s="8" t="s">
        <v>29</v>
      </c>
      <c r="H377" s="9">
        <v>249827</v>
      </c>
      <c r="I377" s="137">
        <v>2129473</v>
      </c>
      <c r="J377" s="138"/>
      <c r="K377" s="139"/>
      <c r="L377" s="140" t="s">
        <v>2166</v>
      </c>
      <c r="M377" s="141"/>
      <c r="N377">
        <v>4023</v>
      </c>
      <c r="O377">
        <f t="shared" si="15"/>
        <v>4023</v>
      </c>
      <c r="P377" s="39">
        <f t="shared" si="16"/>
        <v>2379300</v>
      </c>
      <c r="Q377" t="str">
        <f t="shared" si="17"/>
        <v/>
      </c>
    </row>
    <row r="378" spans="1:17" ht="16.149999999999999" customHeight="1">
      <c r="A378" s="12">
        <v>359</v>
      </c>
      <c r="B378" s="12" t="s">
        <v>2167</v>
      </c>
      <c r="C378" s="6" t="s">
        <v>2168</v>
      </c>
      <c r="D378" s="7">
        <v>44930</v>
      </c>
      <c r="E378" s="8" t="s">
        <v>1570</v>
      </c>
      <c r="F378" s="9">
        <v>2821896</v>
      </c>
      <c r="G378" s="8" t="s">
        <v>29</v>
      </c>
      <c r="H378" s="9">
        <v>296299</v>
      </c>
      <c r="I378" s="137">
        <v>2525597</v>
      </c>
      <c r="J378" s="138"/>
      <c r="K378" s="139"/>
      <c r="L378" s="140" t="s">
        <v>1243</v>
      </c>
      <c r="M378" s="141"/>
      <c r="N378">
        <v>301</v>
      </c>
      <c r="O378">
        <f t="shared" si="15"/>
        <v>301</v>
      </c>
      <c r="P378" s="39">
        <f t="shared" si="16"/>
        <v>2821896</v>
      </c>
      <c r="Q378" t="str">
        <f t="shared" si="17"/>
        <v/>
      </c>
    </row>
    <row r="379" spans="1:17" ht="16.149999999999999" hidden="1" customHeight="1">
      <c r="A379" s="12">
        <v>360</v>
      </c>
      <c r="B379" s="12" t="s">
        <v>2169</v>
      </c>
      <c r="C379" s="6" t="s">
        <v>2170</v>
      </c>
      <c r="D379" s="7">
        <v>44919</v>
      </c>
      <c r="E379" s="8" t="s">
        <v>2171</v>
      </c>
      <c r="F379" s="9">
        <v>-352674</v>
      </c>
      <c r="G379" s="8" t="s">
        <v>29</v>
      </c>
      <c r="H379" s="9">
        <v>-37031</v>
      </c>
      <c r="I379" s="137">
        <v>-315643</v>
      </c>
      <c r="J379" s="138"/>
      <c r="K379" s="139"/>
      <c r="L379" s="140" t="s">
        <v>1243</v>
      </c>
      <c r="M379" s="141"/>
      <c r="N379" s="79" t="s">
        <v>0</v>
      </c>
      <c r="O379" t="e">
        <f t="shared" si="15"/>
        <v>#VALUE!</v>
      </c>
      <c r="P379" s="39">
        <f t="shared" si="16"/>
        <v>-352674</v>
      </c>
      <c r="Q379" t="str">
        <f t="shared" si="17"/>
        <v>HT</v>
      </c>
    </row>
    <row r="380" spans="1:17" ht="16.149999999999999" customHeight="1">
      <c r="A380" s="12">
        <v>361</v>
      </c>
      <c r="B380" s="12" t="s">
        <v>2172</v>
      </c>
      <c r="C380" s="6" t="s">
        <v>2173</v>
      </c>
      <c r="D380" s="7">
        <v>44929</v>
      </c>
      <c r="E380" s="8" t="s">
        <v>1578</v>
      </c>
      <c r="F380" s="9">
        <v>485100</v>
      </c>
      <c r="G380" s="8" t="s">
        <v>29</v>
      </c>
      <c r="H380" s="9">
        <v>50936</v>
      </c>
      <c r="I380" s="137">
        <v>434164</v>
      </c>
      <c r="J380" s="138"/>
      <c r="K380" s="139"/>
      <c r="L380" s="140" t="s">
        <v>2174</v>
      </c>
      <c r="M380" s="141"/>
      <c r="N380">
        <v>172</v>
      </c>
      <c r="O380">
        <f t="shared" si="15"/>
        <v>172</v>
      </c>
      <c r="P380" s="39">
        <f t="shared" si="16"/>
        <v>485100</v>
      </c>
      <c r="Q380" t="str">
        <f t="shared" si="17"/>
        <v/>
      </c>
    </row>
    <row r="381" spans="1:17" ht="16.149999999999999" customHeight="1">
      <c r="A381" s="12">
        <v>362</v>
      </c>
      <c r="B381" s="12" t="s">
        <v>2175</v>
      </c>
      <c r="C381" s="6" t="s">
        <v>2176</v>
      </c>
      <c r="D381" s="7">
        <v>44967</v>
      </c>
      <c r="E381" s="8" t="s">
        <v>1570</v>
      </c>
      <c r="F381" s="9">
        <v>1189650</v>
      </c>
      <c r="G381" s="8" t="s">
        <v>29</v>
      </c>
      <c r="H381" s="9">
        <v>124913</v>
      </c>
      <c r="I381" s="137">
        <v>1064737</v>
      </c>
      <c r="J381" s="138"/>
      <c r="K381" s="139"/>
      <c r="L381" s="140" t="s">
        <v>2174</v>
      </c>
      <c r="M381" s="141"/>
      <c r="N381">
        <v>3860</v>
      </c>
      <c r="O381">
        <f t="shared" si="15"/>
        <v>3860</v>
      </c>
      <c r="P381" s="39">
        <f t="shared" si="16"/>
        <v>1189650</v>
      </c>
      <c r="Q381" t="str">
        <f t="shared" si="17"/>
        <v/>
      </c>
    </row>
    <row r="382" spans="1:17" ht="16.149999999999999" hidden="1" customHeight="1">
      <c r="A382" s="12">
        <v>363</v>
      </c>
      <c r="B382" s="12" t="s">
        <v>2177</v>
      </c>
      <c r="C382" s="6" t="s">
        <v>2178</v>
      </c>
      <c r="D382" s="7">
        <v>44897</v>
      </c>
      <c r="E382" s="8" t="s">
        <v>1573</v>
      </c>
      <c r="F382" s="9">
        <v>1168020</v>
      </c>
      <c r="G382" s="8">
        <v>0</v>
      </c>
      <c r="H382" s="8">
        <v>0</v>
      </c>
      <c r="I382" s="137">
        <v>1168020</v>
      </c>
      <c r="J382" s="138"/>
      <c r="K382" s="139"/>
      <c r="L382" s="140" t="s">
        <v>2174</v>
      </c>
      <c r="M382" s="141"/>
      <c r="N382">
        <v>4221</v>
      </c>
      <c r="O382">
        <f t="shared" si="15"/>
        <v>4221</v>
      </c>
      <c r="P382" s="39">
        <f t="shared" si="16"/>
        <v>1168020</v>
      </c>
      <c r="Q382" t="str">
        <f t="shared" si="17"/>
        <v/>
      </c>
    </row>
    <row r="383" spans="1:17" ht="16.149999999999999" customHeight="1">
      <c r="A383" s="12">
        <v>364</v>
      </c>
      <c r="B383" s="12" t="s">
        <v>2179</v>
      </c>
      <c r="C383" s="6" t="s">
        <v>2180</v>
      </c>
      <c r="D383" s="7">
        <v>44929</v>
      </c>
      <c r="E383" s="8" t="s">
        <v>2181</v>
      </c>
      <c r="F383" s="9">
        <v>466620</v>
      </c>
      <c r="G383" s="8" t="s">
        <v>29</v>
      </c>
      <c r="H383" s="9">
        <v>48995</v>
      </c>
      <c r="I383" s="137">
        <v>417625</v>
      </c>
      <c r="J383" s="138"/>
      <c r="K383" s="139"/>
      <c r="L383" s="140" t="s">
        <v>1257</v>
      </c>
      <c r="M383" s="141"/>
      <c r="N383">
        <v>157</v>
      </c>
      <c r="O383">
        <f t="shared" si="15"/>
        <v>157</v>
      </c>
      <c r="P383" s="39">
        <f t="shared" si="16"/>
        <v>466620</v>
      </c>
      <c r="Q383" t="str">
        <f t="shared" si="17"/>
        <v/>
      </c>
    </row>
    <row r="384" spans="1:17" ht="16.149999999999999" customHeight="1">
      <c r="A384" s="12">
        <v>365</v>
      </c>
      <c r="B384" s="12" t="s">
        <v>2182</v>
      </c>
      <c r="C384" s="6" t="s">
        <v>2183</v>
      </c>
      <c r="D384" s="7">
        <v>44970</v>
      </c>
      <c r="E384" s="8" t="s">
        <v>1570</v>
      </c>
      <c r="F384" s="9">
        <v>2239545</v>
      </c>
      <c r="G384" s="8" t="s">
        <v>29</v>
      </c>
      <c r="H384" s="9">
        <v>235152</v>
      </c>
      <c r="I384" s="137">
        <v>2004393</v>
      </c>
      <c r="J384" s="138"/>
      <c r="K384" s="139"/>
      <c r="L384" s="140" t="s">
        <v>1260</v>
      </c>
      <c r="M384" s="141"/>
      <c r="N384">
        <v>3957</v>
      </c>
      <c r="O384">
        <f t="shared" si="15"/>
        <v>3957</v>
      </c>
      <c r="P384" s="39">
        <f t="shared" si="16"/>
        <v>2239545</v>
      </c>
      <c r="Q384" t="str">
        <f t="shared" si="17"/>
        <v/>
      </c>
    </row>
    <row r="385" spans="1:17" ht="16.149999999999999" hidden="1" customHeight="1">
      <c r="A385" s="12">
        <v>366</v>
      </c>
      <c r="B385" s="12" t="s">
        <v>2184</v>
      </c>
      <c r="C385" s="6" t="s">
        <v>2185</v>
      </c>
      <c r="D385" s="7">
        <v>44912</v>
      </c>
      <c r="E385" s="8" t="s">
        <v>1573</v>
      </c>
      <c r="F385" s="9">
        <v>1868832</v>
      </c>
      <c r="G385" s="8" t="s">
        <v>29</v>
      </c>
      <c r="H385" s="9">
        <v>196227</v>
      </c>
      <c r="I385" s="137">
        <v>1672605</v>
      </c>
      <c r="J385" s="138"/>
      <c r="K385" s="139"/>
      <c r="L385" s="140" t="s">
        <v>1260</v>
      </c>
      <c r="M385" s="141"/>
      <c r="N385">
        <v>7</v>
      </c>
      <c r="O385">
        <f t="shared" si="15"/>
        <v>7</v>
      </c>
      <c r="P385" s="39">
        <f t="shared" si="16"/>
        <v>1868832</v>
      </c>
      <c r="Q385" t="str">
        <f t="shared" si="17"/>
        <v/>
      </c>
    </row>
    <row r="386" spans="1:17" ht="16.149999999999999" hidden="1" customHeight="1">
      <c r="A386" s="12">
        <v>367</v>
      </c>
      <c r="B386" s="12" t="s">
        <v>2186</v>
      </c>
      <c r="C386" s="6" t="s">
        <v>2187</v>
      </c>
      <c r="D386" s="7">
        <v>44898</v>
      </c>
      <c r="E386" s="8" t="s">
        <v>1573</v>
      </c>
      <c r="F386" s="9">
        <v>1168020</v>
      </c>
      <c r="G386" s="8" t="s">
        <v>29</v>
      </c>
      <c r="H386" s="9">
        <v>122642</v>
      </c>
      <c r="I386" s="137">
        <v>1045378</v>
      </c>
      <c r="J386" s="138"/>
      <c r="K386" s="139"/>
      <c r="L386" s="140" t="s">
        <v>1260</v>
      </c>
      <c r="M386" s="141"/>
      <c r="N386">
        <v>9</v>
      </c>
      <c r="O386">
        <f t="shared" si="15"/>
        <v>9</v>
      </c>
      <c r="P386" s="39">
        <f t="shared" si="16"/>
        <v>1168020</v>
      </c>
      <c r="Q386" t="str">
        <f t="shared" si="17"/>
        <v/>
      </c>
    </row>
    <row r="387" spans="1:17" ht="16.149999999999999" customHeight="1">
      <c r="A387" s="12">
        <v>368</v>
      </c>
      <c r="B387" s="12" t="s">
        <v>2188</v>
      </c>
      <c r="C387" s="6" t="s">
        <v>2189</v>
      </c>
      <c r="D387" s="7">
        <v>44939</v>
      </c>
      <c r="E387" s="8" t="s">
        <v>1578</v>
      </c>
      <c r="F387" s="9">
        <v>1940400</v>
      </c>
      <c r="G387" s="8" t="s">
        <v>29</v>
      </c>
      <c r="H387" s="9">
        <v>203742</v>
      </c>
      <c r="I387" s="137">
        <v>1736658</v>
      </c>
      <c r="J387" s="138"/>
      <c r="K387" s="139"/>
      <c r="L387" s="140" t="s">
        <v>1265</v>
      </c>
      <c r="M387" s="141"/>
      <c r="N387">
        <v>1486</v>
      </c>
      <c r="O387">
        <f t="shared" si="15"/>
        <v>1486</v>
      </c>
      <c r="P387" s="39">
        <f t="shared" si="16"/>
        <v>1940400</v>
      </c>
      <c r="Q387" t="str">
        <f t="shared" si="17"/>
        <v/>
      </c>
    </row>
    <row r="388" spans="1:17" ht="16.149999999999999" customHeight="1">
      <c r="A388" s="12">
        <v>369</v>
      </c>
      <c r="B388" s="12" t="s">
        <v>2190</v>
      </c>
      <c r="C388" s="6" t="s">
        <v>2191</v>
      </c>
      <c r="D388" s="7">
        <v>44970</v>
      </c>
      <c r="E388" s="8" t="s">
        <v>1570</v>
      </c>
      <c r="F388" s="9">
        <v>1189650</v>
      </c>
      <c r="G388" s="8" t="s">
        <v>29</v>
      </c>
      <c r="H388" s="9">
        <v>124913</v>
      </c>
      <c r="I388" s="137">
        <v>1064737</v>
      </c>
      <c r="J388" s="138"/>
      <c r="K388" s="139"/>
      <c r="L388" s="140" t="s">
        <v>1265</v>
      </c>
      <c r="M388" s="141"/>
      <c r="N388">
        <v>3971</v>
      </c>
      <c r="O388">
        <f t="shared" si="15"/>
        <v>3971</v>
      </c>
      <c r="P388" s="39">
        <f t="shared" si="16"/>
        <v>1189650</v>
      </c>
      <c r="Q388" t="str">
        <f t="shared" si="17"/>
        <v/>
      </c>
    </row>
    <row r="389" spans="1:17" ht="16.149999999999999" hidden="1" customHeight="1">
      <c r="A389" s="12">
        <v>370</v>
      </c>
      <c r="B389" s="12" t="s">
        <v>2192</v>
      </c>
      <c r="C389" s="6" t="s">
        <v>2193</v>
      </c>
      <c r="D389" s="7">
        <v>44898</v>
      </c>
      <c r="E389" s="8" t="s">
        <v>1573</v>
      </c>
      <c r="F389" s="9">
        <v>3526740</v>
      </c>
      <c r="G389" s="8">
        <v>0</v>
      </c>
      <c r="H389" s="8">
        <v>0</v>
      </c>
      <c r="I389" s="137">
        <v>3526740</v>
      </c>
      <c r="J389" s="138"/>
      <c r="K389" s="139"/>
      <c r="L389" s="140" t="s">
        <v>1265</v>
      </c>
      <c r="M389" s="141"/>
      <c r="N389">
        <v>4251</v>
      </c>
      <c r="O389">
        <f t="shared" si="15"/>
        <v>4251</v>
      </c>
      <c r="P389" s="39">
        <f t="shared" si="16"/>
        <v>3526740</v>
      </c>
      <c r="Q389" t="str">
        <f t="shared" si="17"/>
        <v/>
      </c>
    </row>
    <row r="390" spans="1:17" ht="16.149999999999999" customHeight="1">
      <c r="A390" s="12">
        <v>371</v>
      </c>
      <c r="B390" s="12" t="s">
        <v>2194</v>
      </c>
      <c r="C390" s="6" t="s">
        <v>2195</v>
      </c>
      <c r="D390" s="7">
        <v>44937</v>
      </c>
      <c r="E390" s="8" t="s">
        <v>2196</v>
      </c>
      <c r="F390" s="9">
        <v>-1071630</v>
      </c>
      <c r="G390" s="8" t="s">
        <v>29</v>
      </c>
      <c r="H390" s="9">
        <v>-112521</v>
      </c>
      <c r="I390" s="137">
        <v>-959109</v>
      </c>
      <c r="J390" s="138"/>
      <c r="K390" s="139"/>
      <c r="L390" s="140" t="s">
        <v>1265</v>
      </c>
      <c r="M390" s="141"/>
      <c r="N390" s="79" t="s">
        <v>0</v>
      </c>
      <c r="O390" t="e">
        <f t="shared" si="15"/>
        <v>#VALUE!</v>
      </c>
      <c r="P390" s="39">
        <f t="shared" si="16"/>
        <v>-1071630</v>
      </c>
      <c r="Q390" t="str">
        <f t="shared" si="17"/>
        <v>HT</v>
      </c>
    </row>
    <row r="391" spans="1:17" ht="16.149999999999999" customHeight="1">
      <c r="A391" s="12">
        <v>372</v>
      </c>
      <c r="B391" s="12" t="s">
        <v>2197</v>
      </c>
      <c r="C391" s="6" t="s">
        <v>2198</v>
      </c>
      <c r="D391" s="7">
        <v>44936</v>
      </c>
      <c r="E391" s="8" t="s">
        <v>1272</v>
      </c>
      <c r="F391" s="9">
        <v>746592</v>
      </c>
      <c r="G391" s="8" t="s">
        <v>29</v>
      </c>
      <c r="H391" s="9">
        <v>78392</v>
      </c>
      <c r="I391" s="137">
        <v>668200</v>
      </c>
      <c r="J391" s="138"/>
      <c r="K391" s="139"/>
      <c r="L391" s="140" t="s">
        <v>1273</v>
      </c>
      <c r="M391" s="141"/>
      <c r="N391">
        <v>1008</v>
      </c>
      <c r="O391">
        <f t="shared" si="15"/>
        <v>1008</v>
      </c>
      <c r="P391" s="39">
        <f t="shared" si="16"/>
        <v>746592</v>
      </c>
      <c r="Q391" t="str">
        <f t="shared" si="17"/>
        <v/>
      </c>
    </row>
    <row r="392" spans="1:17" ht="14.65" customHeight="1">
      <c r="A392" s="5">
        <v>373</v>
      </c>
      <c r="B392" s="119" t="s">
        <v>2199</v>
      </c>
      <c r="C392" s="6" t="s">
        <v>2200</v>
      </c>
      <c r="D392" s="7">
        <v>44967</v>
      </c>
      <c r="E392" s="8" t="s">
        <v>2201</v>
      </c>
      <c r="F392" s="9">
        <v>592515</v>
      </c>
      <c r="G392" s="8" t="s">
        <v>29</v>
      </c>
      <c r="H392" s="9">
        <v>62214</v>
      </c>
      <c r="I392" s="121">
        <v>1595038</v>
      </c>
      <c r="J392" s="122"/>
      <c r="K392" s="123"/>
      <c r="L392" s="127" t="s">
        <v>1273</v>
      </c>
      <c r="M392" s="128"/>
      <c r="N392">
        <v>3867</v>
      </c>
      <c r="O392">
        <f t="shared" si="15"/>
        <v>3867</v>
      </c>
      <c r="P392" s="39">
        <f t="shared" si="16"/>
        <v>592515</v>
      </c>
      <c r="Q392" t="str">
        <f t="shared" si="17"/>
        <v/>
      </c>
    </row>
    <row r="393" spans="1:17" ht="14.65" customHeight="1">
      <c r="A393" s="11">
        <v>374</v>
      </c>
      <c r="B393" s="120"/>
      <c r="C393" s="6" t="s">
        <v>2202</v>
      </c>
      <c r="D393" s="7">
        <v>44960</v>
      </c>
      <c r="E393" s="8" t="s">
        <v>1272</v>
      </c>
      <c r="F393" s="9">
        <v>1189650</v>
      </c>
      <c r="G393" s="8" t="s">
        <v>29</v>
      </c>
      <c r="H393" s="9">
        <v>124913</v>
      </c>
      <c r="I393" s="124"/>
      <c r="J393" s="125"/>
      <c r="K393" s="126"/>
      <c r="L393" s="129"/>
      <c r="M393" s="130"/>
      <c r="N393">
        <v>850</v>
      </c>
      <c r="O393">
        <f t="shared" si="15"/>
        <v>850</v>
      </c>
      <c r="P393" s="39">
        <f t="shared" si="16"/>
        <v>1189650</v>
      </c>
      <c r="Q393" t="str">
        <f t="shared" si="17"/>
        <v/>
      </c>
    </row>
    <row r="394" spans="1:17" ht="16.149999999999999" hidden="1" customHeight="1">
      <c r="A394" s="12">
        <v>375</v>
      </c>
      <c r="B394" s="12" t="s">
        <v>2203</v>
      </c>
      <c r="C394" s="6" t="s">
        <v>2204</v>
      </c>
      <c r="D394" s="7">
        <v>44896</v>
      </c>
      <c r="E394" s="8" t="s">
        <v>1272</v>
      </c>
      <c r="F394" s="9">
        <v>1190700</v>
      </c>
      <c r="G394" s="8">
        <v>0</v>
      </c>
      <c r="H394" s="8">
        <v>0</v>
      </c>
      <c r="I394" s="137">
        <v>1190700</v>
      </c>
      <c r="J394" s="138"/>
      <c r="K394" s="139"/>
      <c r="L394" s="140" t="s">
        <v>1273</v>
      </c>
      <c r="M394" s="141"/>
      <c r="N394">
        <v>725</v>
      </c>
      <c r="O394">
        <f t="shared" si="15"/>
        <v>725</v>
      </c>
      <c r="P394" s="39">
        <f t="shared" si="16"/>
        <v>1190700</v>
      </c>
      <c r="Q394" t="str">
        <f t="shared" si="17"/>
        <v/>
      </c>
    </row>
    <row r="395" spans="1:17" ht="14.45" hidden="1" customHeight="1">
      <c r="A395" s="5">
        <v>376</v>
      </c>
      <c r="B395" s="119" t="s">
        <v>2205</v>
      </c>
      <c r="C395" s="6" t="s">
        <v>2206</v>
      </c>
      <c r="D395" s="7">
        <v>44896</v>
      </c>
      <c r="E395" s="8" t="s">
        <v>1272</v>
      </c>
      <c r="F395" s="9">
        <v>1740690</v>
      </c>
      <c r="G395" s="8">
        <v>0</v>
      </c>
      <c r="H395" s="8">
        <v>0</v>
      </c>
      <c r="I395" s="121">
        <v>11062170</v>
      </c>
      <c r="J395" s="122"/>
      <c r="K395" s="123"/>
      <c r="L395" s="127" t="s">
        <v>1273</v>
      </c>
      <c r="M395" s="128"/>
      <c r="N395">
        <v>738</v>
      </c>
      <c r="O395">
        <f t="shared" si="15"/>
        <v>738</v>
      </c>
      <c r="P395" s="39">
        <f t="shared" si="16"/>
        <v>1740690</v>
      </c>
      <c r="Q395" t="str">
        <f t="shared" si="17"/>
        <v/>
      </c>
    </row>
    <row r="396" spans="1:17" ht="14.45" hidden="1" customHeight="1">
      <c r="A396" s="10">
        <v>377</v>
      </c>
      <c r="B396" s="131"/>
      <c r="C396" s="6" t="s">
        <v>2207</v>
      </c>
      <c r="D396" s="7">
        <v>44896</v>
      </c>
      <c r="E396" s="8" t="s">
        <v>1272</v>
      </c>
      <c r="F396" s="9">
        <v>1168020</v>
      </c>
      <c r="G396" s="8">
        <v>0</v>
      </c>
      <c r="H396" s="8">
        <v>0</v>
      </c>
      <c r="I396" s="132"/>
      <c r="J396" s="133"/>
      <c r="K396" s="134"/>
      <c r="L396" s="135"/>
      <c r="M396" s="136"/>
      <c r="N396">
        <v>737</v>
      </c>
      <c r="O396">
        <f t="shared" si="15"/>
        <v>737</v>
      </c>
      <c r="P396" s="39">
        <f t="shared" si="16"/>
        <v>1168020</v>
      </c>
      <c r="Q396" t="str">
        <f t="shared" si="17"/>
        <v/>
      </c>
    </row>
    <row r="397" spans="1:17" ht="14.45" hidden="1" customHeight="1">
      <c r="A397" s="10">
        <v>378</v>
      </c>
      <c r="B397" s="131"/>
      <c r="C397" s="6" t="s">
        <v>2208</v>
      </c>
      <c r="D397" s="7">
        <v>44896</v>
      </c>
      <c r="E397" s="8" t="s">
        <v>1272</v>
      </c>
      <c r="F397" s="9">
        <v>2336040</v>
      </c>
      <c r="G397" s="8">
        <v>0</v>
      </c>
      <c r="H397" s="8">
        <v>0</v>
      </c>
      <c r="I397" s="132"/>
      <c r="J397" s="133"/>
      <c r="K397" s="134"/>
      <c r="L397" s="135"/>
      <c r="M397" s="136"/>
      <c r="N397">
        <v>761</v>
      </c>
      <c r="O397">
        <f t="shared" si="15"/>
        <v>761</v>
      </c>
      <c r="P397" s="39">
        <f t="shared" si="16"/>
        <v>2336040</v>
      </c>
      <c r="Q397" t="str">
        <f t="shared" si="17"/>
        <v/>
      </c>
    </row>
    <row r="398" spans="1:17" ht="14.45" hidden="1" customHeight="1">
      <c r="A398" s="10">
        <v>379</v>
      </c>
      <c r="B398" s="131"/>
      <c r="C398" s="6" t="s">
        <v>2209</v>
      </c>
      <c r="D398" s="7">
        <v>44896</v>
      </c>
      <c r="E398" s="8" t="s">
        <v>1272</v>
      </c>
      <c r="F398" s="9">
        <v>1145340</v>
      </c>
      <c r="G398" s="8">
        <v>0</v>
      </c>
      <c r="H398" s="8">
        <v>0</v>
      </c>
      <c r="I398" s="132"/>
      <c r="J398" s="133"/>
      <c r="K398" s="134"/>
      <c r="L398" s="135"/>
      <c r="M398" s="136"/>
      <c r="N398">
        <v>759</v>
      </c>
      <c r="O398">
        <f t="shared" si="15"/>
        <v>759</v>
      </c>
      <c r="P398" s="39">
        <f t="shared" si="16"/>
        <v>1145340</v>
      </c>
      <c r="Q398" t="str">
        <f t="shared" si="17"/>
        <v/>
      </c>
    </row>
    <row r="399" spans="1:17" ht="14.45" hidden="1" customHeight="1">
      <c r="A399" s="10">
        <v>380</v>
      </c>
      <c r="B399" s="131"/>
      <c r="C399" s="6" t="s">
        <v>2210</v>
      </c>
      <c r="D399" s="7">
        <v>44896</v>
      </c>
      <c r="E399" s="8" t="s">
        <v>1272</v>
      </c>
      <c r="F399" s="9">
        <v>1145340</v>
      </c>
      <c r="G399" s="8">
        <v>0</v>
      </c>
      <c r="H399" s="8">
        <v>0</v>
      </c>
      <c r="I399" s="132"/>
      <c r="J399" s="133"/>
      <c r="K399" s="134"/>
      <c r="L399" s="135"/>
      <c r="M399" s="136"/>
      <c r="N399">
        <v>739</v>
      </c>
      <c r="O399">
        <f t="shared" si="15"/>
        <v>739</v>
      </c>
      <c r="P399" s="39">
        <f t="shared" si="16"/>
        <v>1145340</v>
      </c>
      <c r="Q399" t="str">
        <f t="shared" si="17"/>
        <v/>
      </c>
    </row>
    <row r="400" spans="1:17" ht="14.45" hidden="1" customHeight="1">
      <c r="A400" s="10">
        <v>381</v>
      </c>
      <c r="B400" s="131"/>
      <c r="C400" s="6" t="s">
        <v>2211</v>
      </c>
      <c r="D400" s="7">
        <v>44896</v>
      </c>
      <c r="E400" s="8" t="s">
        <v>1272</v>
      </c>
      <c r="F400" s="9">
        <v>2336040</v>
      </c>
      <c r="G400" s="8">
        <v>0</v>
      </c>
      <c r="H400" s="8">
        <v>0</v>
      </c>
      <c r="I400" s="132"/>
      <c r="J400" s="133"/>
      <c r="K400" s="134"/>
      <c r="L400" s="135"/>
      <c r="M400" s="136"/>
      <c r="N400">
        <v>774</v>
      </c>
      <c r="O400">
        <f t="shared" si="15"/>
        <v>774</v>
      </c>
      <c r="P400" s="39">
        <f t="shared" si="16"/>
        <v>2336040</v>
      </c>
      <c r="Q400" t="str">
        <f t="shared" si="17"/>
        <v/>
      </c>
    </row>
    <row r="401" spans="1:17" ht="14.45" hidden="1" customHeight="1">
      <c r="A401" s="11">
        <v>382</v>
      </c>
      <c r="B401" s="120"/>
      <c r="C401" s="6" t="s">
        <v>2212</v>
      </c>
      <c r="D401" s="7">
        <v>44896</v>
      </c>
      <c r="E401" s="8" t="s">
        <v>1272</v>
      </c>
      <c r="F401" s="9">
        <v>1190700</v>
      </c>
      <c r="G401" s="8">
        <v>0</v>
      </c>
      <c r="H401" s="8">
        <v>0</v>
      </c>
      <c r="I401" s="124"/>
      <c r="J401" s="125"/>
      <c r="K401" s="126"/>
      <c r="L401" s="129"/>
      <c r="M401" s="130"/>
      <c r="N401">
        <v>760</v>
      </c>
      <c r="O401">
        <f t="shared" si="15"/>
        <v>760</v>
      </c>
      <c r="P401" s="39">
        <f t="shared" si="16"/>
        <v>1190700</v>
      </c>
      <c r="Q401" t="str">
        <f t="shared" si="17"/>
        <v/>
      </c>
    </row>
    <row r="402" spans="1:17" ht="16.149999999999999" hidden="1" customHeight="1">
      <c r="A402" s="12">
        <v>383</v>
      </c>
      <c r="B402" s="12" t="s">
        <v>2213</v>
      </c>
      <c r="C402" s="6" t="s">
        <v>2214</v>
      </c>
      <c r="D402" s="7">
        <v>44905</v>
      </c>
      <c r="E402" s="8" t="s">
        <v>1272</v>
      </c>
      <c r="F402" s="9">
        <v>2336040</v>
      </c>
      <c r="G402" s="8">
        <v>0</v>
      </c>
      <c r="H402" s="8">
        <v>0</v>
      </c>
      <c r="I402" s="137">
        <v>2336040</v>
      </c>
      <c r="J402" s="138"/>
      <c r="K402" s="139"/>
      <c r="L402" s="140" t="s">
        <v>1273</v>
      </c>
      <c r="M402" s="141"/>
      <c r="N402">
        <v>688</v>
      </c>
      <c r="O402">
        <f t="shared" si="15"/>
        <v>688</v>
      </c>
      <c r="P402" s="39">
        <f t="shared" si="16"/>
        <v>2336040</v>
      </c>
      <c r="Q402" t="str">
        <f t="shared" si="17"/>
        <v/>
      </c>
    </row>
    <row r="403" spans="1:17" ht="16.149999999999999" hidden="1" customHeight="1">
      <c r="A403" s="12">
        <v>384</v>
      </c>
      <c r="B403" s="12" t="s">
        <v>2215</v>
      </c>
      <c r="C403" s="6" t="s">
        <v>2216</v>
      </c>
      <c r="D403" s="7">
        <v>44915</v>
      </c>
      <c r="E403" s="8" t="s">
        <v>1272</v>
      </c>
      <c r="F403" s="9">
        <v>934416</v>
      </c>
      <c r="G403" s="8" t="s">
        <v>1585</v>
      </c>
      <c r="H403" s="9">
        <v>98114</v>
      </c>
      <c r="I403" s="137">
        <v>836302</v>
      </c>
      <c r="J403" s="138"/>
      <c r="K403" s="139"/>
      <c r="L403" s="140" t="s">
        <v>1273</v>
      </c>
      <c r="M403" s="141"/>
      <c r="N403">
        <v>114</v>
      </c>
      <c r="O403">
        <f t="shared" si="15"/>
        <v>114</v>
      </c>
      <c r="P403" s="39">
        <f t="shared" si="16"/>
        <v>934416</v>
      </c>
      <c r="Q403" t="str">
        <f t="shared" si="17"/>
        <v/>
      </c>
    </row>
    <row r="404" spans="1:17" ht="16.149999999999999" customHeight="1">
      <c r="A404" s="12">
        <v>385</v>
      </c>
      <c r="B404" s="12" t="s">
        <v>2217</v>
      </c>
      <c r="C404" s="6" t="s">
        <v>2218</v>
      </c>
      <c r="D404" s="7">
        <v>44964</v>
      </c>
      <c r="E404" s="8" t="s">
        <v>2219</v>
      </c>
      <c r="F404" s="9">
        <v>-119070</v>
      </c>
      <c r="G404" s="8" t="s">
        <v>29</v>
      </c>
      <c r="H404" s="9">
        <v>-12502</v>
      </c>
      <c r="I404" s="137">
        <v>-106568</v>
      </c>
      <c r="J404" s="138"/>
      <c r="K404" s="139"/>
      <c r="L404" s="140" t="s">
        <v>1273</v>
      </c>
      <c r="M404" s="141"/>
      <c r="N404" s="79" t="s">
        <v>0</v>
      </c>
      <c r="O404" t="e">
        <f t="shared" si="15"/>
        <v>#VALUE!</v>
      </c>
      <c r="P404" s="39">
        <f t="shared" si="16"/>
        <v>-119070</v>
      </c>
      <c r="Q404" t="str">
        <f t="shared" si="17"/>
        <v>HT</v>
      </c>
    </row>
    <row r="405" spans="1:17" ht="16.149999999999999" customHeight="1">
      <c r="A405" s="12">
        <v>386</v>
      </c>
      <c r="B405" s="12" t="s">
        <v>2220</v>
      </c>
      <c r="C405" s="6" t="s">
        <v>2221</v>
      </c>
      <c r="D405" s="7">
        <v>44935</v>
      </c>
      <c r="E405" s="8" t="s">
        <v>2222</v>
      </c>
      <c r="F405" s="9">
        <v>-952560</v>
      </c>
      <c r="G405" s="8" t="s">
        <v>29</v>
      </c>
      <c r="H405" s="9">
        <v>-100019</v>
      </c>
      <c r="I405" s="137">
        <v>-852541</v>
      </c>
      <c r="J405" s="138"/>
      <c r="K405" s="139"/>
      <c r="L405" s="140" t="s">
        <v>1370</v>
      </c>
      <c r="M405" s="141"/>
      <c r="N405">
        <v>9</v>
      </c>
      <c r="O405">
        <f t="shared" ref="O405:O412" si="19">+N405*1</f>
        <v>9</v>
      </c>
      <c r="P405" s="39">
        <f t="shared" ref="P405:P412" si="20">+F405</f>
        <v>-952560</v>
      </c>
      <c r="Q405" t="str">
        <f t="shared" ref="Q405:Q411" si="21">+IF(P405&lt;0,"HT","")</f>
        <v>HT</v>
      </c>
    </row>
    <row r="406" spans="1:17" ht="16.149999999999999" customHeight="1">
      <c r="A406" s="12">
        <v>387</v>
      </c>
      <c r="B406" s="12" t="s">
        <v>2223</v>
      </c>
      <c r="C406" s="6" t="s">
        <v>2224</v>
      </c>
      <c r="D406" s="7">
        <v>44929</v>
      </c>
      <c r="E406" s="8" t="s">
        <v>1588</v>
      </c>
      <c r="F406" s="9">
        <v>951720</v>
      </c>
      <c r="G406" s="8" t="s">
        <v>29</v>
      </c>
      <c r="H406" s="9">
        <v>99931</v>
      </c>
      <c r="I406" s="137">
        <v>851789</v>
      </c>
      <c r="J406" s="138"/>
      <c r="K406" s="139"/>
      <c r="L406" s="140" t="s">
        <v>1392</v>
      </c>
      <c r="M406" s="141"/>
      <c r="N406">
        <v>95</v>
      </c>
      <c r="O406">
        <f t="shared" si="19"/>
        <v>95</v>
      </c>
      <c r="P406" s="39">
        <f t="shared" si="20"/>
        <v>951720</v>
      </c>
      <c r="Q406" t="str">
        <f t="shared" si="21"/>
        <v/>
      </c>
    </row>
    <row r="407" spans="1:17" ht="16.149999999999999" customHeight="1">
      <c r="A407" s="12">
        <v>388</v>
      </c>
      <c r="B407" s="12" t="s">
        <v>2225</v>
      </c>
      <c r="C407" s="6" t="s">
        <v>2226</v>
      </c>
      <c r="D407" s="7">
        <v>44974</v>
      </c>
      <c r="E407" s="8" t="s">
        <v>66</v>
      </c>
      <c r="F407" s="9">
        <v>1189650</v>
      </c>
      <c r="G407" s="8" t="s">
        <v>29</v>
      </c>
      <c r="H407" s="9">
        <v>124913</v>
      </c>
      <c r="I407" s="137">
        <v>1064737</v>
      </c>
      <c r="J407" s="138"/>
      <c r="K407" s="139"/>
      <c r="L407" s="140" t="s">
        <v>1392</v>
      </c>
      <c r="M407" s="141"/>
      <c r="N407">
        <v>6569</v>
      </c>
      <c r="O407">
        <f t="shared" si="19"/>
        <v>6569</v>
      </c>
      <c r="P407" s="39">
        <f t="shared" si="20"/>
        <v>1189650</v>
      </c>
      <c r="Q407" t="str">
        <f t="shared" si="21"/>
        <v/>
      </c>
    </row>
    <row r="408" spans="1:17" ht="16.149999999999999" customHeight="1">
      <c r="A408" s="12">
        <v>389</v>
      </c>
      <c r="B408" s="12" t="s">
        <v>2227</v>
      </c>
      <c r="C408" s="6" t="s">
        <v>2228</v>
      </c>
      <c r="D408" s="7">
        <v>44984</v>
      </c>
      <c r="E408" s="8" t="s">
        <v>2229</v>
      </c>
      <c r="F408" s="9">
        <v>-121275</v>
      </c>
      <c r="G408" s="8" t="s">
        <v>29</v>
      </c>
      <c r="H408" s="9">
        <v>-12734</v>
      </c>
      <c r="I408" s="137">
        <v>-108541</v>
      </c>
      <c r="J408" s="138"/>
      <c r="K408" s="139"/>
      <c r="L408" s="140" t="s">
        <v>1392</v>
      </c>
      <c r="M408" s="141"/>
      <c r="N408" s="79" t="s">
        <v>8322</v>
      </c>
      <c r="O408">
        <f t="shared" si="19"/>
        <v>126</v>
      </c>
      <c r="P408" s="39">
        <f t="shared" si="20"/>
        <v>-121275</v>
      </c>
      <c r="Q408" t="str">
        <f t="shared" si="21"/>
        <v>HT</v>
      </c>
    </row>
    <row r="409" spans="1:17" ht="16.149999999999999" customHeight="1">
      <c r="A409" s="12">
        <v>390</v>
      </c>
      <c r="B409" s="12" t="s">
        <v>2230</v>
      </c>
      <c r="C409" s="6" t="s">
        <v>2231</v>
      </c>
      <c r="D409" s="7">
        <v>44937</v>
      </c>
      <c r="E409" s="8" t="s">
        <v>1588</v>
      </c>
      <c r="F409" s="9">
        <v>951720</v>
      </c>
      <c r="G409" s="8" t="s">
        <v>29</v>
      </c>
      <c r="H409" s="9">
        <v>99931</v>
      </c>
      <c r="I409" s="137">
        <v>851789</v>
      </c>
      <c r="J409" s="138"/>
      <c r="K409" s="139"/>
      <c r="L409" s="140" t="s">
        <v>1496</v>
      </c>
      <c r="M409" s="141"/>
      <c r="N409">
        <v>1104</v>
      </c>
      <c r="O409">
        <f t="shared" si="19"/>
        <v>1104</v>
      </c>
      <c r="P409" s="39">
        <f t="shared" si="20"/>
        <v>951720</v>
      </c>
      <c r="Q409" t="str">
        <f t="shared" si="21"/>
        <v/>
      </c>
    </row>
    <row r="410" spans="1:17" ht="16.149999999999999" customHeight="1">
      <c r="A410" s="12">
        <v>390</v>
      </c>
      <c r="B410" s="12" t="s">
        <v>2232</v>
      </c>
      <c r="C410" s="6" t="s">
        <v>1501</v>
      </c>
      <c r="D410" s="7">
        <v>44992</v>
      </c>
      <c r="E410" s="8" t="s">
        <v>2233</v>
      </c>
      <c r="F410" s="9">
        <v>-168168</v>
      </c>
      <c r="G410" s="8">
        <v>0</v>
      </c>
      <c r="H410" s="8">
        <v>0</v>
      </c>
      <c r="I410" s="137">
        <v>-168168</v>
      </c>
      <c r="J410" s="138"/>
      <c r="K410" s="139"/>
      <c r="L410" s="140" t="s">
        <v>0</v>
      </c>
      <c r="M410" s="141"/>
      <c r="N410"/>
      <c r="O410">
        <f t="shared" si="19"/>
        <v>0</v>
      </c>
      <c r="P410" s="39">
        <f t="shared" si="20"/>
        <v>-168168</v>
      </c>
      <c r="Q410" t="str">
        <f t="shared" si="21"/>
        <v>HT</v>
      </c>
    </row>
    <row r="411" spans="1:17" ht="16.149999999999999" customHeight="1">
      <c r="A411" s="12">
        <v>390</v>
      </c>
      <c r="B411" s="12" t="s">
        <v>2234</v>
      </c>
      <c r="C411" s="6" t="s">
        <v>1501</v>
      </c>
      <c r="D411" s="7">
        <v>45027</v>
      </c>
      <c r="E411" s="8" t="s">
        <v>2235</v>
      </c>
      <c r="F411" s="9">
        <v>-2401245</v>
      </c>
      <c r="G411" s="8">
        <v>0</v>
      </c>
      <c r="H411" s="8">
        <v>0</v>
      </c>
      <c r="I411" s="137">
        <v>-2401245</v>
      </c>
      <c r="J411" s="138"/>
      <c r="K411" s="139"/>
      <c r="L411" s="140" t="s">
        <v>0</v>
      </c>
      <c r="M411" s="141"/>
      <c r="N411"/>
      <c r="O411">
        <f t="shared" si="19"/>
        <v>0</v>
      </c>
      <c r="P411" s="39">
        <f t="shared" si="20"/>
        <v>-2401245</v>
      </c>
      <c r="Q411" t="str">
        <f t="shared" si="21"/>
        <v>HT</v>
      </c>
    </row>
    <row r="412" spans="1:17" ht="14.1" hidden="1" customHeight="1">
      <c r="A412" s="13"/>
      <c r="B412" s="13"/>
      <c r="C412" s="147" t="s">
        <v>2236</v>
      </c>
      <c r="D412" s="148"/>
      <c r="E412" s="148"/>
      <c r="F412" s="149"/>
      <c r="G412" s="150">
        <v>42825350</v>
      </c>
      <c r="H412" s="151"/>
      <c r="I412" s="137">
        <v>447086657</v>
      </c>
      <c r="J412" s="138"/>
      <c r="K412" s="139"/>
      <c r="L412" s="152"/>
      <c r="M412" s="153"/>
      <c r="N412"/>
      <c r="O412">
        <f t="shared" si="19"/>
        <v>0</v>
      </c>
      <c r="P412" s="39">
        <f t="shared" si="20"/>
        <v>0</v>
      </c>
    </row>
    <row r="413" spans="1:17" ht="11.65" customHeight="1">
      <c r="A413" s="154"/>
      <c r="B413" s="154"/>
      <c r="C413" s="154"/>
      <c r="D413" s="154"/>
      <c r="E413" s="154"/>
      <c r="F413" s="154"/>
      <c r="G413" s="154"/>
      <c r="H413" s="154"/>
      <c r="I413" s="154"/>
      <c r="J413" s="154"/>
      <c r="K413" s="154"/>
      <c r="L413" s="154"/>
      <c r="M413" s="154"/>
    </row>
    <row r="414" spans="1:17" ht="11.25" customHeight="1">
      <c r="A414" s="155"/>
      <c r="B414" s="155"/>
      <c r="C414" s="155"/>
      <c r="D414" s="155"/>
      <c r="E414" s="155"/>
      <c r="F414" s="155"/>
      <c r="G414" s="155"/>
      <c r="H414" s="155"/>
      <c r="I414" s="155"/>
      <c r="J414" s="155"/>
      <c r="K414" s="155"/>
      <c r="L414" s="155"/>
      <c r="M414" s="155"/>
    </row>
    <row r="415" spans="1:17" ht="17.649999999999999" customHeight="1">
      <c r="A415" s="98"/>
      <c r="B415" s="98"/>
      <c r="C415" s="98"/>
      <c r="D415" s="98"/>
      <c r="E415" s="98"/>
      <c r="F415" s="98"/>
      <c r="G415" s="98"/>
      <c r="H415" s="98"/>
      <c r="I415" s="98"/>
      <c r="J415" s="98"/>
      <c r="K415" s="156" t="s">
        <v>1504</v>
      </c>
      <c r="L415" s="156"/>
      <c r="M415" s="156"/>
    </row>
    <row r="416" spans="1:17" ht="17.649999999999999" customHeight="1">
      <c r="A416" s="98"/>
      <c r="B416" s="98"/>
      <c r="C416" s="98"/>
      <c r="D416" s="98"/>
      <c r="E416" s="98"/>
      <c r="F416" s="98"/>
      <c r="G416" s="98"/>
      <c r="H416" s="98"/>
      <c r="I416" s="98"/>
      <c r="J416" s="98"/>
      <c r="K416" s="156" t="s">
        <v>1505</v>
      </c>
      <c r="L416" s="156"/>
      <c r="M416" s="156"/>
    </row>
    <row r="423" spans="1:1">
      <c r="A423" s="14" t="s">
        <v>1506</v>
      </c>
    </row>
  </sheetData>
  <autoFilter ref="A19:Q412" xr:uid="{00000000-0001-0000-0300-000000000000}">
    <filterColumn colId="3">
      <filters>
        <dateGroupItem year="2023" dateTimeGrouping="year"/>
      </filters>
    </filterColumn>
    <filterColumn colId="8" showButton="0"/>
    <filterColumn colId="9" showButton="0"/>
    <filterColumn colId="11" showButton="0"/>
  </autoFilter>
  <mergeCells count="479">
    <mergeCell ref="A413:C413"/>
    <mergeCell ref="D413:M413"/>
    <mergeCell ref="A414:F414"/>
    <mergeCell ref="G414:J414"/>
    <mergeCell ref="K414:M414"/>
    <mergeCell ref="A415:F416"/>
    <mergeCell ref="G415:J416"/>
    <mergeCell ref="K415:M415"/>
    <mergeCell ref="K416:M416"/>
    <mergeCell ref="I411:K411"/>
    <mergeCell ref="L411:M411"/>
    <mergeCell ref="C412:F412"/>
    <mergeCell ref="G412:H412"/>
    <mergeCell ref="I412:K412"/>
    <mergeCell ref="L412:M412"/>
    <mergeCell ref="I408:K408"/>
    <mergeCell ref="L408:M408"/>
    <mergeCell ref="I409:K409"/>
    <mergeCell ref="L409:M409"/>
    <mergeCell ref="I410:K410"/>
    <mergeCell ref="L410:M410"/>
    <mergeCell ref="I405:K405"/>
    <mergeCell ref="L405:M405"/>
    <mergeCell ref="I406:K406"/>
    <mergeCell ref="L406:M406"/>
    <mergeCell ref="I407:K407"/>
    <mergeCell ref="L407:M407"/>
    <mergeCell ref="I402:K402"/>
    <mergeCell ref="L402:M402"/>
    <mergeCell ref="I403:K403"/>
    <mergeCell ref="L403:M403"/>
    <mergeCell ref="I404:K404"/>
    <mergeCell ref="L404:M404"/>
    <mergeCell ref="B392:B393"/>
    <mergeCell ref="I392:K393"/>
    <mergeCell ref="L392:M393"/>
    <mergeCell ref="I394:K394"/>
    <mergeCell ref="L394:M394"/>
    <mergeCell ref="B395:B401"/>
    <mergeCell ref="I395:K401"/>
    <mergeCell ref="L395:M401"/>
    <mergeCell ref="I389:K389"/>
    <mergeCell ref="L389:M389"/>
    <mergeCell ref="I390:K390"/>
    <mergeCell ref="L390:M390"/>
    <mergeCell ref="I391:K391"/>
    <mergeCell ref="L391:M391"/>
    <mergeCell ref="I386:K386"/>
    <mergeCell ref="L386:M386"/>
    <mergeCell ref="I387:K387"/>
    <mergeCell ref="L387:M387"/>
    <mergeCell ref="I388:K388"/>
    <mergeCell ref="L388:M388"/>
    <mergeCell ref="I383:K383"/>
    <mergeCell ref="L383:M383"/>
    <mergeCell ref="I384:K384"/>
    <mergeCell ref="L384:M384"/>
    <mergeCell ref="I385:K385"/>
    <mergeCell ref="L385:M385"/>
    <mergeCell ref="I380:K380"/>
    <mergeCell ref="L380:M380"/>
    <mergeCell ref="I381:K381"/>
    <mergeCell ref="L381:M381"/>
    <mergeCell ref="I382:K382"/>
    <mergeCell ref="L382:M382"/>
    <mergeCell ref="I377:K377"/>
    <mergeCell ref="L377:M377"/>
    <mergeCell ref="I378:K378"/>
    <mergeCell ref="L378:M378"/>
    <mergeCell ref="I379:K379"/>
    <mergeCell ref="L379:M379"/>
    <mergeCell ref="I374:K374"/>
    <mergeCell ref="L374:M374"/>
    <mergeCell ref="I375:K375"/>
    <mergeCell ref="L375:M375"/>
    <mergeCell ref="I376:K376"/>
    <mergeCell ref="L376:M376"/>
    <mergeCell ref="I371:K371"/>
    <mergeCell ref="L371:M371"/>
    <mergeCell ref="I372:K372"/>
    <mergeCell ref="L372:M372"/>
    <mergeCell ref="I373:K373"/>
    <mergeCell ref="L373:M373"/>
    <mergeCell ref="B367:B368"/>
    <mergeCell ref="I367:K368"/>
    <mergeCell ref="L367:M368"/>
    <mergeCell ref="B369:B370"/>
    <mergeCell ref="I369:K370"/>
    <mergeCell ref="L369:M370"/>
    <mergeCell ref="I363:K363"/>
    <mergeCell ref="L363:M363"/>
    <mergeCell ref="B364:B365"/>
    <mergeCell ref="I364:K365"/>
    <mergeCell ref="L364:M365"/>
    <mergeCell ref="I366:K366"/>
    <mergeCell ref="L366:M366"/>
    <mergeCell ref="I360:K360"/>
    <mergeCell ref="L360:M360"/>
    <mergeCell ref="I361:K361"/>
    <mergeCell ref="L361:M361"/>
    <mergeCell ref="I362:K362"/>
    <mergeCell ref="L362:M362"/>
    <mergeCell ref="I357:K357"/>
    <mergeCell ref="L357:M357"/>
    <mergeCell ref="I358:K358"/>
    <mergeCell ref="L358:M358"/>
    <mergeCell ref="I359:K359"/>
    <mergeCell ref="L359:M359"/>
    <mergeCell ref="I354:K354"/>
    <mergeCell ref="L354:M354"/>
    <mergeCell ref="I355:K355"/>
    <mergeCell ref="L355:M355"/>
    <mergeCell ref="I356:K356"/>
    <mergeCell ref="L356:M356"/>
    <mergeCell ref="I351:K351"/>
    <mergeCell ref="L351:M351"/>
    <mergeCell ref="I352:K352"/>
    <mergeCell ref="L352:M352"/>
    <mergeCell ref="I353:K353"/>
    <mergeCell ref="L353:M353"/>
    <mergeCell ref="I348:K348"/>
    <mergeCell ref="L348:M348"/>
    <mergeCell ref="I349:K349"/>
    <mergeCell ref="L349:M349"/>
    <mergeCell ref="I350:K350"/>
    <mergeCell ref="L350:M350"/>
    <mergeCell ref="I345:K345"/>
    <mergeCell ref="L345:M345"/>
    <mergeCell ref="I346:K346"/>
    <mergeCell ref="L346:M346"/>
    <mergeCell ref="I347:K347"/>
    <mergeCell ref="L347:M347"/>
    <mergeCell ref="B340:B341"/>
    <mergeCell ref="I340:K341"/>
    <mergeCell ref="L340:M341"/>
    <mergeCell ref="I342:K342"/>
    <mergeCell ref="L342:M342"/>
    <mergeCell ref="B343:B344"/>
    <mergeCell ref="I343:K344"/>
    <mergeCell ref="L343:M344"/>
    <mergeCell ref="I337:K337"/>
    <mergeCell ref="L337:M337"/>
    <mergeCell ref="I338:K338"/>
    <mergeCell ref="L338:M338"/>
    <mergeCell ref="I339:K339"/>
    <mergeCell ref="L339:M339"/>
    <mergeCell ref="I331:K331"/>
    <mergeCell ref="L331:M331"/>
    <mergeCell ref="B332:B333"/>
    <mergeCell ref="I332:K333"/>
    <mergeCell ref="L332:M333"/>
    <mergeCell ref="B334:B336"/>
    <mergeCell ref="I334:K336"/>
    <mergeCell ref="L334:M336"/>
    <mergeCell ref="B327:B328"/>
    <mergeCell ref="I327:K328"/>
    <mergeCell ref="L327:M328"/>
    <mergeCell ref="I329:K329"/>
    <mergeCell ref="L329:M329"/>
    <mergeCell ref="I330:K330"/>
    <mergeCell ref="L330:M330"/>
    <mergeCell ref="I324:K324"/>
    <mergeCell ref="L324:M324"/>
    <mergeCell ref="I325:K325"/>
    <mergeCell ref="L325:M325"/>
    <mergeCell ref="I326:K326"/>
    <mergeCell ref="L326:M326"/>
    <mergeCell ref="I319:K319"/>
    <mergeCell ref="L319:M319"/>
    <mergeCell ref="B320:B322"/>
    <mergeCell ref="I320:K322"/>
    <mergeCell ref="L320:M322"/>
    <mergeCell ref="I323:K323"/>
    <mergeCell ref="L323:M323"/>
    <mergeCell ref="I316:K316"/>
    <mergeCell ref="L316:M316"/>
    <mergeCell ref="I317:K317"/>
    <mergeCell ref="L317:M317"/>
    <mergeCell ref="I318:K318"/>
    <mergeCell ref="L318:M318"/>
    <mergeCell ref="I313:K313"/>
    <mergeCell ref="L313:M313"/>
    <mergeCell ref="I314:K314"/>
    <mergeCell ref="L314:M314"/>
    <mergeCell ref="I315:K315"/>
    <mergeCell ref="L315:M315"/>
    <mergeCell ref="I310:K310"/>
    <mergeCell ref="L310:M310"/>
    <mergeCell ref="I311:K311"/>
    <mergeCell ref="L311:M311"/>
    <mergeCell ref="I312:K312"/>
    <mergeCell ref="L312:M312"/>
    <mergeCell ref="I307:K307"/>
    <mergeCell ref="L307:M307"/>
    <mergeCell ref="I308:K308"/>
    <mergeCell ref="L308:M308"/>
    <mergeCell ref="I309:K309"/>
    <mergeCell ref="L309:M309"/>
    <mergeCell ref="B302:B303"/>
    <mergeCell ref="I302:K303"/>
    <mergeCell ref="L302:M303"/>
    <mergeCell ref="B304:B306"/>
    <mergeCell ref="I304:K306"/>
    <mergeCell ref="L304:M306"/>
    <mergeCell ref="I297:K297"/>
    <mergeCell ref="L297:M297"/>
    <mergeCell ref="I298:K298"/>
    <mergeCell ref="L298:M298"/>
    <mergeCell ref="B299:B301"/>
    <mergeCell ref="I299:K301"/>
    <mergeCell ref="L299:M301"/>
    <mergeCell ref="I294:K294"/>
    <mergeCell ref="L294:M294"/>
    <mergeCell ref="I295:K295"/>
    <mergeCell ref="L295:M295"/>
    <mergeCell ref="I296:K296"/>
    <mergeCell ref="L296:M296"/>
    <mergeCell ref="I291:K291"/>
    <mergeCell ref="L291:M291"/>
    <mergeCell ref="I292:K292"/>
    <mergeCell ref="L292:M292"/>
    <mergeCell ref="I293:K293"/>
    <mergeCell ref="L293:M293"/>
    <mergeCell ref="B287:B288"/>
    <mergeCell ref="I287:K288"/>
    <mergeCell ref="L287:M288"/>
    <mergeCell ref="I289:K289"/>
    <mergeCell ref="L289:M289"/>
    <mergeCell ref="I290:K290"/>
    <mergeCell ref="L290:M290"/>
    <mergeCell ref="I283:K283"/>
    <mergeCell ref="L283:M283"/>
    <mergeCell ref="I284:K284"/>
    <mergeCell ref="L284:M284"/>
    <mergeCell ref="B285:B286"/>
    <mergeCell ref="I285:K286"/>
    <mergeCell ref="L285:M286"/>
    <mergeCell ref="I280:K280"/>
    <mergeCell ref="L280:M280"/>
    <mergeCell ref="I281:K281"/>
    <mergeCell ref="L281:M281"/>
    <mergeCell ref="I282:K282"/>
    <mergeCell ref="L282:M282"/>
    <mergeCell ref="I276:K276"/>
    <mergeCell ref="L276:M276"/>
    <mergeCell ref="I277:K277"/>
    <mergeCell ref="L277:M277"/>
    <mergeCell ref="B278:B279"/>
    <mergeCell ref="I278:K279"/>
    <mergeCell ref="L278:M279"/>
    <mergeCell ref="I272:K272"/>
    <mergeCell ref="L272:M272"/>
    <mergeCell ref="B273:B274"/>
    <mergeCell ref="I273:K274"/>
    <mergeCell ref="L273:M274"/>
    <mergeCell ref="I275:K275"/>
    <mergeCell ref="L275:M275"/>
    <mergeCell ref="I269:K269"/>
    <mergeCell ref="L269:M269"/>
    <mergeCell ref="I270:K270"/>
    <mergeCell ref="L270:M270"/>
    <mergeCell ref="I271:K271"/>
    <mergeCell ref="L271:M271"/>
    <mergeCell ref="I266:K266"/>
    <mergeCell ref="L266:M266"/>
    <mergeCell ref="I267:K267"/>
    <mergeCell ref="L267:M267"/>
    <mergeCell ref="I268:K268"/>
    <mergeCell ref="L268:M268"/>
    <mergeCell ref="I263:K263"/>
    <mergeCell ref="L263:M263"/>
    <mergeCell ref="I264:K264"/>
    <mergeCell ref="L264:M264"/>
    <mergeCell ref="I265:K265"/>
    <mergeCell ref="L265:M265"/>
    <mergeCell ref="I260:K260"/>
    <mergeCell ref="L260:M260"/>
    <mergeCell ref="I261:K261"/>
    <mergeCell ref="L261:M261"/>
    <mergeCell ref="I262:K262"/>
    <mergeCell ref="L262:M262"/>
    <mergeCell ref="I256:K256"/>
    <mergeCell ref="L256:M256"/>
    <mergeCell ref="I257:K257"/>
    <mergeCell ref="L257:M257"/>
    <mergeCell ref="B258:B259"/>
    <mergeCell ref="I258:K259"/>
    <mergeCell ref="L258:M259"/>
    <mergeCell ref="I253:K253"/>
    <mergeCell ref="L253:M253"/>
    <mergeCell ref="I254:K254"/>
    <mergeCell ref="L254:M254"/>
    <mergeCell ref="I255:K255"/>
    <mergeCell ref="L255:M255"/>
    <mergeCell ref="I248:K248"/>
    <mergeCell ref="L248:M248"/>
    <mergeCell ref="I249:K249"/>
    <mergeCell ref="L249:M249"/>
    <mergeCell ref="B250:B252"/>
    <mergeCell ref="I250:K252"/>
    <mergeCell ref="L250:M252"/>
    <mergeCell ref="B244:B245"/>
    <mergeCell ref="I244:K245"/>
    <mergeCell ref="L244:M245"/>
    <mergeCell ref="I246:K246"/>
    <mergeCell ref="L246:M246"/>
    <mergeCell ref="I247:K247"/>
    <mergeCell ref="L247:M247"/>
    <mergeCell ref="B238:B239"/>
    <mergeCell ref="I238:K239"/>
    <mergeCell ref="L238:M239"/>
    <mergeCell ref="I240:K240"/>
    <mergeCell ref="L240:M240"/>
    <mergeCell ref="B241:B243"/>
    <mergeCell ref="I241:K243"/>
    <mergeCell ref="L241:M243"/>
    <mergeCell ref="I235:K235"/>
    <mergeCell ref="L235:M235"/>
    <mergeCell ref="I236:K236"/>
    <mergeCell ref="L236:M236"/>
    <mergeCell ref="I237:K237"/>
    <mergeCell ref="L237:M237"/>
    <mergeCell ref="I229:K229"/>
    <mergeCell ref="L229:M229"/>
    <mergeCell ref="B230:B232"/>
    <mergeCell ref="I230:K232"/>
    <mergeCell ref="L230:M232"/>
    <mergeCell ref="B233:B234"/>
    <mergeCell ref="I233:K234"/>
    <mergeCell ref="L233:M234"/>
    <mergeCell ref="I226:K226"/>
    <mergeCell ref="L226:M226"/>
    <mergeCell ref="I227:K227"/>
    <mergeCell ref="L227:M227"/>
    <mergeCell ref="I228:K228"/>
    <mergeCell ref="L228:M228"/>
    <mergeCell ref="B222:B223"/>
    <mergeCell ref="I222:K223"/>
    <mergeCell ref="L222:M223"/>
    <mergeCell ref="B224:B225"/>
    <mergeCell ref="I224:K225"/>
    <mergeCell ref="L224:M225"/>
    <mergeCell ref="I219:K219"/>
    <mergeCell ref="L219:M219"/>
    <mergeCell ref="I220:K220"/>
    <mergeCell ref="L220:M220"/>
    <mergeCell ref="I221:K221"/>
    <mergeCell ref="L221:M221"/>
    <mergeCell ref="I216:K216"/>
    <mergeCell ref="L216:M216"/>
    <mergeCell ref="I217:K217"/>
    <mergeCell ref="L217:M217"/>
    <mergeCell ref="I218:K218"/>
    <mergeCell ref="L218:M218"/>
    <mergeCell ref="I213:K213"/>
    <mergeCell ref="L213:M213"/>
    <mergeCell ref="I214:K214"/>
    <mergeCell ref="L214:M214"/>
    <mergeCell ref="I215:K215"/>
    <mergeCell ref="L215:M215"/>
    <mergeCell ref="B209:B210"/>
    <mergeCell ref="I209:K210"/>
    <mergeCell ref="L209:M210"/>
    <mergeCell ref="I211:K211"/>
    <mergeCell ref="L211:M211"/>
    <mergeCell ref="I212:K212"/>
    <mergeCell ref="L212:M212"/>
    <mergeCell ref="B202:B204"/>
    <mergeCell ref="I202:K204"/>
    <mergeCell ref="L202:M204"/>
    <mergeCell ref="I205:K205"/>
    <mergeCell ref="L205:M205"/>
    <mergeCell ref="B206:B208"/>
    <mergeCell ref="I206:K208"/>
    <mergeCell ref="L206:M208"/>
    <mergeCell ref="I199:K199"/>
    <mergeCell ref="L199:M199"/>
    <mergeCell ref="I200:K200"/>
    <mergeCell ref="L200:M200"/>
    <mergeCell ref="I201:K201"/>
    <mergeCell ref="L201:M201"/>
    <mergeCell ref="B186:B195"/>
    <mergeCell ref="I186:K195"/>
    <mergeCell ref="L186:M195"/>
    <mergeCell ref="I196:K196"/>
    <mergeCell ref="L196:M196"/>
    <mergeCell ref="B197:B198"/>
    <mergeCell ref="I197:K198"/>
    <mergeCell ref="L197:M198"/>
    <mergeCell ref="I181:K181"/>
    <mergeCell ref="L181:M181"/>
    <mergeCell ref="B182:B183"/>
    <mergeCell ref="I182:K183"/>
    <mergeCell ref="L182:M183"/>
    <mergeCell ref="B184:B185"/>
    <mergeCell ref="I184:K185"/>
    <mergeCell ref="L184:M185"/>
    <mergeCell ref="I178:K178"/>
    <mergeCell ref="L178:M178"/>
    <mergeCell ref="I179:K179"/>
    <mergeCell ref="L179:M179"/>
    <mergeCell ref="I180:K180"/>
    <mergeCell ref="L180:M180"/>
    <mergeCell ref="B156:B175"/>
    <mergeCell ref="I156:K175"/>
    <mergeCell ref="L156:M175"/>
    <mergeCell ref="I176:K176"/>
    <mergeCell ref="L176:M176"/>
    <mergeCell ref="I177:K177"/>
    <mergeCell ref="L177:M177"/>
    <mergeCell ref="I146:K146"/>
    <mergeCell ref="L146:M146"/>
    <mergeCell ref="B147:B153"/>
    <mergeCell ref="I147:K153"/>
    <mergeCell ref="L147:M153"/>
    <mergeCell ref="B154:B155"/>
    <mergeCell ref="I154:K155"/>
    <mergeCell ref="L154:M155"/>
    <mergeCell ref="B27:B143"/>
    <mergeCell ref="I27:K143"/>
    <mergeCell ref="L27:M143"/>
    <mergeCell ref="I144:K144"/>
    <mergeCell ref="L144:M144"/>
    <mergeCell ref="I145:K145"/>
    <mergeCell ref="L145:M145"/>
    <mergeCell ref="B23:B24"/>
    <mergeCell ref="I23:K24"/>
    <mergeCell ref="L23:M24"/>
    <mergeCell ref="I25:K25"/>
    <mergeCell ref="L25:M25"/>
    <mergeCell ref="I26:K26"/>
    <mergeCell ref="L26:M26"/>
    <mergeCell ref="I20:K20"/>
    <mergeCell ref="L20:M20"/>
    <mergeCell ref="I21:K21"/>
    <mergeCell ref="L21:M21"/>
    <mergeCell ref="I22:K22"/>
    <mergeCell ref="L22:M22"/>
    <mergeCell ref="A17:C17"/>
    <mergeCell ref="D17:M17"/>
    <mergeCell ref="A18:A19"/>
    <mergeCell ref="B18:B19"/>
    <mergeCell ref="C18:F18"/>
    <mergeCell ref="G18:H18"/>
    <mergeCell ref="I18:K18"/>
    <mergeCell ref="L18:M19"/>
    <mergeCell ref="I19:K19"/>
    <mergeCell ref="A14:H14"/>
    <mergeCell ref="J14:L14"/>
    <mergeCell ref="A15:H15"/>
    <mergeCell ref="J15:L15"/>
    <mergeCell ref="A16:C16"/>
    <mergeCell ref="D16:M16"/>
    <mergeCell ref="A9:M9"/>
    <mergeCell ref="A10:M10"/>
    <mergeCell ref="A11:M11"/>
    <mergeCell ref="A12:C12"/>
    <mergeCell ref="D12:M12"/>
    <mergeCell ref="A13:H13"/>
    <mergeCell ref="J13:L13"/>
    <mergeCell ref="A8:C8"/>
    <mergeCell ref="D8:M8"/>
    <mergeCell ref="A3:H3"/>
    <mergeCell ref="I3:K3"/>
    <mergeCell ref="L3:M3"/>
    <mergeCell ref="A4:H4"/>
    <mergeCell ref="I4:M4"/>
    <mergeCell ref="A5:H5"/>
    <mergeCell ref="I5:M5"/>
    <mergeCell ref="A1:H1"/>
    <mergeCell ref="I1:K1"/>
    <mergeCell ref="L1:M1"/>
    <mergeCell ref="A2:H2"/>
    <mergeCell ref="I2:K2"/>
    <mergeCell ref="L2:M2"/>
    <mergeCell ref="A6:H6"/>
    <mergeCell ref="I6:M6"/>
    <mergeCell ref="A7:H7"/>
    <mergeCell ref="I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75AC4-3CA3-45F3-8073-94B7E1B39647}">
  <sheetPr filterMode="1"/>
  <dimension ref="A1:S3670"/>
  <sheetViews>
    <sheetView topLeftCell="A26" zoomScaleNormal="100" workbookViewId="0">
      <selection activeCell="S8" sqref="S8"/>
    </sheetView>
  </sheetViews>
  <sheetFormatPr defaultColWidth="9.140625" defaultRowHeight="15" outlineLevelRow="1"/>
  <cols>
    <col min="1" max="1" width="1.42578125" customWidth="1"/>
    <col min="2" max="2" width="14.28515625" style="31" customWidth="1"/>
    <col min="3" max="4" width="11.42578125" customWidth="1"/>
    <col min="5" max="5" width="64.85546875" customWidth="1"/>
    <col min="6" max="6" width="17.140625" style="38" customWidth="1"/>
    <col min="7" max="7" width="11.42578125" customWidth="1"/>
    <col min="8" max="8" width="15.7109375" style="38" customWidth="1"/>
    <col min="9" max="9" width="83.28515625" customWidth="1"/>
    <col min="10" max="10" width="21.42578125" customWidth="1"/>
    <col min="11" max="11" width="9.140625" style="50"/>
    <col min="12" max="12" width="11" customWidth="1"/>
    <col min="17" max="17" width="16.85546875" bestFit="1" customWidth="1"/>
    <col min="18" max="18" width="13.5703125" customWidth="1"/>
    <col min="19" max="19" width="14.42578125" customWidth="1"/>
  </cols>
  <sheetData>
    <row r="1" spans="1:19" ht="18.75">
      <c r="A1" s="157" t="s">
        <v>2245</v>
      </c>
      <c r="B1" s="157"/>
      <c r="C1" s="157"/>
      <c r="D1" s="157"/>
      <c r="E1" s="157"/>
      <c r="F1" s="157"/>
      <c r="G1" s="157"/>
      <c r="H1" s="157"/>
      <c r="I1" s="157"/>
    </row>
    <row r="2" spans="1:19" s="65" customFormat="1">
      <c r="A2" s="158" t="s">
        <v>5280</v>
      </c>
      <c r="B2" s="158"/>
      <c r="C2" s="158"/>
      <c r="D2" s="158"/>
      <c r="E2" s="158"/>
      <c r="F2" s="158"/>
      <c r="G2" s="158"/>
      <c r="H2" s="158"/>
      <c r="I2" s="158"/>
      <c r="K2" s="66"/>
      <c r="Q2" s="67" t="e">
        <f>+SUBTOTAL(9,Q228:Q3667)</f>
        <v>#N/A</v>
      </c>
    </row>
    <row r="3" spans="1:19" ht="24.75" customHeight="1">
      <c r="B3" s="28" t="s">
        <v>2246</v>
      </c>
      <c r="C3" s="29" t="s">
        <v>2247</v>
      </c>
      <c r="D3" s="29" t="s">
        <v>2248</v>
      </c>
      <c r="E3" s="29" t="s">
        <v>2249</v>
      </c>
      <c r="F3" s="30" t="s">
        <v>2250</v>
      </c>
      <c r="G3" s="29" t="s">
        <v>2251</v>
      </c>
      <c r="H3" s="30" t="s">
        <v>2252</v>
      </c>
      <c r="I3" s="29" t="s">
        <v>2253</v>
      </c>
      <c r="J3" s="29" t="s">
        <v>2254</v>
      </c>
    </row>
    <row r="4" spans="1:19" hidden="1">
      <c r="A4" s="81"/>
      <c r="B4" s="83">
        <v>44960</v>
      </c>
      <c r="C4" s="89" t="s">
        <v>8261</v>
      </c>
      <c r="D4" s="89" t="s">
        <v>8259</v>
      </c>
      <c r="E4" s="89" t="s">
        <v>8260</v>
      </c>
      <c r="F4" s="35">
        <v>-283197</v>
      </c>
      <c r="G4" s="96" t="s">
        <v>2255</v>
      </c>
      <c r="H4" s="35">
        <v>-28320</v>
      </c>
      <c r="I4" s="89" t="s">
        <v>8254</v>
      </c>
      <c r="J4" s="89" t="s">
        <v>8255</v>
      </c>
      <c r="K4" s="50">
        <f t="shared" ref="K4:K67" si="0">+C4*1</f>
        <v>58</v>
      </c>
      <c r="L4" s="38">
        <f t="shared" ref="L4:L67" si="1">+F4+H4</f>
        <v>-311517</v>
      </c>
      <c r="M4" t="str">
        <f t="shared" ref="M4:M67" si="2">+IF(L4&gt;=0,"","HT")</f>
        <v>HT</v>
      </c>
      <c r="Q4" t="e">
        <f>+VLOOKUP(K4,'22.04.2023'!O$182:P$408,2,0)</f>
        <v>#N/A</v>
      </c>
      <c r="R4" s="38" t="e">
        <f>+L4-Q4</f>
        <v>#N/A</v>
      </c>
    </row>
    <row r="5" spans="1:19">
      <c r="A5" s="75"/>
      <c r="B5" s="69">
        <v>44986</v>
      </c>
      <c r="C5" s="70" t="s">
        <v>7149</v>
      </c>
      <c r="D5" s="70" t="s">
        <v>2256</v>
      </c>
      <c r="E5" s="70" t="s">
        <v>7150</v>
      </c>
      <c r="F5" s="71">
        <v>2722980</v>
      </c>
      <c r="G5" s="72" t="s">
        <v>2255</v>
      </c>
      <c r="H5" s="71">
        <v>272298</v>
      </c>
      <c r="I5" s="70" t="s">
        <v>7131</v>
      </c>
      <c r="J5" s="70" t="s">
        <v>7132</v>
      </c>
      <c r="K5" s="75">
        <f t="shared" si="0"/>
        <v>9118</v>
      </c>
      <c r="L5" s="74">
        <f t="shared" si="1"/>
        <v>2995278</v>
      </c>
      <c r="M5" s="75" t="str">
        <f t="shared" si="2"/>
        <v/>
      </c>
      <c r="N5" s="75"/>
      <c r="O5" s="75"/>
      <c r="P5" s="75"/>
      <c r="Q5" s="75">
        <f>+VLOOKUP(K5,'20,04,2023'!Q$25:R$1054,2,0)</f>
        <v>2995278</v>
      </c>
      <c r="R5" s="74">
        <f>+L5-Q5</f>
        <v>0</v>
      </c>
      <c r="S5" s="75" t="s">
        <v>8324</v>
      </c>
    </row>
    <row r="6" spans="1:19">
      <c r="A6" s="75"/>
      <c r="B6" s="69">
        <v>44992</v>
      </c>
      <c r="C6" s="70" t="s">
        <v>7151</v>
      </c>
      <c r="D6" s="70" t="s">
        <v>2256</v>
      </c>
      <c r="E6" s="70" t="s">
        <v>7152</v>
      </c>
      <c r="F6" s="71">
        <v>9966510</v>
      </c>
      <c r="G6" s="72" t="s">
        <v>2255</v>
      </c>
      <c r="H6" s="71">
        <v>996651</v>
      </c>
      <c r="I6" s="70" t="s">
        <v>7131</v>
      </c>
      <c r="J6" s="70" t="s">
        <v>7132</v>
      </c>
      <c r="K6" s="75">
        <f t="shared" si="0"/>
        <v>11519</v>
      </c>
      <c r="L6" s="74">
        <f t="shared" si="1"/>
        <v>10963161</v>
      </c>
      <c r="M6" s="75" t="str">
        <f t="shared" si="2"/>
        <v/>
      </c>
      <c r="N6" s="75"/>
      <c r="O6" s="75"/>
      <c r="P6" s="75"/>
      <c r="Q6" s="75">
        <f>+VLOOKUP(K6,'20,04,2023'!Q$25:R$1054,2,0)</f>
        <v>10963161</v>
      </c>
      <c r="R6" s="74">
        <f>+L6-Q6</f>
        <v>0</v>
      </c>
      <c r="S6" s="75" t="s">
        <v>8324</v>
      </c>
    </row>
    <row r="7" spans="1:19">
      <c r="A7" s="75"/>
      <c r="B7" s="69">
        <v>44999</v>
      </c>
      <c r="C7" s="70" t="s">
        <v>7153</v>
      </c>
      <c r="D7" s="70" t="s">
        <v>2256</v>
      </c>
      <c r="E7" s="70" t="s">
        <v>7154</v>
      </c>
      <c r="F7" s="71">
        <v>8775850</v>
      </c>
      <c r="G7" s="72" t="s">
        <v>2255</v>
      </c>
      <c r="H7" s="71">
        <v>877585</v>
      </c>
      <c r="I7" s="70" t="s">
        <v>7131</v>
      </c>
      <c r="J7" s="70" t="s">
        <v>7132</v>
      </c>
      <c r="K7" s="75">
        <f t="shared" si="0"/>
        <v>13579</v>
      </c>
      <c r="L7" s="74">
        <f t="shared" si="1"/>
        <v>9653435</v>
      </c>
      <c r="M7" s="75" t="str">
        <f t="shared" si="2"/>
        <v/>
      </c>
      <c r="N7" s="75"/>
      <c r="O7" s="75"/>
      <c r="P7" s="75"/>
      <c r="Q7" s="75">
        <f>+VLOOKUP(K7,'20,04,2023'!Q$25:R$1054,2,0)</f>
        <v>9653435</v>
      </c>
      <c r="R7" s="74">
        <f>+L7-Q7</f>
        <v>0</v>
      </c>
      <c r="S7" s="75" t="s">
        <v>8324</v>
      </c>
    </row>
    <row r="8" spans="1:19">
      <c r="A8" s="75"/>
      <c r="B8" s="69">
        <v>44999</v>
      </c>
      <c r="C8" s="70" t="s">
        <v>7155</v>
      </c>
      <c r="D8" s="70" t="s">
        <v>2256</v>
      </c>
      <c r="E8" s="70" t="s">
        <v>7156</v>
      </c>
      <c r="F8" s="71">
        <v>922445</v>
      </c>
      <c r="G8" s="72" t="s">
        <v>2255</v>
      </c>
      <c r="H8" s="71">
        <v>92245</v>
      </c>
      <c r="I8" s="70" t="s">
        <v>7131</v>
      </c>
      <c r="J8" s="70" t="s">
        <v>7132</v>
      </c>
      <c r="K8" s="75">
        <f t="shared" si="0"/>
        <v>13580</v>
      </c>
      <c r="L8" s="74">
        <f t="shared" si="1"/>
        <v>1014690</v>
      </c>
      <c r="M8" s="75" t="str">
        <f t="shared" si="2"/>
        <v/>
      </c>
      <c r="N8" s="75"/>
      <c r="O8" s="75"/>
      <c r="P8" s="75"/>
      <c r="Q8" s="75">
        <f>+VLOOKUP(K8,'20,04,2023'!Q$25:R$1054,2,0)</f>
        <v>1014690</v>
      </c>
      <c r="R8" s="74">
        <f>+L8-Q8</f>
        <v>0</v>
      </c>
      <c r="S8" s="75" t="s">
        <v>8324</v>
      </c>
    </row>
    <row r="9" spans="1:19" hidden="1" outlineLevel="1">
      <c r="B9" s="33">
        <v>44938</v>
      </c>
      <c r="C9" s="34" t="s">
        <v>6170</v>
      </c>
      <c r="D9" s="34" t="s">
        <v>2256</v>
      </c>
      <c r="E9" s="34" t="s">
        <v>6171</v>
      </c>
      <c r="F9" s="35">
        <v>1730400</v>
      </c>
      <c r="G9" s="36" t="s">
        <v>2255</v>
      </c>
      <c r="H9" s="35">
        <v>173040</v>
      </c>
      <c r="I9" s="34" t="s">
        <v>2344</v>
      </c>
      <c r="J9" s="34" t="s">
        <v>2345</v>
      </c>
      <c r="K9" s="50">
        <f t="shared" si="0"/>
        <v>1388</v>
      </c>
      <c r="L9" s="38">
        <f t="shared" si="1"/>
        <v>1903440</v>
      </c>
      <c r="M9" t="str">
        <f t="shared" si="2"/>
        <v/>
      </c>
    </row>
    <row r="10" spans="1:19" collapsed="1">
      <c r="A10" s="75"/>
      <c r="B10" s="69">
        <v>45013</v>
      </c>
      <c r="C10" s="70" t="s">
        <v>7159</v>
      </c>
      <c r="D10" s="70" t="s">
        <v>2256</v>
      </c>
      <c r="E10" s="70" t="s">
        <v>7160</v>
      </c>
      <c r="F10" s="71">
        <v>5059460</v>
      </c>
      <c r="G10" s="72" t="s">
        <v>2255</v>
      </c>
      <c r="H10" s="71">
        <v>505946</v>
      </c>
      <c r="I10" s="70" t="s">
        <v>7131</v>
      </c>
      <c r="J10" s="70" t="s">
        <v>7132</v>
      </c>
      <c r="K10" s="75">
        <f t="shared" si="0"/>
        <v>17694</v>
      </c>
      <c r="L10" s="74">
        <f t="shared" si="1"/>
        <v>5565406</v>
      </c>
      <c r="M10" s="75" t="str">
        <f t="shared" si="2"/>
        <v/>
      </c>
      <c r="N10" s="75"/>
      <c r="O10" s="75"/>
      <c r="P10" s="75"/>
      <c r="Q10" s="75">
        <f>+VLOOKUP(K10,'20,04,2023'!Q$25:R$1054,2,0)</f>
        <v>5565406</v>
      </c>
      <c r="R10" s="74">
        <f t="shared" ref="R10:R41" si="3">+L10-Q10</f>
        <v>0</v>
      </c>
      <c r="S10" s="75" t="s">
        <v>8324</v>
      </c>
    </row>
    <row r="11" spans="1:19">
      <c r="A11" s="75"/>
      <c r="B11" s="69">
        <v>45013</v>
      </c>
      <c r="C11" s="70" t="s">
        <v>7161</v>
      </c>
      <c r="D11" s="70" t="s">
        <v>2256</v>
      </c>
      <c r="E11" s="70" t="s">
        <v>7162</v>
      </c>
      <c r="F11" s="71">
        <v>1517775</v>
      </c>
      <c r="G11" s="72" t="s">
        <v>2255</v>
      </c>
      <c r="H11" s="71">
        <v>151778</v>
      </c>
      <c r="I11" s="70" t="s">
        <v>7131</v>
      </c>
      <c r="J11" s="70" t="s">
        <v>7132</v>
      </c>
      <c r="K11" s="75">
        <f t="shared" si="0"/>
        <v>17695</v>
      </c>
      <c r="L11" s="74">
        <f t="shared" si="1"/>
        <v>1669553</v>
      </c>
      <c r="M11" s="75" t="str">
        <f t="shared" si="2"/>
        <v/>
      </c>
      <c r="N11" s="75"/>
      <c r="O11" s="75"/>
      <c r="P11" s="75"/>
      <c r="Q11" s="75">
        <f>+VLOOKUP(K11,'20,04,2023'!Q$25:R$1054,2,0)</f>
        <v>1669553</v>
      </c>
      <c r="R11" s="74">
        <f t="shared" si="3"/>
        <v>0</v>
      </c>
      <c r="S11" s="75" t="s">
        <v>8324</v>
      </c>
    </row>
    <row r="12" spans="1:19">
      <c r="A12" s="75"/>
      <c r="B12" s="69">
        <v>44988</v>
      </c>
      <c r="C12" s="70" t="s">
        <v>7245</v>
      </c>
      <c r="D12" s="70" t="s">
        <v>2256</v>
      </c>
      <c r="E12" s="70" t="s">
        <v>7188</v>
      </c>
      <c r="F12" s="71">
        <v>2955470</v>
      </c>
      <c r="G12" s="72" t="s">
        <v>2255</v>
      </c>
      <c r="H12" s="71">
        <v>295547</v>
      </c>
      <c r="I12" s="70" t="s">
        <v>2360</v>
      </c>
      <c r="J12" s="70" t="s">
        <v>7172</v>
      </c>
      <c r="K12" s="73">
        <f t="shared" si="0"/>
        <v>11232</v>
      </c>
      <c r="L12" s="74">
        <f t="shared" si="1"/>
        <v>3251017</v>
      </c>
      <c r="M12" s="75" t="str">
        <f t="shared" si="2"/>
        <v/>
      </c>
      <c r="N12" s="75"/>
      <c r="O12" s="75"/>
      <c r="P12" s="75"/>
      <c r="Q12" s="75">
        <f>+VLOOKUP(K12,'20,04,2023'!Q$25:R$1054,2,0)</f>
        <v>3251017</v>
      </c>
      <c r="R12" s="74">
        <f t="shared" si="3"/>
        <v>0</v>
      </c>
      <c r="S12" s="75" t="s">
        <v>8324</v>
      </c>
    </row>
    <row r="13" spans="1:19">
      <c r="A13" s="75"/>
      <c r="B13" s="69">
        <v>44992</v>
      </c>
      <c r="C13" s="70" t="s">
        <v>7249</v>
      </c>
      <c r="D13" s="70" t="s">
        <v>2256</v>
      </c>
      <c r="E13" s="70" t="s">
        <v>7178</v>
      </c>
      <c r="F13" s="71">
        <v>4344186</v>
      </c>
      <c r="G13" s="72" t="s">
        <v>2255</v>
      </c>
      <c r="H13" s="71">
        <v>434419</v>
      </c>
      <c r="I13" s="70" t="s">
        <v>2360</v>
      </c>
      <c r="J13" s="70" t="s">
        <v>7172</v>
      </c>
      <c r="K13" s="73">
        <f t="shared" si="0"/>
        <v>11508</v>
      </c>
      <c r="L13" s="74">
        <f t="shared" si="1"/>
        <v>4778605</v>
      </c>
      <c r="M13" s="75" t="str">
        <f t="shared" si="2"/>
        <v/>
      </c>
      <c r="N13" s="75"/>
      <c r="O13" s="75"/>
      <c r="P13" s="75"/>
      <c r="Q13" s="75">
        <f>+VLOOKUP(K13,'20,04,2023'!Q$25:R$1054,2,0)</f>
        <v>4778605</v>
      </c>
      <c r="R13" s="74">
        <f t="shared" si="3"/>
        <v>0</v>
      </c>
      <c r="S13" s="75" t="s">
        <v>8324</v>
      </c>
    </row>
    <row r="14" spans="1:19">
      <c r="A14" s="75"/>
      <c r="B14" s="69">
        <v>44994</v>
      </c>
      <c r="C14" s="70" t="s">
        <v>7250</v>
      </c>
      <c r="D14" s="70" t="s">
        <v>2256</v>
      </c>
      <c r="E14" s="70" t="s">
        <v>7188</v>
      </c>
      <c r="F14" s="71">
        <v>1884930</v>
      </c>
      <c r="G14" s="72" t="s">
        <v>2255</v>
      </c>
      <c r="H14" s="71">
        <v>188493</v>
      </c>
      <c r="I14" s="70" t="s">
        <v>2360</v>
      </c>
      <c r="J14" s="70" t="s">
        <v>7172</v>
      </c>
      <c r="K14" s="73">
        <f t="shared" si="0"/>
        <v>13155</v>
      </c>
      <c r="L14" s="74">
        <f t="shared" si="1"/>
        <v>2073423</v>
      </c>
      <c r="M14" s="75" t="str">
        <f t="shared" si="2"/>
        <v/>
      </c>
      <c r="N14" s="75"/>
      <c r="O14" s="75"/>
      <c r="P14" s="75"/>
      <c r="Q14" s="75">
        <f>+VLOOKUP(K14,'20,04,2023'!Q$25:R$1054,2,0)</f>
        <v>2073423</v>
      </c>
      <c r="R14" s="74">
        <f t="shared" si="3"/>
        <v>0</v>
      </c>
      <c r="S14" s="75" t="s">
        <v>8324</v>
      </c>
    </row>
    <row r="15" spans="1:19">
      <c r="A15" s="75"/>
      <c r="B15" s="69">
        <v>44995</v>
      </c>
      <c r="C15" s="70" t="s">
        <v>7251</v>
      </c>
      <c r="D15" s="70" t="s">
        <v>2256</v>
      </c>
      <c r="E15" s="70" t="s">
        <v>7171</v>
      </c>
      <c r="F15" s="71">
        <v>2220235</v>
      </c>
      <c r="G15" s="72" t="s">
        <v>2255</v>
      </c>
      <c r="H15" s="71">
        <v>222024</v>
      </c>
      <c r="I15" s="70" t="s">
        <v>2360</v>
      </c>
      <c r="J15" s="70" t="s">
        <v>7172</v>
      </c>
      <c r="K15" s="73">
        <f t="shared" si="0"/>
        <v>13270</v>
      </c>
      <c r="L15" s="74">
        <f t="shared" si="1"/>
        <v>2442259</v>
      </c>
      <c r="M15" s="75" t="str">
        <f t="shared" si="2"/>
        <v/>
      </c>
      <c r="N15" s="75"/>
      <c r="O15" s="75"/>
      <c r="P15" s="75"/>
      <c r="Q15" s="75">
        <f>+VLOOKUP(K15,'20,04,2023'!Q$25:R$1054,2,0)</f>
        <v>2442259</v>
      </c>
      <c r="R15" s="74">
        <f t="shared" si="3"/>
        <v>0</v>
      </c>
      <c r="S15" s="75" t="s">
        <v>8324</v>
      </c>
    </row>
    <row r="16" spans="1:19">
      <c r="A16" s="75"/>
      <c r="B16" s="69">
        <v>44996</v>
      </c>
      <c r="C16" s="70" t="s">
        <v>7252</v>
      </c>
      <c r="D16" s="70" t="s">
        <v>2256</v>
      </c>
      <c r="E16" s="70" t="s">
        <v>7253</v>
      </c>
      <c r="F16" s="71">
        <v>3673160</v>
      </c>
      <c r="G16" s="72" t="s">
        <v>2255</v>
      </c>
      <c r="H16" s="71">
        <v>367316</v>
      </c>
      <c r="I16" s="70" t="s">
        <v>2360</v>
      </c>
      <c r="J16" s="70" t="s">
        <v>7172</v>
      </c>
      <c r="K16" s="73">
        <f t="shared" si="0"/>
        <v>13380</v>
      </c>
      <c r="L16" s="74">
        <f t="shared" si="1"/>
        <v>4040476</v>
      </c>
      <c r="M16" s="75" t="str">
        <f t="shared" si="2"/>
        <v/>
      </c>
      <c r="N16" s="75"/>
      <c r="O16" s="75"/>
      <c r="P16" s="75"/>
      <c r="Q16" s="75">
        <f>+VLOOKUP(K16,'20,04,2023'!Q$25:R$1054,2,0)</f>
        <v>4040476</v>
      </c>
      <c r="R16" s="74">
        <f t="shared" si="3"/>
        <v>0</v>
      </c>
      <c r="S16" s="75" t="s">
        <v>8324</v>
      </c>
    </row>
    <row r="17" spans="1:19">
      <c r="A17" s="75"/>
      <c r="B17" s="69">
        <v>44996</v>
      </c>
      <c r="C17" s="70" t="s">
        <v>7254</v>
      </c>
      <c r="D17" s="70" t="s">
        <v>2256</v>
      </c>
      <c r="E17" s="70" t="s">
        <v>7255</v>
      </c>
      <c r="F17" s="71">
        <v>2216140</v>
      </c>
      <c r="G17" s="72" t="s">
        <v>2255</v>
      </c>
      <c r="H17" s="71">
        <v>221614</v>
      </c>
      <c r="I17" s="70" t="s">
        <v>2360</v>
      </c>
      <c r="J17" s="70" t="s">
        <v>7172</v>
      </c>
      <c r="K17" s="73">
        <f t="shared" si="0"/>
        <v>13391</v>
      </c>
      <c r="L17" s="74">
        <f t="shared" si="1"/>
        <v>2437754</v>
      </c>
      <c r="M17" s="75" t="str">
        <f t="shared" si="2"/>
        <v/>
      </c>
      <c r="N17" s="75"/>
      <c r="O17" s="75"/>
      <c r="P17" s="75"/>
      <c r="Q17" s="75">
        <f>+VLOOKUP(K17,'20,04,2023'!Q$25:R$1054,2,0)</f>
        <v>2437754</v>
      </c>
      <c r="R17" s="74">
        <f t="shared" si="3"/>
        <v>0</v>
      </c>
      <c r="S17" s="75" t="s">
        <v>8324</v>
      </c>
    </row>
    <row r="18" spans="1:19">
      <c r="A18" s="75"/>
      <c r="B18" s="69">
        <v>44999</v>
      </c>
      <c r="C18" s="70" t="s">
        <v>7257</v>
      </c>
      <c r="D18" s="70" t="s">
        <v>2256</v>
      </c>
      <c r="E18" s="70" t="s">
        <v>7171</v>
      </c>
      <c r="F18" s="71">
        <v>501820</v>
      </c>
      <c r="G18" s="72" t="s">
        <v>2255</v>
      </c>
      <c r="H18" s="71">
        <v>50182</v>
      </c>
      <c r="I18" s="70" t="s">
        <v>2360</v>
      </c>
      <c r="J18" s="70" t="s">
        <v>7172</v>
      </c>
      <c r="K18" s="73">
        <f t="shared" si="0"/>
        <v>13546</v>
      </c>
      <c r="L18" s="74">
        <f t="shared" si="1"/>
        <v>552002</v>
      </c>
      <c r="M18" s="75" t="str">
        <f t="shared" si="2"/>
        <v/>
      </c>
      <c r="N18" s="75"/>
      <c r="O18" s="75"/>
      <c r="P18" s="75"/>
      <c r="Q18" s="75">
        <f>+VLOOKUP(K18,'20,04,2023'!Q$25:R$1054,2,0)</f>
        <v>552002</v>
      </c>
      <c r="R18" s="74">
        <f t="shared" si="3"/>
        <v>0</v>
      </c>
      <c r="S18" s="75" t="s">
        <v>8324</v>
      </c>
    </row>
    <row r="19" spans="1:19">
      <c r="A19" s="75"/>
      <c r="B19" s="69">
        <v>45002</v>
      </c>
      <c r="C19" s="70" t="s">
        <v>7259</v>
      </c>
      <c r="D19" s="70" t="s">
        <v>2256</v>
      </c>
      <c r="E19" s="70" t="s">
        <v>7253</v>
      </c>
      <c r="F19" s="71">
        <v>2700435</v>
      </c>
      <c r="G19" s="72" t="s">
        <v>2255</v>
      </c>
      <c r="H19" s="71">
        <v>270044</v>
      </c>
      <c r="I19" s="70" t="s">
        <v>2360</v>
      </c>
      <c r="J19" s="70" t="s">
        <v>7172</v>
      </c>
      <c r="K19" s="73">
        <f t="shared" si="0"/>
        <v>15602</v>
      </c>
      <c r="L19" s="74">
        <f t="shared" si="1"/>
        <v>2970479</v>
      </c>
      <c r="M19" s="75" t="str">
        <f t="shared" si="2"/>
        <v/>
      </c>
      <c r="N19" s="75"/>
      <c r="O19" s="75"/>
      <c r="P19" s="75"/>
      <c r="Q19" s="75">
        <f>+VLOOKUP(K19,'20,04,2023'!Q$25:R$1054,2,0)</f>
        <v>2970479</v>
      </c>
      <c r="R19" s="74">
        <f t="shared" si="3"/>
        <v>0</v>
      </c>
      <c r="S19" s="75" t="s">
        <v>8324</v>
      </c>
    </row>
    <row r="20" spans="1:19">
      <c r="A20" s="75"/>
      <c r="B20" s="69">
        <v>45002</v>
      </c>
      <c r="C20" s="70" t="s">
        <v>7260</v>
      </c>
      <c r="D20" s="70" t="s">
        <v>2256</v>
      </c>
      <c r="E20" s="70" t="s">
        <v>7261</v>
      </c>
      <c r="F20" s="71">
        <v>3549875</v>
      </c>
      <c r="G20" s="72" t="s">
        <v>2255</v>
      </c>
      <c r="H20" s="71">
        <v>354988</v>
      </c>
      <c r="I20" s="70" t="s">
        <v>2360</v>
      </c>
      <c r="J20" s="70" t="s">
        <v>7172</v>
      </c>
      <c r="K20" s="73">
        <f t="shared" si="0"/>
        <v>15630</v>
      </c>
      <c r="L20" s="74">
        <f t="shared" si="1"/>
        <v>3904863</v>
      </c>
      <c r="M20" s="75" t="str">
        <f t="shared" si="2"/>
        <v/>
      </c>
      <c r="N20" s="75"/>
      <c r="O20" s="75"/>
      <c r="P20" s="75"/>
      <c r="Q20" s="75">
        <f>+VLOOKUP(K20,'20,04,2023'!Q$25:R$1054,2,0)</f>
        <v>3904863</v>
      </c>
      <c r="R20" s="74">
        <f t="shared" si="3"/>
        <v>0</v>
      </c>
      <c r="S20" s="75" t="s">
        <v>8324</v>
      </c>
    </row>
    <row r="21" spans="1:19">
      <c r="A21" s="75"/>
      <c r="B21" s="69">
        <v>45003</v>
      </c>
      <c r="C21" s="70" t="s">
        <v>7262</v>
      </c>
      <c r="D21" s="70" t="s">
        <v>2256</v>
      </c>
      <c r="E21" s="70" t="s">
        <v>7188</v>
      </c>
      <c r="F21" s="71">
        <v>1732740</v>
      </c>
      <c r="G21" s="72" t="s">
        <v>2255</v>
      </c>
      <c r="H21" s="71">
        <v>173274</v>
      </c>
      <c r="I21" s="70" t="s">
        <v>2360</v>
      </c>
      <c r="J21" s="70" t="s">
        <v>7172</v>
      </c>
      <c r="K21" s="73">
        <f t="shared" si="0"/>
        <v>15676</v>
      </c>
      <c r="L21" s="74">
        <f t="shared" si="1"/>
        <v>1906014</v>
      </c>
      <c r="M21" s="75" t="str">
        <f t="shared" si="2"/>
        <v/>
      </c>
      <c r="N21" s="75"/>
      <c r="O21" s="75"/>
      <c r="P21" s="75"/>
      <c r="Q21" s="75">
        <f>+VLOOKUP(K21,'20,04,2023'!Q$25:R$1054,2,0)</f>
        <v>1906014</v>
      </c>
      <c r="R21" s="74">
        <f t="shared" si="3"/>
        <v>0</v>
      </c>
      <c r="S21" s="75" t="s">
        <v>8324</v>
      </c>
    </row>
    <row r="22" spans="1:19">
      <c r="A22" s="75"/>
      <c r="B22" s="69">
        <v>45008</v>
      </c>
      <c r="C22" s="70" t="s">
        <v>7264</v>
      </c>
      <c r="D22" s="70" t="s">
        <v>2256</v>
      </c>
      <c r="E22" s="70" t="s">
        <v>7171</v>
      </c>
      <c r="F22" s="71">
        <v>1297790</v>
      </c>
      <c r="G22" s="72" t="s">
        <v>2255</v>
      </c>
      <c r="H22" s="71">
        <v>129779</v>
      </c>
      <c r="I22" s="70" t="s">
        <v>2360</v>
      </c>
      <c r="J22" s="70" t="s">
        <v>7172</v>
      </c>
      <c r="K22" s="73">
        <f t="shared" si="0"/>
        <v>16188</v>
      </c>
      <c r="L22" s="74">
        <f t="shared" si="1"/>
        <v>1427569</v>
      </c>
      <c r="M22" s="75" t="str">
        <f t="shared" si="2"/>
        <v/>
      </c>
      <c r="N22" s="75"/>
      <c r="O22" s="75"/>
      <c r="P22" s="75"/>
      <c r="Q22" s="75">
        <f>+VLOOKUP(K22,'20,04,2023'!Q$25:R$1054,2,0)</f>
        <v>1427569</v>
      </c>
      <c r="R22" s="74">
        <f t="shared" si="3"/>
        <v>0</v>
      </c>
      <c r="S22" s="75" t="s">
        <v>8324</v>
      </c>
    </row>
    <row r="23" spans="1:19">
      <c r="A23" s="75"/>
      <c r="B23" s="69">
        <v>45008</v>
      </c>
      <c r="C23" s="70" t="s">
        <v>7265</v>
      </c>
      <c r="D23" s="70" t="s">
        <v>2256</v>
      </c>
      <c r="E23" s="70" t="s">
        <v>7253</v>
      </c>
      <c r="F23" s="71">
        <v>2947160</v>
      </c>
      <c r="G23" s="72" t="s">
        <v>2255</v>
      </c>
      <c r="H23" s="71">
        <v>294716</v>
      </c>
      <c r="I23" s="70" t="s">
        <v>2360</v>
      </c>
      <c r="J23" s="70" t="s">
        <v>7172</v>
      </c>
      <c r="K23" s="73">
        <f t="shared" si="0"/>
        <v>16360</v>
      </c>
      <c r="L23" s="74">
        <f t="shared" si="1"/>
        <v>3241876</v>
      </c>
      <c r="M23" s="75" t="str">
        <f t="shared" si="2"/>
        <v/>
      </c>
      <c r="N23" s="75"/>
      <c r="O23" s="75"/>
      <c r="P23" s="75"/>
      <c r="Q23" s="75">
        <f>+VLOOKUP(K23,'20,04,2023'!Q$25:R$1054,2,0)</f>
        <v>3241876</v>
      </c>
      <c r="R23" s="74">
        <f t="shared" si="3"/>
        <v>0</v>
      </c>
      <c r="S23" s="75" t="s">
        <v>8324</v>
      </c>
    </row>
    <row r="24" spans="1:19">
      <c r="A24" s="75"/>
      <c r="B24" s="69">
        <v>45009</v>
      </c>
      <c r="C24" s="70" t="s">
        <v>7266</v>
      </c>
      <c r="D24" s="70" t="s">
        <v>2256</v>
      </c>
      <c r="E24" s="70" t="s">
        <v>7255</v>
      </c>
      <c r="F24" s="71">
        <v>1428360</v>
      </c>
      <c r="G24" s="72" t="s">
        <v>2255</v>
      </c>
      <c r="H24" s="71">
        <v>142836</v>
      </c>
      <c r="I24" s="70" t="s">
        <v>2360</v>
      </c>
      <c r="J24" s="70" t="s">
        <v>7172</v>
      </c>
      <c r="K24" s="73">
        <f t="shared" si="0"/>
        <v>17462</v>
      </c>
      <c r="L24" s="74">
        <f t="shared" si="1"/>
        <v>1571196</v>
      </c>
      <c r="M24" s="75" t="str">
        <f t="shared" si="2"/>
        <v/>
      </c>
      <c r="N24" s="75"/>
      <c r="O24" s="75"/>
      <c r="P24" s="75"/>
      <c r="Q24" s="75">
        <f>+VLOOKUP(K24,'20,04,2023'!Q$25:R$1054,2,0)</f>
        <v>1571196</v>
      </c>
      <c r="R24" s="74">
        <f t="shared" si="3"/>
        <v>0</v>
      </c>
      <c r="S24" s="75" t="s">
        <v>8324</v>
      </c>
    </row>
    <row r="25" spans="1:19">
      <c r="A25" s="75"/>
      <c r="B25" s="69">
        <v>45012</v>
      </c>
      <c r="C25" s="70" t="s">
        <v>7267</v>
      </c>
      <c r="D25" s="70" t="s">
        <v>2256</v>
      </c>
      <c r="E25" s="70" t="s">
        <v>7171</v>
      </c>
      <c r="F25" s="71">
        <v>1244320</v>
      </c>
      <c r="G25" s="72" t="s">
        <v>2255</v>
      </c>
      <c r="H25" s="71">
        <v>124432</v>
      </c>
      <c r="I25" s="70" t="s">
        <v>2360</v>
      </c>
      <c r="J25" s="70" t="s">
        <v>7172</v>
      </c>
      <c r="K25" s="73">
        <f t="shared" si="0"/>
        <v>17527</v>
      </c>
      <c r="L25" s="74">
        <f t="shared" si="1"/>
        <v>1368752</v>
      </c>
      <c r="M25" s="75" t="str">
        <f t="shared" si="2"/>
        <v/>
      </c>
      <c r="N25" s="75"/>
      <c r="O25" s="75"/>
      <c r="P25" s="75"/>
      <c r="Q25" s="75">
        <f>+VLOOKUP(K25,'20,04,2023'!Q$25:R$1054,2,0)</f>
        <v>1368752</v>
      </c>
      <c r="R25" s="74">
        <f t="shared" si="3"/>
        <v>0</v>
      </c>
      <c r="S25" s="75" t="s">
        <v>8324</v>
      </c>
    </row>
    <row r="26" spans="1:19">
      <c r="A26" s="75"/>
      <c r="B26" s="69">
        <v>45013</v>
      </c>
      <c r="C26" s="70" t="s">
        <v>7269</v>
      </c>
      <c r="D26" s="70" t="s">
        <v>2256</v>
      </c>
      <c r="E26" s="70" t="s">
        <v>7261</v>
      </c>
      <c r="F26" s="71">
        <v>2082540</v>
      </c>
      <c r="G26" s="72" t="s">
        <v>2255</v>
      </c>
      <c r="H26" s="71">
        <v>208254</v>
      </c>
      <c r="I26" s="70" t="s">
        <v>2360</v>
      </c>
      <c r="J26" s="70" t="s">
        <v>7172</v>
      </c>
      <c r="K26" s="73">
        <f t="shared" si="0"/>
        <v>17680</v>
      </c>
      <c r="L26" s="74">
        <f t="shared" si="1"/>
        <v>2290794</v>
      </c>
      <c r="M26" s="75" t="str">
        <f t="shared" si="2"/>
        <v/>
      </c>
      <c r="N26" s="75"/>
      <c r="O26" s="75"/>
      <c r="P26" s="75"/>
      <c r="Q26" s="75">
        <f>+VLOOKUP(K26,'20,04,2023'!Q$25:R$1054,2,0)</f>
        <v>2290794</v>
      </c>
      <c r="R26" s="74">
        <f t="shared" si="3"/>
        <v>0</v>
      </c>
      <c r="S26" s="75" t="s">
        <v>8324</v>
      </c>
    </row>
    <row r="27" spans="1:19">
      <c r="B27" s="33">
        <v>45014</v>
      </c>
      <c r="C27" s="34" t="s">
        <v>7272</v>
      </c>
      <c r="D27" s="34" t="s">
        <v>2256</v>
      </c>
      <c r="E27" s="34"/>
      <c r="F27" s="35">
        <v>0</v>
      </c>
      <c r="G27" s="36" t="s">
        <v>2255</v>
      </c>
      <c r="H27" s="35">
        <v>0</v>
      </c>
      <c r="I27" s="34" t="s">
        <v>2360</v>
      </c>
      <c r="J27" s="34" t="s">
        <v>7172</v>
      </c>
      <c r="K27" s="50">
        <f t="shared" si="0"/>
        <v>17755</v>
      </c>
      <c r="L27" s="38">
        <f t="shared" si="1"/>
        <v>0</v>
      </c>
      <c r="M27" t="str">
        <f t="shared" si="2"/>
        <v/>
      </c>
      <c r="R27" s="38">
        <f t="shared" si="3"/>
        <v>0</v>
      </c>
    </row>
    <row r="28" spans="1:19">
      <c r="A28" s="75"/>
      <c r="B28" s="69">
        <v>44986</v>
      </c>
      <c r="C28" s="70" t="s">
        <v>7311</v>
      </c>
      <c r="D28" s="70" t="s">
        <v>2256</v>
      </c>
      <c r="E28" s="70" t="s">
        <v>7312</v>
      </c>
      <c r="F28" s="71">
        <v>1612400</v>
      </c>
      <c r="G28" s="72" t="s">
        <v>2255</v>
      </c>
      <c r="H28" s="71">
        <v>161240</v>
      </c>
      <c r="I28" s="70" t="s">
        <v>5263</v>
      </c>
      <c r="J28" s="70" t="s">
        <v>7298</v>
      </c>
      <c r="K28" s="73">
        <f t="shared" si="0"/>
        <v>9115</v>
      </c>
      <c r="L28" s="74">
        <f t="shared" si="1"/>
        <v>1773640</v>
      </c>
      <c r="M28" s="75" t="str">
        <f t="shared" si="2"/>
        <v/>
      </c>
      <c r="N28" s="75"/>
      <c r="O28" s="75"/>
      <c r="P28" s="75"/>
      <c r="Q28" s="75">
        <f>+VLOOKUP(K28,'20,04,2023'!Q$25:R$1054,2,0)</f>
        <v>1773640</v>
      </c>
      <c r="R28" s="74">
        <f t="shared" si="3"/>
        <v>0</v>
      </c>
      <c r="S28" s="75" t="s">
        <v>8324</v>
      </c>
    </row>
    <row r="29" spans="1:19">
      <c r="A29" s="75"/>
      <c r="B29" s="69">
        <v>44992</v>
      </c>
      <c r="C29" s="70" t="s">
        <v>7313</v>
      </c>
      <c r="D29" s="70" t="s">
        <v>2256</v>
      </c>
      <c r="E29" s="70" t="s">
        <v>7314</v>
      </c>
      <c r="F29" s="71">
        <v>1945630</v>
      </c>
      <c r="G29" s="72" t="s">
        <v>2255</v>
      </c>
      <c r="H29" s="71">
        <v>194563</v>
      </c>
      <c r="I29" s="70" t="s">
        <v>5263</v>
      </c>
      <c r="J29" s="70" t="s">
        <v>7298</v>
      </c>
      <c r="K29" s="73">
        <f t="shared" si="0"/>
        <v>11518</v>
      </c>
      <c r="L29" s="74">
        <f t="shared" si="1"/>
        <v>2140193</v>
      </c>
      <c r="M29" s="75" t="str">
        <f t="shared" si="2"/>
        <v/>
      </c>
      <c r="N29" s="75"/>
      <c r="O29" s="75"/>
      <c r="P29" s="75"/>
      <c r="Q29" s="75">
        <f>+VLOOKUP(K29,'20,04,2023'!Q$25:R$1054,2,0)</f>
        <v>2140193</v>
      </c>
      <c r="R29" s="74">
        <f t="shared" si="3"/>
        <v>0</v>
      </c>
      <c r="S29" s="75" t="s">
        <v>8324</v>
      </c>
    </row>
    <row r="30" spans="1:19">
      <c r="A30" s="75"/>
      <c r="B30" s="69">
        <v>44999</v>
      </c>
      <c r="C30" s="70" t="s">
        <v>7317</v>
      </c>
      <c r="D30" s="70" t="s">
        <v>2256</v>
      </c>
      <c r="E30" s="70" t="s">
        <v>7318</v>
      </c>
      <c r="F30" s="71">
        <v>3423365</v>
      </c>
      <c r="G30" s="72" t="s">
        <v>2255</v>
      </c>
      <c r="H30" s="71">
        <v>342337</v>
      </c>
      <c r="I30" s="70" t="s">
        <v>5263</v>
      </c>
      <c r="J30" s="70" t="s">
        <v>7298</v>
      </c>
      <c r="K30" s="73">
        <f t="shared" si="0"/>
        <v>13575</v>
      </c>
      <c r="L30" s="74">
        <f t="shared" si="1"/>
        <v>3765702</v>
      </c>
      <c r="M30" s="75" t="str">
        <f t="shared" si="2"/>
        <v/>
      </c>
      <c r="N30" s="75"/>
      <c r="O30" s="75"/>
      <c r="P30" s="75"/>
      <c r="Q30" s="75">
        <f>+VLOOKUP(K30,'20,04,2023'!Q$25:R$1054,2,0)</f>
        <v>3765702</v>
      </c>
      <c r="R30" s="74">
        <f t="shared" si="3"/>
        <v>0</v>
      </c>
      <c r="S30" s="75" t="s">
        <v>8324</v>
      </c>
    </row>
    <row r="31" spans="1:19">
      <c r="A31" s="75"/>
      <c r="B31" s="69">
        <v>45006</v>
      </c>
      <c r="C31" s="70" t="s">
        <v>7319</v>
      </c>
      <c r="D31" s="70" t="s">
        <v>2256</v>
      </c>
      <c r="E31" s="70" t="s">
        <v>7320</v>
      </c>
      <c r="F31" s="71">
        <v>2805300</v>
      </c>
      <c r="G31" s="72" t="s">
        <v>2255</v>
      </c>
      <c r="H31" s="71">
        <v>280530</v>
      </c>
      <c r="I31" s="70" t="s">
        <v>5263</v>
      </c>
      <c r="J31" s="70" t="s">
        <v>7298</v>
      </c>
      <c r="K31" s="73">
        <f t="shared" si="0"/>
        <v>15850</v>
      </c>
      <c r="L31" s="74">
        <f t="shared" si="1"/>
        <v>3085830</v>
      </c>
      <c r="M31" s="75" t="str">
        <f t="shared" si="2"/>
        <v/>
      </c>
      <c r="N31" s="75"/>
      <c r="O31" s="75"/>
      <c r="P31" s="75"/>
      <c r="Q31" s="75">
        <f>+VLOOKUP(K31,'20,04,2023'!Q$25:R$1054,2,0)</f>
        <v>3085830</v>
      </c>
      <c r="R31" s="74">
        <f t="shared" si="3"/>
        <v>0</v>
      </c>
      <c r="S31" s="75" t="s">
        <v>8324</v>
      </c>
    </row>
    <row r="32" spans="1:19">
      <c r="A32" s="75"/>
      <c r="B32" s="69">
        <v>44986</v>
      </c>
      <c r="C32" s="70" t="s">
        <v>7338</v>
      </c>
      <c r="D32" s="70" t="s">
        <v>2256</v>
      </c>
      <c r="E32" s="70" t="s">
        <v>7339</v>
      </c>
      <c r="F32" s="71">
        <v>734310</v>
      </c>
      <c r="G32" s="72" t="s">
        <v>2255</v>
      </c>
      <c r="H32" s="71">
        <v>73431</v>
      </c>
      <c r="I32" s="70" t="s">
        <v>7121</v>
      </c>
      <c r="J32" s="70" t="s">
        <v>7329</v>
      </c>
      <c r="K32" s="73">
        <f t="shared" si="0"/>
        <v>9119</v>
      </c>
      <c r="L32" s="74">
        <f t="shared" si="1"/>
        <v>807741</v>
      </c>
      <c r="M32" s="75" t="str">
        <f t="shared" si="2"/>
        <v/>
      </c>
      <c r="N32" s="75"/>
      <c r="O32" s="75"/>
      <c r="P32" s="75"/>
      <c r="Q32" s="75">
        <f>+VLOOKUP(K32,'20,04,2023'!Q$25:R$1054,2,0)</f>
        <v>807741</v>
      </c>
      <c r="R32" s="74">
        <f t="shared" si="3"/>
        <v>0</v>
      </c>
      <c r="S32" s="75" t="s">
        <v>8324</v>
      </c>
    </row>
    <row r="33" spans="1:19">
      <c r="B33" s="33">
        <v>44986</v>
      </c>
      <c r="C33" s="34" t="s">
        <v>7357</v>
      </c>
      <c r="D33" s="34" t="s">
        <v>2256</v>
      </c>
      <c r="E33" s="34"/>
      <c r="F33" s="35">
        <v>0</v>
      </c>
      <c r="G33" s="36" t="s">
        <v>2255</v>
      </c>
      <c r="H33" s="35">
        <v>0</v>
      </c>
      <c r="I33" s="34" t="s">
        <v>7343</v>
      </c>
      <c r="J33" s="34" t="s">
        <v>7344</v>
      </c>
      <c r="K33" s="50">
        <f t="shared" si="0"/>
        <v>9138</v>
      </c>
      <c r="L33" s="38">
        <f t="shared" si="1"/>
        <v>0</v>
      </c>
      <c r="M33" t="str">
        <f t="shared" si="2"/>
        <v/>
      </c>
      <c r="R33" s="38">
        <f t="shared" si="3"/>
        <v>0</v>
      </c>
    </row>
    <row r="34" spans="1:19">
      <c r="B34" s="33">
        <v>44986</v>
      </c>
      <c r="C34" s="34" t="s">
        <v>7358</v>
      </c>
      <c r="D34" s="34" t="s">
        <v>2256</v>
      </c>
      <c r="E34" s="34"/>
      <c r="F34" s="35">
        <v>0</v>
      </c>
      <c r="G34" s="36" t="s">
        <v>2255</v>
      </c>
      <c r="H34" s="35">
        <v>0</v>
      </c>
      <c r="I34" s="34" t="s">
        <v>7343</v>
      </c>
      <c r="J34" s="34" t="s">
        <v>7344</v>
      </c>
      <c r="K34" s="50">
        <f t="shared" si="0"/>
        <v>9139</v>
      </c>
      <c r="L34" s="38">
        <f t="shared" si="1"/>
        <v>0</v>
      </c>
      <c r="M34" t="str">
        <f t="shared" si="2"/>
        <v/>
      </c>
      <c r="R34" s="38">
        <f t="shared" si="3"/>
        <v>0</v>
      </c>
    </row>
    <row r="35" spans="1:19">
      <c r="A35" s="75"/>
      <c r="B35" s="69">
        <v>44992</v>
      </c>
      <c r="C35" s="70" t="s">
        <v>7361</v>
      </c>
      <c r="D35" s="70" t="s">
        <v>2256</v>
      </c>
      <c r="E35" s="70" t="s">
        <v>7362</v>
      </c>
      <c r="F35" s="71">
        <v>1844890</v>
      </c>
      <c r="G35" s="72" t="s">
        <v>2255</v>
      </c>
      <c r="H35" s="71">
        <v>184489</v>
      </c>
      <c r="I35" s="70" t="s">
        <v>7343</v>
      </c>
      <c r="J35" s="70" t="s">
        <v>7344</v>
      </c>
      <c r="K35" s="73">
        <f t="shared" si="0"/>
        <v>11482</v>
      </c>
      <c r="L35" s="74">
        <f t="shared" si="1"/>
        <v>2029379</v>
      </c>
      <c r="M35" s="75" t="str">
        <f t="shared" si="2"/>
        <v/>
      </c>
      <c r="N35" s="75"/>
      <c r="O35" s="75"/>
      <c r="P35" s="75"/>
      <c r="Q35" s="75">
        <f>+VLOOKUP(K35,'20,04,2023'!Q$25:R$1054,2,0)</f>
        <v>2029379</v>
      </c>
      <c r="R35" s="74">
        <f t="shared" si="3"/>
        <v>0</v>
      </c>
      <c r="S35" s="75" t="s">
        <v>8324</v>
      </c>
    </row>
    <row r="36" spans="1:19">
      <c r="A36" s="75"/>
      <c r="B36" s="69">
        <v>45003</v>
      </c>
      <c r="C36" s="70" t="s">
        <v>7363</v>
      </c>
      <c r="D36" s="70" t="s">
        <v>2256</v>
      </c>
      <c r="E36" s="70" t="s">
        <v>7343</v>
      </c>
      <c r="F36" s="71">
        <v>2346710</v>
      </c>
      <c r="G36" s="72" t="s">
        <v>2255</v>
      </c>
      <c r="H36" s="71">
        <v>234671</v>
      </c>
      <c r="I36" s="70" t="s">
        <v>7343</v>
      </c>
      <c r="J36" s="70" t="s">
        <v>7344</v>
      </c>
      <c r="K36" s="73">
        <f t="shared" si="0"/>
        <v>15693</v>
      </c>
      <c r="L36" s="74">
        <f t="shared" si="1"/>
        <v>2581381</v>
      </c>
      <c r="M36" s="75" t="str">
        <f t="shared" si="2"/>
        <v/>
      </c>
      <c r="N36" s="75"/>
      <c r="O36" s="75"/>
      <c r="P36" s="75"/>
      <c r="Q36" s="75">
        <f>+VLOOKUP(K36,'20,04,2023'!Q$25:R$1054,2,0)</f>
        <v>2581381</v>
      </c>
      <c r="R36" s="74">
        <f t="shared" si="3"/>
        <v>0</v>
      </c>
      <c r="S36" s="75" t="s">
        <v>8324</v>
      </c>
    </row>
    <row r="37" spans="1:19">
      <c r="A37" s="75"/>
      <c r="B37" s="69">
        <v>45008</v>
      </c>
      <c r="C37" s="70" t="s">
        <v>7364</v>
      </c>
      <c r="D37" s="70" t="s">
        <v>2256</v>
      </c>
      <c r="E37" s="70" t="s">
        <v>7365</v>
      </c>
      <c r="F37" s="71">
        <v>5688140</v>
      </c>
      <c r="G37" s="72" t="s">
        <v>2255</v>
      </c>
      <c r="H37" s="71">
        <v>568814</v>
      </c>
      <c r="I37" s="70" t="s">
        <v>7343</v>
      </c>
      <c r="J37" s="70" t="s">
        <v>7344</v>
      </c>
      <c r="K37" s="73">
        <f t="shared" si="0"/>
        <v>15972</v>
      </c>
      <c r="L37" s="74">
        <f t="shared" si="1"/>
        <v>6256954</v>
      </c>
      <c r="M37" s="75" t="str">
        <f t="shared" si="2"/>
        <v/>
      </c>
      <c r="N37" s="75"/>
      <c r="O37" s="75"/>
      <c r="P37" s="75"/>
      <c r="Q37" s="75">
        <f>+VLOOKUP(K37,'20,04,2023'!Q$25:R$1054,2,0)</f>
        <v>6256954</v>
      </c>
      <c r="R37" s="74">
        <f t="shared" si="3"/>
        <v>0</v>
      </c>
      <c r="S37" s="75" t="s">
        <v>8324</v>
      </c>
    </row>
    <row r="38" spans="1:19">
      <c r="A38" s="75"/>
      <c r="B38" s="69">
        <v>44991</v>
      </c>
      <c r="C38" s="70" t="s">
        <v>7391</v>
      </c>
      <c r="D38" s="70" t="s">
        <v>2256</v>
      </c>
      <c r="E38" s="70" t="s">
        <v>7392</v>
      </c>
      <c r="F38" s="71">
        <v>2942040</v>
      </c>
      <c r="G38" s="72" t="s">
        <v>2255</v>
      </c>
      <c r="H38" s="71">
        <v>294204</v>
      </c>
      <c r="I38" s="70" t="s">
        <v>7372</v>
      </c>
      <c r="J38" s="70" t="s">
        <v>7373</v>
      </c>
      <c r="K38" s="73">
        <f t="shared" si="0"/>
        <v>11391</v>
      </c>
      <c r="L38" s="74">
        <f t="shared" si="1"/>
        <v>3236244</v>
      </c>
      <c r="M38" s="75" t="str">
        <f t="shared" si="2"/>
        <v/>
      </c>
      <c r="N38" s="75"/>
      <c r="O38" s="75"/>
      <c r="P38" s="75"/>
      <c r="Q38" s="75">
        <f>+VLOOKUP(K38,'20,04,2023'!Q$25:R$1054,2,0)</f>
        <v>3236244</v>
      </c>
      <c r="R38" s="74">
        <f t="shared" si="3"/>
        <v>0</v>
      </c>
      <c r="S38" s="75" t="s">
        <v>8324</v>
      </c>
    </row>
    <row r="39" spans="1:19">
      <c r="A39" s="75"/>
      <c r="B39" s="69">
        <v>44998</v>
      </c>
      <c r="C39" s="70" t="s">
        <v>7393</v>
      </c>
      <c r="D39" s="70" t="s">
        <v>2256</v>
      </c>
      <c r="E39" s="70" t="s">
        <v>7394</v>
      </c>
      <c r="F39" s="71">
        <v>2942040</v>
      </c>
      <c r="G39" s="72" t="s">
        <v>2255</v>
      </c>
      <c r="H39" s="71">
        <v>294204</v>
      </c>
      <c r="I39" s="70" t="s">
        <v>7372</v>
      </c>
      <c r="J39" s="70" t="s">
        <v>7373</v>
      </c>
      <c r="K39" s="73">
        <f t="shared" si="0"/>
        <v>13475</v>
      </c>
      <c r="L39" s="74">
        <f t="shared" si="1"/>
        <v>3236244</v>
      </c>
      <c r="M39" s="75" t="str">
        <f t="shared" si="2"/>
        <v/>
      </c>
      <c r="N39" s="75"/>
      <c r="O39" s="75"/>
      <c r="P39" s="75"/>
      <c r="Q39" s="75">
        <f>+VLOOKUP(K39,'20,04,2023'!Q$25:R$1054,2,0)</f>
        <v>3236244</v>
      </c>
      <c r="R39" s="74">
        <f t="shared" si="3"/>
        <v>0</v>
      </c>
      <c r="S39" s="75" t="s">
        <v>8324</v>
      </c>
    </row>
    <row r="40" spans="1:19">
      <c r="A40" s="75"/>
      <c r="B40" s="69">
        <v>45015</v>
      </c>
      <c r="C40" s="70" t="s">
        <v>7397</v>
      </c>
      <c r="D40" s="70" t="s">
        <v>2256</v>
      </c>
      <c r="E40" s="70" t="s">
        <v>7398</v>
      </c>
      <c r="F40" s="71">
        <v>3550800</v>
      </c>
      <c r="G40" s="72" t="s">
        <v>2255</v>
      </c>
      <c r="H40" s="71">
        <v>355080</v>
      </c>
      <c r="I40" s="70" t="s">
        <v>7372</v>
      </c>
      <c r="J40" s="70" t="s">
        <v>7373</v>
      </c>
      <c r="K40" s="73">
        <f t="shared" si="0"/>
        <v>17795</v>
      </c>
      <c r="L40" s="74">
        <f t="shared" si="1"/>
        <v>3905880</v>
      </c>
      <c r="M40" s="75" t="str">
        <f t="shared" si="2"/>
        <v/>
      </c>
      <c r="N40" s="75"/>
      <c r="O40" s="75"/>
      <c r="P40" s="75"/>
      <c r="Q40" s="75">
        <f>+VLOOKUP(K40,'20,04,2023'!Q$25:R$1054,2,0)</f>
        <v>3905880</v>
      </c>
      <c r="R40" s="74">
        <f t="shared" si="3"/>
        <v>0</v>
      </c>
      <c r="S40" s="75" t="s">
        <v>8324</v>
      </c>
    </row>
    <row r="41" spans="1:19">
      <c r="A41" s="75"/>
      <c r="B41" s="69">
        <v>44986</v>
      </c>
      <c r="C41" s="70" t="s">
        <v>7402</v>
      </c>
      <c r="D41" s="70" t="s">
        <v>2256</v>
      </c>
      <c r="E41" s="70" t="s">
        <v>7419</v>
      </c>
      <c r="F41" s="71">
        <v>922445</v>
      </c>
      <c r="G41" s="72" t="s">
        <v>2255</v>
      </c>
      <c r="H41" s="71">
        <v>92245</v>
      </c>
      <c r="I41" s="70" t="s">
        <v>7403</v>
      </c>
      <c r="J41" s="70" t="s">
        <v>7406</v>
      </c>
      <c r="K41" s="73">
        <f t="shared" si="0"/>
        <v>9172</v>
      </c>
      <c r="L41" s="74">
        <f t="shared" si="1"/>
        <v>1014690</v>
      </c>
      <c r="M41" s="75" t="str">
        <f t="shared" si="2"/>
        <v/>
      </c>
      <c r="N41" s="75"/>
      <c r="O41" s="75"/>
      <c r="P41" s="75"/>
      <c r="Q41" s="75">
        <f>+VLOOKUP(K41,'20,04,2023'!Q$25:R$1054,2,0)</f>
        <v>1014690</v>
      </c>
      <c r="R41" s="74">
        <f t="shared" si="3"/>
        <v>0</v>
      </c>
      <c r="S41" s="75" t="s">
        <v>8324</v>
      </c>
    </row>
    <row r="42" spans="1:19">
      <c r="A42" s="75"/>
      <c r="B42" s="69">
        <v>44993</v>
      </c>
      <c r="C42" s="70" t="s">
        <v>7422</v>
      </c>
      <c r="D42" s="70" t="s">
        <v>2256</v>
      </c>
      <c r="E42" s="70" t="s">
        <v>7423</v>
      </c>
      <c r="F42" s="71">
        <v>922445</v>
      </c>
      <c r="G42" s="72" t="s">
        <v>2255</v>
      </c>
      <c r="H42" s="71">
        <v>92245</v>
      </c>
      <c r="I42" s="70" t="s">
        <v>7403</v>
      </c>
      <c r="J42" s="70" t="s">
        <v>7406</v>
      </c>
      <c r="K42" s="73">
        <f t="shared" si="0"/>
        <v>12354</v>
      </c>
      <c r="L42" s="74">
        <f t="shared" si="1"/>
        <v>1014690</v>
      </c>
      <c r="M42" s="75" t="str">
        <f t="shared" si="2"/>
        <v/>
      </c>
      <c r="N42" s="75"/>
      <c r="O42" s="75"/>
      <c r="P42" s="75"/>
      <c r="Q42" s="75">
        <f>+VLOOKUP(K42,'20,04,2023'!Q$25:R$1054,2,0)</f>
        <v>1014690</v>
      </c>
      <c r="R42" s="74">
        <f t="shared" ref="R42:R72" si="4">+L42-Q42</f>
        <v>0</v>
      </c>
      <c r="S42" s="75" t="s">
        <v>8324</v>
      </c>
    </row>
    <row r="43" spans="1:19">
      <c r="A43" s="75"/>
      <c r="B43" s="69">
        <v>45007</v>
      </c>
      <c r="C43" s="70" t="s">
        <v>7424</v>
      </c>
      <c r="D43" s="70" t="s">
        <v>2256</v>
      </c>
      <c r="E43" s="70" t="s">
        <v>7425</v>
      </c>
      <c r="F43" s="71">
        <v>922445</v>
      </c>
      <c r="G43" s="72" t="s">
        <v>2255</v>
      </c>
      <c r="H43" s="71">
        <v>92245</v>
      </c>
      <c r="I43" s="70" t="s">
        <v>7403</v>
      </c>
      <c r="J43" s="70" t="s">
        <v>7406</v>
      </c>
      <c r="K43" s="73">
        <f t="shared" si="0"/>
        <v>15928</v>
      </c>
      <c r="L43" s="74">
        <f t="shared" si="1"/>
        <v>1014690</v>
      </c>
      <c r="M43" s="75" t="str">
        <f t="shared" si="2"/>
        <v/>
      </c>
      <c r="N43" s="75"/>
      <c r="O43" s="75"/>
      <c r="P43" s="75"/>
      <c r="Q43" s="75">
        <f>+VLOOKUP(K43,'20,04,2023'!Q$25:R$1054,2,0)</f>
        <v>1014690</v>
      </c>
      <c r="R43" s="74">
        <f t="shared" si="4"/>
        <v>0</v>
      </c>
      <c r="S43" s="75" t="s">
        <v>8324</v>
      </c>
    </row>
    <row r="44" spans="1:19">
      <c r="A44" s="75"/>
      <c r="B44" s="69">
        <v>45000</v>
      </c>
      <c r="C44" s="70" t="s">
        <v>7453</v>
      </c>
      <c r="D44" s="70" t="s">
        <v>2256</v>
      </c>
      <c r="E44" s="70" t="s">
        <v>7443</v>
      </c>
      <c r="F44" s="71">
        <v>2220235</v>
      </c>
      <c r="G44" s="72" t="s">
        <v>2255</v>
      </c>
      <c r="H44" s="71">
        <v>222024</v>
      </c>
      <c r="I44" s="70" t="s">
        <v>7435</v>
      </c>
      <c r="J44" s="70">
        <v>4201545466</v>
      </c>
      <c r="K44" s="73">
        <f t="shared" si="0"/>
        <v>13706</v>
      </c>
      <c r="L44" s="74">
        <f t="shared" si="1"/>
        <v>2442259</v>
      </c>
      <c r="M44" s="75" t="str">
        <f t="shared" si="2"/>
        <v/>
      </c>
      <c r="N44" s="75"/>
      <c r="O44" s="75"/>
      <c r="P44" s="75"/>
      <c r="Q44" s="75">
        <f>+VLOOKUP(K44,'20,04,2023'!Q$25:R$1054,2,0)</f>
        <v>2442259</v>
      </c>
      <c r="R44" s="74">
        <f t="shared" si="4"/>
        <v>0</v>
      </c>
      <c r="S44" s="75" t="s">
        <v>8324</v>
      </c>
    </row>
    <row r="45" spans="1:19">
      <c r="A45" s="75"/>
      <c r="B45" s="69">
        <v>45010</v>
      </c>
      <c r="C45" s="70" t="s">
        <v>7454</v>
      </c>
      <c r="D45" s="70" t="s">
        <v>2256</v>
      </c>
      <c r="E45" s="70" t="s">
        <v>7444</v>
      </c>
      <c r="F45" s="71">
        <v>1110580</v>
      </c>
      <c r="G45" s="72" t="s">
        <v>2255</v>
      </c>
      <c r="H45" s="71">
        <v>111058</v>
      </c>
      <c r="I45" s="70" t="s">
        <v>7435</v>
      </c>
      <c r="J45" s="70" t="s">
        <v>7446</v>
      </c>
      <c r="K45" s="73">
        <f t="shared" si="0"/>
        <v>17512</v>
      </c>
      <c r="L45" s="74">
        <f t="shared" si="1"/>
        <v>1221638</v>
      </c>
      <c r="M45" s="75" t="str">
        <f t="shared" si="2"/>
        <v/>
      </c>
      <c r="N45" s="75"/>
      <c r="O45" s="75"/>
      <c r="P45" s="75"/>
      <c r="Q45" s="75">
        <f>+VLOOKUP(K45,'20,04,2023'!Q$25:R$1054,2,0)</f>
        <v>1221638</v>
      </c>
      <c r="R45" s="74">
        <f t="shared" si="4"/>
        <v>0</v>
      </c>
      <c r="S45" s="75" t="s">
        <v>8324</v>
      </c>
    </row>
    <row r="46" spans="1:19">
      <c r="A46" s="75"/>
      <c r="B46" s="69">
        <v>44992</v>
      </c>
      <c r="C46" s="70" t="s">
        <v>7477</v>
      </c>
      <c r="D46" s="70" t="s">
        <v>2256</v>
      </c>
      <c r="E46" s="70" t="s">
        <v>7478</v>
      </c>
      <c r="F46" s="71">
        <v>5607435</v>
      </c>
      <c r="G46" s="72" t="s">
        <v>2255</v>
      </c>
      <c r="H46" s="71">
        <v>560744</v>
      </c>
      <c r="I46" s="70" t="s">
        <v>2532</v>
      </c>
      <c r="J46" s="70" t="s">
        <v>7458</v>
      </c>
      <c r="K46" s="73">
        <f t="shared" si="0"/>
        <v>11522</v>
      </c>
      <c r="L46" s="74">
        <f t="shared" si="1"/>
        <v>6168179</v>
      </c>
      <c r="M46" s="75" t="str">
        <f t="shared" si="2"/>
        <v/>
      </c>
      <c r="N46" s="75"/>
      <c r="O46" s="75"/>
      <c r="P46" s="75"/>
      <c r="Q46" s="75">
        <f>+VLOOKUP(K46,'20,04,2023'!Q$25:R$1054,2,0)</f>
        <v>6168179</v>
      </c>
      <c r="R46" s="74">
        <f t="shared" si="4"/>
        <v>0</v>
      </c>
      <c r="S46" s="75" t="s">
        <v>8324</v>
      </c>
    </row>
    <row r="47" spans="1:19">
      <c r="A47" s="75"/>
      <c r="B47" s="69">
        <v>44999</v>
      </c>
      <c r="C47" s="70" t="s">
        <v>7481</v>
      </c>
      <c r="D47" s="70" t="s">
        <v>2256</v>
      </c>
      <c r="E47" s="70" t="s">
        <v>7482</v>
      </c>
      <c r="F47" s="71">
        <v>4178170</v>
      </c>
      <c r="G47" s="72" t="s">
        <v>2255</v>
      </c>
      <c r="H47" s="71">
        <v>417817</v>
      </c>
      <c r="I47" s="70" t="s">
        <v>2532</v>
      </c>
      <c r="J47" s="70" t="s">
        <v>7458</v>
      </c>
      <c r="K47" s="73">
        <f t="shared" si="0"/>
        <v>13577</v>
      </c>
      <c r="L47" s="74">
        <f t="shared" si="1"/>
        <v>4595987</v>
      </c>
      <c r="M47" s="75" t="str">
        <f t="shared" si="2"/>
        <v/>
      </c>
      <c r="N47" s="75"/>
      <c r="O47" s="75"/>
      <c r="P47" s="75"/>
      <c r="Q47" s="75">
        <f>+VLOOKUP(K47,'20,04,2023'!Q$25:R$1054,2,0)</f>
        <v>4595987</v>
      </c>
      <c r="R47" s="74">
        <f t="shared" si="4"/>
        <v>0</v>
      </c>
      <c r="S47" s="75" t="s">
        <v>8324</v>
      </c>
    </row>
    <row r="48" spans="1:19">
      <c r="A48" s="75"/>
      <c r="B48" s="69">
        <v>45006</v>
      </c>
      <c r="C48" s="70" t="s">
        <v>7485</v>
      </c>
      <c r="D48" s="70" t="s">
        <v>2256</v>
      </c>
      <c r="E48" s="70" t="s">
        <v>7486</v>
      </c>
      <c r="F48" s="71">
        <v>2410906</v>
      </c>
      <c r="G48" s="72" t="s">
        <v>2255</v>
      </c>
      <c r="H48" s="71">
        <v>241091</v>
      </c>
      <c r="I48" s="70" t="s">
        <v>2532</v>
      </c>
      <c r="J48" s="70" t="s">
        <v>7458</v>
      </c>
      <c r="K48" s="73">
        <f t="shared" si="0"/>
        <v>15847</v>
      </c>
      <c r="L48" s="74">
        <f t="shared" si="1"/>
        <v>2651997</v>
      </c>
      <c r="M48" s="75" t="str">
        <f t="shared" si="2"/>
        <v/>
      </c>
      <c r="N48" s="75"/>
      <c r="O48" s="75"/>
      <c r="P48" s="75"/>
      <c r="Q48" s="75">
        <f>+VLOOKUP(K48,'20,04,2023'!Q$25:R$1054,2,0)</f>
        <v>2651997</v>
      </c>
      <c r="R48" s="74">
        <f t="shared" si="4"/>
        <v>0</v>
      </c>
      <c r="S48" s="75" t="s">
        <v>8324</v>
      </c>
    </row>
    <row r="49" spans="1:19">
      <c r="A49" s="75"/>
      <c r="B49" s="69">
        <v>45013</v>
      </c>
      <c r="C49" s="70" t="s">
        <v>7489</v>
      </c>
      <c r="D49" s="70" t="s">
        <v>2256</v>
      </c>
      <c r="E49" s="70" t="s">
        <v>7490</v>
      </c>
      <c r="F49" s="71">
        <v>1815004</v>
      </c>
      <c r="G49" s="72" t="s">
        <v>2255</v>
      </c>
      <c r="H49" s="71">
        <v>181500</v>
      </c>
      <c r="I49" s="70" t="s">
        <v>2532</v>
      </c>
      <c r="J49" s="70" t="s">
        <v>7458</v>
      </c>
      <c r="K49" s="73">
        <f t="shared" si="0"/>
        <v>17700</v>
      </c>
      <c r="L49" s="74">
        <f t="shared" si="1"/>
        <v>1996504</v>
      </c>
      <c r="M49" s="75" t="str">
        <f t="shared" si="2"/>
        <v/>
      </c>
      <c r="N49" s="75"/>
      <c r="O49" s="75"/>
      <c r="P49" s="75"/>
      <c r="Q49" s="75">
        <f>+VLOOKUP(K49,'20,04,2023'!Q$25:R$1054,2,0)</f>
        <v>1996504</v>
      </c>
      <c r="R49" s="74">
        <f t="shared" si="4"/>
        <v>0</v>
      </c>
      <c r="S49" s="75" t="s">
        <v>8324</v>
      </c>
    </row>
    <row r="50" spans="1:19">
      <c r="A50" s="75"/>
      <c r="B50" s="69">
        <v>44989</v>
      </c>
      <c r="C50" s="70" t="s">
        <v>7516</v>
      </c>
      <c r="D50" s="70" t="s">
        <v>2256</v>
      </c>
      <c r="E50" s="70" t="s">
        <v>7517</v>
      </c>
      <c r="F50" s="71">
        <v>1353074</v>
      </c>
      <c r="G50" s="72" t="s">
        <v>2255</v>
      </c>
      <c r="H50" s="71">
        <v>135307</v>
      </c>
      <c r="I50" s="70" t="s">
        <v>7499</v>
      </c>
      <c r="J50" s="70" t="s">
        <v>7500</v>
      </c>
      <c r="K50" s="73">
        <f t="shared" si="0"/>
        <v>11325</v>
      </c>
      <c r="L50" s="74">
        <f t="shared" si="1"/>
        <v>1488381</v>
      </c>
      <c r="M50" s="75" t="str">
        <f t="shared" si="2"/>
        <v/>
      </c>
      <c r="N50" s="75"/>
      <c r="O50" s="75"/>
      <c r="P50" s="75"/>
      <c r="Q50" s="75">
        <f>+VLOOKUP(K50,'20,04,2023'!Q$25:R$1054,2,0)</f>
        <v>1488381</v>
      </c>
      <c r="R50" s="74">
        <f t="shared" si="4"/>
        <v>0</v>
      </c>
      <c r="S50" s="75" t="s">
        <v>8324</v>
      </c>
    </row>
    <row r="51" spans="1:19">
      <c r="A51" s="75"/>
      <c r="B51" s="69">
        <v>44989</v>
      </c>
      <c r="C51" s="70" t="s">
        <v>7518</v>
      </c>
      <c r="D51" s="70" t="s">
        <v>2256</v>
      </c>
      <c r="E51" s="70" t="s">
        <v>7498</v>
      </c>
      <c r="F51" s="71">
        <v>2988130</v>
      </c>
      <c r="G51" s="72" t="s">
        <v>2255</v>
      </c>
      <c r="H51" s="71">
        <v>298813</v>
      </c>
      <c r="I51" s="70" t="s">
        <v>7499</v>
      </c>
      <c r="J51" s="70" t="s">
        <v>7500</v>
      </c>
      <c r="K51" s="73">
        <f t="shared" si="0"/>
        <v>11326</v>
      </c>
      <c r="L51" s="74">
        <f t="shared" si="1"/>
        <v>3286943</v>
      </c>
      <c r="M51" s="75" t="str">
        <f t="shared" si="2"/>
        <v/>
      </c>
      <c r="N51" s="75"/>
      <c r="O51" s="75"/>
      <c r="P51" s="75"/>
      <c r="Q51" s="75">
        <f>+VLOOKUP(K51,'20,04,2023'!Q$25:R$1054,2,0)</f>
        <v>3286943</v>
      </c>
      <c r="R51" s="74">
        <f t="shared" si="4"/>
        <v>0</v>
      </c>
      <c r="S51" s="75" t="s">
        <v>8324</v>
      </c>
    </row>
    <row r="52" spans="1:19">
      <c r="A52" s="75"/>
      <c r="B52" s="69">
        <v>45001</v>
      </c>
      <c r="C52" s="70" t="s">
        <v>7519</v>
      </c>
      <c r="D52" s="70" t="s">
        <v>2256</v>
      </c>
      <c r="E52" s="70" t="s">
        <v>7520</v>
      </c>
      <c r="F52" s="71">
        <v>3802740</v>
      </c>
      <c r="G52" s="72" t="s">
        <v>2255</v>
      </c>
      <c r="H52" s="71">
        <v>380274</v>
      </c>
      <c r="I52" s="70" t="s">
        <v>7499</v>
      </c>
      <c r="J52" s="70" t="s">
        <v>7500</v>
      </c>
      <c r="K52" s="73">
        <f t="shared" si="0"/>
        <v>14836</v>
      </c>
      <c r="L52" s="74">
        <f t="shared" si="1"/>
        <v>4183014</v>
      </c>
      <c r="M52" s="75" t="str">
        <f t="shared" si="2"/>
        <v/>
      </c>
      <c r="N52" s="75"/>
      <c r="O52" s="75"/>
      <c r="P52" s="75"/>
      <c r="Q52" s="75">
        <f>+VLOOKUP(K52,'20,04,2023'!Q$25:R$1054,2,0)</f>
        <v>4183014</v>
      </c>
      <c r="R52" s="74">
        <f t="shared" si="4"/>
        <v>0</v>
      </c>
      <c r="S52" s="75" t="s">
        <v>8324</v>
      </c>
    </row>
    <row r="53" spans="1:19">
      <c r="A53" s="75"/>
      <c r="B53" s="69">
        <v>45005</v>
      </c>
      <c r="C53" s="70" t="s">
        <v>7521</v>
      </c>
      <c r="D53" s="70" t="s">
        <v>2256</v>
      </c>
      <c r="E53" s="70" t="s">
        <v>7522</v>
      </c>
      <c r="F53" s="71">
        <v>1756134</v>
      </c>
      <c r="G53" s="72" t="s">
        <v>2255</v>
      </c>
      <c r="H53" s="71">
        <v>175613</v>
      </c>
      <c r="I53" s="70" t="s">
        <v>7499</v>
      </c>
      <c r="J53" s="70" t="s">
        <v>7500</v>
      </c>
      <c r="K53" s="73">
        <f t="shared" si="0"/>
        <v>15738</v>
      </c>
      <c r="L53" s="74">
        <f t="shared" si="1"/>
        <v>1931747</v>
      </c>
      <c r="M53" s="75" t="str">
        <f t="shared" si="2"/>
        <v/>
      </c>
      <c r="N53" s="75"/>
      <c r="O53" s="75"/>
      <c r="P53" s="75"/>
      <c r="Q53" s="75">
        <f>+VLOOKUP(K53,'20,04,2023'!Q$25:R$1054,2,0)</f>
        <v>1931747</v>
      </c>
      <c r="R53" s="74">
        <f t="shared" si="4"/>
        <v>0</v>
      </c>
      <c r="S53" s="75" t="s">
        <v>8324</v>
      </c>
    </row>
    <row r="54" spans="1:19">
      <c r="A54" s="75"/>
      <c r="B54" s="69">
        <v>45005</v>
      </c>
      <c r="C54" s="70" t="s">
        <v>7523</v>
      </c>
      <c r="D54" s="70" t="s">
        <v>2256</v>
      </c>
      <c r="E54" s="70" t="s">
        <v>7498</v>
      </c>
      <c r="F54" s="71">
        <v>2244934</v>
      </c>
      <c r="G54" s="72" t="s">
        <v>2255</v>
      </c>
      <c r="H54" s="71">
        <v>224493</v>
      </c>
      <c r="I54" s="70" t="s">
        <v>7499</v>
      </c>
      <c r="J54" s="70" t="s">
        <v>7500</v>
      </c>
      <c r="K54" s="73">
        <f t="shared" si="0"/>
        <v>15739</v>
      </c>
      <c r="L54" s="74">
        <f t="shared" si="1"/>
        <v>2469427</v>
      </c>
      <c r="M54" s="75" t="str">
        <f t="shared" si="2"/>
        <v/>
      </c>
      <c r="N54" s="75"/>
      <c r="O54" s="75"/>
      <c r="P54" s="75"/>
      <c r="Q54" s="75">
        <f>+VLOOKUP(K54,'20,04,2023'!Q$25:R$1054,2,0)</f>
        <v>2469427</v>
      </c>
      <c r="R54" s="74">
        <f t="shared" si="4"/>
        <v>0</v>
      </c>
      <c r="S54" s="75" t="s">
        <v>8324</v>
      </c>
    </row>
    <row r="55" spans="1:19">
      <c r="A55" s="75"/>
      <c r="B55" s="69">
        <v>45013</v>
      </c>
      <c r="C55" s="70" t="s">
        <v>7525</v>
      </c>
      <c r="D55" s="70" t="s">
        <v>2256</v>
      </c>
      <c r="E55" s="70" t="s">
        <v>7526</v>
      </c>
      <c r="F55" s="71">
        <v>1849126</v>
      </c>
      <c r="G55" s="72" t="s">
        <v>2255</v>
      </c>
      <c r="H55" s="71">
        <v>184913</v>
      </c>
      <c r="I55" s="70" t="s">
        <v>7499</v>
      </c>
      <c r="J55" s="70" t="s">
        <v>7500</v>
      </c>
      <c r="K55" s="73">
        <f t="shared" si="0"/>
        <v>17674</v>
      </c>
      <c r="L55" s="74">
        <f t="shared" si="1"/>
        <v>2034039</v>
      </c>
      <c r="M55" s="75" t="str">
        <f t="shared" si="2"/>
        <v/>
      </c>
      <c r="N55" s="75"/>
      <c r="O55" s="75"/>
      <c r="P55" s="75"/>
      <c r="Q55" s="75">
        <f>+VLOOKUP(K55,'20,04,2023'!Q$25:R$1054,2,0)</f>
        <v>2034039</v>
      </c>
      <c r="R55" s="74">
        <f t="shared" si="4"/>
        <v>0</v>
      </c>
      <c r="S55" s="75" t="s">
        <v>8324</v>
      </c>
    </row>
    <row r="56" spans="1:19">
      <c r="A56" s="75"/>
      <c r="B56" s="69">
        <v>44987</v>
      </c>
      <c r="C56" s="70" t="s">
        <v>7549</v>
      </c>
      <c r="D56" s="70" t="s">
        <v>2256</v>
      </c>
      <c r="E56" s="70" t="s">
        <v>7550</v>
      </c>
      <c r="F56" s="71">
        <v>3644500</v>
      </c>
      <c r="G56" s="72" t="s">
        <v>2255</v>
      </c>
      <c r="H56" s="71">
        <v>364450</v>
      </c>
      <c r="I56" s="70" t="s">
        <v>2262</v>
      </c>
      <c r="J56" s="70" t="s">
        <v>7535</v>
      </c>
      <c r="K56" s="73">
        <f t="shared" si="0"/>
        <v>10158</v>
      </c>
      <c r="L56" s="74">
        <f t="shared" si="1"/>
        <v>4008950</v>
      </c>
      <c r="M56" s="75" t="str">
        <f t="shared" si="2"/>
        <v/>
      </c>
      <c r="N56" s="75"/>
      <c r="O56" s="75"/>
      <c r="P56" s="75"/>
      <c r="Q56" s="75">
        <f>+VLOOKUP(K56,'20,04,2023'!Q$25:R$1054,2,0)</f>
        <v>4008950</v>
      </c>
      <c r="R56" s="74">
        <f t="shared" si="4"/>
        <v>0</v>
      </c>
      <c r="S56" s="75" t="s">
        <v>8324</v>
      </c>
    </row>
    <row r="57" spans="1:19">
      <c r="A57" s="75"/>
      <c r="B57" s="69">
        <v>45007</v>
      </c>
      <c r="C57" s="70" t="s">
        <v>7551</v>
      </c>
      <c r="D57" s="70" t="s">
        <v>2256</v>
      </c>
      <c r="E57" s="70" t="s">
        <v>7552</v>
      </c>
      <c r="F57" s="71">
        <v>6116570</v>
      </c>
      <c r="G57" s="72" t="s">
        <v>2255</v>
      </c>
      <c r="H57" s="71">
        <v>611657</v>
      </c>
      <c r="I57" s="70" t="s">
        <v>2262</v>
      </c>
      <c r="J57" s="70" t="s">
        <v>7535</v>
      </c>
      <c r="K57" s="73">
        <f t="shared" si="0"/>
        <v>15934</v>
      </c>
      <c r="L57" s="74">
        <f t="shared" si="1"/>
        <v>6728227</v>
      </c>
      <c r="M57" s="75" t="str">
        <f t="shared" si="2"/>
        <v/>
      </c>
      <c r="N57" s="75"/>
      <c r="O57" s="75"/>
      <c r="P57" s="75"/>
      <c r="Q57" s="75">
        <f>+VLOOKUP(K57,'20,04,2023'!Q$25:R$1054,2,0)</f>
        <v>6728227</v>
      </c>
      <c r="R57" s="74">
        <f t="shared" si="4"/>
        <v>0</v>
      </c>
      <c r="S57" s="75" t="s">
        <v>8324</v>
      </c>
    </row>
    <row r="58" spans="1:19">
      <c r="A58" s="75"/>
      <c r="B58" s="69">
        <v>45008</v>
      </c>
      <c r="C58" s="70" t="s">
        <v>7553</v>
      </c>
      <c r="D58" s="70" t="s">
        <v>2256</v>
      </c>
      <c r="E58" s="70" t="s">
        <v>7538</v>
      </c>
      <c r="F58" s="71">
        <v>1665870</v>
      </c>
      <c r="G58" s="72" t="s">
        <v>2255</v>
      </c>
      <c r="H58" s="71">
        <v>166587</v>
      </c>
      <c r="I58" s="70" t="s">
        <v>2262</v>
      </c>
      <c r="J58" s="70" t="s">
        <v>7535</v>
      </c>
      <c r="K58" s="73">
        <f t="shared" si="0"/>
        <v>16671</v>
      </c>
      <c r="L58" s="74">
        <f t="shared" si="1"/>
        <v>1832457</v>
      </c>
      <c r="M58" s="75" t="str">
        <f t="shared" si="2"/>
        <v/>
      </c>
      <c r="N58" s="75"/>
      <c r="O58" s="75"/>
      <c r="P58" s="75"/>
      <c r="Q58" s="75">
        <f>+VLOOKUP(K58,'20,04,2023'!Q$25:R$1054,2,0)</f>
        <v>1832457</v>
      </c>
      <c r="R58" s="74">
        <f t="shared" si="4"/>
        <v>0</v>
      </c>
      <c r="S58" s="75" t="s">
        <v>8324</v>
      </c>
    </row>
    <row r="59" spans="1:19">
      <c r="A59" s="75"/>
      <c r="B59" s="69">
        <v>44986</v>
      </c>
      <c r="C59" s="70" t="s">
        <v>7574</v>
      </c>
      <c r="D59" s="70" t="s">
        <v>2256</v>
      </c>
      <c r="E59" s="70" t="s">
        <v>7575</v>
      </c>
      <c r="F59" s="71">
        <v>3035550</v>
      </c>
      <c r="G59" s="72" t="s">
        <v>2255</v>
      </c>
      <c r="H59" s="71">
        <v>303555</v>
      </c>
      <c r="I59" s="70" t="s">
        <v>7118</v>
      </c>
      <c r="J59" s="70" t="s">
        <v>7559</v>
      </c>
      <c r="K59" s="73">
        <f t="shared" si="0"/>
        <v>9171</v>
      </c>
      <c r="L59" s="74">
        <f t="shared" si="1"/>
        <v>3339105</v>
      </c>
      <c r="M59" s="75" t="str">
        <f t="shared" si="2"/>
        <v/>
      </c>
      <c r="N59" s="75"/>
      <c r="O59" s="75"/>
      <c r="P59" s="75"/>
      <c r="Q59" s="75">
        <f>+VLOOKUP(K59,'20,04,2023'!Q$25:R$1054,2,0)</f>
        <v>3339105</v>
      </c>
      <c r="R59" s="74">
        <f t="shared" si="4"/>
        <v>0</v>
      </c>
      <c r="S59" s="75" t="s">
        <v>8324</v>
      </c>
    </row>
    <row r="60" spans="1:19">
      <c r="A60" s="75"/>
      <c r="B60" s="69">
        <v>44993</v>
      </c>
      <c r="C60" s="70" t="s">
        <v>7576</v>
      </c>
      <c r="D60" s="70" t="s">
        <v>2256</v>
      </c>
      <c r="E60" s="70" t="s">
        <v>7577</v>
      </c>
      <c r="F60" s="71">
        <v>3035550</v>
      </c>
      <c r="G60" s="72" t="s">
        <v>2255</v>
      </c>
      <c r="H60" s="71">
        <v>303555</v>
      </c>
      <c r="I60" s="70" t="s">
        <v>7118</v>
      </c>
      <c r="J60" s="70" t="s">
        <v>7559</v>
      </c>
      <c r="K60" s="73">
        <f t="shared" si="0"/>
        <v>12350</v>
      </c>
      <c r="L60" s="74">
        <f t="shared" si="1"/>
        <v>3339105</v>
      </c>
      <c r="M60" s="75" t="str">
        <f t="shared" si="2"/>
        <v/>
      </c>
      <c r="N60" s="75"/>
      <c r="O60" s="75"/>
      <c r="P60" s="75"/>
      <c r="Q60" s="75">
        <f>+VLOOKUP(K60,'20,04,2023'!Q$25:R$1054,2,0)</f>
        <v>3339105</v>
      </c>
      <c r="R60" s="74">
        <f t="shared" si="4"/>
        <v>0</v>
      </c>
      <c r="S60" s="75" t="s">
        <v>8324</v>
      </c>
    </row>
    <row r="61" spans="1:19">
      <c r="A61" s="75"/>
      <c r="B61" s="69">
        <v>45003</v>
      </c>
      <c r="C61" s="70" t="s">
        <v>7578</v>
      </c>
      <c r="D61" s="70" t="s">
        <v>2256</v>
      </c>
      <c r="E61" s="70" t="s">
        <v>7579</v>
      </c>
      <c r="F61" s="71">
        <v>1110580</v>
      </c>
      <c r="G61" s="72" t="s">
        <v>2255</v>
      </c>
      <c r="H61" s="71">
        <v>111058</v>
      </c>
      <c r="I61" s="70" t="s">
        <v>7118</v>
      </c>
      <c r="J61" s="70" t="s">
        <v>7559</v>
      </c>
      <c r="K61" s="73">
        <f t="shared" si="0"/>
        <v>15725</v>
      </c>
      <c r="L61" s="74">
        <f t="shared" si="1"/>
        <v>1221638</v>
      </c>
      <c r="M61" s="75" t="str">
        <f t="shared" si="2"/>
        <v/>
      </c>
      <c r="N61" s="75"/>
      <c r="O61" s="75"/>
      <c r="P61" s="75"/>
      <c r="Q61" s="75">
        <f>+VLOOKUP(K61,'20,04,2023'!Q$25:R$1054,2,0)</f>
        <v>1221638</v>
      </c>
      <c r="R61" s="74">
        <f t="shared" si="4"/>
        <v>0</v>
      </c>
      <c r="S61" s="75" t="s">
        <v>8324</v>
      </c>
    </row>
    <row r="62" spans="1:19">
      <c r="A62" s="75"/>
      <c r="B62" s="69">
        <v>45003</v>
      </c>
      <c r="C62" s="70" t="s">
        <v>7580</v>
      </c>
      <c r="D62" s="70" t="s">
        <v>2256</v>
      </c>
      <c r="E62" s="70" t="s">
        <v>7581</v>
      </c>
      <c r="F62" s="71">
        <v>3035550</v>
      </c>
      <c r="G62" s="72" t="s">
        <v>2255</v>
      </c>
      <c r="H62" s="71">
        <v>303555</v>
      </c>
      <c r="I62" s="70" t="s">
        <v>7118</v>
      </c>
      <c r="J62" s="70" t="s">
        <v>7559</v>
      </c>
      <c r="K62" s="73">
        <f t="shared" si="0"/>
        <v>15726</v>
      </c>
      <c r="L62" s="74">
        <f t="shared" si="1"/>
        <v>3339105</v>
      </c>
      <c r="M62" s="75" t="str">
        <f t="shared" si="2"/>
        <v/>
      </c>
      <c r="N62" s="75"/>
      <c r="O62" s="75"/>
      <c r="P62" s="75"/>
      <c r="Q62" s="75">
        <f>+VLOOKUP(K62,'20,04,2023'!Q$25:R$1054,2,0)</f>
        <v>3339105</v>
      </c>
      <c r="R62" s="74">
        <f t="shared" si="4"/>
        <v>0</v>
      </c>
      <c r="S62" s="75" t="s">
        <v>8324</v>
      </c>
    </row>
    <row r="63" spans="1:19">
      <c r="A63" s="75"/>
      <c r="B63" s="69">
        <v>45014</v>
      </c>
      <c r="C63" s="70" t="s">
        <v>7586</v>
      </c>
      <c r="D63" s="70" t="s">
        <v>2256</v>
      </c>
      <c r="E63" s="70" t="s">
        <v>7587</v>
      </c>
      <c r="F63" s="71">
        <v>1190660</v>
      </c>
      <c r="G63" s="72" t="s">
        <v>2255</v>
      </c>
      <c r="H63" s="71">
        <v>119066</v>
      </c>
      <c r="I63" s="70" t="s">
        <v>7118</v>
      </c>
      <c r="J63" s="70" t="s">
        <v>7559</v>
      </c>
      <c r="K63" s="73">
        <f t="shared" si="0"/>
        <v>17791</v>
      </c>
      <c r="L63" s="74">
        <f t="shared" si="1"/>
        <v>1309726</v>
      </c>
      <c r="M63" s="75" t="str">
        <f t="shared" si="2"/>
        <v/>
      </c>
      <c r="N63" s="75"/>
      <c r="O63" s="75"/>
      <c r="P63" s="75"/>
      <c r="Q63" s="75">
        <f>+VLOOKUP(K63,'20,04,2023'!Q$25:R$1054,2,0)</f>
        <v>1309726</v>
      </c>
      <c r="R63" s="74">
        <f t="shared" si="4"/>
        <v>0</v>
      </c>
      <c r="S63" s="75" t="s">
        <v>8324</v>
      </c>
    </row>
    <row r="64" spans="1:19">
      <c r="A64" s="75"/>
      <c r="B64" s="69">
        <v>44995</v>
      </c>
      <c r="C64" s="70" t="s">
        <v>7612</v>
      </c>
      <c r="D64" s="70" t="s">
        <v>2256</v>
      </c>
      <c r="E64" s="70" t="s">
        <v>7613</v>
      </c>
      <c r="F64" s="71">
        <v>3791450</v>
      </c>
      <c r="G64" s="72" t="s">
        <v>2255</v>
      </c>
      <c r="H64" s="71">
        <v>379145</v>
      </c>
      <c r="I64" s="70" t="s">
        <v>7596</v>
      </c>
      <c r="J64" s="70" t="s">
        <v>7597</v>
      </c>
      <c r="K64" s="73">
        <f t="shared" si="0"/>
        <v>13208</v>
      </c>
      <c r="L64" s="74">
        <f t="shared" si="1"/>
        <v>4170595</v>
      </c>
      <c r="M64" s="75" t="str">
        <f t="shared" si="2"/>
        <v/>
      </c>
      <c r="N64" s="75"/>
      <c r="O64" s="75"/>
      <c r="P64" s="75"/>
      <c r="Q64" s="75">
        <f>+VLOOKUP(K64,'20,04,2023'!Q$25:R$1054,2,0)</f>
        <v>4170595</v>
      </c>
      <c r="R64" s="74">
        <f t="shared" si="4"/>
        <v>0</v>
      </c>
      <c r="S64" s="75" t="s">
        <v>8324</v>
      </c>
    </row>
    <row r="65" spans="1:19">
      <c r="A65" s="75"/>
      <c r="B65" s="69">
        <v>45006</v>
      </c>
      <c r="C65" s="70" t="s">
        <v>7614</v>
      </c>
      <c r="D65" s="70" t="s">
        <v>2256</v>
      </c>
      <c r="E65" s="70" t="s">
        <v>7596</v>
      </c>
      <c r="F65" s="71">
        <v>3334910</v>
      </c>
      <c r="G65" s="72" t="s">
        <v>2255</v>
      </c>
      <c r="H65" s="71">
        <v>333491</v>
      </c>
      <c r="I65" s="70" t="s">
        <v>7596</v>
      </c>
      <c r="J65" s="70" t="s">
        <v>7597</v>
      </c>
      <c r="K65" s="73">
        <f t="shared" si="0"/>
        <v>15816</v>
      </c>
      <c r="L65" s="74">
        <f t="shared" si="1"/>
        <v>3668401</v>
      </c>
      <c r="M65" s="75" t="str">
        <f t="shared" si="2"/>
        <v/>
      </c>
      <c r="N65" s="75"/>
      <c r="O65" s="75"/>
      <c r="P65" s="75"/>
      <c r="Q65" s="75">
        <f>+VLOOKUP(K65,'20,04,2023'!Q$25:R$1054,2,0)</f>
        <v>3668401</v>
      </c>
      <c r="R65" s="74">
        <f t="shared" si="4"/>
        <v>0</v>
      </c>
      <c r="S65" s="75" t="s">
        <v>8324</v>
      </c>
    </row>
    <row r="66" spans="1:19">
      <c r="A66" s="75"/>
      <c r="B66" s="69">
        <v>45013</v>
      </c>
      <c r="C66" s="70" t="s">
        <v>7615</v>
      </c>
      <c r="D66" s="70" t="s">
        <v>2256</v>
      </c>
      <c r="E66" s="70" t="s">
        <v>7616</v>
      </c>
      <c r="F66" s="71">
        <v>4868040</v>
      </c>
      <c r="G66" s="72" t="s">
        <v>2255</v>
      </c>
      <c r="H66" s="71">
        <v>486804</v>
      </c>
      <c r="I66" s="70" t="s">
        <v>7596</v>
      </c>
      <c r="J66" s="70" t="s">
        <v>7597</v>
      </c>
      <c r="K66" s="73">
        <f t="shared" si="0"/>
        <v>17648</v>
      </c>
      <c r="L66" s="74">
        <f t="shared" si="1"/>
        <v>5354844</v>
      </c>
      <c r="M66" s="75" t="str">
        <f t="shared" si="2"/>
        <v/>
      </c>
      <c r="N66" s="75"/>
      <c r="O66" s="75"/>
      <c r="P66" s="75"/>
      <c r="Q66" s="75">
        <f>+VLOOKUP(K66,'20,04,2023'!Q$25:R$1054,2,0)</f>
        <v>5354844</v>
      </c>
      <c r="R66" s="74">
        <f t="shared" si="4"/>
        <v>0</v>
      </c>
      <c r="S66" s="75" t="s">
        <v>8324</v>
      </c>
    </row>
    <row r="67" spans="1:19">
      <c r="A67" s="75"/>
      <c r="B67" s="69">
        <v>44987</v>
      </c>
      <c r="C67" s="70" t="s">
        <v>7648</v>
      </c>
      <c r="D67" s="70" t="s">
        <v>2256</v>
      </c>
      <c r="E67" s="70" t="s">
        <v>7649</v>
      </c>
      <c r="F67" s="71">
        <v>544596</v>
      </c>
      <c r="G67" s="72" t="s">
        <v>2255</v>
      </c>
      <c r="H67" s="71">
        <v>54460</v>
      </c>
      <c r="I67" s="70" t="s">
        <v>4496</v>
      </c>
      <c r="J67" s="70" t="s">
        <v>7623</v>
      </c>
      <c r="K67" s="73">
        <f t="shared" si="0"/>
        <v>10812</v>
      </c>
      <c r="L67" s="74">
        <f t="shared" si="1"/>
        <v>599056</v>
      </c>
      <c r="M67" s="75" t="str">
        <f t="shared" si="2"/>
        <v/>
      </c>
      <c r="N67" s="75"/>
      <c r="O67" s="75"/>
      <c r="P67" s="75"/>
      <c r="Q67" s="75">
        <f>+VLOOKUP(K67,'20,04,2023'!Q$25:R$1054,2,0)</f>
        <v>599056</v>
      </c>
      <c r="R67" s="74">
        <f t="shared" si="4"/>
        <v>0</v>
      </c>
      <c r="S67" s="75" t="s">
        <v>8324</v>
      </c>
    </row>
    <row r="68" spans="1:19">
      <c r="A68" s="75"/>
      <c r="B68" s="69">
        <v>44991</v>
      </c>
      <c r="C68" s="70" t="s">
        <v>7650</v>
      </c>
      <c r="D68" s="70" t="s">
        <v>2256</v>
      </c>
      <c r="E68" s="70" t="s">
        <v>7651</v>
      </c>
      <c r="F68" s="71">
        <v>756018</v>
      </c>
      <c r="G68" s="72" t="s">
        <v>2255</v>
      </c>
      <c r="H68" s="71">
        <v>75602</v>
      </c>
      <c r="I68" s="70" t="s">
        <v>4496</v>
      </c>
      <c r="J68" s="70" t="s">
        <v>7623</v>
      </c>
      <c r="K68" s="73">
        <f t="shared" ref="K68:K131" si="5">+C68*1</f>
        <v>11420</v>
      </c>
      <c r="L68" s="74">
        <f t="shared" ref="L68:L131" si="6">+F68+H68</f>
        <v>831620</v>
      </c>
      <c r="M68" s="75" t="str">
        <f t="shared" ref="M68:M131" si="7">+IF(L68&gt;=0,"","HT")</f>
        <v/>
      </c>
      <c r="N68" s="75"/>
      <c r="O68" s="75"/>
      <c r="P68" s="75"/>
      <c r="Q68" s="75">
        <f>+VLOOKUP(K68,'20,04,2023'!Q$25:R$1054,2,0)</f>
        <v>831620</v>
      </c>
      <c r="R68" s="74">
        <f t="shared" si="4"/>
        <v>0</v>
      </c>
      <c r="S68" s="75" t="s">
        <v>8324</v>
      </c>
    </row>
    <row r="69" spans="1:19">
      <c r="A69" s="75"/>
      <c r="B69" s="69">
        <v>44998</v>
      </c>
      <c r="C69" s="70" t="s">
        <v>7654</v>
      </c>
      <c r="D69" s="70" t="s">
        <v>2256</v>
      </c>
      <c r="E69" s="70" t="s">
        <v>7655</v>
      </c>
      <c r="F69" s="71">
        <v>1110580</v>
      </c>
      <c r="G69" s="72" t="s">
        <v>2255</v>
      </c>
      <c r="H69" s="71">
        <v>111058</v>
      </c>
      <c r="I69" s="70" t="s">
        <v>4496</v>
      </c>
      <c r="J69" s="70" t="s">
        <v>7623</v>
      </c>
      <c r="K69" s="73">
        <f t="shared" si="5"/>
        <v>13510</v>
      </c>
      <c r="L69" s="74">
        <f t="shared" si="6"/>
        <v>1221638</v>
      </c>
      <c r="M69" s="75" t="str">
        <f t="shared" si="7"/>
        <v/>
      </c>
      <c r="N69" s="75"/>
      <c r="O69" s="75"/>
      <c r="P69" s="75"/>
      <c r="Q69" s="75">
        <f>+VLOOKUP(K69,'20,04,2023'!Q$25:R$1054,2,0)</f>
        <v>1221638</v>
      </c>
      <c r="R69" s="74">
        <f t="shared" si="4"/>
        <v>0</v>
      </c>
      <c r="S69" s="75" t="s">
        <v>8324</v>
      </c>
    </row>
    <row r="70" spans="1:19">
      <c r="A70" s="75"/>
      <c r="B70" s="69">
        <v>45001</v>
      </c>
      <c r="C70" s="70" t="s">
        <v>7656</v>
      </c>
      <c r="D70" s="70" t="s">
        <v>2256</v>
      </c>
      <c r="E70" s="70" t="s">
        <v>4496</v>
      </c>
      <c r="F70" s="71">
        <v>1110580</v>
      </c>
      <c r="G70" s="72" t="s">
        <v>2255</v>
      </c>
      <c r="H70" s="71">
        <v>111058</v>
      </c>
      <c r="I70" s="70" t="s">
        <v>4496</v>
      </c>
      <c r="J70" s="70" t="s">
        <v>7623</v>
      </c>
      <c r="K70" s="73">
        <f t="shared" si="5"/>
        <v>14959</v>
      </c>
      <c r="L70" s="74">
        <f t="shared" si="6"/>
        <v>1221638</v>
      </c>
      <c r="M70" s="75" t="str">
        <f t="shared" si="7"/>
        <v/>
      </c>
      <c r="N70" s="75"/>
      <c r="O70" s="75"/>
      <c r="P70" s="75"/>
      <c r="Q70" s="75">
        <f>+VLOOKUP(K70,'20,04,2023'!Q$25:R$1054,2,0)</f>
        <v>1221638</v>
      </c>
      <c r="R70" s="74">
        <f t="shared" si="4"/>
        <v>0</v>
      </c>
      <c r="S70" s="75" t="s">
        <v>8324</v>
      </c>
    </row>
    <row r="71" spans="1:19">
      <c r="A71" s="75"/>
      <c r="B71" s="69">
        <v>45005</v>
      </c>
      <c r="C71" s="70" t="s">
        <v>7657</v>
      </c>
      <c r="D71" s="70" t="s">
        <v>2256</v>
      </c>
      <c r="E71" s="70" t="s">
        <v>7658</v>
      </c>
      <c r="F71" s="71">
        <v>1665870</v>
      </c>
      <c r="G71" s="72" t="s">
        <v>2255</v>
      </c>
      <c r="H71" s="71">
        <v>166587</v>
      </c>
      <c r="I71" s="70" t="s">
        <v>4496</v>
      </c>
      <c r="J71" s="70" t="s">
        <v>7623</v>
      </c>
      <c r="K71" s="73">
        <f t="shared" si="5"/>
        <v>15788</v>
      </c>
      <c r="L71" s="74">
        <f t="shared" si="6"/>
        <v>1832457</v>
      </c>
      <c r="M71" s="75" t="str">
        <f t="shared" si="7"/>
        <v/>
      </c>
      <c r="N71" s="75"/>
      <c r="O71" s="75"/>
      <c r="P71" s="75"/>
      <c r="Q71" s="75">
        <f>+VLOOKUP(K71,'20,04,2023'!Q$25:R$1054,2,0)</f>
        <v>1832457</v>
      </c>
      <c r="R71" s="74">
        <f t="shared" si="4"/>
        <v>0</v>
      </c>
      <c r="S71" s="75" t="s">
        <v>8324</v>
      </c>
    </row>
    <row r="72" spans="1:19">
      <c r="A72" s="75"/>
      <c r="B72" s="69">
        <v>45008</v>
      </c>
      <c r="C72" s="70" t="s">
        <v>7659</v>
      </c>
      <c r="D72" s="70" t="s">
        <v>2256</v>
      </c>
      <c r="E72" s="70" t="s">
        <v>7660</v>
      </c>
      <c r="F72" s="71">
        <v>1683300</v>
      </c>
      <c r="G72" s="72" t="s">
        <v>2255</v>
      </c>
      <c r="H72" s="71">
        <v>168330</v>
      </c>
      <c r="I72" s="70" t="s">
        <v>4496</v>
      </c>
      <c r="J72" s="70" t="s">
        <v>7623</v>
      </c>
      <c r="K72" s="73">
        <f t="shared" si="5"/>
        <v>17387</v>
      </c>
      <c r="L72" s="74">
        <f t="shared" si="6"/>
        <v>1851630</v>
      </c>
      <c r="M72" s="75" t="str">
        <f t="shared" si="7"/>
        <v/>
      </c>
      <c r="N72" s="75"/>
      <c r="O72" s="75"/>
      <c r="P72" s="75"/>
      <c r="Q72" s="75">
        <f>+VLOOKUP(K72,'20,04,2023'!Q$25:R$1054,2,0)</f>
        <v>1851630</v>
      </c>
      <c r="R72" s="74">
        <f t="shared" si="4"/>
        <v>0</v>
      </c>
      <c r="S72" s="75" t="s">
        <v>8324</v>
      </c>
    </row>
    <row r="73" spans="1:19" hidden="1" outlineLevel="1">
      <c r="B73" s="33">
        <v>44942</v>
      </c>
      <c r="C73" s="34" t="s">
        <v>6263</v>
      </c>
      <c r="D73" s="34" t="s">
        <v>2256</v>
      </c>
      <c r="E73" s="34" t="s">
        <v>6264</v>
      </c>
      <c r="F73" s="35">
        <v>6285216</v>
      </c>
      <c r="G73" s="36" t="s">
        <v>2255</v>
      </c>
      <c r="H73" s="35">
        <v>628522</v>
      </c>
      <c r="I73" s="34" t="s">
        <v>2396</v>
      </c>
      <c r="J73" s="34" t="s">
        <v>2397</v>
      </c>
      <c r="K73" s="50">
        <f t="shared" si="5"/>
        <v>1633</v>
      </c>
      <c r="L73" s="38">
        <f t="shared" si="6"/>
        <v>6913738</v>
      </c>
      <c r="M73" t="str">
        <f t="shared" si="7"/>
        <v/>
      </c>
    </row>
    <row r="74" spans="1:19" hidden="1" outlineLevel="1">
      <c r="B74" s="33">
        <v>44942</v>
      </c>
      <c r="C74" s="34" t="s">
        <v>6265</v>
      </c>
      <c r="D74" s="34" t="s">
        <v>2256</v>
      </c>
      <c r="E74" s="34"/>
      <c r="F74" s="35">
        <v>0</v>
      </c>
      <c r="G74" s="36" t="s">
        <v>2255</v>
      </c>
      <c r="H74" s="35">
        <v>0</v>
      </c>
      <c r="I74" s="34" t="s">
        <v>2396</v>
      </c>
      <c r="J74" s="34" t="s">
        <v>2397</v>
      </c>
      <c r="K74" s="50">
        <f t="shared" si="5"/>
        <v>1635</v>
      </c>
      <c r="L74" s="38">
        <f t="shared" si="6"/>
        <v>0</v>
      </c>
      <c r="M74" t="str">
        <f t="shared" si="7"/>
        <v/>
      </c>
    </row>
    <row r="75" spans="1:19" collapsed="1">
      <c r="A75" s="75"/>
      <c r="B75" s="69">
        <v>45005</v>
      </c>
      <c r="C75" s="70" t="s">
        <v>7699</v>
      </c>
      <c r="D75" s="70" t="s">
        <v>2256</v>
      </c>
      <c r="E75" s="70" t="s">
        <v>7678</v>
      </c>
      <c r="F75" s="71">
        <v>3128660</v>
      </c>
      <c r="G75" s="72" t="s">
        <v>2255</v>
      </c>
      <c r="H75" s="71">
        <v>312866</v>
      </c>
      <c r="I75" s="70" t="s">
        <v>7678</v>
      </c>
      <c r="J75" s="70" t="s">
        <v>7679</v>
      </c>
      <c r="K75" s="73">
        <f t="shared" si="5"/>
        <v>15766</v>
      </c>
      <c r="L75" s="74">
        <f t="shared" si="6"/>
        <v>3441526</v>
      </c>
      <c r="M75" s="75" t="str">
        <f t="shared" si="7"/>
        <v/>
      </c>
      <c r="N75" s="75"/>
      <c r="O75" s="75"/>
      <c r="P75" s="75"/>
      <c r="Q75" s="75">
        <f>+VLOOKUP(K75,'20,04,2023'!Q$25:R$1054,2,0)</f>
        <v>3441526</v>
      </c>
      <c r="R75" s="74">
        <f t="shared" ref="R75:R84" si="8">+L75-Q75</f>
        <v>0</v>
      </c>
      <c r="S75" s="75" t="s">
        <v>8324</v>
      </c>
    </row>
    <row r="76" spans="1:19">
      <c r="A76" s="75"/>
      <c r="B76" s="69">
        <v>45014</v>
      </c>
      <c r="C76" s="70" t="s">
        <v>7700</v>
      </c>
      <c r="D76" s="70" t="s">
        <v>2256</v>
      </c>
      <c r="E76" s="70" t="s">
        <v>7701</v>
      </c>
      <c r="F76" s="71">
        <v>3706160</v>
      </c>
      <c r="G76" s="72" t="s">
        <v>2255</v>
      </c>
      <c r="H76" s="71">
        <v>370616</v>
      </c>
      <c r="I76" s="70" t="s">
        <v>7678</v>
      </c>
      <c r="J76" s="70" t="s">
        <v>7679</v>
      </c>
      <c r="K76" s="73">
        <f t="shared" si="5"/>
        <v>17732</v>
      </c>
      <c r="L76" s="74">
        <f t="shared" si="6"/>
        <v>4076776</v>
      </c>
      <c r="M76" s="75" t="str">
        <f t="shared" si="7"/>
        <v/>
      </c>
      <c r="N76" s="75"/>
      <c r="O76" s="75"/>
      <c r="P76" s="75"/>
      <c r="Q76" s="75">
        <f>+VLOOKUP(K76,'20,04,2023'!Q$25:R$1054,2,0)</f>
        <v>4076776</v>
      </c>
      <c r="R76" s="74">
        <f t="shared" si="8"/>
        <v>0</v>
      </c>
      <c r="S76" s="75" t="s">
        <v>8324</v>
      </c>
    </row>
    <row r="77" spans="1:19">
      <c r="A77" s="75"/>
      <c r="B77" s="69">
        <v>45003</v>
      </c>
      <c r="C77" s="70" t="s">
        <v>7720</v>
      </c>
      <c r="D77" s="70" t="s">
        <v>2256</v>
      </c>
      <c r="E77" s="70" t="s">
        <v>7721</v>
      </c>
      <c r="F77" s="71">
        <v>1884930</v>
      </c>
      <c r="G77" s="72" t="s">
        <v>2255</v>
      </c>
      <c r="H77" s="71">
        <v>188493</v>
      </c>
      <c r="I77" s="70" t="s">
        <v>7710</v>
      </c>
      <c r="J77" s="70" t="s">
        <v>7711</v>
      </c>
      <c r="K77" s="73">
        <f t="shared" si="5"/>
        <v>15727</v>
      </c>
      <c r="L77" s="74">
        <f t="shared" si="6"/>
        <v>2073423</v>
      </c>
      <c r="M77" s="75" t="str">
        <f t="shared" si="7"/>
        <v/>
      </c>
      <c r="N77" s="75"/>
      <c r="O77" s="75"/>
      <c r="P77" s="75"/>
      <c r="Q77" s="75">
        <f>+VLOOKUP(K77,'20,04,2023'!Q$25:R$1054,2,0)</f>
        <v>2073423</v>
      </c>
      <c r="R77" s="74">
        <f t="shared" si="8"/>
        <v>0</v>
      </c>
      <c r="S77" s="75" t="s">
        <v>8324</v>
      </c>
    </row>
    <row r="78" spans="1:19">
      <c r="A78" s="75"/>
      <c r="B78" s="69">
        <v>44989</v>
      </c>
      <c r="C78" s="70" t="s">
        <v>7735</v>
      </c>
      <c r="D78" s="70" t="s">
        <v>2256</v>
      </c>
      <c r="E78" s="70" t="s">
        <v>7736</v>
      </c>
      <c r="F78" s="71">
        <v>6805410</v>
      </c>
      <c r="G78" s="72" t="s">
        <v>2255</v>
      </c>
      <c r="H78" s="71">
        <v>680541</v>
      </c>
      <c r="I78" s="70" t="s">
        <v>7727</v>
      </c>
      <c r="J78" s="70" t="s">
        <v>7728</v>
      </c>
      <c r="K78" s="73">
        <f t="shared" si="5"/>
        <v>11299</v>
      </c>
      <c r="L78" s="74">
        <f t="shared" si="6"/>
        <v>7485951</v>
      </c>
      <c r="M78" s="75" t="str">
        <f t="shared" si="7"/>
        <v/>
      </c>
      <c r="N78" s="75"/>
      <c r="O78" s="75"/>
      <c r="P78" s="75"/>
      <c r="Q78" s="75">
        <f>+VLOOKUP(K78,'20,04,2023'!Q$25:R$1054,2,0)</f>
        <v>7485951</v>
      </c>
      <c r="R78" s="74">
        <f t="shared" si="8"/>
        <v>0</v>
      </c>
      <c r="S78" s="75" t="s">
        <v>8324</v>
      </c>
    </row>
    <row r="79" spans="1:19">
      <c r="A79" s="75"/>
      <c r="B79" s="69">
        <v>45006</v>
      </c>
      <c r="C79" s="70" t="s">
        <v>7737</v>
      </c>
      <c r="D79" s="70" t="s">
        <v>2256</v>
      </c>
      <c r="E79" s="70" t="s">
        <v>7738</v>
      </c>
      <c r="F79" s="71">
        <v>6725330</v>
      </c>
      <c r="G79" s="72" t="s">
        <v>2255</v>
      </c>
      <c r="H79" s="71">
        <v>672533</v>
      </c>
      <c r="I79" s="70" t="s">
        <v>7727</v>
      </c>
      <c r="J79" s="70" t="s">
        <v>7728</v>
      </c>
      <c r="K79" s="73">
        <f t="shared" si="5"/>
        <v>15863</v>
      </c>
      <c r="L79" s="74">
        <f t="shared" si="6"/>
        <v>7397863</v>
      </c>
      <c r="M79" s="75" t="str">
        <f t="shared" si="7"/>
        <v/>
      </c>
      <c r="N79" s="75"/>
      <c r="O79" s="75"/>
      <c r="P79" s="75"/>
      <c r="Q79" s="75">
        <f>+VLOOKUP(K79,'20,04,2023'!Q$25:R$1054,2,0)</f>
        <v>7397863</v>
      </c>
      <c r="R79" s="74">
        <f t="shared" si="8"/>
        <v>0</v>
      </c>
      <c r="S79" s="75" t="s">
        <v>8324</v>
      </c>
    </row>
    <row r="80" spans="1:19">
      <c r="A80" s="75"/>
      <c r="B80" s="69">
        <v>44998</v>
      </c>
      <c r="C80" s="70" t="s">
        <v>7760</v>
      </c>
      <c r="D80" s="70" t="s">
        <v>2256</v>
      </c>
      <c r="E80" s="70" t="s">
        <v>2257</v>
      </c>
      <c r="F80" s="71">
        <v>3769860</v>
      </c>
      <c r="G80" s="72" t="s">
        <v>2255</v>
      </c>
      <c r="H80" s="71">
        <v>376986</v>
      </c>
      <c r="I80" s="70" t="s">
        <v>2257</v>
      </c>
      <c r="J80" s="70" t="s">
        <v>7745</v>
      </c>
      <c r="K80" s="73">
        <f t="shared" si="5"/>
        <v>13480</v>
      </c>
      <c r="L80" s="74">
        <f t="shared" si="6"/>
        <v>4146846</v>
      </c>
      <c r="M80" s="75" t="str">
        <f t="shared" si="7"/>
        <v/>
      </c>
      <c r="N80" s="75"/>
      <c r="O80" s="75"/>
      <c r="P80" s="75"/>
      <c r="Q80" s="75">
        <f>+VLOOKUP(K80,'20,04,2023'!Q$25:R$1054,2,0)</f>
        <v>4146846</v>
      </c>
      <c r="R80" s="74">
        <f t="shared" si="8"/>
        <v>0</v>
      </c>
      <c r="S80" s="75" t="s">
        <v>8324</v>
      </c>
    </row>
    <row r="81" spans="1:19">
      <c r="A81" s="75"/>
      <c r="B81" s="69">
        <v>45005</v>
      </c>
      <c r="C81" s="70" t="s">
        <v>7761</v>
      </c>
      <c r="D81" s="70" t="s">
        <v>2256</v>
      </c>
      <c r="E81" s="70" t="s">
        <v>7762</v>
      </c>
      <c r="F81" s="71">
        <v>3769860</v>
      </c>
      <c r="G81" s="72" t="s">
        <v>2255</v>
      </c>
      <c r="H81" s="71">
        <v>376986</v>
      </c>
      <c r="I81" s="70" t="s">
        <v>2257</v>
      </c>
      <c r="J81" s="70" t="s">
        <v>7745</v>
      </c>
      <c r="K81" s="73">
        <f t="shared" si="5"/>
        <v>15769</v>
      </c>
      <c r="L81" s="74">
        <f t="shared" si="6"/>
        <v>4146846</v>
      </c>
      <c r="M81" s="75" t="str">
        <f t="shared" si="7"/>
        <v/>
      </c>
      <c r="N81" s="75"/>
      <c r="O81" s="75"/>
      <c r="P81" s="75"/>
      <c r="Q81" s="75">
        <f>+VLOOKUP(K81,'20,04,2023'!Q$25:R$1054,2,0)</f>
        <v>4146846</v>
      </c>
      <c r="R81" s="74">
        <f t="shared" si="8"/>
        <v>0</v>
      </c>
      <c r="S81" s="75" t="s">
        <v>8324</v>
      </c>
    </row>
    <row r="82" spans="1:19">
      <c r="A82" s="75"/>
      <c r="B82" s="69">
        <v>45012</v>
      </c>
      <c r="C82" s="70" t="s">
        <v>7763</v>
      </c>
      <c r="D82" s="70" t="s">
        <v>2256</v>
      </c>
      <c r="E82" s="70" t="s">
        <v>7764</v>
      </c>
      <c r="F82" s="71">
        <v>3689780</v>
      </c>
      <c r="G82" s="72" t="s">
        <v>2255</v>
      </c>
      <c r="H82" s="71">
        <v>368978</v>
      </c>
      <c r="I82" s="70" t="s">
        <v>2257</v>
      </c>
      <c r="J82" s="70" t="s">
        <v>7745</v>
      </c>
      <c r="K82" s="73">
        <f t="shared" si="5"/>
        <v>17597</v>
      </c>
      <c r="L82" s="74">
        <f t="shared" si="6"/>
        <v>4058758</v>
      </c>
      <c r="M82" s="75" t="str">
        <f t="shared" si="7"/>
        <v/>
      </c>
      <c r="N82" s="75"/>
      <c r="O82" s="75"/>
      <c r="P82" s="75"/>
      <c r="Q82" s="75">
        <f>+VLOOKUP(K82,'20,04,2023'!Q$25:R$1054,2,0)</f>
        <v>4058758</v>
      </c>
      <c r="R82" s="74">
        <f t="shared" si="8"/>
        <v>0</v>
      </c>
      <c r="S82" s="75" t="s">
        <v>8324</v>
      </c>
    </row>
    <row r="83" spans="1:19">
      <c r="A83" s="75"/>
      <c r="B83" s="69">
        <v>44999</v>
      </c>
      <c r="C83" s="70" t="s">
        <v>7797</v>
      </c>
      <c r="D83" s="70" t="s">
        <v>2256</v>
      </c>
      <c r="E83" s="70" t="s">
        <v>7798</v>
      </c>
      <c r="F83" s="71">
        <v>2095800</v>
      </c>
      <c r="G83" s="72" t="s">
        <v>2255</v>
      </c>
      <c r="H83" s="71">
        <v>209580</v>
      </c>
      <c r="I83" s="70" t="s">
        <v>7769</v>
      </c>
      <c r="J83" s="70" t="s">
        <v>7770</v>
      </c>
      <c r="K83" s="73">
        <f t="shared" si="5"/>
        <v>13536</v>
      </c>
      <c r="L83" s="74">
        <f t="shared" si="6"/>
        <v>2305380</v>
      </c>
      <c r="M83" s="75" t="str">
        <f t="shared" si="7"/>
        <v/>
      </c>
      <c r="N83" s="75"/>
      <c r="O83" s="75"/>
      <c r="P83" s="75"/>
      <c r="Q83" s="75">
        <f>+VLOOKUP(K83,'20,04,2023'!Q$25:R$1054,2,0)</f>
        <v>2305380</v>
      </c>
      <c r="R83" s="74">
        <f t="shared" si="8"/>
        <v>0</v>
      </c>
      <c r="S83" s="75" t="s">
        <v>8324</v>
      </c>
    </row>
    <row r="84" spans="1:19">
      <c r="A84" s="75"/>
      <c r="B84" s="69">
        <v>45014</v>
      </c>
      <c r="C84" s="70" t="s">
        <v>7800</v>
      </c>
      <c r="D84" s="70" t="s">
        <v>2256</v>
      </c>
      <c r="E84" s="70" t="s">
        <v>7801</v>
      </c>
      <c r="F84" s="71">
        <v>1401530</v>
      </c>
      <c r="G84" s="72" t="s">
        <v>2255</v>
      </c>
      <c r="H84" s="71">
        <v>140153</v>
      </c>
      <c r="I84" s="70" t="s">
        <v>7769</v>
      </c>
      <c r="J84" s="70" t="s">
        <v>7770</v>
      </c>
      <c r="K84" s="73">
        <f t="shared" si="5"/>
        <v>17724</v>
      </c>
      <c r="L84" s="74">
        <f t="shared" si="6"/>
        <v>1541683</v>
      </c>
      <c r="M84" s="75" t="str">
        <f t="shared" si="7"/>
        <v/>
      </c>
      <c r="N84" s="75"/>
      <c r="O84" s="75"/>
      <c r="P84" s="75"/>
      <c r="Q84" s="75">
        <f>+VLOOKUP(K84,'20,04,2023'!Q$25:R$1054,2,0)</f>
        <v>1541683</v>
      </c>
      <c r="R84" s="74">
        <f t="shared" si="8"/>
        <v>0</v>
      </c>
      <c r="S84" s="75" t="s">
        <v>8324</v>
      </c>
    </row>
    <row r="85" spans="1:19" hidden="1" outlineLevel="1">
      <c r="B85" s="33">
        <v>44942</v>
      </c>
      <c r="C85" s="34" t="s">
        <v>6286</v>
      </c>
      <c r="D85" s="34" t="s">
        <v>2256</v>
      </c>
      <c r="E85" s="34" t="s">
        <v>6287</v>
      </c>
      <c r="F85" s="35">
        <v>952528</v>
      </c>
      <c r="G85" s="36" t="s">
        <v>2255</v>
      </c>
      <c r="H85" s="35">
        <v>95253</v>
      </c>
      <c r="I85" s="34" t="s">
        <v>2265</v>
      </c>
      <c r="J85" s="34" t="s">
        <v>2266</v>
      </c>
      <c r="K85" s="50">
        <f t="shared" si="5"/>
        <v>1656</v>
      </c>
      <c r="L85" s="38">
        <f t="shared" si="6"/>
        <v>1047781</v>
      </c>
      <c r="M85" t="str">
        <f t="shared" si="7"/>
        <v/>
      </c>
    </row>
    <row r="86" spans="1:19" collapsed="1">
      <c r="A86" s="75"/>
      <c r="B86" s="69">
        <v>44998</v>
      </c>
      <c r="C86" s="70" t="s">
        <v>7820</v>
      </c>
      <c r="D86" s="70" t="s">
        <v>2256</v>
      </c>
      <c r="E86" s="70" t="s">
        <v>7821</v>
      </c>
      <c r="F86" s="71">
        <v>424050</v>
      </c>
      <c r="G86" s="72" t="s">
        <v>2255</v>
      </c>
      <c r="H86" s="71">
        <v>42405</v>
      </c>
      <c r="I86" s="70" t="s">
        <v>2434</v>
      </c>
      <c r="J86" s="70" t="s">
        <v>7809</v>
      </c>
      <c r="K86" s="73">
        <f t="shared" si="5"/>
        <v>13511</v>
      </c>
      <c r="L86" s="74">
        <f t="shared" si="6"/>
        <v>466455</v>
      </c>
      <c r="M86" s="75" t="str">
        <f t="shared" si="7"/>
        <v/>
      </c>
      <c r="N86" s="75"/>
      <c r="O86" s="75"/>
      <c r="P86" s="75"/>
      <c r="Q86" s="75">
        <f>+VLOOKUP(K86,'20,04,2023'!Q$25:R$1054,2,0)</f>
        <v>466455</v>
      </c>
      <c r="R86" s="74">
        <f>+L86-Q86</f>
        <v>0</v>
      </c>
      <c r="S86" s="75" t="s">
        <v>8324</v>
      </c>
    </row>
    <row r="87" spans="1:19">
      <c r="A87" s="75"/>
      <c r="B87" s="69">
        <v>45005</v>
      </c>
      <c r="C87" s="70" t="s">
        <v>7822</v>
      </c>
      <c r="D87" s="70" t="s">
        <v>2256</v>
      </c>
      <c r="E87" s="70" t="s">
        <v>7823</v>
      </c>
      <c r="F87" s="71">
        <v>971622</v>
      </c>
      <c r="G87" s="72" t="s">
        <v>2255</v>
      </c>
      <c r="H87" s="71">
        <v>97162</v>
      </c>
      <c r="I87" s="70" t="s">
        <v>2434</v>
      </c>
      <c r="J87" s="70" t="s">
        <v>7809</v>
      </c>
      <c r="K87" s="73">
        <f t="shared" si="5"/>
        <v>15799</v>
      </c>
      <c r="L87" s="74">
        <f t="shared" si="6"/>
        <v>1068784</v>
      </c>
      <c r="M87" s="75" t="str">
        <f t="shared" si="7"/>
        <v/>
      </c>
      <c r="N87" s="75"/>
      <c r="O87" s="75"/>
      <c r="P87" s="75"/>
      <c r="Q87" s="75">
        <f>+VLOOKUP(K87,'20,04,2023'!Q$25:R$1054,2,0)</f>
        <v>1068784</v>
      </c>
      <c r="R87" s="74">
        <f>+L87-Q87</f>
        <v>0</v>
      </c>
      <c r="S87" s="75" t="s">
        <v>8324</v>
      </c>
    </row>
    <row r="88" spans="1:19" hidden="1" outlineLevel="1">
      <c r="B88" s="33">
        <v>44942</v>
      </c>
      <c r="C88" s="34" t="s">
        <v>6292</v>
      </c>
      <c r="D88" s="34" t="s">
        <v>2256</v>
      </c>
      <c r="E88" s="34" t="s">
        <v>6293</v>
      </c>
      <c r="F88" s="35">
        <v>706248</v>
      </c>
      <c r="G88" s="36" t="s">
        <v>2255</v>
      </c>
      <c r="H88" s="35">
        <v>70625</v>
      </c>
      <c r="I88" s="34" t="s">
        <v>2308</v>
      </c>
      <c r="J88" s="34" t="s">
        <v>2309</v>
      </c>
      <c r="K88" s="50">
        <f t="shared" si="5"/>
        <v>1663</v>
      </c>
      <c r="L88" s="38">
        <f t="shared" si="6"/>
        <v>776873</v>
      </c>
      <c r="M88" t="str">
        <f t="shared" si="7"/>
        <v/>
      </c>
    </row>
    <row r="89" spans="1:19" hidden="1" outlineLevel="1">
      <c r="B89" s="33">
        <v>44942</v>
      </c>
      <c r="C89" s="34" t="s">
        <v>6294</v>
      </c>
      <c r="D89" s="34" t="s">
        <v>2256</v>
      </c>
      <c r="E89" s="34" t="s">
        <v>6295</v>
      </c>
      <c r="F89" s="35">
        <v>640358</v>
      </c>
      <c r="G89" s="36" t="s">
        <v>2255</v>
      </c>
      <c r="H89" s="35">
        <v>64036</v>
      </c>
      <c r="I89" s="34" t="s">
        <v>2308</v>
      </c>
      <c r="J89" s="34" t="s">
        <v>2309</v>
      </c>
      <c r="K89" s="50">
        <f t="shared" si="5"/>
        <v>1664</v>
      </c>
      <c r="L89" s="38">
        <f t="shared" si="6"/>
        <v>704394</v>
      </c>
      <c r="M89" t="str">
        <f t="shared" si="7"/>
        <v/>
      </c>
    </row>
    <row r="90" spans="1:19" collapsed="1">
      <c r="A90" s="75"/>
      <c r="B90" s="69">
        <v>45003</v>
      </c>
      <c r="C90" s="70" t="s">
        <v>7843</v>
      </c>
      <c r="D90" s="70" t="s">
        <v>2256</v>
      </c>
      <c r="E90" s="70" t="s">
        <v>7833</v>
      </c>
      <c r="F90" s="71">
        <v>1844890</v>
      </c>
      <c r="G90" s="72" t="s">
        <v>2255</v>
      </c>
      <c r="H90" s="71">
        <v>184489</v>
      </c>
      <c r="I90" s="70" t="s">
        <v>7833</v>
      </c>
      <c r="J90" s="70" t="s">
        <v>7834</v>
      </c>
      <c r="K90" s="73">
        <f t="shared" si="5"/>
        <v>15680</v>
      </c>
      <c r="L90" s="74">
        <f t="shared" si="6"/>
        <v>2029379</v>
      </c>
      <c r="M90" s="75" t="str">
        <f t="shared" si="7"/>
        <v/>
      </c>
      <c r="N90" s="75"/>
      <c r="O90" s="75"/>
      <c r="P90" s="75"/>
      <c r="Q90" s="75">
        <f>+VLOOKUP(K90,'20,04,2023'!Q$25:R$1054,2,0)</f>
        <v>2029379</v>
      </c>
      <c r="R90" s="74">
        <f>+L90-Q90</f>
        <v>0</v>
      </c>
      <c r="S90" s="75" t="s">
        <v>8324</v>
      </c>
    </row>
    <row r="91" spans="1:19">
      <c r="A91" s="75"/>
      <c r="B91" s="69">
        <v>45008</v>
      </c>
      <c r="C91" s="70" t="s">
        <v>7844</v>
      </c>
      <c r="D91" s="70" t="s">
        <v>2256</v>
      </c>
      <c r="E91" s="70" t="s">
        <v>7845</v>
      </c>
      <c r="F91" s="71">
        <v>3778050</v>
      </c>
      <c r="G91" s="72" t="s">
        <v>2255</v>
      </c>
      <c r="H91" s="71">
        <v>377805</v>
      </c>
      <c r="I91" s="70" t="s">
        <v>7833</v>
      </c>
      <c r="J91" s="70" t="s">
        <v>7834</v>
      </c>
      <c r="K91" s="73">
        <f t="shared" si="5"/>
        <v>16009</v>
      </c>
      <c r="L91" s="74">
        <f t="shared" si="6"/>
        <v>4155855</v>
      </c>
      <c r="M91" s="75" t="str">
        <f t="shared" si="7"/>
        <v/>
      </c>
      <c r="N91" s="75"/>
      <c r="O91" s="75"/>
      <c r="P91" s="75"/>
      <c r="Q91" s="75">
        <f>+VLOOKUP(K91,'20,04,2023'!Q$25:R$1054,2,0)</f>
        <v>4155855</v>
      </c>
      <c r="R91" s="74">
        <f>+L91-Q91</f>
        <v>0</v>
      </c>
      <c r="S91" s="75" t="s">
        <v>8324</v>
      </c>
    </row>
    <row r="92" spans="1:19">
      <c r="A92" s="75"/>
      <c r="B92" s="69">
        <v>44963</v>
      </c>
      <c r="C92" s="70" t="s">
        <v>7870</v>
      </c>
      <c r="D92" s="70" t="s">
        <v>2256</v>
      </c>
      <c r="E92" s="70" t="s">
        <v>7871</v>
      </c>
      <c r="F92" s="71">
        <v>2832455</v>
      </c>
      <c r="G92" s="72" t="s">
        <v>2255</v>
      </c>
      <c r="H92" s="71">
        <v>283246</v>
      </c>
      <c r="I92" s="70" t="s">
        <v>7850</v>
      </c>
      <c r="J92" s="70" t="s">
        <v>7851</v>
      </c>
      <c r="K92" s="73">
        <f t="shared" si="5"/>
        <v>2975</v>
      </c>
      <c r="L92" s="74">
        <f t="shared" si="6"/>
        <v>3115701</v>
      </c>
      <c r="M92" s="75" t="str">
        <f t="shared" si="7"/>
        <v/>
      </c>
      <c r="N92" s="75"/>
      <c r="O92" s="75"/>
      <c r="P92" s="75"/>
      <c r="Q92" s="75">
        <f>+VLOOKUP(K92,'20,04,2023'!Q$25:R$1054,2,0)</f>
        <v>3115701</v>
      </c>
      <c r="R92" s="74">
        <f>+L92-Q92</f>
        <v>0</v>
      </c>
      <c r="S92" s="75" t="s">
        <v>8324</v>
      </c>
    </row>
    <row r="93" spans="1:19" hidden="1" outlineLevel="1">
      <c r="B93" s="33">
        <v>44942</v>
      </c>
      <c r="C93" s="34" t="s">
        <v>6301</v>
      </c>
      <c r="D93" s="34" t="s">
        <v>2256</v>
      </c>
      <c r="E93" s="34" t="s">
        <v>6302</v>
      </c>
      <c r="F93" s="35">
        <v>1924970</v>
      </c>
      <c r="G93" s="36" t="s">
        <v>2255</v>
      </c>
      <c r="H93" s="35">
        <v>192497</v>
      </c>
      <c r="I93" s="34" t="s">
        <v>2437</v>
      </c>
      <c r="J93" s="34" t="s">
        <v>2438</v>
      </c>
      <c r="K93" s="50">
        <f t="shared" si="5"/>
        <v>1692</v>
      </c>
      <c r="L93" s="38">
        <f t="shared" si="6"/>
        <v>2117467</v>
      </c>
      <c r="M93" t="str">
        <f t="shared" si="7"/>
        <v/>
      </c>
    </row>
    <row r="94" spans="1:19" hidden="1" outlineLevel="1">
      <c r="B94" s="33">
        <v>44942</v>
      </c>
      <c r="C94" s="34" t="s">
        <v>6303</v>
      </c>
      <c r="D94" s="34" t="s">
        <v>2256</v>
      </c>
      <c r="E94" s="34" t="s">
        <v>6304</v>
      </c>
      <c r="F94" s="35">
        <v>2606649</v>
      </c>
      <c r="G94" s="36" t="s">
        <v>2255</v>
      </c>
      <c r="H94" s="35">
        <v>260665</v>
      </c>
      <c r="I94" s="34" t="s">
        <v>2541</v>
      </c>
      <c r="J94" s="34" t="s">
        <v>2542</v>
      </c>
      <c r="K94" s="50">
        <f t="shared" si="5"/>
        <v>1693</v>
      </c>
      <c r="L94" s="38">
        <f t="shared" si="6"/>
        <v>2867314</v>
      </c>
      <c r="M94" t="str">
        <f t="shared" si="7"/>
        <v/>
      </c>
    </row>
    <row r="95" spans="1:19" collapsed="1">
      <c r="A95" s="75"/>
      <c r="B95" s="69">
        <v>44975</v>
      </c>
      <c r="C95" s="70" t="s">
        <v>7880</v>
      </c>
      <c r="D95" s="70" t="s">
        <v>2256</v>
      </c>
      <c r="E95" s="70" t="s">
        <v>7881</v>
      </c>
      <c r="F95" s="71">
        <v>2772120</v>
      </c>
      <c r="G95" s="72" t="s">
        <v>2255</v>
      </c>
      <c r="H95" s="71">
        <v>277212</v>
      </c>
      <c r="I95" s="70" t="s">
        <v>7850</v>
      </c>
      <c r="J95" s="70" t="s">
        <v>7851</v>
      </c>
      <c r="K95" s="73">
        <f t="shared" si="5"/>
        <v>6675</v>
      </c>
      <c r="L95" s="74">
        <f t="shared" si="6"/>
        <v>3049332</v>
      </c>
      <c r="M95" s="75" t="str">
        <f t="shared" si="7"/>
        <v/>
      </c>
      <c r="N95" s="75"/>
      <c r="O95" s="75"/>
      <c r="P95" s="75"/>
      <c r="Q95" s="75">
        <f>+VLOOKUP(K95,'20,04,2023'!Q$25:R$1054,2,0)</f>
        <v>3049332</v>
      </c>
      <c r="R95" s="74">
        <f t="shared" ref="R95:R104" si="9">+L95-Q95</f>
        <v>0</v>
      </c>
      <c r="S95" s="75" t="s">
        <v>8324</v>
      </c>
    </row>
    <row r="96" spans="1:19">
      <c r="A96" s="75"/>
      <c r="B96" s="69">
        <v>44981</v>
      </c>
      <c r="C96" s="70" t="s">
        <v>7882</v>
      </c>
      <c r="D96" s="70" t="s">
        <v>2256</v>
      </c>
      <c r="E96" s="70" t="s">
        <v>7883</v>
      </c>
      <c r="F96" s="71">
        <v>1839650</v>
      </c>
      <c r="G96" s="72" t="s">
        <v>2255</v>
      </c>
      <c r="H96" s="71">
        <v>183965</v>
      </c>
      <c r="I96" s="70" t="s">
        <v>7850</v>
      </c>
      <c r="J96" s="70" t="s">
        <v>7851</v>
      </c>
      <c r="K96" s="73">
        <f t="shared" si="5"/>
        <v>8619</v>
      </c>
      <c r="L96" s="74">
        <f t="shared" si="6"/>
        <v>2023615</v>
      </c>
      <c r="M96" s="75" t="str">
        <f t="shared" si="7"/>
        <v/>
      </c>
      <c r="N96" s="75"/>
      <c r="O96" s="75"/>
      <c r="P96" s="75"/>
      <c r="Q96" s="75">
        <f>+VLOOKUP(K96,'20,04,2023'!Q$25:R$1054,2,0)</f>
        <v>2023615</v>
      </c>
      <c r="R96" s="74">
        <f t="shared" si="9"/>
        <v>0</v>
      </c>
      <c r="S96" s="75" t="s">
        <v>8324</v>
      </c>
    </row>
    <row r="97" spans="1:19">
      <c r="A97" s="75"/>
      <c r="B97" s="69">
        <v>44986</v>
      </c>
      <c r="C97" s="70" t="s">
        <v>7886</v>
      </c>
      <c r="D97" s="70" t="s">
        <v>2256</v>
      </c>
      <c r="E97" s="70" t="s">
        <v>7887</v>
      </c>
      <c r="F97" s="71">
        <v>1853080</v>
      </c>
      <c r="G97" s="72" t="s">
        <v>2255</v>
      </c>
      <c r="H97" s="71">
        <v>185308</v>
      </c>
      <c r="I97" s="70" t="s">
        <v>7850</v>
      </c>
      <c r="J97" s="70" t="s">
        <v>7851</v>
      </c>
      <c r="K97" s="73">
        <f t="shared" si="5"/>
        <v>9152</v>
      </c>
      <c r="L97" s="74">
        <f t="shared" si="6"/>
        <v>2038388</v>
      </c>
      <c r="M97" s="75" t="str">
        <f t="shared" si="7"/>
        <v/>
      </c>
      <c r="N97" s="75"/>
      <c r="O97" s="75"/>
      <c r="P97" s="75"/>
      <c r="Q97" s="75">
        <f>+VLOOKUP(K97,'20,04,2023'!Q$25:R$1054,2,0)</f>
        <v>2038388</v>
      </c>
      <c r="R97" s="74">
        <f t="shared" si="9"/>
        <v>0</v>
      </c>
      <c r="S97" s="75" t="s">
        <v>8324</v>
      </c>
    </row>
    <row r="98" spans="1:19">
      <c r="A98" s="75"/>
      <c r="B98" s="69">
        <v>44987</v>
      </c>
      <c r="C98" s="70" t="s">
        <v>7888</v>
      </c>
      <c r="D98" s="70" t="s">
        <v>2256</v>
      </c>
      <c r="E98" s="70" t="s">
        <v>7889</v>
      </c>
      <c r="F98" s="71">
        <v>1003640</v>
      </c>
      <c r="G98" s="72" t="s">
        <v>2255</v>
      </c>
      <c r="H98" s="71">
        <v>100364</v>
      </c>
      <c r="I98" s="70" t="s">
        <v>7850</v>
      </c>
      <c r="J98" s="70" t="s">
        <v>7851</v>
      </c>
      <c r="K98" s="73">
        <f t="shared" si="5"/>
        <v>10570</v>
      </c>
      <c r="L98" s="74">
        <f t="shared" si="6"/>
        <v>1104004</v>
      </c>
      <c r="M98" s="75" t="str">
        <f t="shared" si="7"/>
        <v/>
      </c>
      <c r="N98" s="75"/>
      <c r="O98" s="75"/>
      <c r="P98" s="75"/>
      <c r="Q98" s="75">
        <f>+VLOOKUP(K98,'20,04,2023'!Q$25:R$1054,2,0)</f>
        <v>1104004</v>
      </c>
      <c r="R98" s="74">
        <f t="shared" si="9"/>
        <v>0</v>
      </c>
      <c r="S98" s="75" t="s">
        <v>8324</v>
      </c>
    </row>
    <row r="99" spans="1:19">
      <c r="A99" s="75"/>
      <c r="B99" s="69">
        <v>44999</v>
      </c>
      <c r="C99" s="70" t="s">
        <v>7894</v>
      </c>
      <c r="D99" s="70" t="s">
        <v>2256</v>
      </c>
      <c r="E99" s="70" t="s">
        <v>7895</v>
      </c>
      <c r="F99" s="71">
        <v>1893120</v>
      </c>
      <c r="G99" s="72" t="s">
        <v>2255</v>
      </c>
      <c r="H99" s="71">
        <v>189312</v>
      </c>
      <c r="I99" s="70" t="s">
        <v>7850</v>
      </c>
      <c r="J99" s="70" t="s">
        <v>7851</v>
      </c>
      <c r="K99" s="73">
        <f t="shared" si="5"/>
        <v>13545</v>
      </c>
      <c r="L99" s="74">
        <f t="shared" si="6"/>
        <v>2082432</v>
      </c>
      <c r="M99" s="75" t="str">
        <f t="shared" si="7"/>
        <v/>
      </c>
      <c r="N99" s="75"/>
      <c r="O99" s="75"/>
      <c r="P99" s="75"/>
      <c r="Q99" s="75">
        <f>+VLOOKUP(K99,'20,04,2023'!Q$25:R$1054,2,0)</f>
        <v>2082432</v>
      </c>
      <c r="R99" s="74">
        <f t="shared" si="9"/>
        <v>0</v>
      </c>
      <c r="S99" s="75" t="s">
        <v>8324</v>
      </c>
    </row>
    <row r="100" spans="1:19">
      <c r="A100" s="75"/>
      <c r="B100" s="69">
        <v>45002</v>
      </c>
      <c r="C100" s="70" t="s">
        <v>7896</v>
      </c>
      <c r="D100" s="70" t="s">
        <v>2256</v>
      </c>
      <c r="E100" s="70" t="s">
        <v>7897</v>
      </c>
      <c r="F100" s="71">
        <v>1696795</v>
      </c>
      <c r="G100" s="72" t="s">
        <v>2255</v>
      </c>
      <c r="H100" s="71">
        <v>169680</v>
      </c>
      <c r="I100" s="70" t="s">
        <v>7850</v>
      </c>
      <c r="J100" s="70" t="s">
        <v>7851</v>
      </c>
      <c r="K100" s="73">
        <f t="shared" si="5"/>
        <v>15628</v>
      </c>
      <c r="L100" s="74">
        <f t="shared" si="6"/>
        <v>1866475</v>
      </c>
      <c r="M100" s="75" t="str">
        <f t="shared" si="7"/>
        <v/>
      </c>
      <c r="N100" s="75"/>
      <c r="O100" s="75"/>
      <c r="P100" s="75"/>
      <c r="Q100" s="75">
        <f>+VLOOKUP(K100,'20,04,2023'!Q$25:R$1054,2,0)</f>
        <v>1866475</v>
      </c>
      <c r="R100" s="74">
        <f t="shared" si="9"/>
        <v>0</v>
      </c>
      <c r="S100" s="75" t="s">
        <v>8324</v>
      </c>
    </row>
    <row r="101" spans="1:19">
      <c r="A101" s="75"/>
      <c r="B101" s="69">
        <v>45003</v>
      </c>
      <c r="C101" s="70" t="s">
        <v>7900</v>
      </c>
      <c r="D101" s="70" t="s">
        <v>2256</v>
      </c>
      <c r="E101" s="70" t="s">
        <v>7850</v>
      </c>
      <c r="F101" s="71">
        <v>2136810</v>
      </c>
      <c r="G101" s="72" t="s">
        <v>2255</v>
      </c>
      <c r="H101" s="71">
        <v>213681</v>
      </c>
      <c r="I101" s="70" t="s">
        <v>7850</v>
      </c>
      <c r="J101" s="70" t="s">
        <v>7851</v>
      </c>
      <c r="K101" s="73">
        <f t="shared" si="5"/>
        <v>15704</v>
      </c>
      <c r="L101" s="74">
        <f t="shared" si="6"/>
        <v>2350491</v>
      </c>
      <c r="M101" s="75" t="str">
        <f t="shared" si="7"/>
        <v/>
      </c>
      <c r="N101" s="75"/>
      <c r="O101" s="75"/>
      <c r="P101" s="75"/>
      <c r="Q101" s="75">
        <f>+VLOOKUP(K101,'20,04,2023'!Q$25:R$1054,2,0)</f>
        <v>2350491</v>
      </c>
      <c r="R101" s="74">
        <f t="shared" si="9"/>
        <v>0</v>
      </c>
      <c r="S101" s="75" t="s">
        <v>8324</v>
      </c>
    </row>
    <row r="102" spans="1:19">
      <c r="A102" s="75"/>
      <c r="B102" s="69">
        <v>45007</v>
      </c>
      <c r="C102" s="70" t="s">
        <v>7901</v>
      </c>
      <c r="D102" s="70" t="s">
        <v>2256</v>
      </c>
      <c r="E102" s="70" t="s">
        <v>7902</v>
      </c>
      <c r="F102" s="71">
        <v>1691150</v>
      </c>
      <c r="G102" s="72" t="s">
        <v>2255</v>
      </c>
      <c r="H102" s="71">
        <v>169115</v>
      </c>
      <c r="I102" s="70" t="s">
        <v>7850</v>
      </c>
      <c r="J102" s="70" t="s">
        <v>7851</v>
      </c>
      <c r="K102" s="73">
        <f t="shared" si="5"/>
        <v>15879</v>
      </c>
      <c r="L102" s="74">
        <f t="shared" si="6"/>
        <v>1860265</v>
      </c>
      <c r="M102" s="75" t="str">
        <f t="shared" si="7"/>
        <v/>
      </c>
      <c r="N102" s="75"/>
      <c r="O102" s="75"/>
      <c r="P102" s="75"/>
      <c r="Q102" s="75">
        <f>+VLOOKUP(K102,'20,04,2023'!Q$25:R$1054,2,0)</f>
        <v>1860265</v>
      </c>
      <c r="R102" s="74">
        <f t="shared" si="9"/>
        <v>0</v>
      </c>
      <c r="S102" s="75" t="s">
        <v>8324</v>
      </c>
    </row>
    <row r="103" spans="1:19">
      <c r="A103" s="75"/>
      <c r="B103" s="69">
        <v>45013</v>
      </c>
      <c r="C103" s="70" t="s">
        <v>7905</v>
      </c>
      <c r="D103" s="70" t="s">
        <v>2256</v>
      </c>
      <c r="E103" s="70" t="s">
        <v>7906</v>
      </c>
      <c r="F103" s="71">
        <v>2587390</v>
      </c>
      <c r="G103" s="72" t="s">
        <v>2255</v>
      </c>
      <c r="H103" s="71">
        <v>258739</v>
      </c>
      <c r="I103" s="70" t="s">
        <v>7850</v>
      </c>
      <c r="J103" s="70" t="s">
        <v>7851</v>
      </c>
      <c r="K103" s="73">
        <f t="shared" si="5"/>
        <v>17672</v>
      </c>
      <c r="L103" s="74">
        <f t="shared" si="6"/>
        <v>2846129</v>
      </c>
      <c r="M103" s="75" t="str">
        <f t="shared" si="7"/>
        <v/>
      </c>
      <c r="N103" s="75"/>
      <c r="O103" s="75"/>
      <c r="P103" s="75"/>
      <c r="Q103" s="75">
        <f>+VLOOKUP(K103,'20,04,2023'!Q$25:R$1054,2,0)</f>
        <v>2846129</v>
      </c>
      <c r="R103" s="74">
        <f t="shared" si="9"/>
        <v>0</v>
      </c>
      <c r="S103" s="75" t="s">
        <v>8324</v>
      </c>
    </row>
    <row r="104" spans="1:19">
      <c r="A104" s="75"/>
      <c r="B104" s="69">
        <v>44988</v>
      </c>
      <c r="C104" s="70" t="s">
        <v>7930</v>
      </c>
      <c r="D104" s="70" t="s">
        <v>2256</v>
      </c>
      <c r="E104" s="70" t="s">
        <v>7931</v>
      </c>
      <c r="F104" s="71">
        <v>1101465</v>
      </c>
      <c r="G104" s="72" t="s">
        <v>2255</v>
      </c>
      <c r="H104" s="71">
        <v>110147</v>
      </c>
      <c r="I104" s="70" t="s">
        <v>7920</v>
      </c>
      <c r="J104" s="70" t="s">
        <v>7921</v>
      </c>
      <c r="K104" s="73">
        <f t="shared" si="5"/>
        <v>11254</v>
      </c>
      <c r="L104" s="74">
        <f t="shared" si="6"/>
        <v>1211612</v>
      </c>
      <c r="M104" s="75" t="str">
        <f t="shared" si="7"/>
        <v/>
      </c>
      <c r="N104" s="75"/>
      <c r="O104" s="75"/>
      <c r="P104" s="75"/>
      <c r="Q104" s="75">
        <f>+VLOOKUP(K104,'20,04,2023'!Q$25:R$1054,2,0)</f>
        <v>1211612</v>
      </c>
      <c r="R104" s="74">
        <f t="shared" si="9"/>
        <v>0</v>
      </c>
      <c r="S104" s="75" t="s">
        <v>8324</v>
      </c>
    </row>
    <row r="105" spans="1:19" hidden="1" outlineLevel="1">
      <c r="B105" s="33">
        <v>44943</v>
      </c>
      <c r="C105" s="34" t="s">
        <v>6319</v>
      </c>
      <c r="D105" s="34" t="s">
        <v>3460</v>
      </c>
      <c r="E105" s="34" t="s">
        <v>5481</v>
      </c>
      <c r="F105" s="35">
        <v>-494414</v>
      </c>
      <c r="G105" s="36" t="s">
        <v>2568</v>
      </c>
      <c r="H105" s="35">
        <v>-39554</v>
      </c>
      <c r="I105" s="34" t="s">
        <v>2308</v>
      </c>
      <c r="J105" s="34" t="s">
        <v>2309</v>
      </c>
      <c r="K105">
        <f t="shared" si="5"/>
        <v>1487</v>
      </c>
      <c r="L105" s="38">
        <f t="shared" si="6"/>
        <v>-533968</v>
      </c>
      <c r="M105" t="str">
        <f t="shared" si="7"/>
        <v>HT</v>
      </c>
      <c r="Q105" t="e">
        <f>+VLOOKUP(K105,'22.04.2023'!O$182:P$408,2,0)</f>
        <v>#N/A</v>
      </c>
    </row>
    <row r="106" spans="1:19" collapsed="1">
      <c r="A106" s="75"/>
      <c r="B106" s="69">
        <v>45013</v>
      </c>
      <c r="C106" s="70" t="s">
        <v>7934</v>
      </c>
      <c r="D106" s="70" t="s">
        <v>2256</v>
      </c>
      <c r="E106" s="70" t="s">
        <v>7935</v>
      </c>
      <c r="F106" s="71">
        <v>734310</v>
      </c>
      <c r="G106" s="72" t="s">
        <v>2255</v>
      </c>
      <c r="H106" s="71">
        <v>73431</v>
      </c>
      <c r="I106" s="70" t="s">
        <v>7920</v>
      </c>
      <c r="J106" s="70" t="s">
        <v>7921</v>
      </c>
      <c r="K106" s="73">
        <f t="shared" si="5"/>
        <v>17678</v>
      </c>
      <c r="L106" s="74">
        <f t="shared" si="6"/>
        <v>807741</v>
      </c>
      <c r="M106" s="75" t="str">
        <f t="shared" si="7"/>
        <v/>
      </c>
      <c r="N106" s="75"/>
      <c r="O106" s="75"/>
      <c r="P106" s="75"/>
      <c r="Q106" s="75">
        <f>+VLOOKUP(K106,'20,04,2023'!Q$25:R$1054,2,0)</f>
        <v>807741</v>
      </c>
      <c r="R106" s="74">
        <f t="shared" ref="R106:R114" si="10">+L106-Q106</f>
        <v>0</v>
      </c>
      <c r="S106" s="75" t="s">
        <v>8324</v>
      </c>
    </row>
    <row r="107" spans="1:19">
      <c r="B107" s="33">
        <v>44964</v>
      </c>
      <c r="C107" s="34" t="s">
        <v>7948</v>
      </c>
      <c r="D107" s="34" t="s">
        <v>2256</v>
      </c>
      <c r="E107" s="34"/>
      <c r="F107" s="35">
        <v>0</v>
      </c>
      <c r="G107" s="36" t="s">
        <v>2255</v>
      </c>
      <c r="H107" s="35">
        <v>0</v>
      </c>
      <c r="I107" s="34" t="s">
        <v>3509</v>
      </c>
      <c r="J107" s="34" t="s">
        <v>7943</v>
      </c>
      <c r="K107" s="50">
        <f t="shared" si="5"/>
        <v>3075</v>
      </c>
      <c r="L107" s="38">
        <f t="shared" si="6"/>
        <v>0</v>
      </c>
      <c r="M107" t="str">
        <f t="shared" si="7"/>
        <v/>
      </c>
      <c r="R107" s="38">
        <f t="shared" si="10"/>
        <v>0</v>
      </c>
    </row>
    <row r="108" spans="1:19">
      <c r="A108" s="75"/>
      <c r="B108" s="69">
        <v>44986</v>
      </c>
      <c r="C108" s="70" t="s">
        <v>7958</v>
      </c>
      <c r="D108" s="70" t="s">
        <v>2256</v>
      </c>
      <c r="E108" s="70" t="s">
        <v>7947</v>
      </c>
      <c r="F108" s="71">
        <v>4224945</v>
      </c>
      <c r="G108" s="72" t="s">
        <v>2255</v>
      </c>
      <c r="H108" s="71">
        <v>422495</v>
      </c>
      <c r="I108" s="70" t="s">
        <v>3509</v>
      </c>
      <c r="J108" s="70" t="s">
        <v>7943</v>
      </c>
      <c r="K108" s="73">
        <f t="shared" si="5"/>
        <v>9149</v>
      </c>
      <c r="L108" s="74">
        <f t="shared" si="6"/>
        <v>4647440</v>
      </c>
      <c r="M108" s="75" t="str">
        <f t="shared" si="7"/>
        <v/>
      </c>
      <c r="N108" s="75"/>
      <c r="O108" s="75"/>
      <c r="P108" s="75"/>
      <c r="Q108" s="75">
        <f>+VLOOKUP(K108,'20,04,2023'!Q$25:R$1054,2,0)</f>
        <v>4647440</v>
      </c>
      <c r="R108" s="74">
        <f t="shared" si="10"/>
        <v>0</v>
      </c>
      <c r="S108" s="75" t="s">
        <v>8324</v>
      </c>
    </row>
    <row r="109" spans="1:19">
      <c r="A109" s="75"/>
      <c r="B109" s="69">
        <v>44998</v>
      </c>
      <c r="C109" s="70" t="s">
        <v>7961</v>
      </c>
      <c r="D109" s="70" t="s">
        <v>2256</v>
      </c>
      <c r="E109" s="70" t="s">
        <v>7942</v>
      </c>
      <c r="F109" s="71">
        <v>1784531</v>
      </c>
      <c r="G109" s="72" t="s">
        <v>2255</v>
      </c>
      <c r="H109" s="71">
        <v>178453</v>
      </c>
      <c r="I109" s="70" t="s">
        <v>3509</v>
      </c>
      <c r="J109" s="70" t="s">
        <v>7943</v>
      </c>
      <c r="K109" s="73">
        <f t="shared" si="5"/>
        <v>13478</v>
      </c>
      <c r="L109" s="74">
        <f t="shared" si="6"/>
        <v>1962984</v>
      </c>
      <c r="M109" s="75" t="str">
        <f t="shared" si="7"/>
        <v/>
      </c>
      <c r="N109" s="75"/>
      <c r="O109" s="75"/>
      <c r="P109" s="75"/>
      <c r="Q109" s="75">
        <f>+VLOOKUP(K109,'20,04,2023'!Q$25:R$1054,2,0)</f>
        <v>1962984</v>
      </c>
      <c r="R109" s="74">
        <f t="shared" si="10"/>
        <v>0</v>
      </c>
      <c r="S109" s="75" t="s">
        <v>8324</v>
      </c>
    </row>
    <row r="110" spans="1:19">
      <c r="A110" s="75"/>
      <c r="B110" s="69">
        <v>44960</v>
      </c>
      <c r="C110" s="70" t="s">
        <v>7978</v>
      </c>
      <c r="D110" s="70" t="s">
        <v>2256</v>
      </c>
      <c r="E110" s="70" t="s">
        <v>7979</v>
      </c>
      <c r="F110" s="71">
        <v>3434685</v>
      </c>
      <c r="G110" s="72" t="s">
        <v>2255</v>
      </c>
      <c r="H110" s="71">
        <v>343469</v>
      </c>
      <c r="I110" s="70" t="s">
        <v>3176</v>
      </c>
      <c r="J110" s="70" t="s">
        <v>7972</v>
      </c>
      <c r="K110" s="73">
        <f t="shared" si="5"/>
        <v>2833</v>
      </c>
      <c r="L110" s="74">
        <f t="shared" si="6"/>
        <v>3778154</v>
      </c>
      <c r="M110" s="75" t="str">
        <f t="shared" si="7"/>
        <v/>
      </c>
      <c r="N110" s="75"/>
      <c r="O110" s="75"/>
      <c r="P110" s="75"/>
      <c r="Q110" s="75">
        <f>+VLOOKUP(K110,'20,04,2023'!Q$25:R$1054,2,0)</f>
        <v>3778154</v>
      </c>
      <c r="R110" s="74">
        <f t="shared" si="10"/>
        <v>0</v>
      </c>
      <c r="S110" s="75" t="s">
        <v>8324</v>
      </c>
    </row>
    <row r="111" spans="1:19">
      <c r="A111" s="75"/>
      <c r="B111" s="69">
        <v>44961</v>
      </c>
      <c r="C111" s="70" t="s">
        <v>7980</v>
      </c>
      <c r="D111" s="70" t="s">
        <v>2256</v>
      </c>
      <c r="E111" s="70" t="s">
        <v>7981</v>
      </c>
      <c r="F111" s="71">
        <v>1110580</v>
      </c>
      <c r="G111" s="72" t="s">
        <v>2255</v>
      </c>
      <c r="H111" s="71">
        <v>111058</v>
      </c>
      <c r="I111" s="70" t="s">
        <v>3176</v>
      </c>
      <c r="J111" s="70" t="s">
        <v>7972</v>
      </c>
      <c r="K111" s="73">
        <f t="shared" si="5"/>
        <v>2896</v>
      </c>
      <c r="L111" s="74">
        <f t="shared" si="6"/>
        <v>1221638</v>
      </c>
      <c r="M111" s="75" t="str">
        <f t="shared" si="7"/>
        <v/>
      </c>
      <c r="N111" s="75"/>
      <c r="O111" s="75"/>
      <c r="P111" s="75"/>
      <c r="Q111" s="75">
        <f>+VLOOKUP(K111,'20,04,2023'!Q$25:R$1054,2,0)</f>
        <v>1221638</v>
      </c>
      <c r="R111" s="74">
        <f t="shared" si="10"/>
        <v>0</v>
      </c>
      <c r="S111" s="75" t="s">
        <v>8324</v>
      </c>
    </row>
    <row r="112" spans="1:19">
      <c r="A112" s="75"/>
      <c r="B112" s="69">
        <v>44961</v>
      </c>
      <c r="C112" s="70" t="s">
        <v>7982</v>
      </c>
      <c r="D112" s="70" t="s">
        <v>2256</v>
      </c>
      <c r="E112" s="70" t="s">
        <v>7983</v>
      </c>
      <c r="F112" s="71">
        <v>1917185</v>
      </c>
      <c r="G112" s="72" t="s">
        <v>2255</v>
      </c>
      <c r="H112" s="71">
        <v>191719</v>
      </c>
      <c r="I112" s="70" t="s">
        <v>3176</v>
      </c>
      <c r="J112" s="70" t="s">
        <v>7972</v>
      </c>
      <c r="K112" s="73">
        <f t="shared" si="5"/>
        <v>2898</v>
      </c>
      <c r="L112" s="74">
        <f t="shared" si="6"/>
        <v>2108904</v>
      </c>
      <c r="M112" s="75" t="str">
        <f t="shared" si="7"/>
        <v/>
      </c>
      <c r="N112" s="75"/>
      <c r="O112" s="75"/>
      <c r="P112" s="75"/>
      <c r="Q112" s="75">
        <f>+VLOOKUP(K112,'20,04,2023'!Q$25:R$1054,2,0)</f>
        <v>2108904</v>
      </c>
      <c r="R112" s="74">
        <f t="shared" si="10"/>
        <v>0</v>
      </c>
      <c r="S112" s="75" t="s">
        <v>8324</v>
      </c>
    </row>
    <row r="113" spans="1:19">
      <c r="A113" s="75"/>
      <c r="B113" s="69">
        <v>44975</v>
      </c>
      <c r="C113" s="70" t="s">
        <v>7989</v>
      </c>
      <c r="D113" s="70" t="s">
        <v>2256</v>
      </c>
      <c r="E113" s="70" t="s">
        <v>7971</v>
      </c>
      <c r="F113" s="71">
        <v>734310</v>
      </c>
      <c r="G113" s="72" t="s">
        <v>2255</v>
      </c>
      <c r="H113" s="71">
        <v>73431</v>
      </c>
      <c r="I113" s="70" t="s">
        <v>3176</v>
      </c>
      <c r="J113" s="70" t="s">
        <v>7972</v>
      </c>
      <c r="K113" s="73">
        <f t="shared" si="5"/>
        <v>6709</v>
      </c>
      <c r="L113" s="74">
        <f t="shared" si="6"/>
        <v>807741</v>
      </c>
      <c r="M113" s="75" t="str">
        <f t="shared" si="7"/>
        <v/>
      </c>
      <c r="N113" s="75"/>
      <c r="O113" s="75"/>
      <c r="P113" s="75"/>
      <c r="Q113" s="75">
        <f>+VLOOKUP(K113,'20,04,2023'!Q$25:R$1054,2,0)</f>
        <v>807741</v>
      </c>
      <c r="R113" s="74">
        <f t="shared" si="10"/>
        <v>0</v>
      </c>
      <c r="S113" s="75" t="s">
        <v>8324</v>
      </c>
    </row>
    <row r="114" spans="1:19">
      <c r="A114" s="75"/>
      <c r="B114" s="69">
        <v>44978</v>
      </c>
      <c r="C114" s="70" t="s">
        <v>7990</v>
      </c>
      <c r="D114" s="70" t="s">
        <v>2256</v>
      </c>
      <c r="E114" s="70" t="s">
        <v>7976</v>
      </c>
      <c r="F114" s="71">
        <v>3102842</v>
      </c>
      <c r="G114" s="72" t="s">
        <v>2255</v>
      </c>
      <c r="H114" s="71">
        <v>310284</v>
      </c>
      <c r="I114" s="70" t="s">
        <v>3176</v>
      </c>
      <c r="J114" s="70" t="s">
        <v>7972</v>
      </c>
      <c r="K114" s="73">
        <f t="shared" si="5"/>
        <v>6810</v>
      </c>
      <c r="L114" s="74">
        <f t="shared" si="6"/>
        <v>3413126</v>
      </c>
      <c r="M114" s="75" t="str">
        <f t="shared" si="7"/>
        <v/>
      </c>
      <c r="N114" s="75"/>
      <c r="O114" s="75"/>
      <c r="P114" s="75"/>
      <c r="Q114" s="75">
        <f>+VLOOKUP(K114,'20,04,2023'!Q$25:R$1054,2,0)</f>
        <v>3413126</v>
      </c>
      <c r="R114" s="74">
        <f t="shared" si="10"/>
        <v>0</v>
      </c>
      <c r="S114" s="75" t="s">
        <v>8324</v>
      </c>
    </row>
    <row r="115" spans="1:19" hidden="1" outlineLevel="1">
      <c r="B115" s="33">
        <v>44943</v>
      </c>
      <c r="C115" s="34" t="s">
        <v>6338</v>
      </c>
      <c r="D115" s="34" t="s">
        <v>2256</v>
      </c>
      <c r="E115" s="34" t="s">
        <v>6339</v>
      </c>
      <c r="F115" s="35">
        <v>2381320</v>
      </c>
      <c r="G115" s="36" t="s">
        <v>2255</v>
      </c>
      <c r="H115" s="35">
        <v>238132</v>
      </c>
      <c r="I115" s="34" t="s">
        <v>2396</v>
      </c>
      <c r="J115" s="34" t="s">
        <v>2397</v>
      </c>
      <c r="K115" s="50">
        <f t="shared" si="5"/>
        <v>1734</v>
      </c>
      <c r="L115" s="38">
        <f t="shared" si="6"/>
        <v>2619452</v>
      </c>
      <c r="M115" t="str">
        <f t="shared" si="7"/>
        <v/>
      </c>
    </row>
    <row r="116" spans="1:19" collapsed="1">
      <c r="A116" s="75"/>
      <c r="B116" s="69">
        <v>44996</v>
      </c>
      <c r="C116" s="70" t="s">
        <v>7993</v>
      </c>
      <c r="D116" s="70" t="s">
        <v>2256</v>
      </c>
      <c r="E116" s="70" t="s">
        <v>7994</v>
      </c>
      <c r="F116" s="71">
        <v>1289600</v>
      </c>
      <c r="G116" s="72" t="s">
        <v>2255</v>
      </c>
      <c r="H116" s="71">
        <v>128960</v>
      </c>
      <c r="I116" s="70" t="s">
        <v>3176</v>
      </c>
      <c r="J116" s="70" t="s">
        <v>7972</v>
      </c>
      <c r="K116" s="73">
        <f t="shared" si="5"/>
        <v>13348</v>
      </c>
      <c r="L116" s="74">
        <f t="shared" si="6"/>
        <v>1418560</v>
      </c>
      <c r="M116" s="75" t="str">
        <f t="shared" si="7"/>
        <v/>
      </c>
      <c r="N116" s="75"/>
      <c r="O116" s="75"/>
      <c r="P116" s="75"/>
      <c r="Q116" s="75">
        <f>+VLOOKUP(K116,'20,04,2023'!Q$25:R$1054,2,0)</f>
        <v>1418560</v>
      </c>
      <c r="R116" s="74">
        <f>+L116-Q116</f>
        <v>0</v>
      </c>
      <c r="S116" s="75" t="s">
        <v>8324</v>
      </c>
    </row>
    <row r="117" spans="1:19" hidden="1" outlineLevel="1">
      <c r="B117" s="33">
        <v>44943</v>
      </c>
      <c r="C117" s="34" t="s">
        <v>6342</v>
      </c>
      <c r="D117" s="34" t="s">
        <v>2256</v>
      </c>
      <c r="E117" s="34" t="s">
        <v>6343</v>
      </c>
      <c r="F117" s="35">
        <v>706248</v>
      </c>
      <c r="G117" s="36" t="s">
        <v>2255</v>
      </c>
      <c r="H117" s="35">
        <v>70625</v>
      </c>
      <c r="I117" s="34" t="s">
        <v>2308</v>
      </c>
      <c r="J117" s="34" t="s">
        <v>2309</v>
      </c>
      <c r="K117" s="50">
        <f t="shared" si="5"/>
        <v>1736</v>
      </c>
      <c r="L117" s="38">
        <f t="shared" si="6"/>
        <v>776873</v>
      </c>
      <c r="M117" t="str">
        <f t="shared" si="7"/>
        <v/>
      </c>
    </row>
    <row r="118" spans="1:19" collapsed="1">
      <c r="A118" s="75"/>
      <c r="B118" s="69">
        <v>45012</v>
      </c>
      <c r="C118" s="70" t="s">
        <v>8000</v>
      </c>
      <c r="D118" s="70" t="s">
        <v>2256</v>
      </c>
      <c r="E118" s="70" t="s">
        <v>8001</v>
      </c>
      <c r="F118" s="71">
        <v>2095275</v>
      </c>
      <c r="G118" s="72" t="s">
        <v>2255</v>
      </c>
      <c r="H118" s="71">
        <v>209528</v>
      </c>
      <c r="I118" s="70" t="s">
        <v>3176</v>
      </c>
      <c r="J118" s="70" t="s">
        <v>7972</v>
      </c>
      <c r="K118" s="73">
        <f t="shared" si="5"/>
        <v>17632</v>
      </c>
      <c r="L118" s="74">
        <f t="shared" si="6"/>
        <v>2304803</v>
      </c>
      <c r="M118" s="75" t="str">
        <f t="shared" si="7"/>
        <v/>
      </c>
      <c r="N118" s="75"/>
      <c r="O118" s="75"/>
      <c r="P118" s="75"/>
      <c r="Q118" s="75">
        <f>+VLOOKUP(K118,'20,04,2023'!Q$25:R$1054,2,0)</f>
        <v>2304803</v>
      </c>
      <c r="R118" s="74">
        <f t="shared" ref="R118:R127" si="11">+L118-Q118</f>
        <v>0</v>
      </c>
      <c r="S118" s="75" t="s">
        <v>8324</v>
      </c>
    </row>
    <row r="119" spans="1:19">
      <c r="A119" s="75"/>
      <c r="B119" s="69">
        <v>44986</v>
      </c>
      <c r="C119" s="70" t="s">
        <v>8045</v>
      </c>
      <c r="D119" s="70" t="s">
        <v>2256</v>
      </c>
      <c r="E119" s="70" t="s">
        <v>8030</v>
      </c>
      <c r="F119" s="71">
        <v>2135840</v>
      </c>
      <c r="G119" s="72" t="s">
        <v>2255</v>
      </c>
      <c r="H119" s="71">
        <v>213584</v>
      </c>
      <c r="I119" s="70" t="s">
        <v>8013</v>
      </c>
      <c r="J119" s="70" t="s">
        <v>8014</v>
      </c>
      <c r="K119" s="73">
        <f t="shared" si="5"/>
        <v>9147</v>
      </c>
      <c r="L119" s="74">
        <f t="shared" si="6"/>
        <v>2349424</v>
      </c>
      <c r="M119" s="75" t="str">
        <f t="shared" si="7"/>
        <v/>
      </c>
      <c r="N119" s="75"/>
      <c r="O119" s="75"/>
      <c r="P119" s="75"/>
      <c r="Q119" s="75">
        <f>+VLOOKUP(K119,'20,04,2023'!Q$25:R$1054,2,0)</f>
        <v>2349424</v>
      </c>
      <c r="R119" s="74">
        <f t="shared" si="11"/>
        <v>0</v>
      </c>
      <c r="S119" s="75" t="s">
        <v>8324</v>
      </c>
    </row>
    <row r="120" spans="1:19">
      <c r="A120" s="75"/>
      <c r="B120" s="69">
        <v>44991</v>
      </c>
      <c r="C120" s="70" t="s">
        <v>8046</v>
      </c>
      <c r="D120" s="70" t="s">
        <v>2256</v>
      </c>
      <c r="E120" s="70" t="s">
        <v>8044</v>
      </c>
      <c r="F120" s="71">
        <v>1465330</v>
      </c>
      <c r="G120" s="72" t="s">
        <v>2255</v>
      </c>
      <c r="H120" s="71">
        <v>146533</v>
      </c>
      <c r="I120" s="70" t="s">
        <v>8013</v>
      </c>
      <c r="J120" s="70" t="s">
        <v>8014</v>
      </c>
      <c r="K120" s="73">
        <f t="shared" si="5"/>
        <v>11381</v>
      </c>
      <c r="L120" s="74">
        <f t="shared" si="6"/>
        <v>1611863</v>
      </c>
      <c r="M120" s="75" t="str">
        <f t="shared" si="7"/>
        <v/>
      </c>
      <c r="N120" s="75"/>
      <c r="O120" s="75"/>
      <c r="P120" s="75"/>
      <c r="Q120" s="75">
        <f>+VLOOKUP(K120,'20,04,2023'!Q$25:R$1054,2,0)</f>
        <v>1611863</v>
      </c>
      <c r="R120" s="74">
        <f t="shared" si="11"/>
        <v>0</v>
      </c>
      <c r="S120" s="75" t="s">
        <v>8324</v>
      </c>
    </row>
    <row r="121" spans="1:19">
      <c r="A121" s="75"/>
      <c r="B121" s="69">
        <v>44994</v>
      </c>
      <c r="C121" s="70" t="s">
        <v>8047</v>
      </c>
      <c r="D121" s="70" t="s">
        <v>2256</v>
      </c>
      <c r="E121" s="70" t="s">
        <v>8030</v>
      </c>
      <c r="F121" s="71">
        <v>2209456</v>
      </c>
      <c r="G121" s="72" t="s">
        <v>2255</v>
      </c>
      <c r="H121" s="71">
        <v>220946</v>
      </c>
      <c r="I121" s="70" t="s">
        <v>8013</v>
      </c>
      <c r="J121" s="70" t="s">
        <v>8014</v>
      </c>
      <c r="K121" s="73">
        <f t="shared" si="5"/>
        <v>12698</v>
      </c>
      <c r="L121" s="74">
        <f t="shared" si="6"/>
        <v>2430402</v>
      </c>
      <c r="M121" s="75" t="str">
        <f t="shared" si="7"/>
        <v/>
      </c>
      <c r="N121" s="75"/>
      <c r="O121" s="75"/>
      <c r="P121" s="75"/>
      <c r="Q121" s="75">
        <f>+VLOOKUP(K121,'20,04,2023'!Q$25:R$1054,2,0)</f>
        <v>2430402</v>
      </c>
      <c r="R121" s="74">
        <f t="shared" si="11"/>
        <v>0</v>
      </c>
      <c r="S121" s="75" t="s">
        <v>8324</v>
      </c>
    </row>
    <row r="122" spans="1:19">
      <c r="A122" s="75"/>
      <c r="B122" s="69">
        <v>45015</v>
      </c>
      <c r="C122" s="70" t="s">
        <v>8048</v>
      </c>
      <c r="D122" s="70" t="s">
        <v>2256</v>
      </c>
      <c r="E122" s="70" t="s">
        <v>8044</v>
      </c>
      <c r="F122" s="71">
        <v>1400658</v>
      </c>
      <c r="G122" s="72" t="s">
        <v>2255</v>
      </c>
      <c r="H122" s="71">
        <v>140066</v>
      </c>
      <c r="I122" s="70" t="s">
        <v>8013</v>
      </c>
      <c r="J122" s="70" t="s">
        <v>8014</v>
      </c>
      <c r="K122" s="73">
        <f t="shared" si="5"/>
        <v>18099</v>
      </c>
      <c r="L122" s="74">
        <f t="shared" si="6"/>
        <v>1540724</v>
      </c>
      <c r="M122" s="75" t="str">
        <f t="shared" si="7"/>
        <v/>
      </c>
      <c r="N122" s="75"/>
      <c r="O122" s="75"/>
      <c r="P122" s="75"/>
      <c r="Q122" s="75">
        <f>+VLOOKUP(K122,'20,04,2023'!Q$25:R$1054,2,0)</f>
        <v>1540724</v>
      </c>
      <c r="R122" s="74">
        <f t="shared" si="11"/>
        <v>0</v>
      </c>
      <c r="S122" s="75" t="s">
        <v>8324</v>
      </c>
    </row>
    <row r="123" spans="1:19">
      <c r="B123" s="33">
        <v>44964</v>
      </c>
      <c r="C123" s="34" t="s">
        <v>8071</v>
      </c>
      <c r="D123" s="34" t="s">
        <v>2256</v>
      </c>
      <c r="E123" s="34"/>
      <c r="F123" s="35">
        <v>0</v>
      </c>
      <c r="G123" s="36" t="s">
        <v>2255</v>
      </c>
      <c r="H123" s="35">
        <v>0</v>
      </c>
      <c r="I123" s="34" t="s">
        <v>8061</v>
      </c>
      <c r="J123" s="34" t="s">
        <v>8062</v>
      </c>
      <c r="K123" s="50">
        <f t="shared" si="5"/>
        <v>3091</v>
      </c>
      <c r="L123" s="38">
        <f t="shared" si="6"/>
        <v>0</v>
      </c>
      <c r="M123" t="str">
        <f t="shared" si="7"/>
        <v/>
      </c>
      <c r="R123" s="38">
        <f t="shared" si="11"/>
        <v>0</v>
      </c>
    </row>
    <row r="124" spans="1:19">
      <c r="A124" s="75"/>
      <c r="B124" s="69">
        <v>44986</v>
      </c>
      <c r="C124" s="70" t="s">
        <v>8076</v>
      </c>
      <c r="D124" s="70" t="s">
        <v>2256</v>
      </c>
      <c r="E124" s="70" t="s">
        <v>8077</v>
      </c>
      <c r="F124" s="71">
        <v>1924970</v>
      </c>
      <c r="G124" s="72" t="s">
        <v>2255</v>
      </c>
      <c r="H124" s="71">
        <v>192497</v>
      </c>
      <c r="I124" s="70" t="s">
        <v>8061</v>
      </c>
      <c r="J124" s="70" t="s">
        <v>8062</v>
      </c>
      <c r="K124" s="73">
        <f t="shared" si="5"/>
        <v>9116</v>
      </c>
      <c r="L124" s="74">
        <f t="shared" si="6"/>
        <v>2117467</v>
      </c>
      <c r="M124" s="75" t="str">
        <f t="shared" si="7"/>
        <v/>
      </c>
      <c r="N124" s="75"/>
      <c r="O124" s="75"/>
      <c r="P124" s="75"/>
      <c r="Q124" s="75">
        <f>+VLOOKUP(K124,'20,04,2023'!Q$25:R$1054,2,0)</f>
        <v>2117467</v>
      </c>
      <c r="R124" s="74">
        <f t="shared" si="11"/>
        <v>0</v>
      </c>
      <c r="S124" s="75" t="s">
        <v>8324</v>
      </c>
    </row>
    <row r="125" spans="1:19">
      <c r="A125" s="75"/>
      <c r="B125" s="69">
        <v>44992</v>
      </c>
      <c r="C125" s="70" t="s">
        <v>8078</v>
      </c>
      <c r="D125" s="70" t="s">
        <v>2256</v>
      </c>
      <c r="E125" s="70" t="s">
        <v>8079</v>
      </c>
      <c r="F125" s="71">
        <v>1924970</v>
      </c>
      <c r="G125" s="72" t="s">
        <v>2255</v>
      </c>
      <c r="H125" s="71">
        <v>192497</v>
      </c>
      <c r="I125" s="70" t="s">
        <v>8061</v>
      </c>
      <c r="J125" s="70" t="s">
        <v>8062</v>
      </c>
      <c r="K125" s="73">
        <f t="shared" si="5"/>
        <v>11521</v>
      </c>
      <c r="L125" s="74">
        <f t="shared" si="6"/>
        <v>2117467</v>
      </c>
      <c r="M125" s="75" t="str">
        <f t="shared" si="7"/>
        <v/>
      </c>
      <c r="N125" s="75"/>
      <c r="O125" s="75"/>
      <c r="P125" s="75"/>
      <c r="Q125" s="75">
        <f>+VLOOKUP(K125,'20,04,2023'!Q$25:R$1054,2,0)</f>
        <v>2117467</v>
      </c>
      <c r="R125" s="74">
        <f t="shared" si="11"/>
        <v>0</v>
      </c>
      <c r="S125" s="75" t="s">
        <v>8324</v>
      </c>
    </row>
    <row r="126" spans="1:19">
      <c r="A126" s="75"/>
      <c r="B126" s="69">
        <v>44999</v>
      </c>
      <c r="C126" s="70" t="s">
        <v>8080</v>
      </c>
      <c r="D126" s="70" t="s">
        <v>2256</v>
      </c>
      <c r="E126" s="70" t="s">
        <v>8081</v>
      </c>
      <c r="F126" s="71">
        <v>1924970</v>
      </c>
      <c r="G126" s="72" t="s">
        <v>2255</v>
      </c>
      <c r="H126" s="71">
        <v>192497</v>
      </c>
      <c r="I126" s="70" t="s">
        <v>8061</v>
      </c>
      <c r="J126" s="70" t="s">
        <v>8062</v>
      </c>
      <c r="K126" s="73">
        <f t="shared" si="5"/>
        <v>13578</v>
      </c>
      <c r="L126" s="74">
        <f t="shared" si="6"/>
        <v>2117467</v>
      </c>
      <c r="M126" s="75" t="str">
        <f t="shared" si="7"/>
        <v/>
      </c>
      <c r="N126" s="75"/>
      <c r="O126" s="75"/>
      <c r="P126" s="75"/>
      <c r="Q126" s="75">
        <f>+VLOOKUP(K126,'20,04,2023'!Q$25:R$1054,2,0)</f>
        <v>2117467</v>
      </c>
      <c r="R126" s="74">
        <f t="shared" si="11"/>
        <v>0</v>
      </c>
      <c r="S126" s="75" t="s">
        <v>8324</v>
      </c>
    </row>
    <row r="127" spans="1:19">
      <c r="B127" s="33">
        <v>44964</v>
      </c>
      <c r="C127" s="34" t="s">
        <v>8101</v>
      </c>
      <c r="D127" s="34" t="s">
        <v>2256</v>
      </c>
      <c r="E127" s="34"/>
      <c r="F127" s="35">
        <v>0</v>
      </c>
      <c r="G127" s="36" t="s">
        <v>2255</v>
      </c>
      <c r="H127" s="35">
        <v>0</v>
      </c>
      <c r="I127" s="34" t="s">
        <v>8093</v>
      </c>
      <c r="J127" s="34" t="s">
        <v>8094</v>
      </c>
      <c r="K127" s="50">
        <f t="shared" si="5"/>
        <v>3093</v>
      </c>
      <c r="L127" s="38">
        <f t="shared" si="6"/>
        <v>0</v>
      </c>
      <c r="M127" t="str">
        <f t="shared" si="7"/>
        <v/>
      </c>
      <c r="R127" s="38">
        <f t="shared" si="11"/>
        <v>0</v>
      </c>
    </row>
    <row r="128" spans="1:19" hidden="1" outlineLevel="1">
      <c r="B128" s="33">
        <v>44943</v>
      </c>
      <c r="C128" s="34" t="s">
        <v>6364</v>
      </c>
      <c r="D128" s="34" t="s">
        <v>2256</v>
      </c>
      <c r="E128" s="34" t="s">
        <v>6365</v>
      </c>
      <c r="F128" s="35">
        <v>301092</v>
      </c>
      <c r="G128" s="36" t="s">
        <v>2255</v>
      </c>
      <c r="H128" s="35">
        <v>30109</v>
      </c>
      <c r="I128" s="34" t="s">
        <v>2308</v>
      </c>
      <c r="J128" s="34" t="s">
        <v>2309</v>
      </c>
      <c r="K128" s="50">
        <f t="shared" si="5"/>
        <v>1753</v>
      </c>
      <c r="L128" s="38">
        <f t="shared" si="6"/>
        <v>331201</v>
      </c>
      <c r="M128" t="str">
        <f t="shared" si="7"/>
        <v/>
      </c>
    </row>
    <row r="129" spans="1:19" collapsed="1">
      <c r="A129" s="75"/>
      <c r="B129" s="69">
        <v>44992</v>
      </c>
      <c r="C129" s="70" t="s">
        <v>8114</v>
      </c>
      <c r="D129" s="70" t="s">
        <v>2256</v>
      </c>
      <c r="E129" s="70" t="s">
        <v>8115</v>
      </c>
      <c r="F129" s="71">
        <v>3035550</v>
      </c>
      <c r="G129" s="72" t="s">
        <v>2255</v>
      </c>
      <c r="H129" s="71">
        <v>303555</v>
      </c>
      <c r="I129" s="70" t="s">
        <v>8093</v>
      </c>
      <c r="J129" s="70" t="s">
        <v>8094</v>
      </c>
      <c r="K129" s="73">
        <f t="shared" si="5"/>
        <v>11520</v>
      </c>
      <c r="L129" s="74">
        <f t="shared" si="6"/>
        <v>3339105</v>
      </c>
      <c r="M129" s="75" t="str">
        <f t="shared" si="7"/>
        <v/>
      </c>
      <c r="N129" s="75"/>
      <c r="O129" s="75"/>
      <c r="P129" s="75"/>
      <c r="Q129" s="75">
        <f>+VLOOKUP(K129,'20,04,2023'!Q$25:R$1054,2,0)</f>
        <v>3339105</v>
      </c>
      <c r="R129" s="74">
        <f>+L129-Q129</f>
        <v>0</v>
      </c>
      <c r="S129" s="75" t="s">
        <v>8324</v>
      </c>
    </row>
    <row r="130" spans="1:19" hidden="1" outlineLevel="1">
      <c r="B130" s="33">
        <v>44944</v>
      </c>
      <c r="C130" s="34" t="s">
        <v>5358</v>
      </c>
      <c r="D130" s="34" t="s">
        <v>2961</v>
      </c>
      <c r="E130" s="34" t="s">
        <v>5481</v>
      </c>
      <c r="F130" s="35">
        <v>-569267</v>
      </c>
      <c r="G130" s="36" t="s">
        <v>2568</v>
      </c>
      <c r="H130" s="35">
        <v>-45542</v>
      </c>
      <c r="I130" s="34" t="s">
        <v>2265</v>
      </c>
      <c r="J130" s="34" t="s">
        <v>2266</v>
      </c>
      <c r="K130">
        <f t="shared" si="5"/>
        <v>89</v>
      </c>
      <c r="L130" s="38">
        <f t="shared" si="6"/>
        <v>-614809</v>
      </c>
      <c r="M130" t="str">
        <f t="shared" si="7"/>
        <v>HT</v>
      </c>
      <c r="Q130" t="e">
        <f>+VLOOKUP(K130,'22.04.2023'!O$182:P$408,2,0)</f>
        <v>#N/A</v>
      </c>
    </row>
    <row r="131" spans="1:19" collapsed="1">
      <c r="A131" s="75"/>
      <c r="B131" s="69">
        <v>45002</v>
      </c>
      <c r="C131" s="70" t="s">
        <v>8120</v>
      </c>
      <c r="D131" s="70" t="s">
        <v>2256</v>
      </c>
      <c r="E131" s="70" t="s">
        <v>8121</v>
      </c>
      <c r="F131" s="71">
        <v>3035550</v>
      </c>
      <c r="G131" s="72" t="s">
        <v>2255</v>
      </c>
      <c r="H131" s="71">
        <v>303555</v>
      </c>
      <c r="I131" s="70" t="s">
        <v>8093</v>
      </c>
      <c r="J131" s="70" t="s">
        <v>8094</v>
      </c>
      <c r="K131" s="73">
        <f t="shared" si="5"/>
        <v>15656</v>
      </c>
      <c r="L131" s="74">
        <f t="shared" si="6"/>
        <v>3339105</v>
      </c>
      <c r="M131" s="75" t="str">
        <f t="shared" si="7"/>
        <v/>
      </c>
      <c r="N131" s="75"/>
      <c r="O131" s="75"/>
      <c r="P131" s="75"/>
      <c r="Q131" s="75">
        <f>+VLOOKUP(K131,'20,04,2023'!Q$25:R$1054,2,0)</f>
        <v>3339105</v>
      </c>
      <c r="R131" s="74">
        <f t="shared" ref="R131:R140" si="12">+L131-Q131</f>
        <v>0</v>
      </c>
      <c r="S131" s="75" t="s">
        <v>8324</v>
      </c>
    </row>
    <row r="132" spans="1:19">
      <c r="A132" s="75"/>
      <c r="B132" s="69">
        <v>45013</v>
      </c>
      <c r="C132" s="70" t="s">
        <v>8122</v>
      </c>
      <c r="D132" s="70" t="s">
        <v>2256</v>
      </c>
      <c r="E132" s="70" t="s">
        <v>8123</v>
      </c>
      <c r="F132" s="71">
        <v>3081020</v>
      </c>
      <c r="G132" s="72" t="s">
        <v>2255</v>
      </c>
      <c r="H132" s="71">
        <v>308102</v>
      </c>
      <c r="I132" s="70" t="s">
        <v>8093</v>
      </c>
      <c r="J132" s="70" t="s">
        <v>8094</v>
      </c>
      <c r="K132" s="73">
        <f t="shared" ref="K132:K195" si="13">+C132*1</f>
        <v>17693</v>
      </c>
      <c r="L132" s="74">
        <f t="shared" ref="L132:L195" si="14">+F132+H132</f>
        <v>3389122</v>
      </c>
      <c r="M132" s="75" t="str">
        <f t="shared" ref="M132:M195" si="15">+IF(L132&gt;=0,"","HT")</f>
        <v/>
      </c>
      <c r="N132" s="75"/>
      <c r="O132" s="75"/>
      <c r="P132" s="75"/>
      <c r="Q132" s="75">
        <f>+VLOOKUP(K132,'20,04,2023'!Q$25:R$1054,2,0)</f>
        <v>3389122</v>
      </c>
      <c r="R132" s="74">
        <f t="shared" si="12"/>
        <v>0</v>
      </c>
      <c r="S132" s="75" t="s">
        <v>8324</v>
      </c>
    </row>
    <row r="133" spans="1:19">
      <c r="A133" s="75"/>
      <c r="B133" s="69">
        <v>44989</v>
      </c>
      <c r="C133" s="70" t="s">
        <v>8144</v>
      </c>
      <c r="D133" s="70" t="s">
        <v>2256</v>
      </c>
      <c r="E133" s="70" t="s">
        <v>8145</v>
      </c>
      <c r="F133" s="71">
        <v>1924970</v>
      </c>
      <c r="G133" s="72" t="s">
        <v>2255</v>
      </c>
      <c r="H133" s="71">
        <v>192497</v>
      </c>
      <c r="I133" s="70" t="s">
        <v>8129</v>
      </c>
      <c r="J133" s="70" t="s">
        <v>8130</v>
      </c>
      <c r="K133" s="73">
        <f t="shared" si="13"/>
        <v>11338</v>
      </c>
      <c r="L133" s="74">
        <f t="shared" si="14"/>
        <v>2117467</v>
      </c>
      <c r="M133" s="75" t="str">
        <f t="shared" si="15"/>
        <v/>
      </c>
      <c r="N133" s="75"/>
      <c r="O133" s="75"/>
      <c r="P133" s="75"/>
      <c r="Q133" s="75">
        <f>+VLOOKUP(K133,'20,04,2023'!Q$25:R$1054,2,0)</f>
        <v>2117467</v>
      </c>
      <c r="R133" s="74">
        <f t="shared" si="12"/>
        <v>0</v>
      </c>
      <c r="S133" s="75" t="s">
        <v>8324</v>
      </c>
    </row>
    <row r="134" spans="1:19">
      <c r="A134" s="75"/>
      <c r="B134" s="69">
        <v>44996</v>
      </c>
      <c r="C134" s="70" t="s">
        <v>8146</v>
      </c>
      <c r="D134" s="70" t="s">
        <v>2256</v>
      </c>
      <c r="E134" s="70" t="s">
        <v>8147</v>
      </c>
      <c r="F134" s="71">
        <v>3035550</v>
      </c>
      <c r="G134" s="72" t="s">
        <v>2255</v>
      </c>
      <c r="H134" s="71">
        <v>303555</v>
      </c>
      <c r="I134" s="70" t="s">
        <v>8129</v>
      </c>
      <c r="J134" s="70" t="s">
        <v>8130</v>
      </c>
      <c r="K134" s="73">
        <f t="shared" si="13"/>
        <v>13430</v>
      </c>
      <c r="L134" s="74">
        <f t="shared" si="14"/>
        <v>3339105</v>
      </c>
      <c r="M134" s="75" t="str">
        <f t="shared" si="15"/>
        <v/>
      </c>
      <c r="N134" s="75"/>
      <c r="O134" s="75"/>
      <c r="P134" s="75"/>
      <c r="Q134" s="75">
        <f>+VLOOKUP(K134,'20,04,2023'!Q$25:R$1054,2,0)</f>
        <v>3339105</v>
      </c>
      <c r="R134" s="74">
        <f t="shared" si="12"/>
        <v>0</v>
      </c>
      <c r="S134" s="75" t="s">
        <v>8324</v>
      </c>
    </row>
    <row r="135" spans="1:19">
      <c r="A135" s="75"/>
      <c r="B135" s="69">
        <v>45007</v>
      </c>
      <c r="C135" s="70" t="s">
        <v>8148</v>
      </c>
      <c r="D135" s="70" t="s">
        <v>2256</v>
      </c>
      <c r="E135" s="70" t="s">
        <v>8149</v>
      </c>
      <c r="F135" s="71">
        <v>3035550</v>
      </c>
      <c r="G135" s="72" t="s">
        <v>2255</v>
      </c>
      <c r="H135" s="71">
        <v>303555</v>
      </c>
      <c r="I135" s="70" t="s">
        <v>8129</v>
      </c>
      <c r="J135" s="70" t="s">
        <v>8130</v>
      </c>
      <c r="K135" s="73">
        <f t="shared" si="13"/>
        <v>15923</v>
      </c>
      <c r="L135" s="74">
        <f t="shared" si="14"/>
        <v>3339105</v>
      </c>
      <c r="M135" s="75" t="str">
        <f t="shared" si="15"/>
        <v/>
      </c>
      <c r="N135" s="75"/>
      <c r="O135" s="75"/>
      <c r="P135" s="75"/>
      <c r="Q135" s="75">
        <f>+VLOOKUP(K135,'20,04,2023'!Q$25:R$1054,2,0)</f>
        <v>3339105</v>
      </c>
      <c r="R135" s="74">
        <f t="shared" si="12"/>
        <v>0</v>
      </c>
      <c r="S135" s="75" t="s">
        <v>8324</v>
      </c>
    </row>
    <row r="136" spans="1:19">
      <c r="A136" s="75"/>
      <c r="B136" s="69">
        <v>45014</v>
      </c>
      <c r="C136" s="70" t="s">
        <v>8150</v>
      </c>
      <c r="D136" s="70" t="s">
        <v>2256</v>
      </c>
      <c r="E136" s="70" t="s">
        <v>8151</v>
      </c>
      <c r="F136" s="71">
        <v>3035550</v>
      </c>
      <c r="G136" s="72" t="s">
        <v>2255</v>
      </c>
      <c r="H136" s="71">
        <v>303555</v>
      </c>
      <c r="I136" s="70" t="s">
        <v>8129</v>
      </c>
      <c r="J136" s="70" t="s">
        <v>8130</v>
      </c>
      <c r="K136" s="73">
        <f t="shared" si="13"/>
        <v>17782</v>
      </c>
      <c r="L136" s="74">
        <f t="shared" si="14"/>
        <v>3339105</v>
      </c>
      <c r="M136" s="75" t="str">
        <f t="shared" si="15"/>
        <v/>
      </c>
      <c r="N136" s="75"/>
      <c r="O136" s="75"/>
      <c r="P136" s="75"/>
      <c r="Q136" s="75">
        <f>+VLOOKUP(K136,'20,04,2023'!Q$25:R$1054,2,0)</f>
        <v>3339105</v>
      </c>
      <c r="R136" s="74">
        <f t="shared" si="12"/>
        <v>0</v>
      </c>
      <c r="S136" s="75" t="s">
        <v>8324</v>
      </c>
    </row>
    <row r="137" spans="1:19">
      <c r="A137" s="75"/>
      <c r="B137" s="69">
        <v>44991</v>
      </c>
      <c r="C137" s="70" t="s">
        <v>4615</v>
      </c>
      <c r="D137" s="70" t="s">
        <v>2256</v>
      </c>
      <c r="E137" s="70" t="s">
        <v>8165</v>
      </c>
      <c r="F137" s="71">
        <v>1844890</v>
      </c>
      <c r="G137" s="72" t="s">
        <v>2255</v>
      </c>
      <c r="H137" s="71">
        <v>184489</v>
      </c>
      <c r="I137" s="70" t="s">
        <v>7127</v>
      </c>
      <c r="J137" s="70" t="s">
        <v>8157</v>
      </c>
      <c r="K137" s="73">
        <f t="shared" si="13"/>
        <v>11418</v>
      </c>
      <c r="L137" s="74">
        <f t="shared" si="14"/>
        <v>2029379</v>
      </c>
      <c r="M137" s="75" t="str">
        <f t="shared" si="15"/>
        <v/>
      </c>
      <c r="N137" s="75"/>
      <c r="O137" s="75"/>
      <c r="P137" s="75"/>
      <c r="Q137" s="75">
        <f>+VLOOKUP(K137,'20,04,2023'!Q$25:R$1054,2,0)</f>
        <v>2029379</v>
      </c>
      <c r="R137" s="74">
        <f t="shared" si="12"/>
        <v>0</v>
      </c>
      <c r="S137" s="75" t="s">
        <v>8324</v>
      </c>
    </row>
    <row r="138" spans="1:19">
      <c r="A138" s="75"/>
      <c r="B138" s="69">
        <v>45005</v>
      </c>
      <c r="C138" s="70" t="s">
        <v>8166</v>
      </c>
      <c r="D138" s="70" t="s">
        <v>2256</v>
      </c>
      <c r="E138" s="70" t="s">
        <v>8167</v>
      </c>
      <c r="F138" s="71">
        <v>1844890</v>
      </c>
      <c r="G138" s="72" t="s">
        <v>2255</v>
      </c>
      <c r="H138" s="71">
        <v>184489</v>
      </c>
      <c r="I138" s="70" t="s">
        <v>7127</v>
      </c>
      <c r="J138" s="70" t="s">
        <v>8157</v>
      </c>
      <c r="K138" s="73">
        <f t="shared" si="13"/>
        <v>15787</v>
      </c>
      <c r="L138" s="74">
        <f t="shared" si="14"/>
        <v>2029379</v>
      </c>
      <c r="M138" s="75" t="str">
        <f t="shared" si="15"/>
        <v/>
      </c>
      <c r="N138" s="75"/>
      <c r="O138" s="75"/>
      <c r="P138" s="75"/>
      <c r="Q138" s="75">
        <f>+VLOOKUP(K138,'20,04,2023'!Q$25:R$1054,2,0)</f>
        <v>2029379</v>
      </c>
      <c r="R138" s="74">
        <f t="shared" si="12"/>
        <v>0</v>
      </c>
      <c r="S138" s="75" t="s">
        <v>8324</v>
      </c>
    </row>
    <row r="139" spans="1:19">
      <c r="A139" s="75"/>
      <c r="B139" s="69">
        <v>44992</v>
      </c>
      <c r="C139" s="70" t="s">
        <v>8188</v>
      </c>
      <c r="D139" s="70" t="s">
        <v>2256</v>
      </c>
      <c r="E139" s="70" t="s">
        <v>8189</v>
      </c>
      <c r="F139" s="71">
        <v>2346710</v>
      </c>
      <c r="G139" s="72" t="s">
        <v>2255</v>
      </c>
      <c r="H139" s="71">
        <v>234671</v>
      </c>
      <c r="I139" s="70" t="s">
        <v>8176</v>
      </c>
      <c r="J139" s="70" t="s">
        <v>8177</v>
      </c>
      <c r="K139" s="73">
        <f t="shared" si="13"/>
        <v>11498</v>
      </c>
      <c r="L139" s="74">
        <f t="shared" si="14"/>
        <v>2581381</v>
      </c>
      <c r="M139" s="75" t="str">
        <f t="shared" si="15"/>
        <v/>
      </c>
      <c r="N139" s="75"/>
      <c r="O139" s="75"/>
      <c r="P139" s="75"/>
      <c r="Q139" s="75">
        <f>+VLOOKUP(K139,'20,04,2023'!Q$25:R$1054,2,0)</f>
        <v>2581381</v>
      </c>
      <c r="R139" s="74">
        <f t="shared" si="12"/>
        <v>0</v>
      </c>
      <c r="S139" s="75" t="s">
        <v>8324</v>
      </c>
    </row>
    <row r="140" spans="1:19">
      <c r="A140" s="75"/>
      <c r="B140" s="69">
        <v>44986</v>
      </c>
      <c r="C140" s="70" t="s">
        <v>8212</v>
      </c>
      <c r="D140" s="70" t="s">
        <v>2256</v>
      </c>
      <c r="E140" s="70" t="s">
        <v>8213</v>
      </c>
      <c r="F140" s="71">
        <v>16771920</v>
      </c>
      <c r="G140" s="72" t="s">
        <v>2255</v>
      </c>
      <c r="H140" s="71">
        <v>1677192</v>
      </c>
      <c r="I140" s="70" t="s">
        <v>4891</v>
      </c>
      <c r="J140" s="70" t="s">
        <v>8198</v>
      </c>
      <c r="K140" s="73">
        <f t="shared" si="13"/>
        <v>9176</v>
      </c>
      <c r="L140" s="74">
        <f t="shared" si="14"/>
        <v>18449112</v>
      </c>
      <c r="M140" s="75" t="str">
        <f t="shared" si="15"/>
        <v/>
      </c>
      <c r="N140" s="75"/>
      <c r="O140" s="75"/>
      <c r="P140" s="75"/>
      <c r="Q140" s="75">
        <f>+VLOOKUP(K140,'20,04,2023'!Q$25:R$1054,2,0)</f>
        <v>18449112</v>
      </c>
      <c r="R140" s="74">
        <f t="shared" si="12"/>
        <v>0</v>
      </c>
      <c r="S140" s="75" t="s">
        <v>8324</v>
      </c>
    </row>
    <row r="141" spans="1:19" hidden="1" outlineLevel="1">
      <c r="B141" s="33">
        <v>44945</v>
      </c>
      <c r="C141" s="34" t="s">
        <v>6387</v>
      </c>
      <c r="D141" s="34" t="s">
        <v>2256</v>
      </c>
      <c r="E141" s="34" t="s">
        <v>6388</v>
      </c>
      <c r="F141" s="35">
        <v>2732027</v>
      </c>
      <c r="G141" s="36" t="s">
        <v>2255</v>
      </c>
      <c r="H141" s="35">
        <v>273203</v>
      </c>
      <c r="I141" s="34" t="s">
        <v>2504</v>
      </c>
      <c r="J141" s="34" t="s">
        <v>2505</v>
      </c>
      <c r="K141" s="50">
        <f t="shared" si="13"/>
        <v>1789</v>
      </c>
      <c r="L141" s="38">
        <f t="shared" si="14"/>
        <v>3005230</v>
      </c>
      <c r="M141" t="str">
        <f t="shared" si="15"/>
        <v/>
      </c>
    </row>
    <row r="142" spans="1:19" hidden="1" outlineLevel="1">
      <c r="B142" s="33">
        <v>44945</v>
      </c>
      <c r="C142" s="34" t="s">
        <v>6389</v>
      </c>
      <c r="D142" s="34" t="s">
        <v>2256</v>
      </c>
      <c r="E142" s="34" t="s">
        <v>6390</v>
      </c>
      <c r="F142" s="35">
        <v>4963321</v>
      </c>
      <c r="G142" s="36" t="s">
        <v>2255</v>
      </c>
      <c r="H142" s="35">
        <v>496332</v>
      </c>
      <c r="I142" s="34" t="s">
        <v>2906</v>
      </c>
      <c r="J142" s="34" t="s">
        <v>2907</v>
      </c>
      <c r="K142" s="50">
        <f t="shared" si="13"/>
        <v>1791</v>
      </c>
      <c r="L142" s="38">
        <f t="shared" si="14"/>
        <v>5459653</v>
      </c>
      <c r="M142" t="str">
        <f t="shared" si="15"/>
        <v/>
      </c>
    </row>
    <row r="143" spans="1:19" collapsed="1">
      <c r="A143" s="75"/>
      <c r="B143" s="69">
        <v>45014</v>
      </c>
      <c r="C143" s="70" t="s">
        <v>8224</v>
      </c>
      <c r="D143" s="70" t="s">
        <v>2256</v>
      </c>
      <c r="E143" s="70" t="s">
        <v>8225</v>
      </c>
      <c r="F143" s="71">
        <v>8188490</v>
      </c>
      <c r="G143" s="72" t="s">
        <v>2255</v>
      </c>
      <c r="H143" s="71">
        <v>818849</v>
      </c>
      <c r="I143" s="70" t="s">
        <v>4891</v>
      </c>
      <c r="J143" s="70" t="s">
        <v>8198</v>
      </c>
      <c r="K143" s="73">
        <f t="shared" si="13"/>
        <v>17786</v>
      </c>
      <c r="L143" s="74">
        <f t="shared" si="14"/>
        <v>9007339</v>
      </c>
      <c r="M143" s="75" t="str">
        <f t="shared" si="15"/>
        <v/>
      </c>
      <c r="N143" s="75"/>
      <c r="O143" s="75"/>
      <c r="P143" s="75"/>
      <c r="Q143" s="75">
        <f>+VLOOKUP(K143,'20,04,2023'!Q$25:R$1054,2,0)</f>
        <v>9007339</v>
      </c>
      <c r="R143" s="74">
        <f t="shared" ref="R143:R150" si="16">+L143-Q143</f>
        <v>0</v>
      </c>
      <c r="S143" s="75" t="s">
        <v>8324</v>
      </c>
    </row>
    <row r="144" spans="1:19">
      <c r="A144" s="75"/>
      <c r="B144" s="69">
        <v>44988</v>
      </c>
      <c r="C144" s="70" t="s">
        <v>8249</v>
      </c>
      <c r="D144" s="70" t="s">
        <v>2256</v>
      </c>
      <c r="E144" s="70" t="s">
        <v>8250</v>
      </c>
      <c r="F144" s="71">
        <v>1003640</v>
      </c>
      <c r="G144" s="72" t="s">
        <v>2255</v>
      </c>
      <c r="H144" s="71">
        <v>100364</v>
      </c>
      <c r="I144" s="70" t="s">
        <v>8234</v>
      </c>
      <c r="J144" s="70" t="s">
        <v>8235</v>
      </c>
      <c r="K144" s="73">
        <f t="shared" si="13"/>
        <v>11261</v>
      </c>
      <c r="L144" s="74">
        <f t="shared" si="14"/>
        <v>1104004</v>
      </c>
      <c r="M144" s="75" t="str">
        <f t="shared" si="15"/>
        <v/>
      </c>
      <c r="N144" s="75"/>
      <c r="O144" s="75"/>
      <c r="P144" s="75"/>
      <c r="Q144" s="75">
        <f>+VLOOKUP(K144,'20,04,2023'!Q$25:R$1054,2,0)</f>
        <v>1104004</v>
      </c>
      <c r="R144" s="74">
        <f t="shared" si="16"/>
        <v>0</v>
      </c>
      <c r="S144" s="75" t="s">
        <v>8324</v>
      </c>
    </row>
    <row r="145" spans="1:19">
      <c r="A145" s="75"/>
      <c r="B145" s="69">
        <v>44989</v>
      </c>
      <c r="C145" s="70" t="s">
        <v>8270</v>
      </c>
      <c r="D145" s="70" t="s">
        <v>2256</v>
      </c>
      <c r="E145" s="70" t="s">
        <v>8271</v>
      </c>
      <c r="F145" s="71">
        <v>1612400</v>
      </c>
      <c r="G145" s="72" t="s">
        <v>2255</v>
      </c>
      <c r="H145" s="71">
        <v>161240</v>
      </c>
      <c r="I145" s="70" t="s">
        <v>8254</v>
      </c>
      <c r="J145" s="70" t="s">
        <v>8255</v>
      </c>
      <c r="K145" s="73">
        <f t="shared" si="13"/>
        <v>11340</v>
      </c>
      <c r="L145" s="74">
        <f t="shared" si="14"/>
        <v>1773640</v>
      </c>
      <c r="M145" s="75" t="str">
        <f t="shared" si="15"/>
        <v/>
      </c>
      <c r="N145" s="75"/>
      <c r="O145" s="75"/>
      <c r="P145" s="75"/>
      <c r="Q145" s="75">
        <f>+VLOOKUP(K145,'20,04,2023'!Q$25:R$1054,2,0)</f>
        <v>1773640</v>
      </c>
      <c r="R145" s="74">
        <f t="shared" si="16"/>
        <v>0</v>
      </c>
      <c r="S145" s="75" t="s">
        <v>8324</v>
      </c>
    </row>
    <row r="146" spans="1:19">
      <c r="B146" s="33">
        <v>44996</v>
      </c>
      <c r="C146" s="34" t="s">
        <v>8272</v>
      </c>
      <c r="D146" s="34" t="s">
        <v>2256</v>
      </c>
      <c r="E146" s="34"/>
      <c r="F146" s="35">
        <v>0</v>
      </c>
      <c r="G146" s="36" t="s">
        <v>2255</v>
      </c>
      <c r="H146" s="35">
        <v>0</v>
      </c>
      <c r="I146" s="34" t="s">
        <v>8254</v>
      </c>
      <c r="J146" s="34" t="s">
        <v>8255</v>
      </c>
      <c r="K146" s="50">
        <f t="shared" si="13"/>
        <v>13431</v>
      </c>
      <c r="L146" s="38">
        <f t="shared" si="14"/>
        <v>0</v>
      </c>
      <c r="M146" t="str">
        <f t="shared" si="15"/>
        <v/>
      </c>
      <c r="R146" s="38">
        <f t="shared" si="16"/>
        <v>0</v>
      </c>
    </row>
    <row r="147" spans="1:19">
      <c r="A147" s="75"/>
      <c r="B147" s="69">
        <v>44996</v>
      </c>
      <c r="C147" s="70" t="s">
        <v>8273</v>
      </c>
      <c r="D147" s="70" t="s">
        <v>2256</v>
      </c>
      <c r="E147" s="70" t="s">
        <v>8274</v>
      </c>
      <c r="F147" s="71">
        <v>3035550</v>
      </c>
      <c r="G147" s="72" t="s">
        <v>2255</v>
      </c>
      <c r="H147" s="71">
        <v>303555</v>
      </c>
      <c r="I147" s="70" t="s">
        <v>8254</v>
      </c>
      <c r="J147" s="70" t="s">
        <v>8255</v>
      </c>
      <c r="K147" s="73">
        <f t="shared" si="13"/>
        <v>13433</v>
      </c>
      <c r="L147" s="74">
        <f t="shared" si="14"/>
        <v>3339105</v>
      </c>
      <c r="M147" s="75" t="str">
        <f t="shared" si="15"/>
        <v/>
      </c>
      <c r="N147" s="75"/>
      <c r="O147" s="75"/>
      <c r="P147" s="75"/>
      <c r="Q147" s="75">
        <f>+VLOOKUP(K147,'20,04,2023'!Q$25:R$1054,2,0)</f>
        <v>3339105</v>
      </c>
      <c r="R147" s="74">
        <f t="shared" si="16"/>
        <v>0</v>
      </c>
      <c r="S147" s="75" t="s">
        <v>8324</v>
      </c>
    </row>
    <row r="148" spans="1:19">
      <c r="A148" s="75"/>
      <c r="B148" s="69">
        <v>45010</v>
      </c>
      <c r="C148" s="70" t="s">
        <v>8275</v>
      </c>
      <c r="D148" s="70" t="s">
        <v>2256</v>
      </c>
      <c r="E148" s="70" t="s">
        <v>8276</v>
      </c>
      <c r="F148" s="71">
        <v>1236130</v>
      </c>
      <c r="G148" s="72" t="s">
        <v>2255</v>
      </c>
      <c r="H148" s="71">
        <v>123613</v>
      </c>
      <c r="I148" s="70" t="s">
        <v>8254</v>
      </c>
      <c r="J148" s="70" t="s">
        <v>8255</v>
      </c>
      <c r="K148" s="73">
        <f t="shared" si="13"/>
        <v>17513</v>
      </c>
      <c r="L148" s="74">
        <f t="shared" si="14"/>
        <v>1359743</v>
      </c>
      <c r="M148" s="75" t="str">
        <f t="shared" si="15"/>
        <v/>
      </c>
      <c r="N148" s="75"/>
      <c r="O148" s="75"/>
      <c r="P148" s="75"/>
      <c r="Q148" s="75">
        <f>+VLOOKUP(K148,'20,04,2023'!Q$25:R$1054,2,0)</f>
        <v>1359743</v>
      </c>
      <c r="R148" s="74">
        <f t="shared" si="16"/>
        <v>0</v>
      </c>
      <c r="S148" s="75" t="s">
        <v>8324</v>
      </c>
    </row>
    <row r="149" spans="1:19">
      <c r="A149" s="75"/>
      <c r="B149" s="69">
        <v>45010</v>
      </c>
      <c r="C149" s="70" t="s">
        <v>8286</v>
      </c>
      <c r="D149" s="70" t="s">
        <v>3460</v>
      </c>
      <c r="E149" s="70" t="s">
        <v>8287</v>
      </c>
      <c r="F149" s="71">
        <v>607885</v>
      </c>
      <c r="G149" s="72" t="s">
        <v>2255</v>
      </c>
      <c r="H149" s="71">
        <v>60789</v>
      </c>
      <c r="I149" s="70" t="s">
        <v>2308</v>
      </c>
      <c r="J149" s="70" t="s">
        <v>2309</v>
      </c>
      <c r="K149" s="73">
        <f t="shared" si="13"/>
        <v>10754</v>
      </c>
      <c r="L149" s="74">
        <f t="shared" si="14"/>
        <v>668674</v>
      </c>
      <c r="M149" s="75" t="str">
        <f t="shared" si="15"/>
        <v/>
      </c>
      <c r="N149" s="75"/>
      <c r="O149" s="75"/>
      <c r="P149" s="75"/>
      <c r="Q149" s="75">
        <f>+VLOOKUP(K149,'20,04,2023'!Q$25:R$1054,2,0)</f>
        <v>668674</v>
      </c>
      <c r="R149" s="74">
        <f t="shared" si="16"/>
        <v>0</v>
      </c>
      <c r="S149" s="75" t="s">
        <v>8324</v>
      </c>
    </row>
    <row r="150" spans="1:19" hidden="1">
      <c r="A150" s="75"/>
      <c r="B150" s="84" t="s">
        <v>7167</v>
      </c>
      <c r="C150" s="76" t="s">
        <v>7168</v>
      </c>
      <c r="D150" s="90"/>
      <c r="E150" s="90" t="s">
        <v>7169</v>
      </c>
      <c r="F150" s="91">
        <v>755833</v>
      </c>
      <c r="G150" s="72" t="s">
        <v>2255</v>
      </c>
      <c r="H150" s="71" t="e">
        <f>+#REF!*F150</f>
        <v>#REF!</v>
      </c>
      <c r="I150" s="90" t="s">
        <v>2308</v>
      </c>
      <c r="J150" s="90">
        <v>309129418</v>
      </c>
      <c r="K150" s="73">
        <f t="shared" si="13"/>
        <v>14180</v>
      </c>
      <c r="L150" s="74" t="e">
        <f t="shared" si="14"/>
        <v>#REF!</v>
      </c>
      <c r="M150" s="75" t="e">
        <f t="shared" si="15"/>
        <v>#REF!</v>
      </c>
      <c r="N150" s="75"/>
      <c r="O150" s="75"/>
      <c r="P150" s="75"/>
      <c r="Q150" s="75">
        <f>+VLOOKUP(K150,'20,04,2023'!Q$25:R$1054,2,0)</f>
        <v>831416</v>
      </c>
      <c r="R150" s="74" t="e">
        <f t="shared" si="16"/>
        <v>#REF!</v>
      </c>
      <c r="S150" s="75" t="s">
        <v>8324</v>
      </c>
    </row>
    <row r="151" spans="1:19" hidden="1" outlineLevel="1">
      <c r="B151" s="33">
        <v>44945</v>
      </c>
      <c r="C151" s="34" t="s">
        <v>6406</v>
      </c>
      <c r="D151" s="34" t="s">
        <v>2256</v>
      </c>
      <c r="E151" s="34" t="s">
        <v>6407</v>
      </c>
      <c r="F151" s="35">
        <v>822493</v>
      </c>
      <c r="G151" s="36" t="s">
        <v>2255</v>
      </c>
      <c r="H151" s="35">
        <v>82249</v>
      </c>
      <c r="I151" s="34" t="s">
        <v>2308</v>
      </c>
      <c r="J151" s="34" t="s">
        <v>2309</v>
      </c>
      <c r="K151" s="50">
        <f t="shared" si="13"/>
        <v>1816</v>
      </c>
      <c r="L151" s="38">
        <f t="shared" si="14"/>
        <v>904742</v>
      </c>
      <c r="M151" t="str">
        <f t="shared" si="15"/>
        <v/>
      </c>
    </row>
    <row r="152" spans="1:19" hidden="1" collapsed="1">
      <c r="B152" s="33">
        <v>44942</v>
      </c>
      <c r="C152" s="34" t="s">
        <v>8022</v>
      </c>
      <c r="D152" s="34" t="s">
        <v>2256</v>
      </c>
      <c r="E152" s="34" t="s">
        <v>8023</v>
      </c>
      <c r="F152" s="35">
        <v>335661</v>
      </c>
      <c r="G152" s="36" t="s">
        <v>2255</v>
      </c>
      <c r="H152" s="35">
        <v>33566</v>
      </c>
      <c r="I152" s="34" t="s">
        <v>8013</v>
      </c>
      <c r="J152" s="34" t="s">
        <v>8014</v>
      </c>
      <c r="K152" s="50">
        <f t="shared" si="13"/>
        <v>1654</v>
      </c>
      <c r="L152" s="38">
        <f t="shared" si="14"/>
        <v>369227</v>
      </c>
      <c r="M152" t="str">
        <f t="shared" si="15"/>
        <v/>
      </c>
      <c r="R152" s="38">
        <f t="shared" ref="R152:R161" si="17">+L152-Q152</f>
        <v>369227</v>
      </c>
    </row>
    <row r="153" spans="1:19" hidden="1">
      <c r="B153" s="33">
        <v>45013</v>
      </c>
      <c r="C153" s="34" t="s">
        <v>7527</v>
      </c>
      <c r="D153" s="34" t="s">
        <v>2256</v>
      </c>
      <c r="E153" s="34" t="s">
        <v>7528</v>
      </c>
      <c r="F153" s="35">
        <v>346080</v>
      </c>
      <c r="G153" s="36" t="s">
        <v>2255</v>
      </c>
      <c r="H153" s="35">
        <v>34608</v>
      </c>
      <c r="I153" s="34" t="s">
        <v>7499</v>
      </c>
      <c r="J153" s="34" t="s">
        <v>7500</v>
      </c>
      <c r="K153" s="50">
        <f t="shared" si="13"/>
        <v>17675</v>
      </c>
      <c r="L153" s="38">
        <f t="shared" si="14"/>
        <v>380688</v>
      </c>
      <c r="M153" t="str">
        <f t="shared" si="15"/>
        <v/>
      </c>
      <c r="R153" s="38">
        <f t="shared" si="17"/>
        <v>380688</v>
      </c>
    </row>
    <row r="154" spans="1:19" hidden="1">
      <c r="B154" s="33">
        <v>45026</v>
      </c>
      <c r="C154" s="34" t="s">
        <v>7827</v>
      </c>
      <c r="D154" s="34" t="s">
        <v>2256</v>
      </c>
      <c r="E154" s="34" t="s">
        <v>2434</v>
      </c>
      <c r="F154" s="35">
        <v>346080</v>
      </c>
      <c r="G154" s="36" t="s">
        <v>2255</v>
      </c>
      <c r="H154" s="35">
        <v>34608</v>
      </c>
      <c r="I154" s="34" t="s">
        <v>2434</v>
      </c>
      <c r="J154" s="34" t="s">
        <v>7809</v>
      </c>
      <c r="K154" s="50">
        <f t="shared" si="13"/>
        <v>20533</v>
      </c>
      <c r="L154" s="38">
        <f t="shared" si="14"/>
        <v>380688</v>
      </c>
      <c r="M154" t="str">
        <f t="shared" si="15"/>
        <v/>
      </c>
      <c r="R154" s="38">
        <f t="shared" si="17"/>
        <v>380688</v>
      </c>
    </row>
    <row r="155" spans="1:19" hidden="1">
      <c r="B155" s="33">
        <v>45028</v>
      </c>
      <c r="C155" s="34" t="s">
        <v>7430</v>
      </c>
      <c r="D155" s="34" t="s">
        <v>2256</v>
      </c>
      <c r="E155" s="34" t="s">
        <v>7403</v>
      </c>
      <c r="F155" s="35">
        <v>367155</v>
      </c>
      <c r="G155" s="36" t="s">
        <v>2255</v>
      </c>
      <c r="H155" s="35">
        <v>36716</v>
      </c>
      <c r="I155" s="34" t="s">
        <v>7403</v>
      </c>
      <c r="J155" s="34" t="s">
        <v>7406</v>
      </c>
      <c r="K155" s="50">
        <f t="shared" si="13"/>
        <v>20719</v>
      </c>
      <c r="L155" s="38">
        <f t="shared" si="14"/>
        <v>403871</v>
      </c>
      <c r="M155" t="str">
        <f t="shared" si="15"/>
        <v/>
      </c>
      <c r="R155" s="38">
        <f t="shared" si="17"/>
        <v>403871</v>
      </c>
    </row>
    <row r="156" spans="1:19" hidden="1">
      <c r="B156" s="33">
        <v>45042</v>
      </c>
      <c r="C156" s="34" t="s">
        <v>7433</v>
      </c>
      <c r="D156" s="34" t="s">
        <v>2256</v>
      </c>
      <c r="E156" s="34" t="s">
        <v>7403</v>
      </c>
      <c r="F156" s="35">
        <v>367155</v>
      </c>
      <c r="G156" s="36" t="s">
        <v>2255</v>
      </c>
      <c r="H156" s="35">
        <v>36716</v>
      </c>
      <c r="I156" s="34" t="s">
        <v>7403</v>
      </c>
      <c r="J156" s="34" t="s">
        <v>7406</v>
      </c>
      <c r="K156" s="50">
        <f t="shared" si="13"/>
        <v>24971</v>
      </c>
      <c r="L156" s="38">
        <f t="shared" si="14"/>
        <v>403871</v>
      </c>
      <c r="M156" t="str">
        <f t="shared" si="15"/>
        <v/>
      </c>
      <c r="R156" s="38">
        <f t="shared" si="17"/>
        <v>403871</v>
      </c>
    </row>
    <row r="157" spans="1:19" hidden="1">
      <c r="B157" s="33">
        <v>45021</v>
      </c>
      <c r="C157" s="34" t="s">
        <v>7428</v>
      </c>
      <c r="D157" s="34" t="s">
        <v>2256</v>
      </c>
      <c r="E157" s="34" t="s">
        <v>7403</v>
      </c>
      <c r="F157" s="35">
        <v>424200</v>
      </c>
      <c r="G157" s="36" t="s">
        <v>2255</v>
      </c>
      <c r="H157" s="35">
        <v>42420</v>
      </c>
      <c r="I157" s="34" t="s">
        <v>7403</v>
      </c>
      <c r="J157" s="34" t="s">
        <v>7406</v>
      </c>
      <c r="K157" s="50">
        <f t="shared" si="13"/>
        <v>19328</v>
      </c>
      <c r="L157" s="38">
        <f t="shared" si="14"/>
        <v>466620</v>
      </c>
      <c r="M157" t="str">
        <f t="shared" si="15"/>
        <v/>
      </c>
      <c r="R157" s="38">
        <f t="shared" si="17"/>
        <v>466620</v>
      </c>
    </row>
    <row r="158" spans="1:19" hidden="1">
      <c r="B158" s="33">
        <v>45035</v>
      </c>
      <c r="C158" s="34" t="s">
        <v>7431</v>
      </c>
      <c r="D158" s="34" t="s">
        <v>2256</v>
      </c>
      <c r="E158" s="34" t="s">
        <v>7403</v>
      </c>
      <c r="F158" s="35">
        <v>424200</v>
      </c>
      <c r="G158" s="36" t="s">
        <v>2255</v>
      </c>
      <c r="H158" s="35">
        <v>42420</v>
      </c>
      <c r="I158" s="34" t="s">
        <v>7403</v>
      </c>
      <c r="J158" s="34" t="s">
        <v>7406</v>
      </c>
      <c r="K158" s="50">
        <f t="shared" si="13"/>
        <v>22443</v>
      </c>
      <c r="L158" s="38">
        <f t="shared" si="14"/>
        <v>466620</v>
      </c>
      <c r="M158" t="str">
        <f t="shared" si="15"/>
        <v/>
      </c>
      <c r="R158" s="38">
        <f t="shared" si="17"/>
        <v>466620</v>
      </c>
    </row>
    <row r="159" spans="1:19" hidden="1">
      <c r="B159" s="33">
        <v>45005</v>
      </c>
      <c r="C159" s="34" t="s">
        <v>7524</v>
      </c>
      <c r="D159" s="34" t="s">
        <v>2256</v>
      </c>
      <c r="E159" s="34" t="s">
        <v>7498</v>
      </c>
      <c r="F159" s="35">
        <v>424200</v>
      </c>
      <c r="G159" s="36" t="s">
        <v>2255</v>
      </c>
      <c r="H159" s="35">
        <v>42420</v>
      </c>
      <c r="I159" s="34" t="s">
        <v>7499</v>
      </c>
      <c r="J159" s="34" t="s">
        <v>7500</v>
      </c>
      <c r="K159" s="50">
        <f t="shared" si="13"/>
        <v>15751</v>
      </c>
      <c r="L159" s="38">
        <f t="shared" si="14"/>
        <v>466620</v>
      </c>
      <c r="M159" t="str">
        <f t="shared" si="15"/>
        <v/>
      </c>
      <c r="R159" s="38">
        <f t="shared" si="17"/>
        <v>466620</v>
      </c>
    </row>
    <row r="160" spans="1:19" hidden="1">
      <c r="B160" s="33">
        <v>45006</v>
      </c>
      <c r="C160" s="34" t="s">
        <v>7799</v>
      </c>
      <c r="D160" s="34" t="s">
        <v>2256</v>
      </c>
      <c r="E160" s="34" t="s">
        <v>7769</v>
      </c>
      <c r="F160" s="35">
        <v>424200</v>
      </c>
      <c r="G160" s="36" t="s">
        <v>2255</v>
      </c>
      <c r="H160" s="35">
        <v>42420</v>
      </c>
      <c r="I160" s="34" t="s">
        <v>7769</v>
      </c>
      <c r="J160" s="34" t="s">
        <v>7770</v>
      </c>
      <c r="K160" s="50">
        <f t="shared" si="13"/>
        <v>15818</v>
      </c>
      <c r="L160" s="38">
        <f t="shared" si="14"/>
        <v>466620</v>
      </c>
      <c r="M160" t="str">
        <f t="shared" si="15"/>
        <v/>
      </c>
      <c r="R160" s="38">
        <f t="shared" si="17"/>
        <v>466620</v>
      </c>
    </row>
    <row r="161" spans="2:18" hidden="1">
      <c r="B161" s="33">
        <v>44929</v>
      </c>
      <c r="C161" s="34" t="s">
        <v>6460</v>
      </c>
      <c r="D161" s="34" t="s">
        <v>2256</v>
      </c>
      <c r="E161" s="34" t="s">
        <v>8233</v>
      </c>
      <c r="F161" s="35">
        <v>424200</v>
      </c>
      <c r="G161" s="36" t="s">
        <v>2255</v>
      </c>
      <c r="H161" s="35">
        <v>42420</v>
      </c>
      <c r="I161" s="34" t="s">
        <v>8234</v>
      </c>
      <c r="J161" s="34" t="s">
        <v>8235</v>
      </c>
      <c r="K161" s="50">
        <f t="shared" si="13"/>
        <v>157</v>
      </c>
      <c r="L161" s="38">
        <f t="shared" si="14"/>
        <v>466620</v>
      </c>
      <c r="M161" t="str">
        <f t="shared" si="15"/>
        <v/>
      </c>
      <c r="R161" s="38">
        <f t="shared" si="17"/>
        <v>466620</v>
      </c>
    </row>
    <row r="162" spans="2:18" hidden="1" outlineLevel="1">
      <c r="B162" s="33">
        <v>44956</v>
      </c>
      <c r="C162" s="34" t="s">
        <v>6350</v>
      </c>
      <c r="D162" s="34" t="s">
        <v>3460</v>
      </c>
      <c r="E162" s="34" t="s">
        <v>5481</v>
      </c>
      <c r="F162" s="35">
        <v>-333174</v>
      </c>
      <c r="G162" s="36" t="s">
        <v>2568</v>
      </c>
      <c r="H162" s="35">
        <v>-26654</v>
      </c>
      <c r="I162" s="34" t="s">
        <v>2308</v>
      </c>
      <c r="J162" s="34" t="s">
        <v>2309</v>
      </c>
      <c r="K162">
        <f t="shared" si="13"/>
        <v>1742</v>
      </c>
      <c r="L162" s="38">
        <f t="shared" si="14"/>
        <v>-359828</v>
      </c>
      <c r="M162" t="str">
        <f t="shared" si="15"/>
        <v>HT</v>
      </c>
      <c r="Q162" t="e">
        <f>+VLOOKUP(K162,'22.04.2023'!O$182:P$408,2,0)</f>
        <v>#N/A</v>
      </c>
    </row>
    <row r="163" spans="2:18" hidden="1" collapsed="1">
      <c r="B163" s="33">
        <v>45012</v>
      </c>
      <c r="C163" s="34" t="s">
        <v>7999</v>
      </c>
      <c r="D163" s="34" t="s">
        <v>2256</v>
      </c>
      <c r="E163" s="34" t="s">
        <v>7996</v>
      </c>
      <c r="F163" s="35">
        <v>441000</v>
      </c>
      <c r="G163" s="36" t="s">
        <v>2255</v>
      </c>
      <c r="H163" s="35">
        <v>44100</v>
      </c>
      <c r="I163" s="34" t="s">
        <v>3176</v>
      </c>
      <c r="J163" s="34" t="s">
        <v>7972</v>
      </c>
      <c r="K163" s="50">
        <f t="shared" si="13"/>
        <v>17570</v>
      </c>
      <c r="L163" s="38">
        <f t="shared" si="14"/>
        <v>485100</v>
      </c>
      <c r="M163" t="str">
        <f t="shared" si="15"/>
        <v/>
      </c>
      <c r="R163" s="38">
        <f t="shared" ref="R163:R181" si="18">+L163-Q163</f>
        <v>485100</v>
      </c>
    </row>
    <row r="164" spans="2:18" hidden="1">
      <c r="B164" s="33">
        <v>45013</v>
      </c>
      <c r="C164" s="34" t="s">
        <v>8082</v>
      </c>
      <c r="D164" s="34" t="s">
        <v>2256</v>
      </c>
      <c r="E164" s="34" t="s">
        <v>8083</v>
      </c>
      <c r="F164" s="35">
        <v>441000</v>
      </c>
      <c r="G164" s="36" t="s">
        <v>2255</v>
      </c>
      <c r="H164" s="35">
        <v>44100</v>
      </c>
      <c r="I164" s="34" t="s">
        <v>8061</v>
      </c>
      <c r="J164" s="34" t="s">
        <v>8062</v>
      </c>
      <c r="K164" s="50">
        <f t="shared" si="13"/>
        <v>17691</v>
      </c>
      <c r="L164" s="38">
        <f t="shared" si="14"/>
        <v>485100</v>
      </c>
      <c r="M164" t="str">
        <f t="shared" si="15"/>
        <v/>
      </c>
      <c r="R164" s="38">
        <f t="shared" si="18"/>
        <v>485100</v>
      </c>
    </row>
    <row r="165" spans="2:18" hidden="1">
      <c r="B165" s="33">
        <v>45027</v>
      </c>
      <c r="C165" s="34" t="s">
        <v>7164</v>
      </c>
      <c r="D165" s="34" t="s">
        <v>2256</v>
      </c>
      <c r="E165" s="34" t="s">
        <v>7134</v>
      </c>
      <c r="F165" s="35">
        <v>444230</v>
      </c>
      <c r="G165" s="36" t="s">
        <v>2255</v>
      </c>
      <c r="H165" s="35">
        <v>44423</v>
      </c>
      <c r="I165" s="34" t="s">
        <v>7131</v>
      </c>
      <c r="J165" s="34" t="s">
        <v>7132</v>
      </c>
      <c r="K165">
        <f t="shared" si="13"/>
        <v>20639</v>
      </c>
      <c r="L165" s="38">
        <f t="shared" si="14"/>
        <v>488653</v>
      </c>
      <c r="M165" t="str">
        <f t="shared" si="15"/>
        <v/>
      </c>
      <c r="R165" s="38">
        <f t="shared" si="18"/>
        <v>488653</v>
      </c>
    </row>
    <row r="166" spans="2:18" hidden="1">
      <c r="B166" s="33">
        <v>45028</v>
      </c>
      <c r="C166" s="34" t="s">
        <v>7281</v>
      </c>
      <c r="D166" s="34" t="s">
        <v>2256</v>
      </c>
      <c r="E166" s="34" t="s">
        <v>7261</v>
      </c>
      <c r="F166" s="35">
        <v>444230</v>
      </c>
      <c r="G166" s="36" t="s">
        <v>2255</v>
      </c>
      <c r="H166" s="35">
        <v>44423</v>
      </c>
      <c r="I166" s="34" t="s">
        <v>2360</v>
      </c>
      <c r="J166" s="34" t="s">
        <v>7172</v>
      </c>
      <c r="K166" s="50">
        <f t="shared" si="13"/>
        <v>20665</v>
      </c>
      <c r="L166" s="38">
        <f t="shared" si="14"/>
        <v>488653</v>
      </c>
      <c r="M166" t="str">
        <f t="shared" si="15"/>
        <v/>
      </c>
      <c r="R166" s="38">
        <f t="shared" si="18"/>
        <v>488653</v>
      </c>
    </row>
    <row r="167" spans="2:18" hidden="1">
      <c r="B167" s="33">
        <v>45035</v>
      </c>
      <c r="C167" s="34" t="s">
        <v>7432</v>
      </c>
      <c r="D167" s="34" t="s">
        <v>2256</v>
      </c>
      <c r="E167" s="34" t="s">
        <v>7403</v>
      </c>
      <c r="F167" s="35">
        <v>444230</v>
      </c>
      <c r="G167" s="36" t="s">
        <v>2255</v>
      </c>
      <c r="H167" s="35">
        <v>44423</v>
      </c>
      <c r="I167" s="34" t="s">
        <v>7403</v>
      </c>
      <c r="J167" s="34" t="s">
        <v>7406</v>
      </c>
      <c r="K167" s="50">
        <f t="shared" si="13"/>
        <v>22453</v>
      </c>
      <c r="L167" s="38">
        <f t="shared" si="14"/>
        <v>488653</v>
      </c>
      <c r="M167" t="str">
        <f t="shared" si="15"/>
        <v/>
      </c>
      <c r="R167" s="38">
        <f t="shared" si="18"/>
        <v>488653</v>
      </c>
    </row>
    <row r="168" spans="2:18" hidden="1">
      <c r="B168" s="33">
        <v>45027</v>
      </c>
      <c r="C168" s="34" t="s">
        <v>7705</v>
      </c>
      <c r="D168" s="34" t="s">
        <v>2256</v>
      </c>
      <c r="E168" s="34" t="s">
        <v>7678</v>
      </c>
      <c r="F168" s="35">
        <v>501820</v>
      </c>
      <c r="G168" s="36" t="s">
        <v>2255</v>
      </c>
      <c r="H168" s="35">
        <v>50182</v>
      </c>
      <c r="I168" s="34" t="s">
        <v>7678</v>
      </c>
      <c r="J168" s="34" t="s">
        <v>7679</v>
      </c>
      <c r="K168" s="50">
        <f t="shared" si="13"/>
        <v>20577</v>
      </c>
      <c r="L168" s="38">
        <f t="shared" si="14"/>
        <v>552002</v>
      </c>
      <c r="M168" t="str">
        <f t="shared" si="15"/>
        <v/>
      </c>
      <c r="R168" s="38">
        <f t="shared" si="18"/>
        <v>552002</v>
      </c>
    </row>
    <row r="169" spans="2:18" hidden="1">
      <c r="B169" s="33">
        <v>44972</v>
      </c>
      <c r="C169" s="34" t="s">
        <v>7783</v>
      </c>
      <c r="D169" s="34" t="s">
        <v>2256</v>
      </c>
      <c r="E169" s="34" t="s">
        <v>7784</v>
      </c>
      <c r="F169" s="35">
        <v>501820</v>
      </c>
      <c r="G169" s="36" t="s">
        <v>2255</v>
      </c>
      <c r="H169" s="35">
        <v>50182</v>
      </c>
      <c r="I169" s="34" t="s">
        <v>7769</v>
      </c>
      <c r="J169" s="34" t="s">
        <v>7770</v>
      </c>
      <c r="K169" s="50">
        <f t="shared" si="13"/>
        <v>4133</v>
      </c>
      <c r="L169" s="38">
        <f t="shared" si="14"/>
        <v>552002</v>
      </c>
      <c r="M169" t="str">
        <f t="shared" si="15"/>
        <v/>
      </c>
      <c r="R169" s="38">
        <f t="shared" si="18"/>
        <v>552002</v>
      </c>
    </row>
    <row r="170" spans="2:18" hidden="1">
      <c r="B170" s="33">
        <v>44985</v>
      </c>
      <c r="C170" s="34" t="s">
        <v>7793</v>
      </c>
      <c r="D170" s="34" t="s">
        <v>2256</v>
      </c>
      <c r="E170" s="34" t="s">
        <v>7794</v>
      </c>
      <c r="F170" s="35">
        <v>501820</v>
      </c>
      <c r="G170" s="36" t="s">
        <v>2255</v>
      </c>
      <c r="H170" s="35">
        <v>50182</v>
      </c>
      <c r="I170" s="34" t="s">
        <v>7769</v>
      </c>
      <c r="J170" s="34" t="s">
        <v>7770</v>
      </c>
      <c r="K170" s="50">
        <f t="shared" si="13"/>
        <v>9095</v>
      </c>
      <c r="L170" s="38">
        <f t="shared" si="14"/>
        <v>552002</v>
      </c>
      <c r="M170" t="str">
        <f t="shared" si="15"/>
        <v/>
      </c>
      <c r="R170" s="38">
        <f t="shared" si="18"/>
        <v>552002</v>
      </c>
    </row>
    <row r="171" spans="2:18" hidden="1">
      <c r="B171" s="33">
        <v>45007</v>
      </c>
      <c r="C171" s="34" t="s">
        <v>7426</v>
      </c>
      <c r="D171" s="34" t="s">
        <v>2256</v>
      </c>
      <c r="E171" s="34" t="s">
        <v>7427</v>
      </c>
      <c r="F171" s="35">
        <v>519120</v>
      </c>
      <c r="G171" s="36" t="s">
        <v>2255</v>
      </c>
      <c r="H171" s="35">
        <v>51912</v>
      </c>
      <c r="I171" s="34" t="s">
        <v>7403</v>
      </c>
      <c r="J171" s="34" t="s">
        <v>7406</v>
      </c>
      <c r="K171" s="50">
        <f t="shared" si="13"/>
        <v>15933</v>
      </c>
      <c r="L171" s="38">
        <f t="shared" si="14"/>
        <v>571032</v>
      </c>
      <c r="M171" t="str">
        <f t="shared" si="15"/>
        <v/>
      </c>
      <c r="R171" s="38">
        <f t="shared" si="18"/>
        <v>571032</v>
      </c>
    </row>
    <row r="172" spans="2:18" hidden="1">
      <c r="B172" s="33">
        <v>44984</v>
      </c>
      <c r="C172" s="34" t="s">
        <v>7243</v>
      </c>
      <c r="D172" s="34" t="s">
        <v>2256</v>
      </c>
      <c r="E172" s="34" t="s">
        <v>7215</v>
      </c>
      <c r="F172" s="35">
        <v>530250</v>
      </c>
      <c r="G172" s="36" t="s">
        <v>2255</v>
      </c>
      <c r="H172" s="35">
        <v>53025</v>
      </c>
      <c r="I172" s="34" t="s">
        <v>2360</v>
      </c>
      <c r="J172" s="34" t="s">
        <v>7172</v>
      </c>
      <c r="K172" s="50">
        <f t="shared" si="13"/>
        <v>9038</v>
      </c>
      <c r="L172" s="38">
        <f t="shared" si="14"/>
        <v>583275</v>
      </c>
      <c r="M172" t="str">
        <f t="shared" si="15"/>
        <v/>
      </c>
      <c r="R172" s="38">
        <f t="shared" si="18"/>
        <v>583275</v>
      </c>
    </row>
    <row r="173" spans="2:18" hidden="1">
      <c r="B173" s="33">
        <v>44964</v>
      </c>
      <c r="C173" s="34" t="s">
        <v>7303</v>
      </c>
      <c r="D173" s="34" t="s">
        <v>2256</v>
      </c>
      <c r="E173" s="34" t="s">
        <v>7304</v>
      </c>
      <c r="F173" s="35">
        <v>530250</v>
      </c>
      <c r="G173" s="36" t="s">
        <v>2255</v>
      </c>
      <c r="H173" s="35">
        <v>53025</v>
      </c>
      <c r="I173" s="34" t="s">
        <v>5263</v>
      </c>
      <c r="J173" s="34" t="s">
        <v>7298</v>
      </c>
      <c r="K173" s="50">
        <f t="shared" si="13"/>
        <v>3083</v>
      </c>
      <c r="L173" s="38">
        <f t="shared" si="14"/>
        <v>583275</v>
      </c>
      <c r="M173" t="str">
        <f t="shared" si="15"/>
        <v/>
      </c>
      <c r="R173" s="38">
        <f t="shared" si="18"/>
        <v>583275</v>
      </c>
    </row>
    <row r="174" spans="2:18" hidden="1">
      <c r="B174" s="33">
        <v>44965</v>
      </c>
      <c r="C174" s="34" t="s">
        <v>7410</v>
      </c>
      <c r="D174" s="34" t="s">
        <v>2256</v>
      </c>
      <c r="E174" s="34" t="s">
        <v>7411</v>
      </c>
      <c r="F174" s="35">
        <v>530250</v>
      </c>
      <c r="G174" s="36" t="s">
        <v>2255</v>
      </c>
      <c r="H174" s="35">
        <v>53025</v>
      </c>
      <c r="I174" s="34" t="s">
        <v>7403</v>
      </c>
      <c r="J174" s="34" t="s">
        <v>7406</v>
      </c>
      <c r="K174" s="50">
        <f t="shared" si="13"/>
        <v>3152</v>
      </c>
      <c r="L174" s="38">
        <f t="shared" si="14"/>
        <v>583275</v>
      </c>
      <c r="M174" t="str">
        <f t="shared" si="15"/>
        <v/>
      </c>
      <c r="R174" s="38">
        <f t="shared" si="18"/>
        <v>583275</v>
      </c>
    </row>
    <row r="175" spans="2:18" hidden="1">
      <c r="B175" s="33">
        <v>44979</v>
      </c>
      <c r="C175" s="34" t="s">
        <v>7417</v>
      </c>
      <c r="D175" s="34" t="s">
        <v>2256</v>
      </c>
      <c r="E175" s="34" t="s">
        <v>7418</v>
      </c>
      <c r="F175" s="35">
        <v>530250</v>
      </c>
      <c r="G175" s="36" t="s">
        <v>2255</v>
      </c>
      <c r="H175" s="35">
        <v>53025</v>
      </c>
      <c r="I175" s="34" t="s">
        <v>7403</v>
      </c>
      <c r="J175" s="34" t="s">
        <v>7406</v>
      </c>
      <c r="K175" s="50">
        <f t="shared" si="13"/>
        <v>6873</v>
      </c>
      <c r="L175" s="38">
        <f t="shared" si="14"/>
        <v>583275</v>
      </c>
      <c r="M175" t="str">
        <f t="shared" si="15"/>
        <v/>
      </c>
      <c r="R175" s="38">
        <f t="shared" si="18"/>
        <v>583275</v>
      </c>
    </row>
    <row r="176" spans="2:18" hidden="1">
      <c r="B176" s="33">
        <v>44978</v>
      </c>
      <c r="C176" s="34" t="s">
        <v>7473</v>
      </c>
      <c r="D176" s="34" t="s">
        <v>2256</v>
      </c>
      <c r="E176" s="34" t="s">
        <v>7474</v>
      </c>
      <c r="F176" s="35">
        <v>530250</v>
      </c>
      <c r="G176" s="36" t="s">
        <v>2255</v>
      </c>
      <c r="H176" s="35">
        <v>53025</v>
      </c>
      <c r="I176" s="34" t="s">
        <v>2532</v>
      </c>
      <c r="J176" s="34" t="s">
        <v>7458</v>
      </c>
      <c r="K176" s="50">
        <f t="shared" si="13"/>
        <v>6794</v>
      </c>
      <c r="L176" s="38">
        <f t="shared" si="14"/>
        <v>583275</v>
      </c>
      <c r="M176" t="str">
        <f t="shared" si="15"/>
        <v/>
      </c>
      <c r="R176" s="38">
        <f t="shared" si="18"/>
        <v>583275</v>
      </c>
    </row>
    <row r="177" spans="2:19" hidden="1">
      <c r="B177" s="33">
        <v>45038</v>
      </c>
      <c r="C177" s="34" t="s">
        <v>7593</v>
      </c>
      <c r="D177" s="34" t="s">
        <v>2256</v>
      </c>
      <c r="E177" s="34" t="s">
        <v>7118</v>
      </c>
      <c r="F177" s="35">
        <v>530250</v>
      </c>
      <c r="G177" s="36" t="s">
        <v>2255</v>
      </c>
      <c r="H177" s="35">
        <v>53025</v>
      </c>
      <c r="I177" s="34" t="s">
        <v>7118</v>
      </c>
      <c r="J177" s="34" t="s">
        <v>7559</v>
      </c>
      <c r="K177" s="50">
        <f t="shared" si="13"/>
        <v>23572</v>
      </c>
      <c r="L177" s="38">
        <f t="shared" si="14"/>
        <v>583275</v>
      </c>
      <c r="M177" t="str">
        <f t="shared" si="15"/>
        <v/>
      </c>
      <c r="R177" s="38">
        <f t="shared" si="18"/>
        <v>583275</v>
      </c>
    </row>
    <row r="178" spans="2:19" hidden="1">
      <c r="B178" s="33">
        <v>44970</v>
      </c>
      <c r="C178" s="34" t="s">
        <v>7638</v>
      </c>
      <c r="D178" s="34" t="s">
        <v>2256</v>
      </c>
      <c r="E178" s="34" t="s">
        <v>7639</v>
      </c>
      <c r="F178" s="35">
        <v>530250</v>
      </c>
      <c r="G178" s="36" t="s">
        <v>2255</v>
      </c>
      <c r="H178" s="35">
        <v>53025</v>
      </c>
      <c r="I178" s="34" t="s">
        <v>4496</v>
      </c>
      <c r="J178" s="34" t="s">
        <v>7623</v>
      </c>
      <c r="K178" s="50">
        <f t="shared" si="13"/>
        <v>4018</v>
      </c>
      <c r="L178" s="38">
        <f t="shared" si="14"/>
        <v>583275</v>
      </c>
      <c r="M178" t="str">
        <f t="shared" si="15"/>
        <v/>
      </c>
      <c r="R178" s="38">
        <f t="shared" si="18"/>
        <v>583275</v>
      </c>
    </row>
    <row r="179" spans="2:19" hidden="1">
      <c r="B179" s="33">
        <v>44999</v>
      </c>
      <c r="C179" s="34" t="s">
        <v>7892</v>
      </c>
      <c r="D179" s="34" t="s">
        <v>2256</v>
      </c>
      <c r="E179" s="34" t="s">
        <v>7893</v>
      </c>
      <c r="F179" s="35">
        <v>530250</v>
      </c>
      <c r="G179" s="36" t="s">
        <v>2255</v>
      </c>
      <c r="H179" s="35">
        <v>53025</v>
      </c>
      <c r="I179" s="34" t="s">
        <v>7850</v>
      </c>
      <c r="J179" s="34" t="s">
        <v>7851</v>
      </c>
      <c r="K179" s="50">
        <f t="shared" si="13"/>
        <v>13544</v>
      </c>
      <c r="L179" s="38">
        <f t="shared" si="14"/>
        <v>583275</v>
      </c>
      <c r="M179" t="str">
        <f t="shared" si="15"/>
        <v/>
      </c>
      <c r="R179" s="38">
        <f t="shared" si="18"/>
        <v>583275</v>
      </c>
    </row>
    <row r="180" spans="2:19" hidden="1">
      <c r="B180" s="33">
        <v>45037</v>
      </c>
      <c r="C180" s="34" t="s">
        <v>7915</v>
      </c>
      <c r="D180" s="34" t="s">
        <v>2256</v>
      </c>
      <c r="E180" s="34" t="s">
        <v>7850</v>
      </c>
      <c r="F180" s="35">
        <v>530250</v>
      </c>
      <c r="G180" s="36" t="s">
        <v>2255</v>
      </c>
      <c r="H180" s="35">
        <v>53025</v>
      </c>
      <c r="I180" s="34" t="s">
        <v>7850</v>
      </c>
      <c r="J180" s="34" t="s">
        <v>7851</v>
      </c>
      <c r="K180" s="50">
        <f t="shared" si="13"/>
        <v>23450</v>
      </c>
      <c r="L180" s="38">
        <f t="shared" si="14"/>
        <v>583275</v>
      </c>
      <c r="M180" t="str">
        <f t="shared" si="15"/>
        <v/>
      </c>
      <c r="R180" s="38">
        <f t="shared" si="18"/>
        <v>583275</v>
      </c>
    </row>
    <row r="181" spans="2:19" hidden="1">
      <c r="B181" s="33">
        <v>44970</v>
      </c>
      <c r="C181" s="34" t="s">
        <v>7230</v>
      </c>
      <c r="D181" s="34" t="s">
        <v>2256</v>
      </c>
      <c r="E181" s="34" t="s">
        <v>7231</v>
      </c>
      <c r="F181" s="35">
        <v>551250</v>
      </c>
      <c r="G181" s="36" t="s">
        <v>2255</v>
      </c>
      <c r="H181" s="35">
        <v>55125</v>
      </c>
      <c r="I181" s="34" t="s">
        <v>2360</v>
      </c>
      <c r="J181" s="34" t="s">
        <v>7172</v>
      </c>
      <c r="K181" s="50">
        <f t="shared" si="13"/>
        <v>4006</v>
      </c>
      <c r="L181" s="38">
        <f t="shared" si="14"/>
        <v>606375</v>
      </c>
      <c r="M181" t="str">
        <f t="shared" si="15"/>
        <v/>
      </c>
      <c r="R181" s="38">
        <f t="shared" si="18"/>
        <v>606375</v>
      </c>
    </row>
    <row r="182" spans="2:19" hidden="1" outlineLevel="1">
      <c r="B182" s="33">
        <v>44960</v>
      </c>
      <c r="C182" s="34" t="s">
        <v>2277</v>
      </c>
      <c r="D182" s="34" t="s">
        <v>2256</v>
      </c>
      <c r="E182" s="34" t="s">
        <v>2278</v>
      </c>
      <c r="F182" s="35">
        <v>1369090</v>
      </c>
      <c r="G182" s="36" t="s">
        <v>2255</v>
      </c>
      <c r="H182" s="35">
        <v>136909</v>
      </c>
      <c r="I182" s="34" t="s">
        <v>2265</v>
      </c>
      <c r="J182" s="34" t="s">
        <v>2266</v>
      </c>
      <c r="K182" s="50">
        <f t="shared" si="13"/>
        <v>2840</v>
      </c>
      <c r="L182" s="38">
        <f t="shared" si="14"/>
        <v>1505999</v>
      </c>
      <c r="M182" t="str">
        <f t="shared" si="15"/>
        <v/>
      </c>
    </row>
    <row r="183" spans="2:19" hidden="1" outlineLevel="1">
      <c r="B183" s="33">
        <v>44960</v>
      </c>
      <c r="C183" s="34" t="s">
        <v>2279</v>
      </c>
      <c r="D183" s="34" t="s">
        <v>2256</v>
      </c>
      <c r="E183" s="34" t="s">
        <v>2280</v>
      </c>
      <c r="F183" s="35">
        <v>1567651</v>
      </c>
      <c r="G183" s="36" t="s">
        <v>2255</v>
      </c>
      <c r="H183" s="35">
        <v>156765</v>
      </c>
      <c r="I183" s="34" t="s">
        <v>2265</v>
      </c>
      <c r="J183" s="34" t="s">
        <v>2266</v>
      </c>
      <c r="K183" s="50">
        <f t="shared" si="13"/>
        <v>2841</v>
      </c>
      <c r="L183" s="38">
        <f t="shared" si="14"/>
        <v>1724416</v>
      </c>
      <c r="M183" t="str">
        <f t="shared" si="15"/>
        <v/>
      </c>
    </row>
    <row r="184" spans="2:19" hidden="1" collapsed="1">
      <c r="B184" s="33">
        <v>44986</v>
      </c>
      <c r="C184" s="34" t="s">
        <v>7884</v>
      </c>
      <c r="D184" s="34" t="s">
        <v>2256</v>
      </c>
      <c r="E184" s="34" t="s">
        <v>7885</v>
      </c>
      <c r="F184" s="35">
        <v>551250</v>
      </c>
      <c r="G184" s="36" t="s">
        <v>2255</v>
      </c>
      <c r="H184" s="35">
        <v>55125</v>
      </c>
      <c r="I184" s="34" t="s">
        <v>7850</v>
      </c>
      <c r="J184" s="34" t="s">
        <v>7851</v>
      </c>
      <c r="K184" s="50">
        <f t="shared" si="13"/>
        <v>9151</v>
      </c>
      <c r="L184" s="38">
        <f t="shared" si="14"/>
        <v>606375</v>
      </c>
      <c r="M184" t="str">
        <f t="shared" si="15"/>
        <v/>
      </c>
      <c r="R184" s="38">
        <f>+L184-Q184</f>
        <v>606375</v>
      </c>
    </row>
    <row r="185" spans="2:19" hidden="1">
      <c r="B185" s="33">
        <v>44978</v>
      </c>
      <c r="C185" s="34" t="s">
        <v>8108</v>
      </c>
      <c r="D185" s="34" t="s">
        <v>2256</v>
      </c>
      <c r="E185" s="34" t="s">
        <v>8109</v>
      </c>
      <c r="F185" s="35">
        <v>551250</v>
      </c>
      <c r="G185" s="36" t="s">
        <v>2255</v>
      </c>
      <c r="H185" s="35">
        <v>55125</v>
      </c>
      <c r="I185" s="34" t="s">
        <v>8093</v>
      </c>
      <c r="J185" s="34" t="s">
        <v>8094</v>
      </c>
      <c r="K185" s="50">
        <f t="shared" si="13"/>
        <v>6795</v>
      </c>
      <c r="L185" s="38">
        <f t="shared" si="14"/>
        <v>606375</v>
      </c>
      <c r="M185" t="str">
        <f t="shared" si="15"/>
        <v/>
      </c>
      <c r="R185" s="38">
        <f>+L185-Q185</f>
        <v>606375</v>
      </c>
    </row>
    <row r="186" spans="2:19" hidden="1">
      <c r="B186" s="33">
        <v>44973</v>
      </c>
      <c r="C186" s="34" t="s">
        <v>7953</v>
      </c>
      <c r="D186" s="34" t="s">
        <v>2256</v>
      </c>
      <c r="E186" s="34" t="s">
        <v>7954</v>
      </c>
      <c r="F186" s="35">
        <v>555290</v>
      </c>
      <c r="G186" s="36" t="s">
        <v>2255</v>
      </c>
      <c r="H186" s="35">
        <v>55529</v>
      </c>
      <c r="I186" s="34" t="s">
        <v>3509</v>
      </c>
      <c r="J186" s="34" t="s">
        <v>7943</v>
      </c>
      <c r="K186" s="50">
        <f t="shared" si="13"/>
        <v>4925</v>
      </c>
      <c r="L186" s="38">
        <f t="shared" si="14"/>
        <v>610819</v>
      </c>
      <c r="M186" t="str">
        <f t="shared" si="15"/>
        <v/>
      </c>
      <c r="R186" s="38">
        <f>+L186-Q186</f>
        <v>610819</v>
      </c>
    </row>
    <row r="187" spans="2:19" hidden="1" outlineLevel="1">
      <c r="B187" s="33">
        <v>44960</v>
      </c>
      <c r="C187" s="34" t="s">
        <v>2287</v>
      </c>
      <c r="D187" s="34" t="s">
        <v>2256</v>
      </c>
      <c r="E187" s="34" t="s">
        <v>2288</v>
      </c>
      <c r="F187" s="35">
        <v>1904397</v>
      </c>
      <c r="G187" s="36" t="s">
        <v>2255</v>
      </c>
      <c r="H187" s="35">
        <v>190440</v>
      </c>
      <c r="I187" s="34" t="s">
        <v>2265</v>
      </c>
      <c r="J187" s="34" t="s">
        <v>2266</v>
      </c>
      <c r="K187" s="50">
        <f t="shared" si="13"/>
        <v>2845</v>
      </c>
      <c r="L187" s="38">
        <f t="shared" si="14"/>
        <v>2094837</v>
      </c>
      <c r="M187" t="str">
        <f t="shared" si="15"/>
        <v/>
      </c>
    </row>
    <row r="188" spans="2:19" hidden="1" collapsed="1">
      <c r="B188" s="33">
        <v>45034</v>
      </c>
      <c r="C188" s="34" t="s">
        <v>7284</v>
      </c>
      <c r="D188" s="34" t="s">
        <v>2256</v>
      </c>
      <c r="E188" s="34" t="s">
        <v>7171</v>
      </c>
      <c r="F188" s="35">
        <v>600600</v>
      </c>
      <c r="G188" s="36" t="s">
        <v>2255</v>
      </c>
      <c r="H188" s="35">
        <v>60060</v>
      </c>
      <c r="I188" s="34" t="s">
        <v>2360</v>
      </c>
      <c r="J188" s="34" t="s">
        <v>7172</v>
      </c>
      <c r="K188" s="50">
        <f t="shared" si="13"/>
        <v>22359</v>
      </c>
      <c r="L188" s="38">
        <f t="shared" si="14"/>
        <v>660660</v>
      </c>
      <c r="M188" t="str">
        <f t="shared" si="15"/>
        <v/>
      </c>
      <c r="R188" s="38">
        <f>+L188-Q188</f>
        <v>660660</v>
      </c>
    </row>
    <row r="189" spans="2:19" hidden="1">
      <c r="B189" s="82" t="s">
        <v>8284</v>
      </c>
      <c r="C189" s="47" t="s">
        <v>8283</v>
      </c>
      <c r="D189" s="86" t="s">
        <v>3460</v>
      </c>
      <c r="E189" s="86" t="s">
        <v>8285</v>
      </c>
      <c r="F189" s="93"/>
      <c r="G189" s="86"/>
      <c r="H189" s="93"/>
      <c r="I189" s="86"/>
      <c r="J189" s="86"/>
      <c r="K189" s="50">
        <f t="shared" si="13"/>
        <v>9472</v>
      </c>
      <c r="L189" s="38">
        <f t="shared" si="14"/>
        <v>0</v>
      </c>
      <c r="M189" t="str">
        <f t="shared" si="15"/>
        <v/>
      </c>
      <c r="Q189">
        <f>+VLOOKUP(K189,'20,04,2023'!Q$25:R$1054,2,0)</f>
        <v>-668674</v>
      </c>
      <c r="R189" s="38">
        <f>+L189-Q189</f>
        <v>668674</v>
      </c>
      <c r="S189" s="75"/>
    </row>
    <row r="190" spans="2:19" hidden="1" outlineLevel="1">
      <c r="B190" s="33">
        <v>44960</v>
      </c>
      <c r="C190" s="34" t="s">
        <v>2293</v>
      </c>
      <c r="D190" s="34" t="s">
        <v>2256</v>
      </c>
      <c r="E190" s="34" t="s">
        <v>2294</v>
      </c>
      <c r="F190" s="35">
        <v>1844890</v>
      </c>
      <c r="G190" s="36" t="s">
        <v>2255</v>
      </c>
      <c r="H190" s="35">
        <v>184489</v>
      </c>
      <c r="I190" s="34" t="s">
        <v>2265</v>
      </c>
      <c r="J190" s="34" t="s">
        <v>2266</v>
      </c>
      <c r="K190" s="50">
        <f t="shared" si="13"/>
        <v>2848</v>
      </c>
      <c r="L190" s="38">
        <f t="shared" si="14"/>
        <v>2029379</v>
      </c>
      <c r="M190" t="str">
        <f t="shared" si="15"/>
        <v/>
      </c>
    </row>
    <row r="191" spans="2:19" hidden="1" outlineLevel="1">
      <c r="B191" s="33">
        <v>44960</v>
      </c>
      <c r="C191" s="34" t="s">
        <v>2295</v>
      </c>
      <c r="D191" s="34" t="s">
        <v>2256</v>
      </c>
      <c r="E191" s="34" t="s">
        <v>2296</v>
      </c>
      <c r="F191" s="35">
        <v>1097150</v>
      </c>
      <c r="G191" s="36" t="s">
        <v>2255</v>
      </c>
      <c r="H191" s="35">
        <v>109715</v>
      </c>
      <c r="I191" s="34" t="s">
        <v>2265</v>
      </c>
      <c r="J191" s="34" t="s">
        <v>2266</v>
      </c>
      <c r="K191" s="50">
        <f t="shared" si="13"/>
        <v>2849</v>
      </c>
      <c r="L191" s="38">
        <f t="shared" si="14"/>
        <v>1206865</v>
      </c>
      <c r="M191" t="str">
        <f t="shared" si="15"/>
        <v/>
      </c>
    </row>
    <row r="192" spans="2:19" hidden="1" collapsed="1">
      <c r="B192" s="33">
        <v>45007</v>
      </c>
      <c r="C192" s="34" t="s">
        <v>7582</v>
      </c>
      <c r="D192" s="34" t="s">
        <v>2256</v>
      </c>
      <c r="E192" s="34" t="s">
        <v>7583</v>
      </c>
      <c r="F192" s="35">
        <v>688800</v>
      </c>
      <c r="G192" s="36" t="s">
        <v>2255</v>
      </c>
      <c r="H192" s="35">
        <v>68880</v>
      </c>
      <c r="I192" s="34" t="s">
        <v>7118</v>
      </c>
      <c r="J192" s="34" t="s">
        <v>7559</v>
      </c>
      <c r="K192" s="50">
        <f t="shared" si="13"/>
        <v>15932</v>
      </c>
      <c r="L192" s="38">
        <f t="shared" si="14"/>
        <v>757680</v>
      </c>
      <c r="M192" t="str">
        <f t="shared" si="15"/>
        <v/>
      </c>
      <c r="R192" s="38">
        <f t="shared" ref="R192:R202" si="19">+L192-Q192</f>
        <v>757680</v>
      </c>
    </row>
    <row r="193" spans="2:18" hidden="1">
      <c r="B193" s="33">
        <v>45012</v>
      </c>
      <c r="C193" s="34" t="s">
        <v>7665</v>
      </c>
      <c r="D193" s="34" t="s">
        <v>2256</v>
      </c>
      <c r="E193" s="34" t="s">
        <v>7666</v>
      </c>
      <c r="F193" s="35">
        <v>692160</v>
      </c>
      <c r="G193" s="36" t="s">
        <v>2255</v>
      </c>
      <c r="H193" s="35">
        <v>69216</v>
      </c>
      <c r="I193" s="34" t="s">
        <v>4496</v>
      </c>
      <c r="J193" s="34" t="s">
        <v>7623</v>
      </c>
      <c r="K193" s="50">
        <f t="shared" si="13"/>
        <v>17608</v>
      </c>
      <c r="L193" s="38">
        <f t="shared" si="14"/>
        <v>761376</v>
      </c>
      <c r="M193" t="str">
        <f t="shared" si="15"/>
        <v/>
      </c>
      <c r="R193" s="38">
        <f t="shared" si="19"/>
        <v>761376</v>
      </c>
    </row>
    <row r="194" spans="2:18" hidden="1">
      <c r="B194" s="33">
        <v>44930</v>
      </c>
      <c r="C194" s="34" t="s">
        <v>8016</v>
      </c>
      <c r="D194" s="34" t="s">
        <v>2256</v>
      </c>
      <c r="E194" s="34" t="s">
        <v>8017</v>
      </c>
      <c r="F194" s="35">
        <v>712710</v>
      </c>
      <c r="G194" s="36" t="s">
        <v>2255</v>
      </c>
      <c r="H194" s="35">
        <v>71271</v>
      </c>
      <c r="I194" s="34" t="s">
        <v>8013</v>
      </c>
      <c r="J194" s="34" t="s">
        <v>8014</v>
      </c>
      <c r="K194" s="50">
        <f t="shared" si="13"/>
        <v>393</v>
      </c>
      <c r="L194" s="38">
        <f t="shared" si="14"/>
        <v>783981</v>
      </c>
      <c r="M194" t="str">
        <f t="shared" si="15"/>
        <v/>
      </c>
      <c r="R194" s="38">
        <f t="shared" si="19"/>
        <v>783981</v>
      </c>
    </row>
    <row r="195" spans="2:18" hidden="1">
      <c r="B195" s="33">
        <v>45034</v>
      </c>
      <c r="C195" s="34" t="s">
        <v>8055</v>
      </c>
      <c r="D195" s="34" t="s">
        <v>2256</v>
      </c>
      <c r="E195" s="34" t="s">
        <v>8056</v>
      </c>
      <c r="F195" s="35">
        <v>724353</v>
      </c>
      <c r="G195" s="36" t="s">
        <v>2255</v>
      </c>
      <c r="H195" s="35">
        <v>72435</v>
      </c>
      <c r="I195" s="34" t="s">
        <v>8013</v>
      </c>
      <c r="J195" s="34" t="s">
        <v>8014</v>
      </c>
      <c r="K195" s="50">
        <f t="shared" si="13"/>
        <v>22315</v>
      </c>
      <c r="L195" s="38">
        <f t="shared" si="14"/>
        <v>796788</v>
      </c>
      <c r="M195" t="str">
        <f t="shared" si="15"/>
        <v/>
      </c>
      <c r="R195" s="38">
        <f t="shared" si="19"/>
        <v>796788</v>
      </c>
    </row>
    <row r="196" spans="2:18" hidden="1">
      <c r="B196" s="33">
        <v>44929</v>
      </c>
      <c r="C196" s="34" t="s">
        <v>7330</v>
      </c>
      <c r="D196" s="34" t="s">
        <v>2256</v>
      </c>
      <c r="E196" s="34" t="s">
        <v>7331</v>
      </c>
      <c r="F196" s="35">
        <v>734310</v>
      </c>
      <c r="G196" s="36" t="s">
        <v>2255</v>
      </c>
      <c r="H196" s="35">
        <v>73431</v>
      </c>
      <c r="I196" s="34" t="s">
        <v>7121</v>
      </c>
      <c r="J196" s="34" t="s">
        <v>7329</v>
      </c>
      <c r="K196" s="50">
        <f t="shared" ref="K196:K259" si="20">+C196*1</f>
        <v>169</v>
      </c>
      <c r="L196" s="38">
        <f t="shared" ref="L196:L259" si="21">+F196+H196</f>
        <v>807741</v>
      </c>
      <c r="M196" t="str">
        <f t="shared" ref="M196:M259" si="22">+IF(L196&gt;=0,"","HT")</f>
        <v/>
      </c>
      <c r="R196" s="38">
        <f t="shared" si="19"/>
        <v>807741</v>
      </c>
    </row>
    <row r="197" spans="2:18" hidden="1">
      <c r="B197" s="33">
        <v>44936</v>
      </c>
      <c r="C197" s="34" t="s">
        <v>7332</v>
      </c>
      <c r="D197" s="34" t="s">
        <v>2256</v>
      </c>
      <c r="E197" s="34" t="s">
        <v>7333</v>
      </c>
      <c r="F197" s="35">
        <v>734310</v>
      </c>
      <c r="G197" s="36" t="s">
        <v>2255</v>
      </c>
      <c r="H197" s="35">
        <v>73431</v>
      </c>
      <c r="I197" s="34" t="s">
        <v>7121</v>
      </c>
      <c r="J197" s="34" t="s">
        <v>7329</v>
      </c>
      <c r="K197" s="50">
        <f t="shared" si="20"/>
        <v>1023</v>
      </c>
      <c r="L197" s="38">
        <f t="shared" si="21"/>
        <v>807741</v>
      </c>
      <c r="M197" t="str">
        <f t="shared" si="22"/>
        <v/>
      </c>
      <c r="R197" s="38">
        <f t="shared" si="19"/>
        <v>807741</v>
      </c>
    </row>
    <row r="198" spans="2:18" hidden="1">
      <c r="B198" s="33">
        <v>44964</v>
      </c>
      <c r="C198" s="34" t="s">
        <v>7336</v>
      </c>
      <c r="D198" s="34" t="s">
        <v>2256</v>
      </c>
      <c r="E198" s="34" t="s">
        <v>7337</v>
      </c>
      <c r="F198" s="35">
        <v>734310</v>
      </c>
      <c r="G198" s="36" t="s">
        <v>2255</v>
      </c>
      <c r="H198" s="35">
        <v>73431</v>
      </c>
      <c r="I198" s="34" t="s">
        <v>7121</v>
      </c>
      <c r="J198" s="34" t="s">
        <v>7329</v>
      </c>
      <c r="K198" s="50">
        <f t="shared" si="20"/>
        <v>3087</v>
      </c>
      <c r="L198" s="38">
        <f t="shared" si="21"/>
        <v>807741</v>
      </c>
      <c r="M198" t="str">
        <f t="shared" si="22"/>
        <v/>
      </c>
      <c r="R198" s="38">
        <f t="shared" si="19"/>
        <v>807741</v>
      </c>
    </row>
    <row r="199" spans="2:18" hidden="1">
      <c r="B199" s="33">
        <v>45027</v>
      </c>
      <c r="C199" s="34" t="s">
        <v>7340</v>
      </c>
      <c r="D199" s="34" t="s">
        <v>2256</v>
      </c>
      <c r="E199" s="34" t="s">
        <v>7121</v>
      </c>
      <c r="F199" s="35">
        <v>734310</v>
      </c>
      <c r="G199" s="36" t="s">
        <v>2255</v>
      </c>
      <c r="H199" s="35">
        <v>73431</v>
      </c>
      <c r="I199" s="34" t="s">
        <v>7121</v>
      </c>
      <c r="J199" s="34" t="s">
        <v>7329</v>
      </c>
      <c r="K199" s="50">
        <f t="shared" si="20"/>
        <v>20645</v>
      </c>
      <c r="L199" s="38">
        <f t="shared" si="21"/>
        <v>807741</v>
      </c>
      <c r="M199" t="str">
        <f t="shared" si="22"/>
        <v/>
      </c>
      <c r="R199" s="38">
        <f t="shared" si="19"/>
        <v>807741</v>
      </c>
    </row>
    <row r="200" spans="2:18" hidden="1">
      <c r="B200" s="33">
        <v>45033</v>
      </c>
      <c r="C200" s="34" t="s">
        <v>7805</v>
      </c>
      <c r="D200" s="34" t="s">
        <v>2256</v>
      </c>
      <c r="E200" s="34" t="s">
        <v>7769</v>
      </c>
      <c r="F200" s="35">
        <v>734310</v>
      </c>
      <c r="G200" s="36" t="s">
        <v>2255</v>
      </c>
      <c r="H200" s="35">
        <v>73431</v>
      </c>
      <c r="I200" s="34" t="s">
        <v>7769</v>
      </c>
      <c r="J200" s="34" t="s">
        <v>7770</v>
      </c>
      <c r="K200" s="50">
        <f t="shared" si="20"/>
        <v>22241</v>
      </c>
      <c r="L200" s="38">
        <f t="shared" si="21"/>
        <v>807741</v>
      </c>
      <c r="M200" t="str">
        <f t="shared" si="22"/>
        <v/>
      </c>
      <c r="R200" s="38">
        <f t="shared" si="19"/>
        <v>807741</v>
      </c>
    </row>
    <row r="201" spans="2:18" hidden="1">
      <c r="B201" s="33">
        <v>44978</v>
      </c>
      <c r="C201" s="34" t="s">
        <v>7926</v>
      </c>
      <c r="D201" s="34" t="s">
        <v>2256</v>
      </c>
      <c r="E201" s="34" t="s">
        <v>7927</v>
      </c>
      <c r="F201" s="35">
        <v>734310</v>
      </c>
      <c r="G201" s="36" t="s">
        <v>2255</v>
      </c>
      <c r="H201" s="35">
        <v>73431</v>
      </c>
      <c r="I201" s="34" t="s">
        <v>7920</v>
      </c>
      <c r="J201" s="34" t="s">
        <v>7921</v>
      </c>
      <c r="K201" s="50">
        <f t="shared" si="20"/>
        <v>6766</v>
      </c>
      <c r="L201" s="38">
        <f t="shared" si="21"/>
        <v>807741</v>
      </c>
      <c r="M201" t="str">
        <f t="shared" si="22"/>
        <v/>
      </c>
      <c r="R201" s="38">
        <f t="shared" si="19"/>
        <v>807741</v>
      </c>
    </row>
    <row r="202" spans="2:18" hidden="1">
      <c r="B202" s="33">
        <v>45019</v>
      </c>
      <c r="C202" s="34" t="s">
        <v>7937</v>
      </c>
      <c r="D202" s="34" t="s">
        <v>2256</v>
      </c>
      <c r="E202" s="34" t="s">
        <v>7935</v>
      </c>
      <c r="F202" s="35">
        <v>734310</v>
      </c>
      <c r="G202" s="36" t="s">
        <v>2255</v>
      </c>
      <c r="H202" s="35">
        <v>73431</v>
      </c>
      <c r="I202" s="34" t="s">
        <v>7920</v>
      </c>
      <c r="J202" s="34" t="s">
        <v>7921</v>
      </c>
      <c r="K202" s="50">
        <f t="shared" si="20"/>
        <v>19150</v>
      </c>
      <c r="L202" s="38">
        <f t="shared" si="21"/>
        <v>807741</v>
      </c>
      <c r="M202" t="str">
        <f t="shared" si="22"/>
        <v/>
      </c>
      <c r="R202" s="38">
        <f t="shared" si="19"/>
        <v>807741</v>
      </c>
    </row>
    <row r="203" spans="2:18" hidden="1" outlineLevel="1">
      <c r="B203" s="33">
        <v>44963</v>
      </c>
      <c r="C203" s="34" t="s">
        <v>2306</v>
      </c>
      <c r="D203" s="34" t="s">
        <v>2256</v>
      </c>
      <c r="E203" s="34" t="s">
        <v>2307</v>
      </c>
      <c r="F203" s="35">
        <v>1424265</v>
      </c>
      <c r="G203" s="36" t="s">
        <v>2255</v>
      </c>
      <c r="H203" s="35">
        <v>142427</v>
      </c>
      <c r="I203" s="34" t="s">
        <v>2308</v>
      </c>
      <c r="J203" s="34" t="s">
        <v>2309</v>
      </c>
      <c r="K203" s="50">
        <f t="shared" si="20"/>
        <v>2899</v>
      </c>
      <c r="L203" s="38">
        <f t="shared" si="21"/>
        <v>1566692</v>
      </c>
      <c r="M203" t="str">
        <f t="shared" si="22"/>
        <v/>
      </c>
    </row>
    <row r="204" spans="2:18" hidden="1" outlineLevel="1">
      <c r="B204" s="33">
        <v>44963</v>
      </c>
      <c r="C204" s="34" t="s">
        <v>2310</v>
      </c>
      <c r="D204" s="34" t="s">
        <v>2256</v>
      </c>
      <c r="E204" s="34" t="s">
        <v>2311</v>
      </c>
      <c r="F204" s="35">
        <v>0</v>
      </c>
      <c r="G204" s="36" t="s">
        <v>2255</v>
      </c>
      <c r="H204" s="35">
        <v>0</v>
      </c>
      <c r="I204" s="34" t="s">
        <v>2308</v>
      </c>
      <c r="J204" s="34" t="s">
        <v>2309</v>
      </c>
      <c r="K204" s="50">
        <f t="shared" si="20"/>
        <v>2900</v>
      </c>
      <c r="L204" s="38">
        <f t="shared" si="21"/>
        <v>0</v>
      </c>
      <c r="M204" t="str">
        <f t="shared" si="22"/>
        <v/>
      </c>
    </row>
    <row r="205" spans="2:18" hidden="1" collapsed="1">
      <c r="B205" s="33">
        <v>44965</v>
      </c>
      <c r="C205" s="34" t="s">
        <v>8072</v>
      </c>
      <c r="D205" s="34" t="s">
        <v>2256</v>
      </c>
      <c r="E205" s="34" t="s">
        <v>8073</v>
      </c>
      <c r="F205" s="35">
        <v>734310</v>
      </c>
      <c r="G205" s="36" t="s">
        <v>2255</v>
      </c>
      <c r="H205" s="35">
        <v>73431</v>
      </c>
      <c r="I205" s="34" t="s">
        <v>8061</v>
      </c>
      <c r="J205" s="34" t="s">
        <v>8062</v>
      </c>
      <c r="K205" s="50">
        <f t="shared" si="20"/>
        <v>3127</v>
      </c>
      <c r="L205" s="38">
        <f t="shared" si="21"/>
        <v>807741</v>
      </c>
      <c r="M205" t="str">
        <f t="shared" si="22"/>
        <v/>
      </c>
      <c r="R205" s="38">
        <f>+L205-Q205</f>
        <v>807741</v>
      </c>
    </row>
    <row r="206" spans="2:18" hidden="1">
      <c r="B206" s="33">
        <v>44966</v>
      </c>
      <c r="C206" s="34" t="s">
        <v>7634</v>
      </c>
      <c r="D206" s="34" t="s">
        <v>2256</v>
      </c>
      <c r="E206" s="34" t="s">
        <v>7635</v>
      </c>
      <c r="F206" s="35">
        <v>741678</v>
      </c>
      <c r="G206" s="36" t="s">
        <v>2255</v>
      </c>
      <c r="H206" s="35">
        <v>74168</v>
      </c>
      <c r="I206" s="34" t="s">
        <v>4496</v>
      </c>
      <c r="J206" s="34" t="s">
        <v>7623</v>
      </c>
      <c r="K206" s="50">
        <f t="shared" si="20"/>
        <v>3586</v>
      </c>
      <c r="L206" s="38">
        <f t="shared" si="21"/>
        <v>815846</v>
      </c>
      <c r="M206" t="str">
        <f t="shared" si="22"/>
        <v/>
      </c>
      <c r="R206" s="38">
        <f>+L206-Q206</f>
        <v>815846</v>
      </c>
    </row>
    <row r="207" spans="2:18" hidden="1">
      <c r="B207" s="33">
        <v>44944</v>
      </c>
      <c r="C207" s="34" t="s">
        <v>7202</v>
      </c>
      <c r="D207" s="34" t="s">
        <v>2256</v>
      </c>
      <c r="E207" s="34" t="s">
        <v>7203</v>
      </c>
      <c r="F207" s="35">
        <v>742500</v>
      </c>
      <c r="G207" s="36" t="s">
        <v>2255</v>
      </c>
      <c r="H207" s="35">
        <v>74250</v>
      </c>
      <c r="I207" s="34" t="s">
        <v>2360</v>
      </c>
      <c r="J207" s="34" t="s">
        <v>7172</v>
      </c>
      <c r="K207" s="50">
        <f t="shared" si="20"/>
        <v>1759</v>
      </c>
      <c r="L207" s="38">
        <f t="shared" si="21"/>
        <v>816750</v>
      </c>
      <c r="M207" t="str">
        <f t="shared" si="22"/>
        <v/>
      </c>
      <c r="R207" s="38">
        <f>+L207-Q207</f>
        <v>816750</v>
      </c>
    </row>
    <row r="208" spans="2:18" hidden="1">
      <c r="B208" s="33">
        <v>44935</v>
      </c>
      <c r="C208" s="34" t="s">
        <v>7626</v>
      </c>
      <c r="D208" s="34" t="s">
        <v>2256</v>
      </c>
      <c r="E208" s="34" t="s">
        <v>7627</v>
      </c>
      <c r="F208" s="35">
        <v>777000</v>
      </c>
      <c r="G208" s="36" t="s">
        <v>2255</v>
      </c>
      <c r="H208" s="35">
        <v>77700</v>
      </c>
      <c r="I208" s="34" t="s">
        <v>4496</v>
      </c>
      <c r="J208" s="34" t="s">
        <v>7623</v>
      </c>
      <c r="K208" s="50">
        <f t="shared" si="20"/>
        <v>930</v>
      </c>
      <c r="L208" s="38">
        <f t="shared" si="21"/>
        <v>854700</v>
      </c>
      <c r="M208" t="str">
        <f t="shared" si="22"/>
        <v/>
      </c>
      <c r="R208" s="38">
        <f>+L208-Q208</f>
        <v>854700</v>
      </c>
    </row>
    <row r="209" spans="2:18" hidden="1">
      <c r="B209" s="33">
        <v>44930</v>
      </c>
      <c r="C209" s="34" t="s">
        <v>7125</v>
      </c>
      <c r="D209" s="34" t="s">
        <v>2256</v>
      </c>
      <c r="E209" s="34" t="s">
        <v>7407</v>
      </c>
      <c r="F209" s="35">
        <v>839151</v>
      </c>
      <c r="G209" s="36" t="s">
        <v>2255</v>
      </c>
      <c r="H209" s="35">
        <v>83915</v>
      </c>
      <c r="I209" s="34" t="s">
        <v>7403</v>
      </c>
      <c r="J209" s="34" t="s">
        <v>7406</v>
      </c>
      <c r="K209" s="50">
        <f t="shared" si="20"/>
        <v>303</v>
      </c>
      <c r="L209" s="38">
        <f t="shared" si="21"/>
        <v>923066</v>
      </c>
      <c r="M209" t="str">
        <f t="shared" si="22"/>
        <v/>
      </c>
      <c r="R209" s="38">
        <f>+L209-Q209</f>
        <v>923066</v>
      </c>
    </row>
    <row r="210" spans="2:18" hidden="1" outlineLevel="1">
      <c r="B210" s="33">
        <v>44963</v>
      </c>
      <c r="C210" s="34" t="s">
        <v>2326</v>
      </c>
      <c r="D210" s="34" t="s">
        <v>2256</v>
      </c>
      <c r="E210" s="34" t="s">
        <v>2327</v>
      </c>
      <c r="F210" s="35">
        <v>921784</v>
      </c>
      <c r="G210" s="36" t="s">
        <v>2255</v>
      </c>
      <c r="H210" s="35">
        <v>92178</v>
      </c>
      <c r="I210" s="34" t="s">
        <v>2308</v>
      </c>
      <c r="J210" s="34" t="s">
        <v>2309</v>
      </c>
      <c r="K210" s="50">
        <f t="shared" si="20"/>
        <v>2915</v>
      </c>
      <c r="L210" s="38">
        <f t="shared" si="21"/>
        <v>1013962</v>
      </c>
      <c r="M210" t="str">
        <f t="shared" si="22"/>
        <v/>
      </c>
    </row>
    <row r="211" spans="2:18" hidden="1" outlineLevel="1">
      <c r="B211" s="33">
        <v>44963</v>
      </c>
      <c r="C211" s="34" t="s">
        <v>2328</v>
      </c>
      <c r="D211" s="34" t="s">
        <v>2256</v>
      </c>
      <c r="E211" s="34" t="s">
        <v>2329</v>
      </c>
      <c r="F211" s="35">
        <v>1279643</v>
      </c>
      <c r="G211" s="36" t="s">
        <v>2255</v>
      </c>
      <c r="H211" s="35">
        <v>127964</v>
      </c>
      <c r="I211" s="34" t="s">
        <v>2308</v>
      </c>
      <c r="J211" s="34" t="s">
        <v>2309</v>
      </c>
      <c r="K211" s="50">
        <f t="shared" si="20"/>
        <v>2917</v>
      </c>
      <c r="L211" s="38">
        <f t="shared" si="21"/>
        <v>1407607</v>
      </c>
      <c r="M211" t="str">
        <f t="shared" si="22"/>
        <v/>
      </c>
    </row>
    <row r="212" spans="2:18" hidden="1" collapsed="1">
      <c r="B212" s="33">
        <v>44929</v>
      </c>
      <c r="C212" s="34" t="s">
        <v>7327</v>
      </c>
      <c r="D212" s="34" t="s">
        <v>2256</v>
      </c>
      <c r="E212" s="34" t="s">
        <v>7328</v>
      </c>
      <c r="F212" s="35">
        <v>848400</v>
      </c>
      <c r="G212" s="36" t="s">
        <v>2255</v>
      </c>
      <c r="H212" s="35">
        <v>84840</v>
      </c>
      <c r="I212" s="34" t="s">
        <v>7121</v>
      </c>
      <c r="J212" s="34" t="s">
        <v>7329</v>
      </c>
      <c r="K212" s="50">
        <f t="shared" si="20"/>
        <v>168</v>
      </c>
      <c r="L212" s="38">
        <f t="shared" si="21"/>
        <v>933240</v>
      </c>
      <c r="M212" t="str">
        <f t="shared" si="22"/>
        <v/>
      </c>
      <c r="R212" s="38">
        <f t="shared" ref="R212:R238" si="23">+L212-Q212</f>
        <v>933240</v>
      </c>
    </row>
    <row r="213" spans="2:18" hidden="1">
      <c r="B213" s="33">
        <v>44930</v>
      </c>
      <c r="C213" s="34" t="s">
        <v>7404</v>
      </c>
      <c r="D213" s="34" t="s">
        <v>2256</v>
      </c>
      <c r="E213" s="34" t="s">
        <v>7405</v>
      </c>
      <c r="F213" s="35">
        <v>848400</v>
      </c>
      <c r="G213" s="36" t="s">
        <v>2255</v>
      </c>
      <c r="H213" s="35">
        <v>84840</v>
      </c>
      <c r="I213" s="34" t="s">
        <v>7403</v>
      </c>
      <c r="J213" s="34" t="s">
        <v>7406</v>
      </c>
      <c r="K213" s="50">
        <f t="shared" si="20"/>
        <v>302</v>
      </c>
      <c r="L213" s="38">
        <f t="shared" si="21"/>
        <v>933240</v>
      </c>
      <c r="M213" t="str">
        <f t="shared" si="22"/>
        <v/>
      </c>
      <c r="R213" s="38">
        <f t="shared" si="23"/>
        <v>933240</v>
      </c>
    </row>
    <row r="214" spans="2:18" hidden="1">
      <c r="B214" s="33">
        <v>44930</v>
      </c>
      <c r="C214" s="34" t="s">
        <v>7445</v>
      </c>
      <c r="D214" s="34" t="s">
        <v>2256</v>
      </c>
      <c r="E214" s="34" t="s">
        <v>7434</v>
      </c>
      <c r="F214" s="35">
        <v>848400</v>
      </c>
      <c r="G214" s="36" t="s">
        <v>2255</v>
      </c>
      <c r="H214" s="35">
        <v>84840</v>
      </c>
      <c r="I214" s="34" t="s">
        <v>7435</v>
      </c>
      <c r="J214" s="34" t="s">
        <v>7446</v>
      </c>
      <c r="K214" s="50">
        <f t="shared" si="20"/>
        <v>312</v>
      </c>
      <c r="L214" s="38">
        <f t="shared" si="21"/>
        <v>933240</v>
      </c>
      <c r="M214" t="str">
        <f t="shared" si="22"/>
        <v/>
      </c>
      <c r="R214" s="38">
        <f t="shared" si="23"/>
        <v>933240</v>
      </c>
    </row>
    <row r="215" spans="2:18" hidden="1">
      <c r="B215" s="33">
        <v>44929</v>
      </c>
      <c r="C215" s="34" t="s">
        <v>6448</v>
      </c>
      <c r="D215" s="34" t="s">
        <v>2256</v>
      </c>
      <c r="E215" s="34" t="s">
        <v>7457</v>
      </c>
      <c r="F215" s="35">
        <v>848400</v>
      </c>
      <c r="G215" s="36" t="s">
        <v>2255</v>
      </c>
      <c r="H215" s="35">
        <v>84840</v>
      </c>
      <c r="I215" s="34" t="s">
        <v>2532</v>
      </c>
      <c r="J215" s="34" t="s">
        <v>7458</v>
      </c>
      <c r="K215" s="50">
        <f t="shared" si="20"/>
        <v>153</v>
      </c>
      <c r="L215" s="38">
        <f t="shared" si="21"/>
        <v>933240</v>
      </c>
      <c r="M215" t="str">
        <f t="shared" si="22"/>
        <v/>
      </c>
      <c r="R215" s="38">
        <f t="shared" si="23"/>
        <v>933240</v>
      </c>
    </row>
    <row r="216" spans="2:18" hidden="1">
      <c r="B216" s="33">
        <v>44932</v>
      </c>
      <c r="C216" s="34" t="s">
        <v>7504</v>
      </c>
      <c r="D216" s="34" t="s">
        <v>2256</v>
      </c>
      <c r="E216" s="34" t="s">
        <v>7505</v>
      </c>
      <c r="F216" s="35">
        <v>848400</v>
      </c>
      <c r="G216" s="36" t="s">
        <v>2255</v>
      </c>
      <c r="H216" s="35">
        <v>84840</v>
      </c>
      <c r="I216" s="34" t="s">
        <v>7499</v>
      </c>
      <c r="J216" s="34" t="s">
        <v>7500</v>
      </c>
      <c r="K216" s="50">
        <f t="shared" si="20"/>
        <v>763</v>
      </c>
      <c r="L216" s="38">
        <f t="shared" si="21"/>
        <v>933240</v>
      </c>
      <c r="M216" t="str">
        <f t="shared" si="22"/>
        <v/>
      </c>
      <c r="R216" s="38">
        <f t="shared" si="23"/>
        <v>933240</v>
      </c>
    </row>
    <row r="217" spans="2:18" hidden="1">
      <c r="B217" s="33">
        <v>44930</v>
      </c>
      <c r="C217" s="34" t="s">
        <v>6534</v>
      </c>
      <c r="D217" s="34" t="s">
        <v>2256</v>
      </c>
      <c r="E217" s="34" t="s">
        <v>7558</v>
      </c>
      <c r="F217" s="35">
        <v>848400</v>
      </c>
      <c r="G217" s="36" t="s">
        <v>2255</v>
      </c>
      <c r="H217" s="35">
        <v>84840</v>
      </c>
      <c r="I217" s="34" t="s">
        <v>7118</v>
      </c>
      <c r="J217" s="34" t="s">
        <v>7559</v>
      </c>
      <c r="K217" s="50">
        <f t="shared" si="20"/>
        <v>311</v>
      </c>
      <c r="L217" s="38">
        <f t="shared" si="21"/>
        <v>933240</v>
      </c>
      <c r="M217" t="str">
        <f t="shared" si="22"/>
        <v/>
      </c>
      <c r="R217" s="38">
        <f t="shared" si="23"/>
        <v>933240</v>
      </c>
    </row>
    <row r="218" spans="2:18" hidden="1">
      <c r="B218" s="33">
        <v>45003</v>
      </c>
      <c r="C218" s="34" t="s">
        <v>7722</v>
      </c>
      <c r="D218" s="34" t="s">
        <v>2256</v>
      </c>
      <c r="E218" s="34" t="s">
        <v>7723</v>
      </c>
      <c r="F218" s="35">
        <v>848400</v>
      </c>
      <c r="G218" s="36" t="s">
        <v>2255</v>
      </c>
      <c r="H218" s="35">
        <v>84840</v>
      </c>
      <c r="I218" s="34" t="s">
        <v>7710</v>
      </c>
      <c r="J218" s="34" t="s">
        <v>7711</v>
      </c>
      <c r="K218" s="50">
        <f t="shared" si="20"/>
        <v>15729</v>
      </c>
      <c r="L218" s="38">
        <f t="shared" si="21"/>
        <v>933240</v>
      </c>
      <c r="M218" t="str">
        <f t="shared" si="22"/>
        <v/>
      </c>
      <c r="R218" s="38">
        <f t="shared" si="23"/>
        <v>933240</v>
      </c>
    </row>
    <row r="219" spans="2:18" hidden="1">
      <c r="B219" s="33">
        <v>45002</v>
      </c>
      <c r="C219" s="34" t="s">
        <v>7898</v>
      </c>
      <c r="D219" s="34" t="s">
        <v>2256</v>
      </c>
      <c r="E219" s="34" t="s">
        <v>7899</v>
      </c>
      <c r="F219" s="35">
        <v>848400</v>
      </c>
      <c r="G219" s="36" t="s">
        <v>2255</v>
      </c>
      <c r="H219" s="35">
        <v>84840</v>
      </c>
      <c r="I219" s="34" t="s">
        <v>7850</v>
      </c>
      <c r="J219" s="34" t="s">
        <v>7851</v>
      </c>
      <c r="K219" s="50">
        <f t="shared" si="20"/>
        <v>15649</v>
      </c>
      <c r="L219" s="38">
        <f t="shared" si="21"/>
        <v>933240</v>
      </c>
      <c r="M219" t="str">
        <f t="shared" si="22"/>
        <v/>
      </c>
      <c r="R219" s="38">
        <f t="shared" si="23"/>
        <v>933240</v>
      </c>
    </row>
    <row r="220" spans="2:18" hidden="1">
      <c r="B220" s="33">
        <v>44930</v>
      </c>
      <c r="C220" s="34" t="s">
        <v>7918</v>
      </c>
      <c r="D220" s="34" t="s">
        <v>2256</v>
      </c>
      <c r="E220" s="34" t="s">
        <v>7919</v>
      </c>
      <c r="F220" s="35">
        <v>848400</v>
      </c>
      <c r="G220" s="36" t="s">
        <v>2255</v>
      </c>
      <c r="H220" s="35">
        <v>84840</v>
      </c>
      <c r="I220" s="34" t="s">
        <v>7920</v>
      </c>
      <c r="J220" s="34" t="s">
        <v>7921</v>
      </c>
      <c r="K220" s="50">
        <f t="shared" si="20"/>
        <v>244</v>
      </c>
      <c r="L220" s="38">
        <f t="shared" si="21"/>
        <v>933240</v>
      </c>
      <c r="M220" t="str">
        <f t="shared" si="22"/>
        <v/>
      </c>
      <c r="R220" s="38">
        <f t="shared" si="23"/>
        <v>933240</v>
      </c>
    </row>
    <row r="221" spans="2:18" hidden="1">
      <c r="B221" s="33">
        <v>44929</v>
      </c>
      <c r="C221" s="34" t="s">
        <v>7941</v>
      </c>
      <c r="D221" s="34" t="s">
        <v>2256</v>
      </c>
      <c r="E221" s="34" t="s">
        <v>7942</v>
      </c>
      <c r="F221" s="35">
        <v>848400</v>
      </c>
      <c r="G221" s="36" t="s">
        <v>2255</v>
      </c>
      <c r="H221" s="35">
        <v>84840</v>
      </c>
      <c r="I221" s="34" t="s">
        <v>3509</v>
      </c>
      <c r="J221" s="34" t="s">
        <v>7943</v>
      </c>
      <c r="K221" s="50">
        <f t="shared" si="20"/>
        <v>122</v>
      </c>
      <c r="L221" s="38">
        <f t="shared" si="21"/>
        <v>933240</v>
      </c>
      <c r="M221" t="str">
        <f t="shared" si="22"/>
        <v/>
      </c>
      <c r="R221" s="38">
        <f t="shared" si="23"/>
        <v>933240</v>
      </c>
    </row>
    <row r="222" spans="2:18" hidden="1">
      <c r="B222" s="33">
        <v>45021</v>
      </c>
      <c r="C222" s="34" t="s">
        <v>8050</v>
      </c>
      <c r="D222" s="34" t="s">
        <v>2256</v>
      </c>
      <c r="E222" s="34" t="s">
        <v>8051</v>
      </c>
      <c r="F222" s="35">
        <v>850875</v>
      </c>
      <c r="G222" s="36" t="s">
        <v>2255</v>
      </c>
      <c r="H222" s="35">
        <v>85088</v>
      </c>
      <c r="I222" s="34" t="s">
        <v>8013</v>
      </c>
      <c r="J222" s="34" t="s">
        <v>8014</v>
      </c>
      <c r="K222" s="50">
        <f t="shared" si="20"/>
        <v>19303</v>
      </c>
      <c r="L222" s="38">
        <f t="shared" si="21"/>
        <v>935963</v>
      </c>
      <c r="M222" t="str">
        <f t="shared" si="22"/>
        <v/>
      </c>
      <c r="R222" s="38">
        <f t="shared" si="23"/>
        <v>935963</v>
      </c>
    </row>
    <row r="223" spans="2:18" hidden="1">
      <c r="B223" s="33">
        <v>44929</v>
      </c>
      <c r="C223" s="34" t="s">
        <v>7170</v>
      </c>
      <c r="D223" s="34" t="s">
        <v>2256</v>
      </c>
      <c r="E223" s="34" t="s">
        <v>7171</v>
      </c>
      <c r="F223" s="35">
        <v>865200</v>
      </c>
      <c r="G223" s="36" t="s">
        <v>2255</v>
      </c>
      <c r="H223" s="35">
        <v>86520</v>
      </c>
      <c r="I223" s="34" t="s">
        <v>2360</v>
      </c>
      <c r="J223" s="34" t="s">
        <v>7172</v>
      </c>
      <c r="K223" s="50">
        <f t="shared" si="20"/>
        <v>105</v>
      </c>
      <c r="L223" s="38">
        <f t="shared" si="21"/>
        <v>951720</v>
      </c>
      <c r="M223" t="str">
        <f t="shared" si="22"/>
        <v/>
      </c>
      <c r="R223" s="38">
        <f t="shared" si="23"/>
        <v>951720</v>
      </c>
    </row>
    <row r="224" spans="2:18" hidden="1">
      <c r="B224" s="33">
        <v>45026</v>
      </c>
      <c r="C224" s="34" t="s">
        <v>7279</v>
      </c>
      <c r="D224" s="34" t="s">
        <v>2256</v>
      </c>
      <c r="E224" s="34" t="s">
        <v>7171</v>
      </c>
      <c r="F224" s="35">
        <v>865200</v>
      </c>
      <c r="G224" s="36" t="s">
        <v>2255</v>
      </c>
      <c r="H224" s="35">
        <v>86520</v>
      </c>
      <c r="I224" s="34" t="s">
        <v>2360</v>
      </c>
      <c r="J224" s="34" t="s">
        <v>7172</v>
      </c>
      <c r="K224" s="50">
        <f t="shared" si="20"/>
        <v>20515</v>
      </c>
      <c r="L224" s="38">
        <f t="shared" si="21"/>
        <v>951720</v>
      </c>
      <c r="M224" t="str">
        <f t="shared" si="22"/>
        <v/>
      </c>
      <c r="R224" s="38">
        <f t="shared" si="23"/>
        <v>951720</v>
      </c>
    </row>
    <row r="225" spans="1:19" hidden="1">
      <c r="B225" s="33">
        <v>44931</v>
      </c>
      <c r="C225" s="34" t="s">
        <v>4602</v>
      </c>
      <c r="D225" s="34" t="s">
        <v>2256</v>
      </c>
      <c r="E225" s="34" t="s">
        <v>7371</v>
      </c>
      <c r="F225" s="35">
        <v>865200</v>
      </c>
      <c r="G225" s="36" t="s">
        <v>2255</v>
      </c>
      <c r="H225" s="35">
        <v>86520</v>
      </c>
      <c r="I225" s="34" t="s">
        <v>7372</v>
      </c>
      <c r="J225" s="34" t="s">
        <v>7373</v>
      </c>
      <c r="K225" s="50">
        <f t="shared" si="20"/>
        <v>408</v>
      </c>
      <c r="L225" s="38">
        <f t="shared" si="21"/>
        <v>951720</v>
      </c>
      <c r="M225" t="str">
        <f t="shared" si="22"/>
        <v/>
      </c>
      <c r="R225" s="38">
        <f t="shared" si="23"/>
        <v>951720</v>
      </c>
    </row>
    <row r="226" spans="1:19" hidden="1">
      <c r="B226" s="33">
        <v>45015</v>
      </c>
      <c r="C226" s="34" t="s">
        <v>7395</v>
      </c>
      <c r="D226" s="34" t="s">
        <v>2256</v>
      </c>
      <c r="E226" s="34" t="s">
        <v>7396</v>
      </c>
      <c r="F226" s="35">
        <v>865200</v>
      </c>
      <c r="G226" s="36" t="s">
        <v>2255</v>
      </c>
      <c r="H226" s="35">
        <v>86520</v>
      </c>
      <c r="I226" s="34" t="s">
        <v>7372</v>
      </c>
      <c r="J226" s="34" t="s">
        <v>7373</v>
      </c>
      <c r="K226" s="50">
        <f t="shared" si="20"/>
        <v>17794</v>
      </c>
      <c r="L226" s="38">
        <f t="shared" si="21"/>
        <v>951720</v>
      </c>
      <c r="M226" t="str">
        <f t="shared" si="22"/>
        <v/>
      </c>
      <c r="R226" s="38">
        <f t="shared" si="23"/>
        <v>951720</v>
      </c>
    </row>
    <row r="227" spans="1:19" hidden="1">
      <c r="B227" s="33">
        <v>44931</v>
      </c>
      <c r="C227" s="34" t="s">
        <v>7594</v>
      </c>
      <c r="D227" s="34" t="s">
        <v>2256</v>
      </c>
      <c r="E227" s="34" t="s">
        <v>7595</v>
      </c>
      <c r="F227" s="35">
        <v>865200</v>
      </c>
      <c r="G227" s="36" t="s">
        <v>2255</v>
      </c>
      <c r="H227" s="35">
        <v>86520</v>
      </c>
      <c r="I227" s="34" t="s">
        <v>7596</v>
      </c>
      <c r="J227" s="34" t="s">
        <v>7597</v>
      </c>
      <c r="K227" s="50">
        <f t="shared" si="20"/>
        <v>406</v>
      </c>
      <c r="L227" s="38">
        <f t="shared" si="21"/>
        <v>951720</v>
      </c>
      <c r="M227" t="str">
        <f t="shared" si="22"/>
        <v/>
      </c>
      <c r="R227" s="38">
        <f t="shared" si="23"/>
        <v>951720</v>
      </c>
    </row>
    <row r="228" spans="1:19" s="75" customFormat="1" hidden="1">
      <c r="A228"/>
      <c r="B228" s="33">
        <v>45019</v>
      </c>
      <c r="C228" s="34" t="s">
        <v>7802</v>
      </c>
      <c r="D228" s="34" t="s">
        <v>2256</v>
      </c>
      <c r="E228" s="34" t="s">
        <v>7803</v>
      </c>
      <c r="F228" s="35">
        <v>865200</v>
      </c>
      <c r="G228" s="36" t="s">
        <v>2255</v>
      </c>
      <c r="H228" s="35">
        <v>86520</v>
      </c>
      <c r="I228" s="34" t="s">
        <v>7769</v>
      </c>
      <c r="J228" s="34" t="s">
        <v>7770</v>
      </c>
      <c r="K228" s="50">
        <f t="shared" si="20"/>
        <v>19119</v>
      </c>
      <c r="L228" s="38">
        <f t="shared" si="21"/>
        <v>951720</v>
      </c>
      <c r="M228" t="str">
        <f t="shared" si="22"/>
        <v/>
      </c>
      <c r="N228"/>
      <c r="O228"/>
      <c r="P228"/>
      <c r="Q228"/>
      <c r="R228" s="38">
        <f t="shared" si="23"/>
        <v>951720</v>
      </c>
      <c r="S228"/>
    </row>
    <row r="229" spans="1:19" hidden="1">
      <c r="B229" s="33">
        <v>45027</v>
      </c>
      <c r="C229" s="34" t="s">
        <v>7909</v>
      </c>
      <c r="D229" s="34" t="s">
        <v>2256</v>
      </c>
      <c r="E229" s="34" t="s">
        <v>7850</v>
      </c>
      <c r="F229" s="35">
        <v>865200</v>
      </c>
      <c r="G229" s="36" t="s">
        <v>2255</v>
      </c>
      <c r="H229" s="35">
        <v>86520</v>
      </c>
      <c r="I229" s="34" t="s">
        <v>7850</v>
      </c>
      <c r="J229" s="34" t="s">
        <v>7851</v>
      </c>
      <c r="K229" s="50">
        <f t="shared" si="20"/>
        <v>20636</v>
      </c>
      <c r="L229" s="38">
        <f t="shared" si="21"/>
        <v>951720</v>
      </c>
      <c r="M229" t="str">
        <f t="shared" si="22"/>
        <v/>
      </c>
      <c r="R229" s="38">
        <f t="shared" si="23"/>
        <v>951720</v>
      </c>
    </row>
    <row r="230" spans="1:19" hidden="1">
      <c r="B230" s="33">
        <v>45031</v>
      </c>
      <c r="C230" s="34" t="s">
        <v>7911</v>
      </c>
      <c r="D230" s="34" t="s">
        <v>2256</v>
      </c>
      <c r="E230" s="34" t="s">
        <v>7850</v>
      </c>
      <c r="F230" s="35">
        <v>865200</v>
      </c>
      <c r="G230" s="36" t="s">
        <v>2255</v>
      </c>
      <c r="H230" s="35">
        <v>86520</v>
      </c>
      <c r="I230" s="34" t="s">
        <v>7850</v>
      </c>
      <c r="J230" s="34" t="s">
        <v>7851</v>
      </c>
      <c r="K230" s="50">
        <f t="shared" si="20"/>
        <v>22192</v>
      </c>
      <c r="L230" s="38">
        <f t="shared" si="21"/>
        <v>951720</v>
      </c>
      <c r="M230" t="str">
        <f t="shared" si="22"/>
        <v/>
      </c>
      <c r="R230" s="38">
        <f t="shared" si="23"/>
        <v>951720</v>
      </c>
    </row>
    <row r="231" spans="1:19" hidden="1">
      <c r="B231" s="33">
        <v>45034</v>
      </c>
      <c r="C231" s="34" t="s">
        <v>7913</v>
      </c>
      <c r="D231" s="34" t="s">
        <v>2256</v>
      </c>
      <c r="E231" s="34" t="s">
        <v>7850</v>
      </c>
      <c r="F231" s="35">
        <v>865200</v>
      </c>
      <c r="G231" s="36" t="s">
        <v>2255</v>
      </c>
      <c r="H231" s="35">
        <v>86520</v>
      </c>
      <c r="I231" s="34" t="s">
        <v>7850</v>
      </c>
      <c r="J231" s="34" t="s">
        <v>7851</v>
      </c>
      <c r="K231" s="50">
        <f t="shared" si="20"/>
        <v>22363</v>
      </c>
      <c r="L231" s="38">
        <f t="shared" si="21"/>
        <v>951720</v>
      </c>
      <c r="M231" t="str">
        <f t="shared" si="22"/>
        <v/>
      </c>
      <c r="R231" s="38">
        <f t="shared" si="23"/>
        <v>951720</v>
      </c>
    </row>
    <row r="232" spans="1:19" hidden="1">
      <c r="B232" s="33">
        <v>45029</v>
      </c>
      <c r="C232" s="34" t="s">
        <v>7939</v>
      </c>
      <c r="D232" s="34" t="s">
        <v>2256</v>
      </c>
      <c r="E232" s="34" t="s">
        <v>7935</v>
      </c>
      <c r="F232" s="35">
        <v>865200</v>
      </c>
      <c r="G232" s="36" t="s">
        <v>2255</v>
      </c>
      <c r="H232" s="35">
        <v>86520</v>
      </c>
      <c r="I232" s="34" t="s">
        <v>7920</v>
      </c>
      <c r="J232" s="34" t="s">
        <v>7921</v>
      </c>
      <c r="K232" s="50">
        <f t="shared" si="20"/>
        <v>21990</v>
      </c>
      <c r="L232" s="38">
        <f t="shared" si="21"/>
        <v>951720</v>
      </c>
      <c r="M232" t="str">
        <f t="shared" si="22"/>
        <v/>
      </c>
      <c r="R232" s="38">
        <f t="shared" si="23"/>
        <v>951720</v>
      </c>
    </row>
    <row r="233" spans="1:19" hidden="1">
      <c r="B233" s="33">
        <v>45027</v>
      </c>
      <c r="C233" s="34" t="s">
        <v>8086</v>
      </c>
      <c r="D233" s="34" t="s">
        <v>2256</v>
      </c>
      <c r="E233" s="34" t="s">
        <v>8061</v>
      </c>
      <c r="F233" s="35">
        <v>865200</v>
      </c>
      <c r="G233" s="36" t="s">
        <v>2255</v>
      </c>
      <c r="H233" s="35">
        <v>86520</v>
      </c>
      <c r="I233" s="34" t="s">
        <v>8061</v>
      </c>
      <c r="J233" s="34" t="s">
        <v>8062</v>
      </c>
      <c r="K233" s="50">
        <f t="shared" si="20"/>
        <v>20638</v>
      </c>
      <c r="L233" s="38">
        <f t="shared" si="21"/>
        <v>951720</v>
      </c>
      <c r="M233" t="str">
        <f t="shared" si="22"/>
        <v/>
      </c>
      <c r="R233" s="38">
        <f t="shared" si="23"/>
        <v>951720</v>
      </c>
    </row>
    <row r="234" spans="1:19" hidden="1">
      <c r="B234" s="33">
        <v>45030</v>
      </c>
      <c r="C234" s="34" t="s">
        <v>8087</v>
      </c>
      <c r="D234" s="34" t="s">
        <v>2256</v>
      </c>
      <c r="E234" s="34" t="s">
        <v>8061</v>
      </c>
      <c r="F234" s="35">
        <v>865200</v>
      </c>
      <c r="G234" s="36" t="s">
        <v>2255</v>
      </c>
      <c r="H234" s="35">
        <v>86520</v>
      </c>
      <c r="I234" s="34" t="s">
        <v>8061</v>
      </c>
      <c r="J234" s="34" t="s">
        <v>8062</v>
      </c>
      <c r="K234" s="50">
        <f t="shared" si="20"/>
        <v>22141</v>
      </c>
      <c r="L234" s="38">
        <f t="shared" si="21"/>
        <v>951720</v>
      </c>
      <c r="M234" t="str">
        <f t="shared" si="22"/>
        <v/>
      </c>
      <c r="R234" s="38">
        <f t="shared" si="23"/>
        <v>951720</v>
      </c>
    </row>
    <row r="235" spans="1:19" hidden="1">
      <c r="B235" s="33">
        <v>44998</v>
      </c>
      <c r="C235" s="34" t="s">
        <v>7960</v>
      </c>
      <c r="D235" s="34" t="s">
        <v>2256</v>
      </c>
      <c r="E235" s="34" t="s">
        <v>7942</v>
      </c>
      <c r="F235" s="35">
        <v>869400</v>
      </c>
      <c r="G235" s="36" t="s">
        <v>2255</v>
      </c>
      <c r="H235" s="35">
        <v>86940</v>
      </c>
      <c r="I235" s="34" t="s">
        <v>3509</v>
      </c>
      <c r="J235" s="34" t="s">
        <v>7943</v>
      </c>
      <c r="K235" s="50">
        <f t="shared" si="20"/>
        <v>13477</v>
      </c>
      <c r="L235" s="38">
        <f t="shared" si="21"/>
        <v>956340</v>
      </c>
      <c r="M235" t="str">
        <f t="shared" si="22"/>
        <v/>
      </c>
      <c r="R235" s="38">
        <f t="shared" si="23"/>
        <v>956340</v>
      </c>
    </row>
    <row r="236" spans="1:19" hidden="1">
      <c r="B236" s="33">
        <v>44933</v>
      </c>
      <c r="C236" s="34" t="s">
        <v>7177</v>
      </c>
      <c r="D236" s="34" t="s">
        <v>2256</v>
      </c>
      <c r="E236" s="34" t="s">
        <v>7178</v>
      </c>
      <c r="F236" s="35">
        <v>882000</v>
      </c>
      <c r="G236" s="36" t="s">
        <v>2255</v>
      </c>
      <c r="H236" s="35">
        <v>88200</v>
      </c>
      <c r="I236" s="34" t="s">
        <v>2360</v>
      </c>
      <c r="J236" s="34" t="s">
        <v>7172</v>
      </c>
      <c r="K236" s="50">
        <f t="shared" si="20"/>
        <v>827</v>
      </c>
      <c r="L236" s="38">
        <f t="shared" si="21"/>
        <v>970200</v>
      </c>
      <c r="M236" t="str">
        <f t="shared" si="22"/>
        <v/>
      </c>
      <c r="R236" s="38">
        <f t="shared" si="23"/>
        <v>970200</v>
      </c>
    </row>
    <row r="237" spans="1:19" hidden="1">
      <c r="B237" s="33">
        <v>45006</v>
      </c>
      <c r="C237" s="34" t="s">
        <v>7263</v>
      </c>
      <c r="D237" s="34" t="s">
        <v>2256</v>
      </c>
      <c r="E237" s="34" t="s">
        <v>7188</v>
      </c>
      <c r="F237" s="35">
        <v>882000</v>
      </c>
      <c r="G237" s="36" t="s">
        <v>2255</v>
      </c>
      <c r="H237" s="35">
        <v>88200</v>
      </c>
      <c r="I237" s="34" t="s">
        <v>2360</v>
      </c>
      <c r="J237" s="34" t="s">
        <v>7172</v>
      </c>
      <c r="K237" s="50">
        <f t="shared" si="20"/>
        <v>15844</v>
      </c>
      <c r="L237" s="38">
        <f t="shared" si="21"/>
        <v>970200</v>
      </c>
      <c r="M237" t="str">
        <f t="shared" si="22"/>
        <v/>
      </c>
      <c r="R237" s="38">
        <f t="shared" si="23"/>
        <v>970200</v>
      </c>
    </row>
    <row r="238" spans="1:19" hidden="1">
      <c r="B238" s="33">
        <v>45012</v>
      </c>
      <c r="C238" s="34" t="s">
        <v>7268</v>
      </c>
      <c r="D238" s="34" t="s">
        <v>2256</v>
      </c>
      <c r="E238" s="34" t="s">
        <v>7255</v>
      </c>
      <c r="F238" s="35">
        <v>882000</v>
      </c>
      <c r="G238" s="36" t="s">
        <v>2255</v>
      </c>
      <c r="H238" s="35">
        <v>88200</v>
      </c>
      <c r="I238" s="34" t="s">
        <v>2360</v>
      </c>
      <c r="J238" s="34" t="s">
        <v>7172</v>
      </c>
      <c r="K238" s="50">
        <f t="shared" si="20"/>
        <v>17531</v>
      </c>
      <c r="L238" s="38">
        <f t="shared" si="21"/>
        <v>970200</v>
      </c>
      <c r="M238" t="str">
        <f t="shared" si="22"/>
        <v/>
      </c>
      <c r="R238" s="38">
        <f t="shared" si="23"/>
        <v>970200</v>
      </c>
    </row>
    <row r="239" spans="1:19" hidden="1" outlineLevel="1">
      <c r="B239" s="33">
        <v>44963</v>
      </c>
      <c r="C239" s="34" t="s">
        <v>2390</v>
      </c>
      <c r="D239" s="34" t="s">
        <v>2256</v>
      </c>
      <c r="E239" s="34" t="s">
        <v>2391</v>
      </c>
      <c r="F239" s="35">
        <v>419160</v>
      </c>
      <c r="G239" s="36" t="s">
        <v>2255</v>
      </c>
      <c r="H239" s="35">
        <v>41916</v>
      </c>
      <c r="I239" s="34" t="s">
        <v>2308</v>
      </c>
      <c r="J239" s="34" t="s">
        <v>2309</v>
      </c>
      <c r="K239" s="50">
        <f t="shared" si="20"/>
        <v>2958</v>
      </c>
      <c r="L239" s="38">
        <f t="shared" si="21"/>
        <v>461076</v>
      </c>
      <c r="M239" t="str">
        <f t="shared" si="22"/>
        <v/>
      </c>
    </row>
    <row r="240" spans="1:19" hidden="1" collapsed="1">
      <c r="B240" s="33">
        <v>45027</v>
      </c>
      <c r="C240" s="34" t="s">
        <v>7704</v>
      </c>
      <c r="D240" s="34" t="s">
        <v>2256</v>
      </c>
      <c r="E240" s="34" t="s">
        <v>7678</v>
      </c>
      <c r="F240" s="35">
        <v>882000</v>
      </c>
      <c r="G240" s="36" t="s">
        <v>2255</v>
      </c>
      <c r="H240" s="35">
        <v>88200</v>
      </c>
      <c r="I240" s="34" t="s">
        <v>7678</v>
      </c>
      <c r="J240" s="34" t="s">
        <v>7679</v>
      </c>
      <c r="K240" s="50">
        <f t="shared" si="20"/>
        <v>20576</v>
      </c>
      <c r="L240" s="38">
        <f t="shared" si="21"/>
        <v>970200</v>
      </c>
      <c r="M240" t="str">
        <f t="shared" si="22"/>
        <v/>
      </c>
      <c r="R240" s="38">
        <f>+L240-Q240</f>
        <v>970200</v>
      </c>
    </row>
    <row r="241" spans="2:18" hidden="1" outlineLevel="1">
      <c r="B241" s="33">
        <v>44963</v>
      </c>
      <c r="C241" s="34" t="s">
        <v>2394</v>
      </c>
      <c r="D241" s="34" t="s">
        <v>2256</v>
      </c>
      <c r="E241" s="34" t="s">
        <v>2395</v>
      </c>
      <c r="F241" s="35">
        <v>7369080</v>
      </c>
      <c r="G241" s="36" t="s">
        <v>2255</v>
      </c>
      <c r="H241" s="35">
        <v>736908</v>
      </c>
      <c r="I241" s="34" t="s">
        <v>2396</v>
      </c>
      <c r="J241" s="34" t="s">
        <v>2397</v>
      </c>
      <c r="K241" s="50">
        <f t="shared" si="20"/>
        <v>2964</v>
      </c>
      <c r="L241" s="38">
        <f t="shared" si="21"/>
        <v>8105988</v>
      </c>
      <c r="M241" t="str">
        <f t="shared" si="22"/>
        <v/>
      </c>
    </row>
    <row r="242" spans="2:18" hidden="1" collapsed="1">
      <c r="B242" s="33">
        <v>45013</v>
      </c>
      <c r="C242" s="34" t="s">
        <v>7903</v>
      </c>
      <c r="D242" s="34" t="s">
        <v>2256</v>
      </c>
      <c r="E242" s="34" t="s">
        <v>7904</v>
      </c>
      <c r="F242" s="35">
        <v>882000</v>
      </c>
      <c r="G242" s="36" t="s">
        <v>2255</v>
      </c>
      <c r="H242" s="35">
        <v>88200</v>
      </c>
      <c r="I242" s="34" t="s">
        <v>7850</v>
      </c>
      <c r="J242" s="34" t="s">
        <v>7851</v>
      </c>
      <c r="K242" s="50">
        <f t="shared" si="20"/>
        <v>17671</v>
      </c>
      <c r="L242" s="38">
        <f t="shared" si="21"/>
        <v>970200</v>
      </c>
      <c r="M242" t="str">
        <f t="shared" si="22"/>
        <v/>
      </c>
      <c r="R242" s="38">
        <f t="shared" ref="R242:R248" si="24">+L242-Q242</f>
        <v>970200</v>
      </c>
    </row>
    <row r="243" spans="2:18" hidden="1">
      <c r="B243" s="33">
        <v>45013</v>
      </c>
      <c r="C243" s="34" t="s">
        <v>7936</v>
      </c>
      <c r="D243" s="34" t="s">
        <v>2256</v>
      </c>
      <c r="E243" s="34" t="s">
        <v>7935</v>
      </c>
      <c r="F243" s="35">
        <v>882000</v>
      </c>
      <c r="G243" s="36" t="s">
        <v>2255</v>
      </c>
      <c r="H243" s="35">
        <v>88200</v>
      </c>
      <c r="I243" s="34" t="s">
        <v>7920</v>
      </c>
      <c r="J243" s="34" t="s">
        <v>7921</v>
      </c>
      <c r="K243" s="50">
        <f t="shared" si="20"/>
        <v>17679</v>
      </c>
      <c r="L243" s="38">
        <f t="shared" si="21"/>
        <v>970200</v>
      </c>
      <c r="M243" t="str">
        <f t="shared" si="22"/>
        <v/>
      </c>
      <c r="R243" s="38">
        <f t="shared" si="24"/>
        <v>970200</v>
      </c>
    </row>
    <row r="244" spans="2:18" hidden="1">
      <c r="B244" s="33">
        <v>45020</v>
      </c>
      <c r="C244" s="34" t="s">
        <v>7962</v>
      </c>
      <c r="D244" s="34" t="s">
        <v>2256</v>
      </c>
      <c r="E244" s="34" t="s">
        <v>7963</v>
      </c>
      <c r="F244" s="35">
        <v>882000</v>
      </c>
      <c r="G244" s="36" t="s">
        <v>2255</v>
      </c>
      <c r="H244" s="35">
        <v>88200</v>
      </c>
      <c r="I244" s="34" t="s">
        <v>3509</v>
      </c>
      <c r="J244" s="34" t="s">
        <v>7943</v>
      </c>
      <c r="K244" s="50">
        <f t="shared" si="20"/>
        <v>19231</v>
      </c>
      <c r="L244" s="38">
        <f t="shared" si="21"/>
        <v>970200</v>
      </c>
      <c r="M244" t="str">
        <f t="shared" si="22"/>
        <v/>
      </c>
      <c r="R244" s="38">
        <f t="shared" si="24"/>
        <v>970200</v>
      </c>
    </row>
    <row r="245" spans="2:18" hidden="1">
      <c r="B245" s="33">
        <v>45034</v>
      </c>
      <c r="C245" s="34" t="s">
        <v>7324</v>
      </c>
      <c r="D245" s="34" t="s">
        <v>2256</v>
      </c>
      <c r="E245" s="34" t="s">
        <v>5263</v>
      </c>
      <c r="F245" s="35">
        <v>888460</v>
      </c>
      <c r="G245" s="36" t="s">
        <v>2255</v>
      </c>
      <c r="H245" s="35">
        <v>88846</v>
      </c>
      <c r="I245" s="34" t="s">
        <v>5263</v>
      </c>
      <c r="J245" s="34" t="s">
        <v>7298</v>
      </c>
      <c r="K245" s="50">
        <f t="shared" si="20"/>
        <v>22383</v>
      </c>
      <c r="L245" s="38">
        <f t="shared" si="21"/>
        <v>977306</v>
      </c>
      <c r="M245" t="str">
        <f t="shared" si="22"/>
        <v/>
      </c>
      <c r="R245" s="38">
        <f t="shared" si="24"/>
        <v>977306</v>
      </c>
    </row>
    <row r="246" spans="2:18" hidden="1">
      <c r="B246" s="33">
        <v>45033</v>
      </c>
      <c r="C246" s="34" t="s">
        <v>7670</v>
      </c>
      <c r="D246" s="34" t="s">
        <v>2256</v>
      </c>
      <c r="E246" s="34" t="s">
        <v>4496</v>
      </c>
      <c r="F246" s="35">
        <v>888460</v>
      </c>
      <c r="G246" s="36" t="s">
        <v>2255</v>
      </c>
      <c r="H246" s="35">
        <v>88846</v>
      </c>
      <c r="I246" s="34" t="s">
        <v>4496</v>
      </c>
      <c r="J246" s="34" t="s">
        <v>7623</v>
      </c>
      <c r="K246" s="50">
        <f t="shared" si="20"/>
        <v>22309</v>
      </c>
      <c r="L246" s="38">
        <f t="shared" si="21"/>
        <v>977306</v>
      </c>
      <c r="M246" t="str">
        <f t="shared" si="22"/>
        <v/>
      </c>
      <c r="R246" s="38">
        <f t="shared" si="24"/>
        <v>977306</v>
      </c>
    </row>
    <row r="247" spans="2:18" hidden="1">
      <c r="B247" s="33">
        <v>45035</v>
      </c>
      <c r="C247" s="34" t="s">
        <v>8057</v>
      </c>
      <c r="D247" s="34" t="s">
        <v>2256</v>
      </c>
      <c r="E247" s="34" t="s">
        <v>8030</v>
      </c>
      <c r="F247" s="35">
        <v>888460</v>
      </c>
      <c r="G247" s="36" t="s">
        <v>2255</v>
      </c>
      <c r="H247" s="35">
        <v>88846</v>
      </c>
      <c r="I247" s="34" t="s">
        <v>8013</v>
      </c>
      <c r="J247" s="34" t="s">
        <v>8014</v>
      </c>
      <c r="K247" s="50">
        <f t="shared" si="20"/>
        <v>22430</v>
      </c>
      <c r="L247" s="38">
        <f t="shared" si="21"/>
        <v>977306</v>
      </c>
      <c r="M247" t="str">
        <f t="shared" si="22"/>
        <v/>
      </c>
      <c r="R247" s="38">
        <f t="shared" si="24"/>
        <v>977306</v>
      </c>
    </row>
    <row r="248" spans="2:18" hidden="1">
      <c r="B248" s="33">
        <v>44965</v>
      </c>
      <c r="C248" s="34" t="s">
        <v>7412</v>
      </c>
      <c r="D248" s="34" t="s">
        <v>2256</v>
      </c>
      <c r="E248" s="34" t="s">
        <v>7413</v>
      </c>
      <c r="F248" s="35">
        <v>922445</v>
      </c>
      <c r="G248" s="36" t="s">
        <v>2255</v>
      </c>
      <c r="H248" s="35">
        <v>92245</v>
      </c>
      <c r="I248" s="34" t="s">
        <v>7403</v>
      </c>
      <c r="J248" s="34" t="s">
        <v>7406</v>
      </c>
      <c r="K248" s="50">
        <f t="shared" si="20"/>
        <v>3153</v>
      </c>
      <c r="L248" s="38">
        <f t="shared" si="21"/>
        <v>1014690</v>
      </c>
      <c r="M248" t="str">
        <f t="shared" si="22"/>
        <v/>
      </c>
      <c r="R248" s="38">
        <f t="shared" si="24"/>
        <v>1014690</v>
      </c>
    </row>
    <row r="249" spans="2:18" hidden="1" outlineLevel="1">
      <c r="B249" s="33">
        <v>44963</v>
      </c>
      <c r="C249" s="34" t="s">
        <v>2414</v>
      </c>
      <c r="D249" s="34" t="s">
        <v>2256</v>
      </c>
      <c r="E249" s="34" t="s">
        <v>2415</v>
      </c>
      <c r="F249" s="35">
        <v>2148618</v>
      </c>
      <c r="G249" s="36" t="s">
        <v>2255</v>
      </c>
      <c r="H249" s="35">
        <v>214862</v>
      </c>
      <c r="I249" s="34" t="s">
        <v>2308</v>
      </c>
      <c r="J249" s="34" t="s">
        <v>2309</v>
      </c>
      <c r="K249" s="50">
        <f t="shared" si="20"/>
        <v>2984</v>
      </c>
      <c r="L249" s="38">
        <f t="shared" si="21"/>
        <v>2363480</v>
      </c>
      <c r="M249" t="str">
        <f t="shared" si="22"/>
        <v/>
      </c>
    </row>
    <row r="250" spans="2:18" hidden="1" collapsed="1">
      <c r="B250" s="33">
        <v>45021</v>
      </c>
      <c r="C250" s="34" t="s">
        <v>7429</v>
      </c>
      <c r="D250" s="34" t="s">
        <v>2256</v>
      </c>
      <c r="E250" s="34" t="s">
        <v>7403</v>
      </c>
      <c r="F250" s="35">
        <v>922445</v>
      </c>
      <c r="G250" s="36" t="s">
        <v>2255</v>
      </c>
      <c r="H250" s="35">
        <v>92245</v>
      </c>
      <c r="I250" s="34" t="s">
        <v>7403</v>
      </c>
      <c r="J250" s="34" t="s">
        <v>7406</v>
      </c>
      <c r="K250" s="50">
        <f t="shared" si="20"/>
        <v>19340</v>
      </c>
      <c r="L250" s="38">
        <f t="shared" si="21"/>
        <v>1014690</v>
      </c>
      <c r="M250" t="str">
        <f t="shared" si="22"/>
        <v/>
      </c>
      <c r="R250" s="38">
        <f>+L250-Q250</f>
        <v>1014690</v>
      </c>
    </row>
    <row r="251" spans="2:18" hidden="1">
      <c r="B251" s="33">
        <v>44939</v>
      </c>
      <c r="C251" s="34" t="s">
        <v>7376</v>
      </c>
      <c r="D251" s="34" t="s">
        <v>2256</v>
      </c>
      <c r="E251" s="34" t="s">
        <v>7377</v>
      </c>
      <c r="F251" s="35">
        <v>943993</v>
      </c>
      <c r="G251" s="36" t="s">
        <v>2255</v>
      </c>
      <c r="H251" s="35">
        <v>94399</v>
      </c>
      <c r="I251" s="34" t="s">
        <v>7372</v>
      </c>
      <c r="J251" s="34" t="s">
        <v>7373</v>
      </c>
      <c r="K251" s="50">
        <f t="shared" si="20"/>
        <v>1491</v>
      </c>
      <c r="L251" s="38">
        <f t="shared" si="21"/>
        <v>1038392</v>
      </c>
      <c r="M251" t="str">
        <f t="shared" si="22"/>
        <v/>
      </c>
      <c r="R251" s="38">
        <f>+L251-Q251</f>
        <v>1038392</v>
      </c>
    </row>
    <row r="252" spans="2:18" hidden="1">
      <c r="B252" s="33">
        <v>44943</v>
      </c>
      <c r="C252" s="34" t="s">
        <v>8069</v>
      </c>
      <c r="D252" s="34" t="s">
        <v>2256</v>
      </c>
      <c r="E252" s="34" t="s">
        <v>8070</v>
      </c>
      <c r="F252" s="35">
        <v>943993</v>
      </c>
      <c r="G252" s="36" t="s">
        <v>2255</v>
      </c>
      <c r="H252" s="35">
        <v>94399</v>
      </c>
      <c r="I252" s="34" t="s">
        <v>8061</v>
      </c>
      <c r="J252" s="34" t="s">
        <v>8062</v>
      </c>
      <c r="K252" s="50">
        <f t="shared" si="20"/>
        <v>1750</v>
      </c>
      <c r="L252" s="38">
        <f t="shared" si="21"/>
        <v>1038392</v>
      </c>
      <c r="M252" t="str">
        <f t="shared" si="22"/>
        <v/>
      </c>
      <c r="R252" s="38">
        <f>+L252-Q252</f>
        <v>1038392</v>
      </c>
    </row>
    <row r="253" spans="2:18" hidden="1">
      <c r="B253" s="33">
        <v>44967</v>
      </c>
      <c r="C253" s="34" t="s">
        <v>7985</v>
      </c>
      <c r="D253" s="34" t="s">
        <v>2256</v>
      </c>
      <c r="E253" s="34" t="s">
        <v>7986</v>
      </c>
      <c r="F253" s="35">
        <v>954450</v>
      </c>
      <c r="G253" s="36" t="s">
        <v>2255</v>
      </c>
      <c r="H253" s="35">
        <v>95445</v>
      </c>
      <c r="I253" s="34" t="s">
        <v>3176</v>
      </c>
      <c r="J253" s="34" t="s">
        <v>7972</v>
      </c>
      <c r="K253" s="50">
        <f t="shared" si="20"/>
        <v>3865</v>
      </c>
      <c r="L253" s="38">
        <f t="shared" si="21"/>
        <v>1049895</v>
      </c>
      <c r="M253" t="str">
        <f t="shared" si="22"/>
        <v/>
      </c>
      <c r="R253" s="38">
        <f>+L253-Q253</f>
        <v>1049895</v>
      </c>
    </row>
    <row r="254" spans="2:18" hidden="1" outlineLevel="1">
      <c r="B254" s="33">
        <v>44963</v>
      </c>
      <c r="C254" s="34" t="s">
        <v>2424</v>
      </c>
      <c r="D254" s="34" t="s">
        <v>2256</v>
      </c>
      <c r="E254" s="34" t="s">
        <v>2425</v>
      </c>
      <c r="F254" s="35">
        <v>1236130</v>
      </c>
      <c r="G254" s="36" t="s">
        <v>2255</v>
      </c>
      <c r="H254" s="35">
        <v>123613</v>
      </c>
      <c r="I254" s="34" t="s">
        <v>2426</v>
      </c>
      <c r="J254" s="34" t="s">
        <v>2427</v>
      </c>
      <c r="K254" s="50">
        <f t="shared" si="20"/>
        <v>2991</v>
      </c>
      <c r="L254" s="38">
        <f t="shared" si="21"/>
        <v>1359743</v>
      </c>
      <c r="M254" t="str">
        <f t="shared" si="22"/>
        <v/>
      </c>
    </row>
    <row r="255" spans="2:18" hidden="1" outlineLevel="1">
      <c r="B255" s="33">
        <v>44963</v>
      </c>
      <c r="C255" s="34" t="s">
        <v>2428</v>
      </c>
      <c r="D255" s="34" t="s">
        <v>2256</v>
      </c>
      <c r="E255" s="34" t="s">
        <v>2429</v>
      </c>
      <c r="F255" s="35">
        <v>1110580</v>
      </c>
      <c r="G255" s="36" t="s">
        <v>2255</v>
      </c>
      <c r="H255" s="35">
        <v>111058</v>
      </c>
      <c r="I255" s="34" t="s">
        <v>2426</v>
      </c>
      <c r="J255" s="34" t="s">
        <v>2427</v>
      </c>
      <c r="K255" s="50">
        <f t="shared" si="20"/>
        <v>2992</v>
      </c>
      <c r="L255" s="38">
        <f t="shared" si="21"/>
        <v>1221638</v>
      </c>
      <c r="M255" t="str">
        <f t="shared" si="22"/>
        <v/>
      </c>
    </row>
    <row r="256" spans="2:18" hidden="1" collapsed="1">
      <c r="B256" s="33">
        <v>45027</v>
      </c>
      <c r="C256" s="34" t="s">
        <v>8052</v>
      </c>
      <c r="D256" s="34" t="s">
        <v>2256</v>
      </c>
      <c r="E256" s="34" t="s">
        <v>8051</v>
      </c>
      <c r="F256" s="35">
        <v>975839</v>
      </c>
      <c r="G256" s="36" t="s">
        <v>2255</v>
      </c>
      <c r="H256" s="35">
        <v>97584</v>
      </c>
      <c r="I256" s="34" t="s">
        <v>8013</v>
      </c>
      <c r="J256" s="34" t="s">
        <v>8014</v>
      </c>
      <c r="K256" s="50">
        <f t="shared" si="20"/>
        <v>20571</v>
      </c>
      <c r="L256" s="38">
        <f t="shared" si="21"/>
        <v>1073423</v>
      </c>
      <c r="M256" t="str">
        <f t="shared" si="22"/>
        <v/>
      </c>
      <c r="R256" s="38">
        <f t="shared" ref="R256:R289" si="25">+L256-Q256</f>
        <v>1073423</v>
      </c>
    </row>
    <row r="257" spans="2:18" hidden="1">
      <c r="B257" s="33">
        <v>44942</v>
      </c>
      <c r="C257" s="34" t="s">
        <v>8024</v>
      </c>
      <c r="D257" s="34" t="s">
        <v>2256</v>
      </c>
      <c r="E257" s="34" t="s">
        <v>8025</v>
      </c>
      <c r="F257" s="35">
        <v>985220</v>
      </c>
      <c r="G257" s="36" t="s">
        <v>2255</v>
      </c>
      <c r="H257" s="35">
        <v>98522</v>
      </c>
      <c r="I257" s="34" t="s">
        <v>8013</v>
      </c>
      <c r="J257" s="34" t="s">
        <v>8014</v>
      </c>
      <c r="K257" s="50">
        <f t="shared" si="20"/>
        <v>1660</v>
      </c>
      <c r="L257" s="38">
        <f t="shared" si="21"/>
        <v>1083742</v>
      </c>
      <c r="M257" t="str">
        <f t="shared" si="22"/>
        <v/>
      </c>
      <c r="R257" s="38">
        <f t="shared" si="25"/>
        <v>1083742</v>
      </c>
    </row>
    <row r="258" spans="2:18" hidden="1">
      <c r="B258" s="33">
        <v>44967</v>
      </c>
      <c r="C258" s="34" t="s">
        <v>8247</v>
      </c>
      <c r="D258" s="34" t="s">
        <v>2256</v>
      </c>
      <c r="E258" s="34" t="s">
        <v>8248</v>
      </c>
      <c r="F258" s="35">
        <v>1003640</v>
      </c>
      <c r="G258" s="36" t="s">
        <v>2255</v>
      </c>
      <c r="H258" s="35">
        <v>100364</v>
      </c>
      <c r="I258" s="34" t="s">
        <v>8234</v>
      </c>
      <c r="J258" s="34" t="s">
        <v>8235</v>
      </c>
      <c r="K258" s="50">
        <f t="shared" si="20"/>
        <v>3862</v>
      </c>
      <c r="L258" s="38">
        <f t="shared" si="21"/>
        <v>1104004</v>
      </c>
      <c r="M258" t="str">
        <f t="shared" si="22"/>
        <v/>
      </c>
      <c r="R258" s="38">
        <f t="shared" si="25"/>
        <v>1104004</v>
      </c>
    </row>
    <row r="259" spans="2:18" hidden="1">
      <c r="B259" s="33">
        <v>45041</v>
      </c>
      <c r="C259" s="34" t="s">
        <v>8251</v>
      </c>
      <c r="D259" s="34" t="s">
        <v>2256</v>
      </c>
      <c r="E259" s="34" t="s">
        <v>8234</v>
      </c>
      <c r="F259" s="35">
        <v>1003640</v>
      </c>
      <c r="G259" s="36" t="s">
        <v>2255</v>
      </c>
      <c r="H259" s="35">
        <v>100364</v>
      </c>
      <c r="I259" s="34" t="s">
        <v>8234</v>
      </c>
      <c r="J259" s="34" t="s">
        <v>8235</v>
      </c>
      <c r="K259" s="50">
        <f t="shared" si="20"/>
        <v>23772</v>
      </c>
      <c r="L259" s="38">
        <f t="shared" si="21"/>
        <v>1104004</v>
      </c>
      <c r="M259" t="str">
        <f t="shared" si="22"/>
        <v/>
      </c>
      <c r="R259" s="38">
        <f t="shared" si="25"/>
        <v>1104004</v>
      </c>
    </row>
    <row r="260" spans="2:18" hidden="1">
      <c r="B260" s="33">
        <v>44970</v>
      </c>
      <c r="C260" s="34" t="s">
        <v>7818</v>
      </c>
      <c r="D260" s="34" t="s">
        <v>2256</v>
      </c>
      <c r="E260" s="34" t="s">
        <v>7819</v>
      </c>
      <c r="F260" s="35">
        <v>1015538</v>
      </c>
      <c r="G260" s="36" t="s">
        <v>2255</v>
      </c>
      <c r="H260" s="35">
        <v>101554</v>
      </c>
      <c r="I260" s="34" t="s">
        <v>2434</v>
      </c>
      <c r="J260" s="34" t="s">
        <v>7809</v>
      </c>
      <c r="K260" s="50">
        <f t="shared" ref="K260:K323" si="26">+C260*1</f>
        <v>4036</v>
      </c>
      <c r="L260" s="38">
        <f t="shared" ref="L260:L323" si="27">+F260+H260</f>
        <v>1117092</v>
      </c>
      <c r="M260" t="str">
        <f t="shared" ref="M260:M323" si="28">+IF(L260&gt;=0,"","HT")</f>
        <v/>
      </c>
      <c r="R260" s="38">
        <f t="shared" si="25"/>
        <v>1117092</v>
      </c>
    </row>
    <row r="261" spans="2:18" hidden="1">
      <c r="B261" s="33">
        <v>45033</v>
      </c>
      <c r="C261" s="34" t="s">
        <v>8193</v>
      </c>
      <c r="D261" s="34" t="s">
        <v>2256</v>
      </c>
      <c r="E261" s="34" t="s">
        <v>8176</v>
      </c>
      <c r="F261" s="35">
        <v>1038240</v>
      </c>
      <c r="G261" s="36" t="s">
        <v>2255</v>
      </c>
      <c r="H261" s="35">
        <v>103824</v>
      </c>
      <c r="I261" s="34" t="s">
        <v>8176</v>
      </c>
      <c r="J261" s="34" t="s">
        <v>8177</v>
      </c>
      <c r="K261" s="50">
        <f t="shared" si="26"/>
        <v>22248</v>
      </c>
      <c r="L261" s="38">
        <f t="shared" si="27"/>
        <v>1142064</v>
      </c>
      <c r="M261" t="str">
        <f t="shared" si="28"/>
        <v/>
      </c>
      <c r="R261" s="38">
        <f t="shared" si="25"/>
        <v>1142064</v>
      </c>
    </row>
    <row r="262" spans="2:18" hidden="1">
      <c r="B262" s="33">
        <v>44964</v>
      </c>
      <c r="C262" s="34" t="s">
        <v>8245</v>
      </c>
      <c r="D262" s="34" t="s">
        <v>2256</v>
      </c>
      <c r="E262" s="34" t="s">
        <v>8246</v>
      </c>
      <c r="F262" s="35">
        <v>1057110</v>
      </c>
      <c r="G262" s="36" t="s">
        <v>2255</v>
      </c>
      <c r="H262" s="35">
        <v>105711</v>
      </c>
      <c r="I262" s="34" t="s">
        <v>8234</v>
      </c>
      <c r="J262" s="34" t="s">
        <v>8235</v>
      </c>
      <c r="K262" s="50">
        <f t="shared" si="26"/>
        <v>3092</v>
      </c>
      <c r="L262" s="38">
        <f t="shared" si="27"/>
        <v>1162821</v>
      </c>
      <c r="M262" t="str">
        <f t="shared" si="28"/>
        <v/>
      </c>
      <c r="R262" s="38">
        <f t="shared" si="25"/>
        <v>1162821</v>
      </c>
    </row>
    <row r="263" spans="2:18" hidden="1">
      <c r="B263" s="33">
        <v>44966</v>
      </c>
      <c r="C263" s="34" t="s">
        <v>7216</v>
      </c>
      <c r="D263" s="34" t="s">
        <v>2256</v>
      </c>
      <c r="E263" s="34" t="s">
        <v>7217</v>
      </c>
      <c r="F263" s="35">
        <v>1060500</v>
      </c>
      <c r="G263" s="36" t="s">
        <v>2255</v>
      </c>
      <c r="H263" s="35">
        <v>106050</v>
      </c>
      <c r="I263" s="34" t="s">
        <v>2360</v>
      </c>
      <c r="J263" s="34" t="s">
        <v>7172</v>
      </c>
      <c r="K263" s="50">
        <f t="shared" si="26"/>
        <v>3526</v>
      </c>
      <c r="L263" s="38">
        <f t="shared" si="27"/>
        <v>1166550</v>
      </c>
      <c r="M263" t="str">
        <f t="shared" si="28"/>
        <v/>
      </c>
      <c r="R263" s="38">
        <f t="shared" si="25"/>
        <v>1166550</v>
      </c>
    </row>
    <row r="264" spans="2:18" hidden="1">
      <c r="B264" s="33">
        <v>44970</v>
      </c>
      <c r="C264" s="34" t="s">
        <v>7232</v>
      </c>
      <c r="D264" s="34" t="s">
        <v>2256</v>
      </c>
      <c r="E264" s="34" t="s">
        <v>7233</v>
      </c>
      <c r="F264" s="35">
        <v>1060500</v>
      </c>
      <c r="G264" s="36" t="s">
        <v>2255</v>
      </c>
      <c r="H264" s="35">
        <v>106050</v>
      </c>
      <c r="I264" s="34" t="s">
        <v>2360</v>
      </c>
      <c r="J264" s="34" t="s">
        <v>7172</v>
      </c>
      <c r="K264" s="50">
        <f t="shared" si="26"/>
        <v>4007</v>
      </c>
      <c r="L264" s="38">
        <f t="shared" si="27"/>
        <v>1166550</v>
      </c>
      <c r="M264" t="str">
        <f t="shared" si="28"/>
        <v/>
      </c>
      <c r="R264" s="38">
        <f t="shared" si="25"/>
        <v>1166550</v>
      </c>
    </row>
    <row r="265" spans="2:18" hidden="1">
      <c r="B265" s="33">
        <v>44999</v>
      </c>
      <c r="C265" s="34" t="s">
        <v>7258</v>
      </c>
      <c r="D265" s="34" t="s">
        <v>2256</v>
      </c>
      <c r="E265" s="34" t="s">
        <v>7171</v>
      </c>
      <c r="F265" s="35">
        <v>1060500</v>
      </c>
      <c r="G265" s="36" t="s">
        <v>2255</v>
      </c>
      <c r="H265" s="35">
        <v>106050</v>
      </c>
      <c r="I265" s="34" t="s">
        <v>2360</v>
      </c>
      <c r="J265" s="34" t="s">
        <v>7172</v>
      </c>
      <c r="K265" s="50">
        <f t="shared" si="26"/>
        <v>13547</v>
      </c>
      <c r="L265" s="38">
        <f t="shared" si="27"/>
        <v>1166550</v>
      </c>
      <c r="M265" t="str">
        <f t="shared" si="28"/>
        <v/>
      </c>
      <c r="R265" s="38">
        <f t="shared" si="25"/>
        <v>1166550</v>
      </c>
    </row>
    <row r="266" spans="2:18" hidden="1">
      <c r="B266" s="33">
        <v>44992</v>
      </c>
      <c r="C266" s="34" t="s">
        <v>7359</v>
      </c>
      <c r="D266" s="34" t="s">
        <v>2256</v>
      </c>
      <c r="E266" s="34" t="s">
        <v>7360</v>
      </c>
      <c r="F266" s="35">
        <v>1060500</v>
      </c>
      <c r="G266" s="36" t="s">
        <v>2255</v>
      </c>
      <c r="H266" s="35">
        <v>106050</v>
      </c>
      <c r="I266" s="34" t="s">
        <v>7343</v>
      </c>
      <c r="J266" s="34" t="s">
        <v>7344</v>
      </c>
      <c r="K266" s="50">
        <f t="shared" si="26"/>
        <v>11481</v>
      </c>
      <c r="L266" s="38">
        <f t="shared" si="27"/>
        <v>1166550</v>
      </c>
      <c r="M266" t="str">
        <f t="shared" si="28"/>
        <v/>
      </c>
      <c r="R266" s="38">
        <f t="shared" si="25"/>
        <v>1166550</v>
      </c>
    </row>
    <row r="267" spans="2:18" hidden="1">
      <c r="B267" s="33">
        <v>44971</v>
      </c>
      <c r="C267" s="34" t="s">
        <v>7876</v>
      </c>
      <c r="D267" s="34" t="s">
        <v>2256</v>
      </c>
      <c r="E267" s="34" t="s">
        <v>7877</v>
      </c>
      <c r="F267" s="35">
        <v>1060500</v>
      </c>
      <c r="G267" s="36" t="s">
        <v>2255</v>
      </c>
      <c r="H267" s="35">
        <v>106050</v>
      </c>
      <c r="I267" s="34" t="s">
        <v>7850</v>
      </c>
      <c r="J267" s="34" t="s">
        <v>7851</v>
      </c>
      <c r="K267" s="50">
        <f t="shared" si="26"/>
        <v>4074</v>
      </c>
      <c r="L267" s="38">
        <f t="shared" si="27"/>
        <v>1166550</v>
      </c>
      <c r="M267" t="str">
        <f t="shared" si="28"/>
        <v/>
      </c>
      <c r="R267" s="38">
        <f t="shared" si="25"/>
        <v>1166550</v>
      </c>
    </row>
    <row r="268" spans="2:18" hidden="1">
      <c r="B268" s="33">
        <v>45042</v>
      </c>
      <c r="C268" s="34" t="s">
        <v>7917</v>
      </c>
      <c r="D268" s="34" t="s">
        <v>2256</v>
      </c>
      <c r="E268" s="34" t="s">
        <v>7850</v>
      </c>
      <c r="F268" s="35">
        <v>1060500</v>
      </c>
      <c r="G268" s="36" t="s">
        <v>2255</v>
      </c>
      <c r="H268" s="35">
        <v>106050</v>
      </c>
      <c r="I268" s="34" t="s">
        <v>7850</v>
      </c>
      <c r="J268" s="34" t="s">
        <v>7851</v>
      </c>
      <c r="K268" s="50">
        <f t="shared" si="26"/>
        <v>24730</v>
      </c>
      <c r="L268" s="38">
        <f t="shared" si="27"/>
        <v>1166550</v>
      </c>
      <c r="M268" t="str">
        <f t="shared" si="28"/>
        <v/>
      </c>
      <c r="R268" s="38">
        <f t="shared" si="25"/>
        <v>1166550</v>
      </c>
    </row>
    <row r="269" spans="2:18" hidden="1">
      <c r="B269" s="33">
        <v>44968</v>
      </c>
      <c r="C269" s="34" t="s">
        <v>7220</v>
      </c>
      <c r="D269" s="34" t="s">
        <v>2256</v>
      </c>
      <c r="E269" s="34" t="s">
        <v>7221</v>
      </c>
      <c r="F269" s="35">
        <v>1081500</v>
      </c>
      <c r="G269" s="36" t="s">
        <v>2255</v>
      </c>
      <c r="H269" s="35">
        <v>108150</v>
      </c>
      <c r="I269" s="34" t="s">
        <v>2360</v>
      </c>
      <c r="J269" s="34" t="s">
        <v>7172</v>
      </c>
      <c r="K269" s="50">
        <f t="shared" si="26"/>
        <v>3914</v>
      </c>
      <c r="L269" s="38">
        <f t="shared" si="27"/>
        <v>1189650</v>
      </c>
      <c r="M269" t="str">
        <f t="shared" si="28"/>
        <v/>
      </c>
      <c r="R269" s="38">
        <f t="shared" si="25"/>
        <v>1189650</v>
      </c>
    </row>
    <row r="270" spans="2:18" hidden="1">
      <c r="B270" s="33">
        <v>44970</v>
      </c>
      <c r="C270" s="34" t="s">
        <v>7224</v>
      </c>
      <c r="D270" s="34" t="s">
        <v>2256</v>
      </c>
      <c r="E270" s="34" t="s">
        <v>7225</v>
      </c>
      <c r="F270" s="35">
        <v>1081500</v>
      </c>
      <c r="G270" s="36" t="s">
        <v>2255</v>
      </c>
      <c r="H270" s="35">
        <v>108150</v>
      </c>
      <c r="I270" s="34" t="s">
        <v>2360</v>
      </c>
      <c r="J270" s="34" t="s">
        <v>7172</v>
      </c>
      <c r="K270" s="50">
        <f t="shared" si="26"/>
        <v>3971</v>
      </c>
      <c r="L270" s="38">
        <f t="shared" si="27"/>
        <v>1189650</v>
      </c>
      <c r="M270" t="str">
        <f t="shared" si="28"/>
        <v/>
      </c>
      <c r="R270" s="38">
        <f t="shared" si="25"/>
        <v>1189650</v>
      </c>
    </row>
    <row r="271" spans="2:18" hidden="1">
      <c r="B271" s="33">
        <v>44970</v>
      </c>
      <c r="C271" s="34" t="s">
        <v>7226</v>
      </c>
      <c r="D271" s="34" t="s">
        <v>2256</v>
      </c>
      <c r="E271" s="34" t="s">
        <v>7227</v>
      </c>
      <c r="F271" s="35">
        <v>1081500</v>
      </c>
      <c r="G271" s="36" t="s">
        <v>2255</v>
      </c>
      <c r="H271" s="35">
        <v>108150</v>
      </c>
      <c r="I271" s="34" t="s">
        <v>2360</v>
      </c>
      <c r="J271" s="34" t="s">
        <v>7172</v>
      </c>
      <c r="K271" s="50">
        <f t="shared" si="26"/>
        <v>3972</v>
      </c>
      <c r="L271" s="38">
        <f t="shared" si="27"/>
        <v>1189650</v>
      </c>
      <c r="M271" t="str">
        <f t="shared" si="28"/>
        <v/>
      </c>
      <c r="R271" s="38">
        <f t="shared" si="25"/>
        <v>1189650</v>
      </c>
    </row>
    <row r="272" spans="2:18" hidden="1">
      <c r="B272" s="33">
        <v>44996</v>
      </c>
      <c r="C272" s="34" t="s">
        <v>7256</v>
      </c>
      <c r="D272" s="34" t="s">
        <v>2256</v>
      </c>
      <c r="E272" s="34" t="s">
        <v>7255</v>
      </c>
      <c r="F272" s="35">
        <v>1081500</v>
      </c>
      <c r="G272" s="36" t="s">
        <v>2255</v>
      </c>
      <c r="H272" s="35">
        <v>108150</v>
      </c>
      <c r="I272" s="34" t="s">
        <v>2360</v>
      </c>
      <c r="J272" s="34" t="s">
        <v>7172</v>
      </c>
      <c r="K272" s="50">
        <f t="shared" si="26"/>
        <v>13397</v>
      </c>
      <c r="L272" s="38">
        <f t="shared" si="27"/>
        <v>1189650</v>
      </c>
      <c r="M272" t="str">
        <f t="shared" si="28"/>
        <v/>
      </c>
      <c r="R272" s="38">
        <f t="shared" si="25"/>
        <v>1189650</v>
      </c>
    </row>
    <row r="273" spans="2:18" hidden="1">
      <c r="B273" s="33">
        <v>44974</v>
      </c>
      <c r="C273" s="34" t="s">
        <v>7355</v>
      </c>
      <c r="D273" s="34" t="s">
        <v>2256</v>
      </c>
      <c r="E273" s="34" t="s">
        <v>7356</v>
      </c>
      <c r="F273" s="35">
        <v>1081500</v>
      </c>
      <c r="G273" s="36" t="s">
        <v>2255</v>
      </c>
      <c r="H273" s="35">
        <v>108150</v>
      </c>
      <c r="I273" s="34" t="s">
        <v>7343</v>
      </c>
      <c r="J273" s="34" t="s">
        <v>7344</v>
      </c>
      <c r="K273" s="50">
        <f t="shared" si="26"/>
        <v>6395</v>
      </c>
      <c r="L273" s="38">
        <f t="shared" si="27"/>
        <v>1189650</v>
      </c>
      <c r="M273" t="str">
        <f t="shared" si="28"/>
        <v/>
      </c>
      <c r="R273" s="38">
        <f t="shared" si="25"/>
        <v>1189650</v>
      </c>
    </row>
    <row r="274" spans="2:18" hidden="1">
      <c r="B274" s="33">
        <v>44993</v>
      </c>
      <c r="C274" s="34" t="s">
        <v>7420</v>
      </c>
      <c r="D274" s="34" t="s">
        <v>2256</v>
      </c>
      <c r="E274" s="34" t="s">
        <v>7421</v>
      </c>
      <c r="F274" s="35">
        <v>1081500</v>
      </c>
      <c r="G274" s="36" t="s">
        <v>2255</v>
      </c>
      <c r="H274" s="35">
        <v>108150</v>
      </c>
      <c r="I274" s="34" t="s">
        <v>7403</v>
      </c>
      <c r="J274" s="34" t="s">
        <v>7406</v>
      </c>
      <c r="K274" s="50">
        <f t="shared" si="26"/>
        <v>12337</v>
      </c>
      <c r="L274" s="38">
        <f t="shared" si="27"/>
        <v>1189650</v>
      </c>
      <c r="M274" t="str">
        <f t="shared" si="28"/>
        <v/>
      </c>
      <c r="R274" s="38">
        <f t="shared" si="25"/>
        <v>1189650</v>
      </c>
    </row>
    <row r="275" spans="2:18" hidden="1">
      <c r="B275" s="33">
        <v>44970</v>
      </c>
      <c r="C275" s="34" t="s">
        <v>7451</v>
      </c>
      <c r="D275" s="34" t="s">
        <v>2256</v>
      </c>
      <c r="E275" s="34" t="s">
        <v>7440</v>
      </c>
      <c r="F275" s="35">
        <v>1081500</v>
      </c>
      <c r="G275" s="36" t="s">
        <v>2255</v>
      </c>
      <c r="H275" s="35">
        <v>108150</v>
      </c>
      <c r="I275" s="34" t="s">
        <v>7435</v>
      </c>
      <c r="J275" s="34" t="s">
        <v>7446</v>
      </c>
      <c r="K275" s="50">
        <f t="shared" si="26"/>
        <v>3958</v>
      </c>
      <c r="L275" s="38">
        <f t="shared" si="27"/>
        <v>1189650</v>
      </c>
      <c r="M275" t="str">
        <f t="shared" si="28"/>
        <v/>
      </c>
      <c r="R275" s="38">
        <f t="shared" si="25"/>
        <v>1189650</v>
      </c>
    </row>
    <row r="276" spans="2:18" hidden="1">
      <c r="B276" s="33">
        <v>44999</v>
      </c>
      <c r="C276" s="34" t="s">
        <v>7483</v>
      </c>
      <c r="D276" s="34" t="s">
        <v>2256</v>
      </c>
      <c r="E276" s="34" t="s">
        <v>7484</v>
      </c>
      <c r="F276" s="35">
        <v>1081500</v>
      </c>
      <c r="G276" s="36" t="s">
        <v>2255</v>
      </c>
      <c r="H276" s="35">
        <v>108150</v>
      </c>
      <c r="I276" s="34" t="s">
        <v>2532</v>
      </c>
      <c r="J276" s="34" t="s">
        <v>7458</v>
      </c>
      <c r="K276" s="50">
        <f t="shared" si="26"/>
        <v>13583</v>
      </c>
      <c r="L276" s="38">
        <f t="shared" si="27"/>
        <v>1189650</v>
      </c>
      <c r="M276" t="str">
        <f t="shared" si="28"/>
        <v/>
      </c>
      <c r="R276" s="38">
        <f t="shared" si="25"/>
        <v>1189650</v>
      </c>
    </row>
    <row r="277" spans="2:18" hidden="1">
      <c r="B277" s="33">
        <v>44973</v>
      </c>
      <c r="C277" s="34" t="s">
        <v>7787</v>
      </c>
      <c r="D277" s="34" t="s">
        <v>2256</v>
      </c>
      <c r="E277" s="34" t="s">
        <v>7788</v>
      </c>
      <c r="F277" s="35">
        <v>1081500</v>
      </c>
      <c r="G277" s="36" t="s">
        <v>2255</v>
      </c>
      <c r="H277" s="35">
        <v>108150</v>
      </c>
      <c r="I277" s="34" t="s">
        <v>7769</v>
      </c>
      <c r="J277" s="34" t="s">
        <v>7770</v>
      </c>
      <c r="K277" s="50">
        <f t="shared" si="26"/>
        <v>5498</v>
      </c>
      <c r="L277" s="38">
        <f t="shared" si="27"/>
        <v>1189650</v>
      </c>
      <c r="M277" t="str">
        <f t="shared" si="28"/>
        <v/>
      </c>
      <c r="R277" s="38">
        <f t="shared" si="25"/>
        <v>1189650</v>
      </c>
    </row>
    <row r="278" spans="2:18" hidden="1">
      <c r="B278" s="33">
        <v>44984</v>
      </c>
      <c r="C278" s="34" t="s">
        <v>7791</v>
      </c>
      <c r="D278" s="34" t="s">
        <v>2256</v>
      </c>
      <c r="E278" s="34" t="s">
        <v>7792</v>
      </c>
      <c r="F278" s="35">
        <v>1081500</v>
      </c>
      <c r="G278" s="36" t="s">
        <v>2255</v>
      </c>
      <c r="H278" s="35">
        <v>108150</v>
      </c>
      <c r="I278" s="34" t="s">
        <v>7769</v>
      </c>
      <c r="J278" s="34" t="s">
        <v>7770</v>
      </c>
      <c r="K278" s="50">
        <f t="shared" si="26"/>
        <v>9048</v>
      </c>
      <c r="L278" s="38">
        <f t="shared" si="27"/>
        <v>1189650</v>
      </c>
      <c r="M278" t="str">
        <f t="shared" si="28"/>
        <v/>
      </c>
      <c r="R278" s="38">
        <f t="shared" si="25"/>
        <v>1189650</v>
      </c>
    </row>
    <row r="279" spans="2:18" hidden="1">
      <c r="B279" s="33">
        <v>45041</v>
      </c>
      <c r="C279" s="34" t="s">
        <v>7807</v>
      </c>
      <c r="D279" s="34" t="s">
        <v>2256</v>
      </c>
      <c r="E279" s="34" t="s">
        <v>7769</v>
      </c>
      <c r="F279" s="35">
        <v>1081500</v>
      </c>
      <c r="G279" s="36" t="s">
        <v>2255</v>
      </c>
      <c r="H279" s="35">
        <v>108150</v>
      </c>
      <c r="I279" s="34" t="s">
        <v>7769</v>
      </c>
      <c r="J279" s="34" t="s">
        <v>7770</v>
      </c>
      <c r="K279" s="50">
        <f t="shared" si="26"/>
        <v>23719</v>
      </c>
      <c r="L279" s="38">
        <f t="shared" si="27"/>
        <v>1189650</v>
      </c>
      <c r="M279" t="str">
        <f t="shared" si="28"/>
        <v/>
      </c>
      <c r="R279" s="38">
        <f t="shared" si="25"/>
        <v>1189650</v>
      </c>
    </row>
    <row r="280" spans="2:18" hidden="1">
      <c r="B280" s="33">
        <v>44967</v>
      </c>
      <c r="C280" s="34" t="s">
        <v>7874</v>
      </c>
      <c r="D280" s="34" t="s">
        <v>2256</v>
      </c>
      <c r="E280" s="34" t="s">
        <v>7875</v>
      </c>
      <c r="F280" s="35">
        <v>1081500</v>
      </c>
      <c r="G280" s="36" t="s">
        <v>2255</v>
      </c>
      <c r="H280" s="35">
        <v>108150</v>
      </c>
      <c r="I280" s="34" t="s">
        <v>7850</v>
      </c>
      <c r="J280" s="34" t="s">
        <v>7851</v>
      </c>
      <c r="K280" s="50">
        <f t="shared" si="26"/>
        <v>3770</v>
      </c>
      <c r="L280" s="38">
        <f t="shared" si="27"/>
        <v>1189650</v>
      </c>
      <c r="M280" t="str">
        <f t="shared" si="28"/>
        <v/>
      </c>
      <c r="R280" s="38">
        <f t="shared" si="25"/>
        <v>1189650</v>
      </c>
    </row>
    <row r="281" spans="2:18" hidden="1">
      <c r="B281" s="33">
        <v>44973</v>
      </c>
      <c r="C281" s="34" t="s">
        <v>7951</v>
      </c>
      <c r="D281" s="34" t="s">
        <v>2256</v>
      </c>
      <c r="E281" s="34" t="s">
        <v>7952</v>
      </c>
      <c r="F281" s="35">
        <v>1081500</v>
      </c>
      <c r="G281" s="36" t="s">
        <v>2255</v>
      </c>
      <c r="H281" s="35">
        <v>108150</v>
      </c>
      <c r="I281" s="34" t="s">
        <v>3509</v>
      </c>
      <c r="J281" s="34" t="s">
        <v>7943</v>
      </c>
      <c r="K281" s="50">
        <f t="shared" si="26"/>
        <v>4924</v>
      </c>
      <c r="L281" s="38">
        <f t="shared" si="27"/>
        <v>1189650</v>
      </c>
      <c r="M281" t="str">
        <f t="shared" si="28"/>
        <v/>
      </c>
      <c r="R281" s="38">
        <f t="shared" si="25"/>
        <v>1189650</v>
      </c>
    </row>
    <row r="282" spans="2:18" hidden="1">
      <c r="B282" s="33">
        <v>44986</v>
      </c>
      <c r="C282" s="34" t="s">
        <v>7957</v>
      </c>
      <c r="D282" s="34" t="s">
        <v>2256</v>
      </c>
      <c r="E282" s="34" t="s">
        <v>7947</v>
      </c>
      <c r="F282" s="35">
        <v>1081500</v>
      </c>
      <c r="G282" s="36" t="s">
        <v>2255</v>
      </c>
      <c r="H282" s="35">
        <v>108150</v>
      </c>
      <c r="I282" s="34" t="s">
        <v>3509</v>
      </c>
      <c r="J282" s="34" t="s">
        <v>7943</v>
      </c>
      <c r="K282" s="50">
        <f t="shared" si="26"/>
        <v>9148</v>
      </c>
      <c r="L282" s="38">
        <f t="shared" si="27"/>
        <v>1189650</v>
      </c>
      <c r="M282" t="str">
        <f t="shared" si="28"/>
        <v/>
      </c>
      <c r="R282" s="38">
        <f t="shared" si="25"/>
        <v>1189650</v>
      </c>
    </row>
    <row r="283" spans="2:18" hidden="1">
      <c r="B283" s="33">
        <v>45041</v>
      </c>
      <c r="C283" s="34" t="s">
        <v>7969</v>
      </c>
      <c r="D283" s="34" t="s">
        <v>2256</v>
      </c>
      <c r="E283" s="34" t="s">
        <v>7967</v>
      </c>
      <c r="F283" s="35">
        <v>1081500</v>
      </c>
      <c r="G283" s="36" t="s">
        <v>2255</v>
      </c>
      <c r="H283" s="35">
        <v>108150</v>
      </c>
      <c r="I283" s="34" t="s">
        <v>3509</v>
      </c>
      <c r="J283" s="34" t="s">
        <v>7943</v>
      </c>
      <c r="K283" s="50">
        <f t="shared" si="26"/>
        <v>23722</v>
      </c>
      <c r="L283" s="38">
        <f t="shared" si="27"/>
        <v>1189650</v>
      </c>
      <c r="M283" t="str">
        <f t="shared" si="28"/>
        <v/>
      </c>
      <c r="R283" s="38">
        <f t="shared" si="25"/>
        <v>1189650</v>
      </c>
    </row>
    <row r="284" spans="2:18" hidden="1">
      <c r="B284" s="33">
        <v>44963</v>
      </c>
      <c r="C284" s="34" t="s">
        <v>7814</v>
      </c>
      <c r="D284" s="34" t="s">
        <v>2256</v>
      </c>
      <c r="E284" s="34" t="s">
        <v>7815</v>
      </c>
      <c r="F284" s="35">
        <v>1084874</v>
      </c>
      <c r="G284" s="36" t="s">
        <v>2255</v>
      </c>
      <c r="H284" s="35">
        <v>108487</v>
      </c>
      <c r="I284" s="34" t="s">
        <v>2434</v>
      </c>
      <c r="J284" s="34" t="s">
        <v>7809</v>
      </c>
      <c r="K284" s="50">
        <f t="shared" si="26"/>
        <v>2995</v>
      </c>
      <c r="L284" s="38">
        <f t="shared" si="27"/>
        <v>1193361</v>
      </c>
      <c r="M284" t="str">
        <f t="shared" si="28"/>
        <v/>
      </c>
      <c r="R284" s="38">
        <f t="shared" si="25"/>
        <v>1193361</v>
      </c>
    </row>
    <row r="285" spans="2:18" hidden="1">
      <c r="B285" s="33">
        <v>45022</v>
      </c>
      <c r="C285" s="34" t="s">
        <v>8003</v>
      </c>
      <c r="D285" s="34" t="s">
        <v>2256</v>
      </c>
      <c r="E285" s="34" t="s">
        <v>7994</v>
      </c>
      <c r="F285" s="35">
        <v>1101465</v>
      </c>
      <c r="G285" s="36" t="s">
        <v>2255</v>
      </c>
      <c r="H285" s="35">
        <v>110147</v>
      </c>
      <c r="I285" s="34" t="s">
        <v>3176</v>
      </c>
      <c r="J285" s="34" t="s">
        <v>7972</v>
      </c>
      <c r="K285" s="50">
        <f t="shared" si="26"/>
        <v>20360</v>
      </c>
      <c r="L285" s="38">
        <f t="shared" si="27"/>
        <v>1211612</v>
      </c>
      <c r="M285" t="str">
        <f t="shared" si="28"/>
        <v/>
      </c>
      <c r="R285" s="38">
        <f t="shared" si="25"/>
        <v>1211612</v>
      </c>
    </row>
    <row r="286" spans="2:18" hidden="1">
      <c r="B286" s="33">
        <v>44988</v>
      </c>
      <c r="C286" s="34" t="s">
        <v>7247</v>
      </c>
      <c r="D286" s="34" t="s">
        <v>2256</v>
      </c>
      <c r="E286" s="34" t="s">
        <v>7215</v>
      </c>
      <c r="F286" s="35">
        <v>1102500</v>
      </c>
      <c r="G286" s="36" t="s">
        <v>2255</v>
      </c>
      <c r="H286" s="35">
        <v>110250</v>
      </c>
      <c r="I286" s="34" t="s">
        <v>2360</v>
      </c>
      <c r="J286" s="34" t="s">
        <v>7172</v>
      </c>
      <c r="K286" s="50">
        <f t="shared" si="26"/>
        <v>11256</v>
      </c>
      <c r="L286" s="38">
        <f t="shared" si="27"/>
        <v>1212750</v>
      </c>
      <c r="M286" t="str">
        <f t="shared" si="28"/>
        <v/>
      </c>
      <c r="R286" s="38">
        <f t="shared" si="25"/>
        <v>1212750</v>
      </c>
    </row>
    <row r="287" spans="2:18" hidden="1">
      <c r="B287" s="33">
        <v>44972</v>
      </c>
      <c r="C287" s="34" t="s">
        <v>7471</v>
      </c>
      <c r="D287" s="34" t="s">
        <v>2256</v>
      </c>
      <c r="E287" s="34" t="s">
        <v>7472</v>
      </c>
      <c r="F287" s="35">
        <v>1102500</v>
      </c>
      <c r="G287" s="36" t="s">
        <v>2255</v>
      </c>
      <c r="H287" s="35">
        <v>110250</v>
      </c>
      <c r="I287" s="34" t="s">
        <v>2532</v>
      </c>
      <c r="J287" s="34" t="s">
        <v>7458</v>
      </c>
      <c r="K287" s="50">
        <f t="shared" si="26"/>
        <v>4116</v>
      </c>
      <c r="L287" s="38">
        <f t="shared" si="27"/>
        <v>1212750</v>
      </c>
      <c r="M287" t="str">
        <f t="shared" si="28"/>
        <v/>
      </c>
      <c r="R287" s="38">
        <f t="shared" si="25"/>
        <v>1212750</v>
      </c>
    </row>
    <row r="288" spans="2:18" hidden="1">
      <c r="B288" s="33">
        <v>44989</v>
      </c>
      <c r="C288" s="34" t="s">
        <v>7890</v>
      </c>
      <c r="D288" s="34" t="s">
        <v>2256</v>
      </c>
      <c r="E288" s="34" t="s">
        <v>7891</v>
      </c>
      <c r="F288" s="35">
        <v>1102500</v>
      </c>
      <c r="G288" s="36" t="s">
        <v>2255</v>
      </c>
      <c r="H288" s="35">
        <v>110250</v>
      </c>
      <c r="I288" s="34" t="s">
        <v>7850</v>
      </c>
      <c r="J288" s="34" t="s">
        <v>7851</v>
      </c>
      <c r="K288" s="50">
        <f t="shared" si="26"/>
        <v>11335</v>
      </c>
      <c r="L288" s="38">
        <f t="shared" si="27"/>
        <v>1212750</v>
      </c>
      <c r="M288" t="str">
        <f t="shared" si="28"/>
        <v/>
      </c>
      <c r="R288" s="38">
        <f t="shared" si="25"/>
        <v>1212750</v>
      </c>
    </row>
    <row r="289" spans="2:19" hidden="1">
      <c r="B289" s="33">
        <v>44978</v>
      </c>
      <c r="C289" s="34" t="s">
        <v>7928</v>
      </c>
      <c r="D289" s="34" t="s">
        <v>2256</v>
      </c>
      <c r="E289" s="34" t="s">
        <v>7929</v>
      </c>
      <c r="F289" s="35">
        <v>1102500</v>
      </c>
      <c r="G289" s="36" t="s">
        <v>2255</v>
      </c>
      <c r="H289" s="35">
        <v>110250</v>
      </c>
      <c r="I289" s="34" t="s">
        <v>7920</v>
      </c>
      <c r="J289" s="34" t="s">
        <v>7921</v>
      </c>
      <c r="K289" s="50">
        <f t="shared" si="26"/>
        <v>6767</v>
      </c>
      <c r="L289" s="38">
        <f t="shared" si="27"/>
        <v>1212750</v>
      </c>
      <c r="M289" t="str">
        <f t="shared" si="28"/>
        <v/>
      </c>
      <c r="R289" s="38">
        <f t="shared" si="25"/>
        <v>1212750</v>
      </c>
    </row>
    <row r="290" spans="2:19" outlineLevel="1">
      <c r="B290" s="33">
        <v>44964</v>
      </c>
      <c r="C290" s="34" t="s">
        <v>6470</v>
      </c>
      <c r="D290" s="34" t="s">
        <v>3460</v>
      </c>
      <c r="E290" s="34" t="s">
        <v>6471</v>
      </c>
      <c r="F290" s="35">
        <v>-176400</v>
      </c>
      <c r="G290" s="36" t="s">
        <v>2255</v>
      </c>
      <c r="H290" s="35">
        <v>-17640</v>
      </c>
      <c r="I290" s="34" t="s">
        <v>2308</v>
      </c>
      <c r="J290" s="34" t="s">
        <v>2309</v>
      </c>
      <c r="K290">
        <f t="shared" si="26"/>
        <v>2626</v>
      </c>
      <c r="L290" s="38">
        <f t="shared" si="27"/>
        <v>-194040</v>
      </c>
      <c r="M290" t="str">
        <f t="shared" si="28"/>
        <v>HT</v>
      </c>
      <c r="Q290">
        <f>+VLOOKUP(K290,'22.04.2023'!O$182:P$408,2,0)</f>
        <v>-194040</v>
      </c>
      <c r="R290" s="38">
        <f>+Q290-L290</f>
        <v>0</v>
      </c>
      <c r="S290" t="s">
        <v>8325</v>
      </c>
    </row>
    <row r="291" spans="2:19" hidden="1">
      <c r="B291" s="33">
        <v>44970</v>
      </c>
      <c r="C291" s="34" t="s">
        <v>7228</v>
      </c>
      <c r="D291" s="34" t="s">
        <v>2256</v>
      </c>
      <c r="E291" s="34" t="s">
        <v>7229</v>
      </c>
      <c r="F291" s="35">
        <v>1110580</v>
      </c>
      <c r="G291" s="36" t="s">
        <v>2255</v>
      </c>
      <c r="H291" s="35">
        <v>111058</v>
      </c>
      <c r="I291" s="34" t="s">
        <v>2360</v>
      </c>
      <c r="J291" s="34" t="s">
        <v>7172</v>
      </c>
      <c r="K291" s="50">
        <f t="shared" si="26"/>
        <v>3979</v>
      </c>
      <c r="L291" s="38">
        <f t="shared" si="27"/>
        <v>1221638</v>
      </c>
      <c r="M291" t="str">
        <f t="shared" si="28"/>
        <v/>
      </c>
      <c r="R291" s="38">
        <f>+L291-Q291</f>
        <v>1221638</v>
      </c>
    </row>
    <row r="292" spans="2:19" hidden="1">
      <c r="B292" s="33">
        <v>44964</v>
      </c>
      <c r="C292" s="34" t="s">
        <v>7305</v>
      </c>
      <c r="D292" s="34" t="s">
        <v>2256</v>
      </c>
      <c r="E292" s="34" t="s">
        <v>7306</v>
      </c>
      <c r="F292" s="35">
        <v>1110580</v>
      </c>
      <c r="G292" s="36" t="s">
        <v>2255</v>
      </c>
      <c r="H292" s="35">
        <v>111058</v>
      </c>
      <c r="I292" s="34" t="s">
        <v>5263</v>
      </c>
      <c r="J292" s="34" t="s">
        <v>7298</v>
      </c>
      <c r="K292" s="50">
        <f t="shared" si="26"/>
        <v>3084</v>
      </c>
      <c r="L292" s="38">
        <f t="shared" si="27"/>
        <v>1221638</v>
      </c>
      <c r="M292" t="str">
        <f t="shared" si="28"/>
        <v/>
      </c>
      <c r="R292" s="38">
        <f>+L292-Q292</f>
        <v>1221638</v>
      </c>
    </row>
    <row r="293" spans="2:19" hidden="1">
      <c r="B293" s="33">
        <v>44965</v>
      </c>
      <c r="C293" s="34" t="s">
        <v>7450</v>
      </c>
      <c r="D293" s="34" t="s">
        <v>2256</v>
      </c>
      <c r="E293" s="34" t="s">
        <v>7439</v>
      </c>
      <c r="F293" s="35">
        <v>1110580</v>
      </c>
      <c r="G293" s="36" t="s">
        <v>2255</v>
      </c>
      <c r="H293" s="35">
        <v>111058</v>
      </c>
      <c r="I293" s="34" t="s">
        <v>7435</v>
      </c>
      <c r="J293" s="34" t="s">
        <v>7446</v>
      </c>
      <c r="K293" s="50">
        <f t="shared" si="26"/>
        <v>3159</v>
      </c>
      <c r="L293" s="38">
        <f t="shared" si="27"/>
        <v>1221638</v>
      </c>
      <c r="M293" t="str">
        <f t="shared" si="28"/>
        <v/>
      </c>
      <c r="R293" s="38">
        <f>+L293-Q293</f>
        <v>1221638</v>
      </c>
    </row>
    <row r="294" spans="2:19" hidden="1">
      <c r="B294" s="33">
        <v>45024</v>
      </c>
      <c r="C294" s="34" t="s">
        <v>7591</v>
      </c>
      <c r="D294" s="34" t="s">
        <v>2256</v>
      </c>
      <c r="E294" s="34" t="s">
        <v>7118</v>
      </c>
      <c r="F294" s="35">
        <v>1110580</v>
      </c>
      <c r="G294" s="36" t="s">
        <v>2255</v>
      </c>
      <c r="H294" s="35">
        <v>111058</v>
      </c>
      <c r="I294" s="34" t="s">
        <v>7118</v>
      </c>
      <c r="J294" s="34" t="s">
        <v>7559</v>
      </c>
      <c r="K294" s="50">
        <f t="shared" si="26"/>
        <v>20494</v>
      </c>
      <c r="L294" s="38">
        <f t="shared" si="27"/>
        <v>1221638</v>
      </c>
      <c r="M294" t="str">
        <f t="shared" si="28"/>
        <v/>
      </c>
      <c r="R294" s="38">
        <f>+L294-Q294</f>
        <v>1221638</v>
      </c>
    </row>
    <row r="295" spans="2:19" hidden="1" outlineLevel="1">
      <c r="B295" s="33">
        <v>44964</v>
      </c>
      <c r="C295" s="34" t="s">
        <v>2496</v>
      </c>
      <c r="D295" s="34" t="s">
        <v>2256</v>
      </c>
      <c r="E295" s="34" t="s">
        <v>2497</v>
      </c>
      <c r="F295" s="35">
        <v>806200</v>
      </c>
      <c r="G295" s="36" t="s">
        <v>2255</v>
      </c>
      <c r="H295" s="35">
        <v>80620</v>
      </c>
      <c r="I295" s="34" t="s">
        <v>2308</v>
      </c>
      <c r="J295" s="34" t="s">
        <v>2309</v>
      </c>
      <c r="K295" s="50">
        <f t="shared" si="26"/>
        <v>3058</v>
      </c>
      <c r="L295" s="38">
        <f t="shared" si="27"/>
        <v>886820</v>
      </c>
      <c r="M295" t="str">
        <f t="shared" si="28"/>
        <v/>
      </c>
    </row>
    <row r="296" spans="2:19" hidden="1" collapsed="1">
      <c r="B296" s="33">
        <v>45020</v>
      </c>
      <c r="C296" s="34" t="s">
        <v>8049</v>
      </c>
      <c r="D296" s="34" t="s">
        <v>2256</v>
      </c>
      <c r="E296" s="34" t="s">
        <v>8030</v>
      </c>
      <c r="F296" s="35">
        <v>1110580</v>
      </c>
      <c r="G296" s="36" t="s">
        <v>2255</v>
      </c>
      <c r="H296" s="35">
        <v>111058</v>
      </c>
      <c r="I296" s="34" t="s">
        <v>8013</v>
      </c>
      <c r="J296" s="34" t="s">
        <v>8014</v>
      </c>
      <c r="K296" s="50">
        <f t="shared" si="26"/>
        <v>19223</v>
      </c>
      <c r="L296" s="38">
        <f t="shared" si="27"/>
        <v>1221638</v>
      </c>
      <c r="M296" t="str">
        <f t="shared" si="28"/>
        <v/>
      </c>
      <c r="R296" s="38">
        <f t="shared" ref="R296:R327" si="29">+L296-Q296</f>
        <v>1221638</v>
      </c>
    </row>
    <row r="297" spans="2:19" hidden="1">
      <c r="B297" s="33">
        <v>44963</v>
      </c>
      <c r="C297" s="34" t="s">
        <v>8161</v>
      </c>
      <c r="D297" s="34" t="s">
        <v>2256</v>
      </c>
      <c r="E297" s="34" t="s">
        <v>8162</v>
      </c>
      <c r="F297" s="35">
        <v>1110580</v>
      </c>
      <c r="G297" s="36" t="s">
        <v>2255</v>
      </c>
      <c r="H297" s="35">
        <v>111058</v>
      </c>
      <c r="I297" s="34" t="s">
        <v>7127</v>
      </c>
      <c r="J297" s="34" t="s">
        <v>8157</v>
      </c>
      <c r="K297" s="50">
        <f t="shared" si="26"/>
        <v>2996</v>
      </c>
      <c r="L297" s="38">
        <f t="shared" si="27"/>
        <v>1221638</v>
      </c>
      <c r="M297" t="str">
        <f t="shared" si="28"/>
        <v/>
      </c>
      <c r="R297" s="38">
        <f t="shared" si="29"/>
        <v>1221638</v>
      </c>
    </row>
    <row r="298" spans="2:19" hidden="1">
      <c r="B298" s="33">
        <v>45019</v>
      </c>
      <c r="C298" s="34" t="s">
        <v>7826</v>
      </c>
      <c r="D298" s="34" t="s">
        <v>2256</v>
      </c>
      <c r="E298" s="34" t="s">
        <v>2434</v>
      </c>
      <c r="F298" s="35">
        <v>1137638</v>
      </c>
      <c r="G298" s="36" t="s">
        <v>2255</v>
      </c>
      <c r="H298" s="35">
        <v>113764</v>
      </c>
      <c r="I298" s="34" t="s">
        <v>2434</v>
      </c>
      <c r="J298" s="34" t="s">
        <v>7809</v>
      </c>
      <c r="K298" s="50">
        <f t="shared" si="26"/>
        <v>19173</v>
      </c>
      <c r="L298" s="38">
        <f t="shared" si="27"/>
        <v>1251402</v>
      </c>
      <c r="M298" t="str">
        <f t="shared" si="28"/>
        <v/>
      </c>
      <c r="R298" s="38">
        <f t="shared" si="29"/>
        <v>1251402</v>
      </c>
    </row>
    <row r="299" spans="2:19" hidden="1">
      <c r="B299" s="33">
        <v>45007</v>
      </c>
      <c r="C299" s="34" t="s">
        <v>8220</v>
      </c>
      <c r="D299" s="34" t="s">
        <v>2256</v>
      </c>
      <c r="E299" s="34" t="s">
        <v>8221</v>
      </c>
      <c r="F299" s="35">
        <v>1146600</v>
      </c>
      <c r="G299" s="36" t="s">
        <v>2255</v>
      </c>
      <c r="H299" s="35">
        <v>114660</v>
      </c>
      <c r="I299" s="34" t="s">
        <v>4891</v>
      </c>
      <c r="J299" s="34" t="s">
        <v>8198</v>
      </c>
      <c r="K299" s="50">
        <f t="shared" si="26"/>
        <v>15930</v>
      </c>
      <c r="L299" s="38">
        <f t="shared" si="27"/>
        <v>1261260</v>
      </c>
      <c r="M299" t="str">
        <f t="shared" si="28"/>
        <v/>
      </c>
      <c r="R299" s="38">
        <f t="shared" si="29"/>
        <v>1261260</v>
      </c>
    </row>
    <row r="300" spans="2:19" hidden="1">
      <c r="B300" s="33">
        <v>44978</v>
      </c>
      <c r="C300" s="34" t="s">
        <v>7145</v>
      </c>
      <c r="D300" s="34" t="s">
        <v>2256</v>
      </c>
      <c r="E300" s="34" t="s">
        <v>7146</v>
      </c>
      <c r="F300" s="35">
        <v>1150620</v>
      </c>
      <c r="G300" s="36" t="s">
        <v>2255</v>
      </c>
      <c r="H300" s="35">
        <v>115062</v>
      </c>
      <c r="I300" s="34" t="s">
        <v>7131</v>
      </c>
      <c r="J300" s="34" t="s">
        <v>7132</v>
      </c>
      <c r="K300">
        <f t="shared" si="26"/>
        <v>6800</v>
      </c>
      <c r="L300" s="38">
        <f t="shared" si="27"/>
        <v>1265682</v>
      </c>
      <c r="M300" t="str">
        <f t="shared" si="28"/>
        <v/>
      </c>
      <c r="R300" s="38">
        <f t="shared" si="29"/>
        <v>1265682</v>
      </c>
    </row>
    <row r="301" spans="2:19" hidden="1">
      <c r="B301" s="33">
        <v>45043</v>
      </c>
      <c r="C301" s="34" t="s">
        <v>7970</v>
      </c>
      <c r="D301" s="34" t="s">
        <v>2256</v>
      </c>
      <c r="E301" s="34" t="s">
        <v>7963</v>
      </c>
      <c r="F301" s="35">
        <v>1153730</v>
      </c>
      <c r="G301" s="36" t="s">
        <v>2255</v>
      </c>
      <c r="H301" s="35">
        <v>115373</v>
      </c>
      <c r="I301" s="34" t="s">
        <v>3509</v>
      </c>
      <c r="J301" s="34" t="s">
        <v>7943</v>
      </c>
      <c r="K301" s="50">
        <f t="shared" si="26"/>
        <v>25000</v>
      </c>
      <c r="L301" s="38">
        <f t="shared" si="27"/>
        <v>1269103</v>
      </c>
      <c r="M301" t="str">
        <f t="shared" si="28"/>
        <v/>
      </c>
      <c r="R301" s="38">
        <f t="shared" si="29"/>
        <v>1269103</v>
      </c>
    </row>
    <row r="302" spans="2:19" hidden="1">
      <c r="B302" s="33">
        <v>44970</v>
      </c>
      <c r="C302" s="34" t="s">
        <v>7222</v>
      </c>
      <c r="D302" s="34" t="s">
        <v>2256</v>
      </c>
      <c r="E302" s="34" t="s">
        <v>7223</v>
      </c>
      <c r="F302" s="35">
        <v>1167763</v>
      </c>
      <c r="G302" s="36" t="s">
        <v>2255</v>
      </c>
      <c r="H302" s="35">
        <v>116776</v>
      </c>
      <c r="I302" s="34" t="s">
        <v>2360</v>
      </c>
      <c r="J302" s="34" t="s">
        <v>7172</v>
      </c>
      <c r="K302" s="50">
        <f t="shared" si="26"/>
        <v>3970</v>
      </c>
      <c r="L302" s="38">
        <f t="shared" si="27"/>
        <v>1284539</v>
      </c>
      <c r="M302" t="str">
        <f t="shared" si="28"/>
        <v/>
      </c>
      <c r="R302" s="38">
        <f t="shared" si="29"/>
        <v>1284539</v>
      </c>
    </row>
    <row r="303" spans="2:19" hidden="1">
      <c r="B303" s="33">
        <v>44963</v>
      </c>
      <c r="C303" s="34" t="s">
        <v>7812</v>
      </c>
      <c r="D303" s="34" t="s">
        <v>2256</v>
      </c>
      <c r="E303" s="34" t="s">
        <v>7813</v>
      </c>
      <c r="F303" s="35">
        <v>1199746</v>
      </c>
      <c r="G303" s="36" t="s">
        <v>2255</v>
      </c>
      <c r="H303" s="35">
        <v>119975</v>
      </c>
      <c r="I303" s="34" t="s">
        <v>2434</v>
      </c>
      <c r="J303" s="34" t="s">
        <v>7809</v>
      </c>
      <c r="K303" s="50">
        <f t="shared" si="26"/>
        <v>2994</v>
      </c>
      <c r="L303" s="38">
        <f t="shared" si="27"/>
        <v>1319721</v>
      </c>
      <c r="M303" t="str">
        <f t="shared" si="28"/>
        <v/>
      </c>
      <c r="R303" s="38">
        <f t="shared" si="29"/>
        <v>1319721</v>
      </c>
    </row>
    <row r="304" spans="2:19" hidden="1">
      <c r="B304" s="33">
        <v>45020</v>
      </c>
      <c r="C304" s="34" t="s">
        <v>7322</v>
      </c>
      <c r="D304" s="34" t="s">
        <v>2256</v>
      </c>
      <c r="E304" s="34" t="s">
        <v>5263</v>
      </c>
      <c r="F304" s="35">
        <v>1211320</v>
      </c>
      <c r="G304" s="36" t="s">
        <v>2255</v>
      </c>
      <c r="H304" s="35">
        <v>121132</v>
      </c>
      <c r="I304" s="34" t="s">
        <v>5263</v>
      </c>
      <c r="J304" s="34" t="s">
        <v>7298</v>
      </c>
      <c r="K304" s="50">
        <f t="shared" si="26"/>
        <v>19267</v>
      </c>
      <c r="L304" s="38">
        <f t="shared" si="27"/>
        <v>1332452</v>
      </c>
      <c r="M304" t="str">
        <f t="shared" si="28"/>
        <v/>
      </c>
      <c r="R304" s="38">
        <f t="shared" si="29"/>
        <v>1332452</v>
      </c>
    </row>
    <row r="305" spans="2:18" hidden="1">
      <c r="B305" s="33">
        <v>44930</v>
      </c>
      <c r="C305" s="34" t="s">
        <v>6581</v>
      </c>
      <c r="D305" s="34" t="s">
        <v>2256</v>
      </c>
      <c r="E305" s="34" t="s">
        <v>7973</v>
      </c>
      <c r="F305" s="35">
        <v>1233723</v>
      </c>
      <c r="G305" s="36" t="s">
        <v>2255</v>
      </c>
      <c r="H305" s="35">
        <v>123372</v>
      </c>
      <c r="I305" s="34" t="s">
        <v>3176</v>
      </c>
      <c r="J305" s="34" t="s">
        <v>7972</v>
      </c>
      <c r="K305" s="50">
        <f t="shared" si="26"/>
        <v>292</v>
      </c>
      <c r="L305" s="38">
        <f t="shared" si="27"/>
        <v>1357095</v>
      </c>
      <c r="M305" t="str">
        <f t="shared" si="28"/>
        <v/>
      </c>
      <c r="R305" s="38">
        <f t="shared" si="29"/>
        <v>1357095</v>
      </c>
    </row>
    <row r="306" spans="2:18" hidden="1">
      <c r="B306" s="33">
        <v>44963</v>
      </c>
      <c r="C306" s="34" t="s">
        <v>7212</v>
      </c>
      <c r="D306" s="34" t="s">
        <v>2256</v>
      </c>
      <c r="E306" s="34" t="s">
        <v>7188</v>
      </c>
      <c r="F306" s="35">
        <v>1236130</v>
      </c>
      <c r="G306" s="36" t="s">
        <v>2255</v>
      </c>
      <c r="H306" s="35">
        <v>123613</v>
      </c>
      <c r="I306" s="34" t="s">
        <v>2360</v>
      </c>
      <c r="J306" s="34" t="s">
        <v>7172</v>
      </c>
      <c r="K306" s="50">
        <f t="shared" si="26"/>
        <v>2934</v>
      </c>
      <c r="L306" s="38">
        <f t="shared" si="27"/>
        <v>1359743</v>
      </c>
      <c r="M306" t="str">
        <f t="shared" si="28"/>
        <v/>
      </c>
      <c r="R306" s="38">
        <f t="shared" si="29"/>
        <v>1359743</v>
      </c>
    </row>
    <row r="307" spans="2:18" hidden="1">
      <c r="B307" s="33">
        <v>45031</v>
      </c>
      <c r="C307" s="34" t="s">
        <v>8279</v>
      </c>
      <c r="D307" s="34" t="s">
        <v>2256</v>
      </c>
      <c r="E307" s="34" t="s">
        <v>8254</v>
      </c>
      <c r="F307" s="35">
        <v>1236130</v>
      </c>
      <c r="G307" s="36" t="s">
        <v>2255</v>
      </c>
      <c r="H307" s="35">
        <v>123613</v>
      </c>
      <c r="I307" s="34" t="s">
        <v>8254</v>
      </c>
      <c r="J307" s="34" t="s">
        <v>8255</v>
      </c>
      <c r="K307" s="50">
        <f t="shared" si="26"/>
        <v>22208</v>
      </c>
      <c r="L307" s="38">
        <f t="shared" si="27"/>
        <v>1359743</v>
      </c>
      <c r="M307" t="str">
        <f t="shared" si="28"/>
        <v/>
      </c>
      <c r="R307" s="38">
        <f t="shared" si="29"/>
        <v>1359743</v>
      </c>
    </row>
    <row r="308" spans="2:18" hidden="1">
      <c r="B308" s="33">
        <v>45019</v>
      </c>
      <c r="C308" s="34" t="s">
        <v>8002</v>
      </c>
      <c r="D308" s="34" t="s">
        <v>2256</v>
      </c>
      <c r="E308" s="34" t="s">
        <v>7996</v>
      </c>
      <c r="F308" s="35">
        <v>1274658</v>
      </c>
      <c r="G308" s="36" t="s">
        <v>2255</v>
      </c>
      <c r="H308" s="35">
        <v>127466</v>
      </c>
      <c r="I308" s="34" t="s">
        <v>3176</v>
      </c>
      <c r="J308" s="34" t="s">
        <v>7972</v>
      </c>
      <c r="K308" s="50">
        <f t="shared" si="26"/>
        <v>19153</v>
      </c>
      <c r="L308" s="38">
        <f t="shared" si="27"/>
        <v>1402124</v>
      </c>
      <c r="M308" t="str">
        <f t="shared" si="28"/>
        <v/>
      </c>
      <c r="R308" s="38">
        <f t="shared" si="29"/>
        <v>1402124</v>
      </c>
    </row>
    <row r="309" spans="2:18" hidden="1">
      <c r="B309" s="33">
        <v>44942</v>
      </c>
      <c r="C309" s="34" t="s">
        <v>7190</v>
      </c>
      <c r="D309" s="34" t="s">
        <v>2256</v>
      </c>
      <c r="E309" s="34" t="s">
        <v>7191</v>
      </c>
      <c r="F309" s="35">
        <v>1289400</v>
      </c>
      <c r="G309" s="36" t="s">
        <v>2255</v>
      </c>
      <c r="H309" s="35">
        <v>128940</v>
      </c>
      <c r="I309" s="34" t="s">
        <v>2360</v>
      </c>
      <c r="J309" s="34" t="s">
        <v>7172</v>
      </c>
      <c r="K309" s="50">
        <f t="shared" si="26"/>
        <v>1639</v>
      </c>
      <c r="L309" s="38">
        <f t="shared" si="27"/>
        <v>1418340</v>
      </c>
      <c r="M309" t="str">
        <f t="shared" si="28"/>
        <v/>
      </c>
      <c r="R309" s="38">
        <f t="shared" si="29"/>
        <v>1418340</v>
      </c>
    </row>
    <row r="310" spans="2:18" hidden="1">
      <c r="B310" s="33">
        <v>44928</v>
      </c>
      <c r="C310" s="34" t="s">
        <v>7341</v>
      </c>
      <c r="D310" s="34" t="s">
        <v>2256</v>
      </c>
      <c r="E310" s="34" t="s">
        <v>7342</v>
      </c>
      <c r="F310" s="35">
        <v>1289400</v>
      </c>
      <c r="G310" s="36" t="s">
        <v>2255</v>
      </c>
      <c r="H310" s="35">
        <v>128940</v>
      </c>
      <c r="I310" s="34" t="s">
        <v>7343</v>
      </c>
      <c r="J310" s="34" t="s">
        <v>7344</v>
      </c>
      <c r="K310" s="50">
        <f t="shared" si="26"/>
        <v>60</v>
      </c>
      <c r="L310" s="38">
        <f t="shared" si="27"/>
        <v>1418340</v>
      </c>
      <c r="M310" t="str">
        <f t="shared" si="28"/>
        <v/>
      </c>
      <c r="R310" s="38">
        <f t="shared" si="29"/>
        <v>1418340</v>
      </c>
    </row>
    <row r="311" spans="2:18" hidden="1">
      <c r="B311" s="33">
        <v>44928</v>
      </c>
      <c r="C311" s="34" t="s">
        <v>6456</v>
      </c>
      <c r="D311" s="34" t="s">
        <v>2256</v>
      </c>
      <c r="E311" s="34" t="s">
        <v>7534</v>
      </c>
      <c r="F311" s="35">
        <v>1289400</v>
      </c>
      <c r="G311" s="36" t="s">
        <v>2255</v>
      </c>
      <c r="H311" s="35">
        <v>128940</v>
      </c>
      <c r="I311" s="34" t="s">
        <v>2262</v>
      </c>
      <c r="J311" s="34" t="s">
        <v>7535</v>
      </c>
      <c r="K311" s="50">
        <f t="shared" si="26"/>
        <v>48</v>
      </c>
      <c r="L311" s="38">
        <f t="shared" si="27"/>
        <v>1418340</v>
      </c>
      <c r="M311" t="str">
        <f t="shared" si="28"/>
        <v/>
      </c>
      <c r="R311" s="38">
        <f t="shared" si="29"/>
        <v>1418340</v>
      </c>
    </row>
    <row r="312" spans="2:18" hidden="1">
      <c r="B312" s="33">
        <v>45014</v>
      </c>
      <c r="C312" s="34" t="s">
        <v>7584</v>
      </c>
      <c r="D312" s="34" t="s">
        <v>2256</v>
      </c>
      <c r="E312" s="34" t="s">
        <v>7585</v>
      </c>
      <c r="F312" s="35">
        <v>1289400</v>
      </c>
      <c r="G312" s="36" t="s">
        <v>2255</v>
      </c>
      <c r="H312" s="35">
        <v>128940</v>
      </c>
      <c r="I312" s="34" t="s">
        <v>7118</v>
      </c>
      <c r="J312" s="34" t="s">
        <v>7559</v>
      </c>
      <c r="K312" s="50">
        <f t="shared" si="26"/>
        <v>17779</v>
      </c>
      <c r="L312" s="38">
        <f t="shared" si="27"/>
        <v>1418340</v>
      </c>
      <c r="M312" t="str">
        <f t="shared" si="28"/>
        <v/>
      </c>
      <c r="R312" s="38">
        <f t="shared" si="29"/>
        <v>1418340</v>
      </c>
    </row>
    <row r="313" spans="2:18" hidden="1">
      <c r="B313" s="33">
        <v>44931</v>
      </c>
      <c r="C313" s="34" t="s">
        <v>7771</v>
      </c>
      <c r="D313" s="34" t="s">
        <v>2256</v>
      </c>
      <c r="E313" s="34" t="s">
        <v>7772</v>
      </c>
      <c r="F313" s="35">
        <v>1289400</v>
      </c>
      <c r="G313" s="36" t="s">
        <v>2255</v>
      </c>
      <c r="H313" s="35">
        <v>128940</v>
      </c>
      <c r="I313" s="34" t="s">
        <v>7769</v>
      </c>
      <c r="J313" s="34" t="s">
        <v>7770</v>
      </c>
      <c r="K313" s="50">
        <f t="shared" si="26"/>
        <v>410</v>
      </c>
      <c r="L313" s="38">
        <f t="shared" si="27"/>
        <v>1418340</v>
      </c>
      <c r="M313" t="str">
        <f t="shared" si="28"/>
        <v/>
      </c>
      <c r="R313" s="38">
        <f t="shared" si="29"/>
        <v>1418340</v>
      </c>
    </row>
    <row r="314" spans="2:18" hidden="1">
      <c r="B314" s="33">
        <v>44970</v>
      </c>
      <c r="C314" s="34" t="s">
        <v>8033</v>
      </c>
      <c r="D314" s="34" t="s">
        <v>2256</v>
      </c>
      <c r="E314" s="34" t="s">
        <v>8034</v>
      </c>
      <c r="F314" s="35">
        <v>1295659</v>
      </c>
      <c r="G314" s="36" t="s">
        <v>2255</v>
      </c>
      <c r="H314" s="35">
        <v>129566</v>
      </c>
      <c r="I314" s="34" t="s">
        <v>8013</v>
      </c>
      <c r="J314" s="34" t="s">
        <v>8014</v>
      </c>
      <c r="K314" s="50">
        <f t="shared" si="26"/>
        <v>3978</v>
      </c>
      <c r="L314" s="38">
        <f t="shared" si="27"/>
        <v>1425225</v>
      </c>
      <c r="M314" t="str">
        <f t="shared" si="28"/>
        <v/>
      </c>
      <c r="R314" s="38">
        <f t="shared" si="29"/>
        <v>1425225</v>
      </c>
    </row>
    <row r="315" spans="2:18" hidden="1">
      <c r="B315" s="33">
        <v>44992</v>
      </c>
      <c r="C315" s="34" t="s">
        <v>7479</v>
      </c>
      <c r="D315" s="34" t="s">
        <v>2256</v>
      </c>
      <c r="E315" s="34" t="s">
        <v>7480</v>
      </c>
      <c r="F315" s="35">
        <v>1302000</v>
      </c>
      <c r="G315" s="36" t="s">
        <v>2255</v>
      </c>
      <c r="H315" s="35">
        <v>130200</v>
      </c>
      <c r="I315" s="34" t="s">
        <v>2532</v>
      </c>
      <c r="J315" s="34" t="s">
        <v>7458</v>
      </c>
      <c r="K315" s="50">
        <f t="shared" si="26"/>
        <v>11523</v>
      </c>
      <c r="L315" s="38">
        <f t="shared" si="27"/>
        <v>1432200</v>
      </c>
      <c r="M315" t="str">
        <f t="shared" si="28"/>
        <v/>
      </c>
      <c r="R315" s="38">
        <f t="shared" si="29"/>
        <v>1432200</v>
      </c>
    </row>
    <row r="316" spans="2:18" hidden="1">
      <c r="B316" s="33">
        <v>45014</v>
      </c>
      <c r="C316" s="34" t="s">
        <v>7271</v>
      </c>
      <c r="D316" s="34" t="s">
        <v>2256</v>
      </c>
      <c r="E316" s="34" t="s">
        <v>7255</v>
      </c>
      <c r="F316" s="35">
        <v>1306200</v>
      </c>
      <c r="G316" s="36" t="s">
        <v>2255</v>
      </c>
      <c r="H316" s="35">
        <v>130620</v>
      </c>
      <c r="I316" s="34" t="s">
        <v>2360</v>
      </c>
      <c r="J316" s="34" t="s">
        <v>7172</v>
      </c>
      <c r="K316" s="50">
        <f t="shared" si="26"/>
        <v>17754</v>
      </c>
      <c r="L316" s="38">
        <f t="shared" si="27"/>
        <v>1436820</v>
      </c>
      <c r="M316" t="str">
        <f t="shared" si="28"/>
        <v/>
      </c>
      <c r="R316" s="38">
        <f t="shared" si="29"/>
        <v>1436820</v>
      </c>
    </row>
    <row r="317" spans="2:18" hidden="1">
      <c r="B317" s="33">
        <v>45013</v>
      </c>
      <c r="C317" s="34" t="s">
        <v>7487</v>
      </c>
      <c r="D317" s="34" t="s">
        <v>2256</v>
      </c>
      <c r="E317" s="34" t="s">
        <v>7488</v>
      </c>
      <c r="F317" s="35">
        <v>1306200</v>
      </c>
      <c r="G317" s="36" t="s">
        <v>2255</v>
      </c>
      <c r="H317" s="35">
        <v>130620</v>
      </c>
      <c r="I317" s="34" t="s">
        <v>2532</v>
      </c>
      <c r="J317" s="34" t="s">
        <v>7458</v>
      </c>
      <c r="K317" s="50">
        <f t="shared" si="26"/>
        <v>17692</v>
      </c>
      <c r="L317" s="38">
        <f t="shared" si="27"/>
        <v>1436820</v>
      </c>
      <c r="M317" t="str">
        <f t="shared" si="28"/>
        <v/>
      </c>
      <c r="R317" s="38">
        <f t="shared" si="29"/>
        <v>1436820</v>
      </c>
    </row>
    <row r="318" spans="2:18" hidden="1">
      <c r="B318" s="33">
        <v>45020</v>
      </c>
      <c r="C318" s="34" t="s">
        <v>7277</v>
      </c>
      <c r="D318" s="34" t="s">
        <v>2256</v>
      </c>
      <c r="E318" s="34" t="s">
        <v>7253</v>
      </c>
      <c r="F318" s="35">
        <v>1323000</v>
      </c>
      <c r="G318" s="36" t="s">
        <v>2255</v>
      </c>
      <c r="H318" s="35">
        <v>132300</v>
      </c>
      <c r="I318" s="34" t="s">
        <v>2360</v>
      </c>
      <c r="J318" s="34" t="s">
        <v>7172</v>
      </c>
      <c r="K318" s="50">
        <f t="shared" si="26"/>
        <v>19205</v>
      </c>
      <c r="L318" s="38">
        <f t="shared" si="27"/>
        <v>1455300</v>
      </c>
      <c r="M318" t="str">
        <f t="shared" si="28"/>
        <v/>
      </c>
      <c r="R318" s="38">
        <f t="shared" si="29"/>
        <v>1455300</v>
      </c>
    </row>
    <row r="319" spans="2:18" hidden="1">
      <c r="B319" s="33">
        <v>45013</v>
      </c>
      <c r="C319" s="34" t="s">
        <v>7366</v>
      </c>
      <c r="D319" s="34" t="s">
        <v>2256</v>
      </c>
      <c r="E319" s="34" t="s">
        <v>7367</v>
      </c>
      <c r="F319" s="35">
        <v>1323000</v>
      </c>
      <c r="G319" s="36" t="s">
        <v>2255</v>
      </c>
      <c r="H319" s="35">
        <v>132300</v>
      </c>
      <c r="I319" s="34" t="s">
        <v>7343</v>
      </c>
      <c r="J319" s="34" t="s">
        <v>7344</v>
      </c>
      <c r="K319" s="50">
        <f t="shared" si="26"/>
        <v>17663</v>
      </c>
      <c r="L319" s="38">
        <f t="shared" si="27"/>
        <v>1455300</v>
      </c>
      <c r="M319" t="str">
        <f t="shared" si="28"/>
        <v/>
      </c>
      <c r="R319" s="38">
        <f t="shared" si="29"/>
        <v>1455300</v>
      </c>
    </row>
    <row r="320" spans="2:18" hidden="1">
      <c r="B320" s="33">
        <v>44968</v>
      </c>
      <c r="C320" s="34" t="s">
        <v>8031</v>
      </c>
      <c r="D320" s="34" t="s">
        <v>2256</v>
      </c>
      <c r="E320" s="34" t="s">
        <v>8032</v>
      </c>
      <c r="F320" s="35">
        <v>1329291</v>
      </c>
      <c r="G320" s="36" t="s">
        <v>2255</v>
      </c>
      <c r="H320" s="35">
        <v>132929</v>
      </c>
      <c r="I320" s="34" t="s">
        <v>8013</v>
      </c>
      <c r="J320" s="34" t="s">
        <v>8014</v>
      </c>
      <c r="K320" s="50">
        <f t="shared" si="26"/>
        <v>3913</v>
      </c>
      <c r="L320" s="38">
        <f t="shared" si="27"/>
        <v>1462220</v>
      </c>
      <c r="M320" t="str">
        <f t="shared" si="28"/>
        <v/>
      </c>
      <c r="R320" s="38">
        <f t="shared" si="29"/>
        <v>1462220</v>
      </c>
    </row>
    <row r="321" spans="1:19" hidden="1">
      <c r="B321" s="33">
        <v>45034</v>
      </c>
      <c r="C321" s="34" t="s">
        <v>7166</v>
      </c>
      <c r="D321" s="34" t="s">
        <v>2256</v>
      </c>
      <c r="E321" s="34" t="s">
        <v>7134</v>
      </c>
      <c r="F321" s="35">
        <v>1329640</v>
      </c>
      <c r="G321" s="36" t="s">
        <v>2255</v>
      </c>
      <c r="H321" s="35">
        <v>132964</v>
      </c>
      <c r="I321" s="34" t="s">
        <v>7131</v>
      </c>
      <c r="J321" s="34" t="s">
        <v>7132</v>
      </c>
      <c r="K321">
        <f t="shared" si="26"/>
        <v>22386</v>
      </c>
      <c r="L321" s="38">
        <f t="shared" si="27"/>
        <v>1462604</v>
      </c>
      <c r="M321" t="str">
        <f t="shared" si="28"/>
        <v/>
      </c>
      <c r="R321" s="38">
        <f t="shared" si="29"/>
        <v>1462604</v>
      </c>
    </row>
    <row r="322" spans="1:19" hidden="1">
      <c r="B322" s="33">
        <v>44979</v>
      </c>
      <c r="C322" s="34" t="s">
        <v>8268</v>
      </c>
      <c r="D322" s="34" t="s">
        <v>2256</v>
      </c>
      <c r="E322" s="34" t="s">
        <v>8269</v>
      </c>
      <c r="F322" s="35">
        <v>1329640</v>
      </c>
      <c r="G322" s="36" t="s">
        <v>2255</v>
      </c>
      <c r="H322" s="35">
        <v>132964</v>
      </c>
      <c r="I322" s="34" t="s">
        <v>8254</v>
      </c>
      <c r="J322" s="34" t="s">
        <v>8255</v>
      </c>
      <c r="K322" s="50">
        <f t="shared" si="26"/>
        <v>6867</v>
      </c>
      <c r="L322" s="38">
        <f t="shared" si="27"/>
        <v>1462604</v>
      </c>
      <c r="M322" t="str">
        <f t="shared" si="28"/>
        <v/>
      </c>
      <c r="R322" s="38">
        <f t="shared" si="29"/>
        <v>1462604</v>
      </c>
    </row>
    <row r="323" spans="1:19" hidden="1">
      <c r="B323" s="33">
        <v>45034</v>
      </c>
      <c r="C323" s="34" t="s">
        <v>8125</v>
      </c>
      <c r="D323" s="34" t="s">
        <v>2256</v>
      </c>
      <c r="E323" s="34" t="s">
        <v>8093</v>
      </c>
      <c r="F323" s="35">
        <v>1332690</v>
      </c>
      <c r="G323" s="36" t="s">
        <v>2255</v>
      </c>
      <c r="H323" s="35">
        <v>133269</v>
      </c>
      <c r="I323" s="34" t="s">
        <v>8093</v>
      </c>
      <c r="J323" s="34" t="s">
        <v>8094</v>
      </c>
      <c r="K323" s="50">
        <f t="shared" si="26"/>
        <v>22377</v>
      </c>
      <c r="L323" s="38">
        <f t="shared" si="27"/>
        <v>1465959</v>
      </c>
      <c r="M323" t="str">
        <f t="shared" si="28"/>
        <v/>
      </c>
      <c r="R323" s="38">
        <f t="shared" si="29"/>
        <v>1465959</v>
      </c>
    </row>
    <row r="324" spans="1:19" hidden="1">
      <c r="B324" s="33">
        <v>45040</v>
      </c>
      <c r="C324" s="34" t="s">
        <v>8173</v>
      </c>
      <c r="D324" s="34" t="s">
        <v>2256</v>
      </c>
      <c r="E324" s="34" t="s">
        <v>7127</v>
      </c>
      <c r="F324" s="35">
        <v>1332690</v>
      </c>
      <c r="G324" s="36" t="s">
        <v>2255</v>
      </c>
      <c r="H324" s="35">
        <v>133269</v>
      </c>
      <c r="I324" s="34" t="s">
        <v>7127</v>
      </c>
      <c r="J324" s="34" t="s">
        <v>8157</v>
      </c>
      <c r="K324" s="50">
        <f t="shared" ref="K324:K387" si="30">+C324*1</f>
        <v>23669</v>
      </c>
      <c r="L324" s="38">
        <f t="shared" ref="L324:L387" si="31">+F324+H324</f>
        <v>1465959</v>
      </c>
      <c r="M324" t="str">
        <f t="shared" ref="M324:M387" si="32">+IF(L324&gt;=0,"","HT")</f>
        <v/>
      </c>
      <c r="R324" s="38">
        <f t="shared" si="29"/>
        <v>1465959</v>
      </c>
    </row>
    <row r="325" spans="1:19" hidden="1">
      <c r="B325" s="33">
        <v>44929</v>
      </c>
      <c r="C325" s="34" t="s">
        <v>7133</v>
      </c>
      <c r="D325" s="34" t="s">
        <v>2256</v>
      </c>
      <c r="E325" s="34" t="s">
        <v>7134</v>
      </c>
      <c r="F325" s="35">
        <v>1345181</v>
      </c>
      <c r="G325" s="36" t="s">
        <v>2255</v>
      </c>
      <c r="H325" s="35">
        <v>134518</v>
      </c>
      <c r="I325" s="34" t="s">
        <v>7131</v>
      </c>
      <c r="J325" s="34" t="s">
        <v>7132</v>
      </c>
      <c r="K325">
        <f t="shared" si="30"/>
        <v>156</v>
      </c>
      <c r="L325" s="38">
        <f t="shared" si="31"/>
        <v>1479699</v>
      </c>
      <c r="M325" t="str">
        <f t="shared" si="32"/>
        <v/>
      </c>
      <c r="R325" s="38">
        <f t="shared" si="29"/>
        <v>1479699</v>
      </c>
    </row>
    <row r="326" spans="1:19" hidden="1">
      <c r="B326" s="33">
        <v>44944</v>
      </c>
      <c r="C326" s="34" t="s">
        <v>8026</v>
      </c>
      <c r="D326" s="34" t="s">
        <v>2256</v>
      </c>
      <c r="E326" s="34" t="s">
        <v>8027</v>
      </c>
      <c r="F326" s="35">
        <v>1345575</v>
      </c>
      <c r="G326" s="36" t="s">
        <v>2255</v>
      </c>
      <c r="H326" s="35">
        <v>134558</v>
      </c>
      <c r="I326" s="34" t="s">
        <v>8013</v>
      </c>
      <c r="J326" s="34" t="s">
        <v>8014</v>
      </c>
      <c r="K326" s="50">
        <f t="shared" si="30"/>
        <v>1762</v>
      </c>
      <c r="L326" s="38">
        <f t="shared" si="31"/>
        <v>1480133</v>
      </c>
      <c r="M326" t="str">
        <f t="shared" si="32"/>
        <v/>
      </c>
      <c r="R326" s="38">
        <f t="shared" si="29"/>
        <v>1480133</v>
      </c>
    </row>
    <row r="327" spans="1:19" s="75" customFormat="1" hidden="1">
      <c r="A327"/>
      <c r="B327" s="33">
        <v>45027</v>
      </c>
      <c r="C327" s="34" t="s">
        <v>7280</v>
      </c>
      <c r="D327" s="34" t="s">
        <v>2256</v>
      </c>
      <c r="E327" s="34" t="s">
        <v>7255</v>
      </c>
      <c r="F327" s="35">
        <v>1360565</v>
      </c>
      <c r="G327" s="36" t="s">
        <v>2255</v>
      </c>
      <c r="H327" s="35">
        <v>136057</v>
      </c>
      <c r="I327" s="34" t="s">
        <v>2360</v>
      </c>
      <c r="J327" s="34" t="s">
        <v>7172</v>
      </c>
      <c r="K327" s="50">
        <f t="shared" si="30"/>
        <v>20570</v>
      </c>
      <c r="L327" s="38">
        <f t="shared" si="31"/>
        <v>1496622</v>
      </c>
      <c r="M327" t="str">
        <f t="shared" si="32"/>
        <v/>
      </c>
      <c r="N327"/>
      <c r="O327"/>
      <c r="P327"/>
      <c r="Q327"/>
      <c r="R327" s="38">
        <f t="shared" si="29"/>
        <v>1496622</v>
      </c>
      <c r="S327"/>
    </row>
    <row r="328" spans="1:19" hidden="1">
      <c r="B328" s="33">
        <v>44977</v>
      </c>
      <c r="C328" s="34" t="s">
        <v>7642</v>
      </c>
      <c r="D328" s="34" t="s">
        <v>2256</v>
      </c>
      <c r="E328" s="34" t="s">
        <v>7643</v>
      </c>
      <c r="F328" s="35">
        <v>1361082</v>
      </c>
      <c r="G328" s="36" t="s">
        <v>2255</v>
      </c>
      <c r="H328" s="35">
        <v>136108</v>
      </c>
      <c r="I328" s="34" t="s">
        <v>4496</v>
      </c>
      <c r="J328" s="34" t="s">
        <v>7623</v>
      </c>
      <c r="K328" s="50">
        <f t="shared" si="30"/>
        <v>6727</v>
      </c>
      <c r="L328" s="38">
        <f t="shared" si="31"/>
        <v>1497190</v>
      </c>
      <c r="M328" t="str">
        <f t="shared" si="32"/>
        <v/>
      </c>
      <c r="R328" s="38">
        <f t="shared" ref="R328:R359" si="33">+L328-Q328</f>
        <v>1497190</v>
      </c>
    </row>
    <row r="329" spans="1:19" hidden="1">
      <c r="B329" s="33">
        <v>45040</v>
      </c>
      <c r="C329" s="34" t="s">
        <v>7830</v>
      </c>
      <c r="D329" s="34" t="s">
        <v>2256</v>
      </c>
      <c r="E329" s="34" t="s">
        <v>2434</v>
      </c>
      <c r="F329" s="35">
        <v>1362727</v>
      </c>
      <c r="G329" s="36" t="s">
        <v>2255</v>
      </c>
      <c r="H329" s="35">
        <v>136273</v>
      </c>
      <c r="I329" s="34" t="s">
        <v>2434</v>
      </c>
      <c r="J329" s="34" t="s">
        <v>7809</v>
      </c>
      <c r="K329" s="50">
        <f t="shared" si="30"/>
        <v>23670</v>
      </c>
      <c r="L329" s="38">
        <f t="shared" si="31"/>
        <v>1499000</v>
      </c>
      <c r="M329" t="str">
        <f t="shared" si="32"/>
        <v/>
      </c>
      <c r="R329" s="38">
        <f t="shared" si="33"/>
        <v>1499000</v>
      </c>
    </row>
    <row r="330" spans="1:19" hidden="1">
      <c r="B330" s="33">
        <v>44968</v>
      </c>
      <c r="C330" s="34" t="s">
        <v>7386</v>
      </c>
      <c r="D330" s="34" t="s">
        <v>2256</v>
      </c>
      <c r="E330" s="34" t="s">
        <v>7387</v>
      </c>
      <c r="F330" s="35">
        <v>1399650</v>
      </c>
      <c r="G330" s="36" t="s">
        <v>2255</v>
      </c>
      <c r="H330" s="35">
        <v>139965</v>
      </c>
      <c r="I330" s="34" t="s">
        <v>7372</v>
      </c>
      <c r="J330" s="34" t="s">
        <v>7373</v>
      </c>
      <c r="K330" s="50">
        <f t="shared" si="30"/>
        <v>3880</v>
      </c>
      <c r="L330" s="38">
        <f t="shared" si="31"/>
        <v>1539615</v>
      </c>
      <c r="M330" t="str">
        <f t="shared" si="32"/>
        <v/>
      </c>
      <c r="R330" s="38">
        <f t="shared" si="33"/>
        <v>1539615</v>
      </c>
    </row>
    <row r="331" spans="1:19" hidden="1">
      <c r="B331" s="33">
        <v>45022</v>
      </c>
      <c r="C331" s="34" t="s">
        <v>7667</v>
      </c>
      <c r="D331" s="34" t="s">
        <v>2256</v>
      </c>
      <c r="E331" s="34" t="s">
        <v>4496</v>
      </c>
      <c r="F331" s="35">
        <v>1411672</v>
      </c>
      <c r="G331" s="36" t="s">
        <v>2255</v>
      </c>
      <c r="H331" s="35">
        <v>141167</v>
      </c>
      <c r="I331" s="34" t="s">
        <v>4496</v>
      </c>
      <c r="J331" s="34" t="s">
        <v>7623</v>
      </c>
      <c r="K331" s="50">
        <f t="shared" si="30"/>
        <v>20223</v>
      </c>
      <c r="L331" s="38">
        <f t="shared" si="31"/>
        <v>1552839</v>
      </c>
      <c r="M331" t="str">
        <f t="shared" si="32"/>
        <v/>
      </c>
      <c r="R331" s="38">
        <f t="shared" si="33"/>
        <v>1552839</v>
      </c>
    </row>
    <row r="332" spans="1:19" hidden="1">
      <c r="B332" s="33">
        <v>45027</v>
      </c>
      <c r="C332" s="34" t="s">
        <v>8004</v>
      </c>
      <c r="D332" s="34" t="s">
        <v>2256</v>
      </c>
      <c r="E332" s="34" t="s">
        <v>8005</v>
      </c>
      <c r="F332" s="35">
        <v>1429450</v>
      </c>
      <c r="G332" s="36" t="s">
        <v>2255</v>
      </c>
      <c r="H332" s="35">
        <v>142945</v>
      </c>
      <c r="I332" s="34" t="s">
        <v>3176</v>
      </c>
      <c r="J332" s="34" t="s">
        <v>7972</v>
      </c>
      <c r="K332" s="50">
        <f t="shared" si="30"/>
        <v>20649</v>
      </c>
      <c r="L332" s="38">
        <f t="shared" si="31"/>
        <v>1572395</v>
      </c>
      <c r="M332" t="str">
        <f t="shared" si="32"/>
        <v/>
      </c>
      <c r="R332" s="38">
        <f t="shared" si="33"/>
        <v>1572395</v>
      </c>
    </row>
    <row r="333" spans="1:19" hidden="1">
      <c r="B333" s="33">
        <v>45012</v>
      </c>
      <c r="C333" s="34" t="s">
        <v>7663</v>
      </c>
      <c r="D333" s="34" t="s">
        <v>2256</v>
      </c>
      <c r="E333" s="34" t="s">
        <v>7664</v>
      </c>
      <c r="F333" s="35">
        <v>1465800</v>
      </c>
      <c r="G333" s="36" t="s">
        <v>2255</v>
      </c>
      <c r="H333" s="35">
        <v>146580</v>
      </c>
      <c r="I333" s="34" t="s">
        <v>4496</v>
      </c>
      <c r="J333" s="34" t="s">
        <v>7623</v>
      </c>
      <c r="K333" s="50">
        <f t="shared" si="30"/>
        <v>17604</v>
      </c>
      <c r="L333" s="38">
        <f t="shared" si="31"/>
        <v>1612380</v>
      </c>
      <c r="M333" t="str">
        <f t="shared" si="32"/>
        <v/>
      </c>
      <c r="R333" s="38">
        <f t="shared" si="33"/>
        <v>1612380</v>
      </c>
    </row>
    <row r="334" spans="1:19" hidden="1">
      <c r="B334" s="33">
        <v>44942</v>
      </c>
      <c r="C334" s="34" t="s">
        <v>7334</v>
      </c>
      <c r="D334" s="34" t="s">
        <v>2256</v>
      </c>
      <c r="E334" s="34" t="s">
        <v>7335</v>
      </c>
      <c r="F334" s="35">
        <v>1468620</v>
      </c>
      <c r="G334" s="36" t="s">
        <v>2255</v>
      </c>
      <c r="H334" s="35">
        <v>146862</v>
      </c>
      <c r="I334" s="34" t="s">
        <v>7121</v>
      </c>
      <c r="J334" s="34" t="s">
        <v>7329</v>
      </c>
      <c r="K334" s="50">
        <f t="shared" si="30"/>
        <v>1696</v>
      </c>
      <c r="L334" s="38">
        <f t="shared" si="31"/>
        <v>1615482</v>
      </c>
      <c r="M334" t="str">
        <f t="shared" si="32"/>
        <v/>
      </c>
      <c r="R334" s="38">
        <f t="shared" si="33"/>
        <v>1615482</v>
      </c>
    </row>
    <row r="335" spans="1:19" hidden="1">
      <c r="B335" s="33">
        <v>44942</v>
      </c>
      <c r="C335" s="34" t="s">
        <v>7777</v>
      </c>
      <c r="D335" s="34" t="s">
        <v>2256</v>
      </c>
      <c r="E335" s="34" t="s">
        <v>7778</v>
      </c>
      <c r="F335" s="35">
        <v>1468620</v>
      </c>
      <c r="G335" s="36" t="s">
        <v>2255</v>
      </c>
      <c r="H335" s="35">
        <v>146862</v>
      </c>
      <c r="I335" s="34" t="s">
        <v>7769</v>
      </c>
      <c r="J335" s="34" t="s">
        <v>7770</v>
      </c>
      <c r="K335" s="50">
        <f t="shared" si="30"/>
        <v>1630</v>
      </c>
      <c r="L335" s="38">
        <f t="shared" si="31"/>
        <v>1615482</v>
      </c>
      <c r="M335" t="str">
        <f t="shared" si="32"/>
        <v/>
      </c>
      <c r="R335" s="38">
        <f t="shared" si="33"/>
        <v>1615482</v>
      </c>
    </row>
    <row r="336" spans="1:19" hidden="1">
      <c r="B336" s="33">
        <v>44945</v>
      </c>
      <c r="C336" s="34" t="s">
        <v>8184</v>
      </c>
      <c r="D336" s="34" t="s">
        <v>2256</v>
      </c>
      <c r="E336" s="34" t="s">
        <v>8185</v>
      </c>
      <c r="F336" s="35">
        <v>1468620</v>
      </c>
      <c r="G336" s="36" t="s">
        <v>2255</v>
      </c>
      <c r="H336" s="35">
        <v>146862</v>
      </c>
      <c r="I336" s="34" t="s">
        <v>8176</v>
      </c>
      <c r="J336" s="34" t="s">
        <v>8177</v>
      </c>
      <c r="K336" s="50">
        <f t="shared" si="30"/>
        <v>1777</v>
      </c>
      <c r="L336" s="38">
        <f t="shared" si="31"/>
        <v>1615482</v>
      </c>
      <c r="M336" t="str">
        <f t="shared" si="32"/>
        <v/>
      </c>
      <c r="R336" s="38">
        <f t="shared" si="33"/>
        <v>1615482</v>
      </c>
    </row>
    <row r="337" spans="2:18" hidden="1">
      <c r="B337" s="33">
        <v>44984</v>
      </c>
      <c r="C337" s="34" t="s">
        <v>7244</v>
      </c>
      <c r="D337" s="34" t="s">
        <v>2256</v>
      </c>
      <c r="E337" s="34" t="s">
        <v>7215</v>
      </c>
      <c r="F337" s="35">
        <v>1477735</v>
      </c>
      <c r="G337" s="36" t="s">
        <v>2255</v>
      </c>
      <c r="H337" s="35">
        <v>147774</v>
      </c>
      <c r="I337" s="34" t="s">
        <v>2360</v>
      </c>
      <c r="J337" s="34" t="s">
        <v>7172</v>
      </c>
      <c r="K337" s="50">
        <f t="shared" si="30"/>
        <v>9039</v>
      </c>
      <c r="L337" s="38">
        <f t="shared" si="31"/>
        <v>1625509</v>
      </c>
      <c r="M337" t="str">
        <f t="shared" si="32"/>
        <v/>
      </c>
      <c r="R337" s="38">
        <f t="shared" si="33"/>
        <v>1625509</v>
      </c>
    </row>
    <row r="338" spans="2:18" hidden="1">
      <c r="B338" s="33">
        <v>44972</v>
      </c>
      <c r="C338" s="34" t="s">
        <v>7452</v>
      </c>
      <c r="D338" s="34" t="s">
        <v>2256</v>
      </c>
      <c r="E338" s="34" t="s">
        <v>7441</v>
      </c>
      <c r="F338" s="35">
        <v>1477735</v>
      </c>
      <c r="G338" s="36" t="s">
        <v>2255</v>
      </c>
      <c r="H338" s="35">
        <v>147774</v>
      </c>
      <c r="I338" s="34" t="s">
        <v>7435</v>
      </c>
      <c r="J338" s="34" t="s">
        <v>7446</v>
      </c>
      <c r="K338" s="50">
        <f t="shared" si="30"/>
        <v>4194</v>
      </c>
      <c r="L338" s="38">
        <f t="shared" si="31"/>
        <v>1625509</v>
      </c>
      <c r="M338" t="str">
        <f t="shared" si="32"/>
        <v/>
      </c>
      <c r="R338" s="38">
        <f t="shared" si="33"/>
        <v>1625509</v>
      </c>
    </row>
    <row r="339" spans="2:18" hidden="1">
      <c r="B339" s="33">
        <v>45023</v>
      </c>
      <c r="C339" s="34" t="s">
        <v>7617</v>
      </c>
      <c r="D339" s="34" t="s">
        <v>2256</v>
      </c>
      <c r="E339" s="34" t="s">
        <v>7596</v>
      </c>
      <c r="F339" s="35">
        <v>1493310</v>
      </c>
      <c r="G339" s="36" t="s">
        <v>2255</v>
      </c>
      <c r="H339" s="35">
        <v>149331</v>
      </c>
      <c r="I339" s="34" t="s">
        <v>7596</v>
      </c>
      <c r="J339" s="34" t="s">
        <v>7597</v>
      </c>
      <c r="K339" s="50">
        <f t="shared" si="30"/>
        <v>20385</v>
      </c>
      <c r="L339" s="38">
        <f t="shared" si="31"/>
        <v>1642641</v>
      </c>
      <c r="M339" t="str">
        <f t="shared" si="32"/>
        <v/>
      </c>
      <c r="R339" s="38">
        <f t="shared" si="33"/>
        <v>1642641</v>
      </c>
    </row>
    <row r="340" spans="2:18" hidden="1">
      <c r="B340" s="33">
        <v>45026</v>
      </c>
      <c r="C340" s="34" t="s">
        <v>7828</v>
      </c>
      <c r="D340" s="34" t="s">
        <v>2256</v>
      </c>
      <c r="E340" s="34" t="s">
        <v>2434</v>
      </c>
      <c r="F340" s="35">
        <v>1495146</v>
      </c>
      <c r="G340" s="36" t="s">
        <v>2255</v>
      </c>
      <c r="H340" s="35">
        <v>149515</v>
      </c>
      <c r="I340" s="34" t="s">
        <v>2434</v>
      </c>
      <c r="J340" s="34" t="s">
        <v>7809</v>
      </c>
      <c r="K340" s="50">
        <f t="shared" si="30"/>
        <v>20538</v>
      </c>
      <c r="L340" s="38">
        <f t="shared" si="31"/>
        <v>1644661</v>
      </c>
      <c r="M340" t="str">
        <f t="shared" si="32"/>
        <v/>
      </c>
      <c r="R340" s="38">
        <f t="shared" si="33"/>
        <v>1644661</v>
      </c>
    </row>
    <row r="341" spans="2:18" hidden="1">
      <c r="B341" s="33">
        <v>44936</v>
      </c>
      <c r="C341" s="34" t="s">
        <v>8238</v>
      </c>
      <c r="D341" s="34" t="s">
        <v>2256</v>
      </c>
      <c r="E341" s="34" t="s">
        <v>8239</v>
      </c>
      <c r="F341" s="35">
        <v>1505460</v>
      </c>
      <c r="G341" s="36" t="s">
        <v>2255</v>
      </c>
      <c r="H341" s="35">
        <v>150546</v>
      </c>
      <c r="I341" s="34" t="s">
        <v>8234</v>
      </c>
      <c r="J341" s="34" t="s">
        <v>8235</v>
      </c>
      <c r="K341" s="50">
        <f t="shared" si="30"/>
        <v>1033</v>
      </c>
      <c r="L341" s="38">
        <f t="shared" si="31"/>
        <v>1656006</v>
      </c>
      <c r="M341" t="str">
        <f t="shared" si="32"/>
        <v/>
      </c>
      <c r="R341" s="38">
        <f t="shared" si="33"/>
        <v>1656006</v>
      </c>
    </row>
    <row r="342" spans="2:18" hidden="1">
      <c r="B342" s="33">
        <v>45027</v>
      </c>
      <c r="C342" s="34" t="s">
        <v>7323</v>
      </c>
      <c r="D342" s="34" t="s">
        <v>2256</v>
      </c>
      <c r="E342" s="34" t="s">
        <v>5263</v>
      </c>
      <c r="F342" s="35">
        <v>1506525</v>
      </c>
      <c r="G342" s="36" t="s">
        <v>2255</v>
      </c>
      <c r="H342" s="35">
        <v>150653</v>
      </c>
      <c r="I342" s="34" t="s">
        <v>5263</v>
      </c>
      <c r="J342" s="34" t="s">
        <v>7298</v>
      </c>
      <c r="K342" s="50">
        <f t="shared" si="30"/>
        <v>20642</v>
      </c>
      <c r="L342" s="38">
        <f t="shared" si="31"/>
        <v>1657178</v>
      </c>
      <c r="M342" t="str">
        <f t="shared" si="32"/>
        <v/>
      </c>
      <c r="R342" s="38">
        <f t="shared" si="33"/>
        <v>1657178</v>
      </c>
    </row>
    <row r="343" spans="2:18" hidden="1">
      <c r="B343" s="33">
        <v>45033</v>
      </c>
      <c r="C343" s="34" t="s">
        <v>7282</v>
      </c>
      <c r="D343" s="34" t="s">
        <v>2256</v>
      </c>
      <c r="E343" s="34" t="s">
        <v>7255</v>
      </c>
      <c r="F343" s="35">
        <v>1510620</v>
      </c>
      <c r="G343" s="36" t="s">
        <v>2255</v>
      </c>
      <c r="H343" s="35">
        <v>151062</v>
      </c>
      <c r="I343" s="34" t="s">
        <v>2360</v>
      </c>
      <c r="J343" s="34" t="s">
        <v>7172</v>
      </c>
      <c r="K343" s="50">
        <f t="shared" si="30"/>
        <v>22243</v>
      </c>
      <c r="L343" s="38">
        <f t="shared" si="31"/>
        <v>1661682</v>
      </c>
      <c r="M343" t="str">
        <f t="shared" si="32"/>
        <v/>
      </c>
      <c r="R343" s="38">
        <f t="shared" si="33"/>
        <v>1661682</v>
      </c>
    </row>
    <row r="344" spans="2:18" hidden="1">
      <c r="B344" s="33">
        <v>44964</v>
      </c>
      <c r="C344" s="34" t="s">
        <v>7141</v>
      </c>
      <c r="D344" s="34" t="s">
        <v>2256</v>
      </c>
      <c r="E344" s="34" t="s">
        <v>7142</v>
      </c>
      <c r="F344" s="35">
        <v>1517775</v>
      </c>
      <c r="G344" s="36" t="s">
        <v>2255</v>
      </c>
      <c r="H344" s="35">
        <v>151778</v>
      </c>
      <c r="I344" s="34" t="s">
        <v>7131</v>
      </c>
      <c r="J344" s="34" t="s">
        <v>7132</v>
      </c>
      <c r="K344">
        <f t="shared" si="30"/>
        <v>3090</v>
      </c>
      <c r="L344" s="38">
        <f t="shared" si="31"/>
        <v>1669553</v>
      </c>
      <c r="M344" t="str">
        <f t="shared" si="32"/>
        <v/>
      </c>
      <c r="R344" s="38">
        <f t="shared" si="33"/>
        <v>1669553</v>
      </c>
    </row>
    <row r="345" spans="2:18" hidden="1">
      <c r="B345" s="33">
        <v>44963</v>
      </c>
      <c r="C345" s="34" t="s">
        <v>7564</v>
      </c>
      <c r="D345" s="34" t="s">
        <v>2256</v>
      </c>
      <c r="E345" s="34" t="s">
        <v>7565</v>
      </c>
      <c r="F345" s="35">
        <v>1517775</v>
      </c>
      <c r="G345" s="36" t="s">
        <v>2255</v>
      </c>
      <c r="H345" s="35">
        <v>151778</v>
      </c>
      <c r="I345" s="34" t="s">
        <v>7118</v>
      </c>
      <c r="J345" s="34" t="s">
        <v>7559</v>
      </c>
      <c r="K345" s="50">
        <f t="shared" si="30"/>
        <v>2906</v>
      </c>
      <c r="L345" s="38">
        <f t="shared" si="31"/>
        <v>1669553</v>
      </c>
      <c r="M345" t="str">
        <f t="shared" si="32"/>
        <v/>
      </c>
      <c r="R345" s="38">
        <f t="shared" si="33"/>
        <v>1669553</v>
      </c>
    </row>
    <row r="346" spans="2:18" hidden="1">
      <c r="B346" s="33">
        <v>45020</v>
      </c>
      <c r="C346" s="34" t="s">
        <v>7964</v>
      </c>
      <c r="D346" s="34" t="s">
        <v>2256</v>
      </c>
      <c r="E346" s="34" t="s">
        <v>7965</v>
      </c>
      <c r="F346" s="35">
        <v>1517775</v>
      </c>
      <c r="G346" s="36" t="s">
        <v>2255</v>
      </c>
      <c r="H346" s="35">
        <v>151778</v>
      </c>
      <c r="I346" s="34" t="s">
        <v>3509</v>
      </c>
      <c r="J346" s="34" t="s">
        <v>7943</v>
      </c>
      <c r="K346" s="50">
        <f t="shared" si="30"/>
        <v>19232</v>
      </c>
      <c r="L346" s="38">
        <f t="shared" si="31"/>
        <v>1669553</v>
      </c>
      <c r="M346" t="str">
        <f t="shared" si="32"/>
        <v/>
      </c>
      <c r="R346" s="38">
        <f t="shared" si="33"/>
        <v>1669553</v>
      </c>
    </row>
    <row r="347" spans="2:18" hidden="1">
      <c r="B347" s="33">
        <v>44942</v>
      </c>
      <c r="C347" s="34" t="s">
        <v>7408</v>
      </c>
      <c r="D347" s="34" t="s">
        <v>2256</v>
      </c>
      <c r="E347" s="34" t="s">
        <v>7409</v>
      </c>
      <c r="F347" s="35">
        <v>1539323</v>
      </c>
      <c r="G347" s="36" t="s">
        <v>2255</v>
      </c>
      <c r="H347" s="35">
        <v>153932</v>
      </c>
      <c r="I347" s="34" t="s">
        <v>7403</v>
      </c>
      <c r="J347" s="34" t="s">
        <v>7406</v>
      </c>
      <c r="K347" s="50">
        <f t="shared" si="30"/>
        <v>1694</v>
      </c>
      <c r="L347" s="38">
        <f t="shared" si="31"/>
        <v>1693255</v>
      </c>
      <c r="M347" t="str">
        <f t="shared" si="32"/>
        <v/>
      </c>
      <c r="R347" s="38">
        <f t="shared" si="33"/>
        <v>1693255</v>
      </c>
    </row>
    <row r="348" spans="2:18" hidden="1">
      <c r="B348" s="33">
        <v>44929</v>
      </c>
      <c r="C348" s="34" t="s">
        <v>8011</v>
      </c>
      <c r="D348" s="34" t="s">
        <v>2256</v>
      </c>
      <c r="E348" s="34" t="s">
        <v>8012</v>
      </c>
      <c r="F348" s="35">
        <v>1545909</v>
      </c>
      <c r="G348" s="36" t="s">
        <v>2255</v>
      </c>
      <c r="H348" s="35">
        <v>154591</v>
      </c>
      <c r="I348" s="34" t="s">
        <v>8013</v>
      </c>
      <c r="J348" s="34" t="s">
        <v>8014</v>
      </c>
      <c r="K348" s="50">
        <f t="shared" si="30"/>
        <v>203</v>
      </c>
      <c r="L348" s="38">
        <f t="shared" si="31"/>
        <v>1700500</v>
      </c>
      <c r="M348" t="str">
        <f t="shared" si="32"/>
        <v/>
      </c>
      <c r="R348" s="38">
        <f t="shared" si="33"/>
        <v>1700500</v>
      </c>
    </row>
    <row r="349" spans="2:18" hidden="1">
      <c r="B349" s="33">
        <v>44930</v>
      </c>
      <c r="C349" s="34" t="s">
        <v>7944</v>
      </c>
      <c r="D349" s="34" t="s">
        <v>2256</v>
      </c>
      <c r="E349" s="34" t="s">
        <v>7945</v>
      </c>
      <c r="F349" s="35">
        <v>1547068</v>
      </c>
      <c r="G349" s="36" t="s">
        <v>2255</v>
      </c>
      <c r="H349" s="35">
        <v>154707</v>
      </c>
      <c r="I349" s="34" t="s">
        <v>3509</v>
      </c>
      <c r="J349" s="34" t="s">
        <v>7943</v>
      </c>
      <c r="K349" s="50">
        <f t="shared" si="30"/>
        <v>283</v>
      </c>
      <c r="L349" s="38">
        <f t="shared" si="31"/>
        <v>1701775</v>
      </c>
      <c r="M349" t="str">
        <f t="shared" si="32"/>
        <v/>
      </c>
      <c r="R349" s="38">
        <f t="shared" si="33"/>
        <v>1701775</v>
      </c>
    </row>
    <row r="350" spans="2:18" hidden="1">
      <c r="B350" s="33">
        <v>44942</v>
      </c>
      <c r="C350" s="34" t="s">
        <v>8020</v>
      </c>
      <c r="D350" s="34" t="s">
        <v>2256</v>
      </c>
      <c r="E350" s="34" t="s">
        <v>8021</v>
      </c>
      <c r="F350" s="35">
        <v>1570582</v>
      </c>
      <c r="G350" s="36" t="s">
        <v>2255</v>
      </c>
      <c r="H350" s="35">
        <v>157058</v>
      </c>
      <c r="I350" s="34" t="s">
        <v>8013</v>
      </c>
      <c r="J350" s="34" t="s">
        <v>8014</v>
      </c>
      <c r="K350" s="50">
        <f t="shared" si="30"/>
        <v>1652</v>
      </c>
      <c r="L350" s="38">
        <f t="shared" si="31"/>
        <v>1727640</v>
      </c>
      <c r="M350" t="str">
        <f t="shared" si="32"/>
        <v/>
      </c>
      <c r="R350" s="38">
        <f t="shared" si="33"/>
        <v>1727640</v>
      </c>
    </row>
    <row r="351" spans="2:18" hidden="1">
      <c r="B351" s="33">
        <v>44992</v>
      </c>
      <c r="C351" s="34" t="s">
        <v>8116</v>
      </c>
      <c r="D351" s="34" t="s">
        <v>2256</v>
      </c>
      <c r="E351" s="34" t="s">
        <v>8117</v>
      </c>
      <c r="F351" s="35">
        <v>1590750</v>
      </c>
      <c r="G351" s="36" t="s">
        <v>2255</v>
      </c>
      <c r="H351" s="35">
        <v>159075</v>
      </c>
      <c r="I351" s="34" t="s">
        <v>8093</v>
      </c>
      <c r="J351" s="34" t="s">
        <v>8094</v>
      </c>
      <c r="K351" s="50">
        <f t="shared" si="30"/>
        <v>11524</v>
      </c>
      <c r="L351" s="38">
        <f t="shared" si="31"/>
        <v>1749825</v>
      </c>
      <c r="M351" t="str">
        <f t="shared" si="32"/>
        <v/>
      </c>
      <c r="R351" s="38">
        <f t="shared" si="33"/>
        <v>1749825</v>
      </c>
    </row>
    <row r="352" spans="2:18" hidden="1">
      <c r="B352" s="33">
        <v>44942</v>
      </c>
      <c r="C352" s="34" t="s">
        <v>7192</v>
      </c>
      <c r="D352" s="34" t="s">
        <v>2256</v>
      </c>
      <c r="E352" s="34" t="s">
        <v>7193</v>
      </c>
      <c r="F352" s="35">
        <v>1606715</v>
      </c>
      <c r="G352" s="36" t="s">
        <v>2255</v>
      </c>
      <c r="H352" s="35">
        <v>160672</v>
      </c>
      <c r="I352" s="34" t="s">
        <v>2360</v>
      </c>
      <c r="J352" s="34" t="s">
        <v>7172</v>
      </c>
      <c r="K352" s="50">
        <f t="shared" si="30"/>
        <v>1640</v>
      </c>
      <c r="L352" s="38">
        <f t="shared" si="31"/>
        <v>1767387</v>
      </c>
      <c r="M352" t="str">
        <f t="shared" si="32"/>
        <v/>
      </c>
      <c r="R352" s="38">
        <f t="shared" si="33"/>
        <v>1767387</v>
      </c>
    </row>
    <row r="353" spans="2:18" hidden="1">
      <c r="B353" s="33">
        <v>44981</v>
      </c>
      <c r="C353" s="34" t="s">
        <v>7242</v>
      </c>
      <c r="D353" s="34" t="s">
        <v>2256</v>
      </c>
      <c r="E353" s="34" t="s">
        <v>7188</v>
      </c>
      <c r="F353" s="35">
        <v>1607380</v>
      </c>
      <c r="G353" s="36" t="s">
        <v>2255</v>
      </c>
      <c r="H353" s="35">
        <v>160738</v>
      </c>
      <c r="I353" s="34" t="s">
        <v>2360</v>
      </c>
      <c r="J353" s="34" t="s">
        <v>7172</v>
      </c>
      <c r="K353" s="50">
        <f t="shared" si="30"/>
        <v>8634</v>
      </c>
      <c r="L353" s="38">
        <f t="shared" si="31"/>
        <v>1768118</v>
      </c>
      <c r="M353" t="str">
        <f t="shared" si="32"/>
        <v/>
      </c>
      <c r="R353" s="38">
        <f t="shared" si="33"/>
        <v>1768118</v>
      </c>
    </row>
    <row r="354" spans="2:18" hidden="1">
      <c r="B354" s="33">
        <v>44970</v>
      </c>
      <c r="C354" s="34" t="s">
        <v>7570</v>
      </c>
      <c r="D354" s="34" t="s">
        <v>2256</v>
      </c>
      <c r="E354" s="34" t="s">
        <v>7571</v>
      </c>
      <c r="F354" s="35">
        <v>1611750</v>
      </c>
      <c r="G354" s="36" t="s">
        <v>2255</v>
      </c>
      <c r="H354" s="35">
        <v>161175</v>
      </c>
      <c r="I354" s="34" t="s">
        <v>7118</v>
      </c>
      <c r="J354" s="34" t="s">
        <v>7559</v>
      </c>
      <c r="K354" s="50">
        <f t="shared" si="30"/>
        <v>3956</v>
      </c>
      <c r="L354" s="38">
        <f t="shared" si="31"/>
        <v>1772925</v>
      </c>
      <c r="M354" t="str">
        <f t="shared" si="32"/>
        <v/>
      </c>
      <c r="R354" s="38">
        <f t="shared" si="33"/>
        <v>1772925</v>
      </c>
    </row>
    <row r="355" spans="2:18" hidden="1">
      <c r="B355" s="33">
        <v>44978</v>
      </c>
      <c r="C355" s="34" t="s">
        <v>7691</v>
      </c>
      <c r="D355" s="34" t="s">
        <v>2256</v>
      </c>
      <c r="E355" s="34" t="s">
        <v>7692</v>
      </c>
      <c r="F355" s="35">
        <v>1611750</v>
      </c>
      <c r="G355" s="36" t="s">
        <v>2255</v>
      </c>
      <c r="H355" s="35">
        <v>161175</v>
      </c>
      <c r="I355" s="34" t="s">
        <v>7678</v>
      </c>
      <c r="J355" s="34" t="s">
        <v>7679</v>
      </c>
      <c r="K355" s="50">
        <f t="shared" si="30"/>
        <v>6777</v>
      </c>
      <c r="L355" s="38">
        <f t="shared" si="31"/>
        <v>1772925</v>
      </c>
      <c r="M355" t="str">
        <f t="shared" si="32"/>
        <v/>
      </c>
      <c r="R355" s="38">
        <f t="shared" si="33"/>
        <v>1772925</v>
      </c>
    </row>
    <row r="356" spans="2:18" hidden="1">
      <c r="B356" s="33">
        <v>44971</v>
      </c>
      <c r="C356" s="34" t="s">
        <v>7143</v>
      </c>
      <c r="D356" s="34" t="s">
        <v>2256</v>
      </c>
      <c r="E356" s="34" t="s">
        <v>7144</v>
      </c>
      <c r="F356" s="35">
        <v>1612400</v>
      </c>
      <c r="G356" s="36" t="s">
        <v>2255</v>
      </c>
      <c r="H356" s="35">
        <v>161240</v>
      </c>
      <c r="I356" s="34" t="s">
        <v>7131</v>
      </c>
      <c r="J356" s="34" t="s">
        <v>7132</v>
      </c>
      <c r="K356">
        <f t="shared" si="30"/>
        <v>4109</v>
      </c>
      <c r="L356" s="38">
        <f t="shared" si="31"/>
        <v>1773640</v>
      </c>
      <c r="M356" t="str">
        <f t="shared" si="32"/>
        <v/>
      </c>
      <c r="R356" s="38">
        <f t="shared" si="33"/>
        <v>1773640</v>
      </c>
    </row>
    <row r="357" spans="2:18" hidden="1">
      <c r="B357" s="33">
        <v>44978</v>
      </c>
      <c r="C357" s="34" t="s">
        <v>7147</v>
      </c>
      <c r="D357" s="34" t="s">
        <v>2256</v>
      </c>
      <c r="E357" s="34" t="s">
        <v>7148</v>
      </c>
      <c r="F357" s="35">
        <v>1612400</v>
      </c>
      <c r="G357" s="36" t="s">
        <v>2255</v>
      </c>
      <c r="H357" s="35">
        <v>161240</v>
      </c>
      <c r="I357" s="34" t="s">
        <v>7131</v>
      </c>
      <c r="J357" s="34" t="s">
        <v>7132</v>
      </c>
      <c r="K357">
        <f t="shared" si="30"/>
        <v>6803</v>
      </c>
      <c r="L357" s="38">
        <f t="shared" si="31"/>
        <v>1773640</v>
      </c>
      <c r="M357" t="str">
        <f t="shared" si="32"/>
        <v/>
      </c>
      <c r="R357" s="38">
        <f t="shared" si="33"/>
        <v>1773640</v>
      </c>
    </row>
    <row r="358" spans="2:18" hidden="1">
      <c r="B358" s="33">
        <v>44975</v>
      </c>
      <c r="C358" s="34" t="s">
        <v>8266</v>
      </c>
      <c r="D358" s="34" t="s">
        <v>2256</v>
      </c>
      <c r="E358" s="34" t="s">
        <v>8267</v>
      </c>
      <c r="F358" s="35">
        <v>1612400</v>
      </c>
      <c r="G358" s="36" t="s">
        <v>2255</v>
      </c>
      <c r="H358" s="35">
        <v>161240</v>
      </c>
      <c r="I358" s="34" t="s">
        <v>8254</v>
      </c>
      <c r="J358" s="34" t="s">
        <v>8255</v>
      </c>
      <c r="K358" s="50">
        <f t="shared" si="30"/>
        <v>6712</v>
      </c>
      <c r="L358" s="38">
        <f t="shared" si="31"/>
        <v>1773640</v>
      </c>
      <c r="M358" t="str">
        <f t="shared" si="32"/>
        <v/>
      </c>
      <c r="R358" s="38">
        <f t="shared" si="33"/>
        <v>1773640</v>
      </c>
    </row>
    <row r="359" spans="2:18" hidden="1">
      <c r="B359" s="33">
        <v>45036</v>
      </c>
      <c r="C359" s="34" t="s">
        <v>7673</v>
      </c>
      <c r="D359" s="34" t="s">
        <v>2256</v>
      </c>
      <c r="E359" s="34" t="s">
        <v>4496</v>
      </c>
      <c r="F359" s="35">
        <v>1630138</v>
      </c>
      <c r="G359" s="36" t="s">
        <v>2255</v>
      </c>
      <c r="H359" s="35">
        <v>163014</v>
      </c>
      <c r="I359" s="34" t="s">
        <v>4496</v>
      </c>
      <c r="J359" s="34" t="s">
        <v>7623</v>
      </c>
      <c r="K359" s="50">
        <f t="shared" si="30"/>
        <v>23433</v>
      </c>
      <c r="L359" s="38">
        <f t="shared" si="31"/>
        <v>1793152</v>
      </c>
      <c r="M359" t="str">
        <f t="shared" si="32"/>
        <v/>
      </c>
      <c r="R359" s="38">
        <f t="shared" si="33"/>
        <v>1793152</v>
      </c>
    </row>
    <row r="360" spans="2:18" hidden="1">
      <c r="B360" s="33">
        <v>45034</v>
      </c>
      <c r="C360" s="34" t="s">
        <v>7912</v>
      </c>
      <c r="D360" s="34" t="s">
        <v>2256</v>
      </c>
      <c r="E360" s="34" t="s">
        <v>7850</v>
      </c>
      <c r="F360" s="35">
        <v>1630960</v>
      </c>
      <c r="G360" s="36" t="s">
        <v>2255</v>
      </c>
      <c r="H360" s="35">
        <v>163096</v>
      </c>
      <c r="I360" s="34" t="s">
        <v>7850</v>
      </c>
      <c r="J360" s="34" t="s">
        <v>7851</v>
      </c>
      <c r="K360" s="50">
        <f t="shared" si="30"/>
        <v>22362</v>
      </c>
      <c r="L360" s="38">
        <f t="shared" si="31"/>
        <v>1794056</v>
      </c>
      <c r="M360" t="str">
        <f t="shared" si="32"/>
        <v/>
      </c>
      <c r="R360" s="38">
        <f t="shared" ref="R360:R362" si="34">+L360-Q360</f>
        <v>1794056</v>
      </c>
    </row>
    <row r="361" spans="2:18" hidden="1">
      <c r="B361" s="33">
        <v>44968</v>
      </c>
      <c r="C361" s="34" t="s">
        <v>7687</v>
      </c>
      <c r="D361" s="34" t="s">
        <v>2256</v>
      </c>
      <c r="E361" s="34" t="s">
        <v>7688</v>
      </c>
      <c r="F361" s="35">
        <v>1632750</v>
      </c>
      <c r="G361" s="36" t="s">
        <v>2255</v>
      </c>
      <c r="H361" s="35">
        <v>163275</v>
      </c>
      <c r="I361" s="34" t="s">
        <v>7678</v>
      </c>
      <c r="J361" s="34" t="s">
        <v>7679</v>
      </c>
      <c r="K361" s="50">
        <f t="shared" si="30"/>
        <v>3874</v>
      </c>
      <c r="L361" s="38">
        <f t="shared" si="31"/>
        <v>1796025</v>
      </c>
      <c r="M361" t="str">
        <f t="shared" si="32"/>
        <v/>
      </c>
      <c r="R361" s="38">
        <f t="shared" si="34"/>
        <v>1796025</v>
      </c>
    </row>
    <row r="362" spans="2:18" hidden="1">
      <c r="B362" s="33">
        <v>44980</v>
      </c>
      <c r="C362" s="34" t="s">
        <v>7718</v>
      </c>
      <c r="D362" s="34" t="s">
        <v>2256</v>
      </c>
      <c r="E362" s="34" t="s">
        <v>7719</v>
      </c>
      <c r="F362" s="35">
        <v>1632750</v>
      </c>
      <c r="G362" s="36" t="s">
        <v>2255</v>
      </c>
      <c r="H362" s="35">
        <v>163275</v>
      </c>
      <c r="I362" s="34" t="s">
        <v>7710</v>
      </c>
      <c r="J362" s="34" t="s">
        <v>7711</v>
      </c>
      <c r="K362" s="50">
        <f t="shared" si="30"/>
        <v>8599</v>
      </c>
      <c r="L362" s="38">
        <f t="shared" si="31"/>
        <v>1796025</v>
      </c>
      <c r="M362" t="str">
        <f t="shared" si="32"/>
        <v/>
      </c>
      <c r="R362" s="38">
        <f t="shared" si="34"/>
        <v>1796025</v>
      </c>
    </row>
    <row r="363" spans="2:18" hidden="1" outlineLevel="1">
      <c r="B363" s="33">
        <v>44966</v>
      </c>
      <c r="C363" s="34" t="s">
        <v>2645</v>
      </c>
      <c r="D363" s="34" t="s">
        <v>2256</v>
      </c>
      <c r="E363" s="34" t="s">
        <v>2646</v>
      </c>
      <c r="F363" s="35">
        <v>555290</v>
      </c>
      <c r="G363" s="36" t="s">
        <v>2255</v>
      </c>
      <c r="H363" s="35">
        <v>55529</v>
      </c>
      <c r="I363" s="34" t="s">
        <v>2504</v>
      </c>
      <c r="J363" s="34" t="s">
        <v>2505</v>
      </c>
      <c r="K363" s="50">
        <f t="shared" si="30"/>
        <v>3527</v>
      </c>
      <c r="L363" s="38">
        <f t="shared" si="31"/>
        <v>610819</v>
      </c>
      <c r="M363" t="str">
        <f t="shared" si="32"/>
        <v/>
      </c>
    </row>
    <row r="364" spans="2:18" hidden="1" collapsed="1">
      <c r="B364" s="33">
        <v>44929</v>
      </c>
      <c r="C364" s="34" t="s">
        <v>8236</v>
      </c>
      <c r="D364" s="34" t="s">
        <v>2256</v>
      </c>
      <c r="E364" s="34" t="s">
        <v>8237</v>
      </c>
      <c r="F364" s="35">
        <v>1642063</v>
      </c>
      <c r="G364" s="36" t="s">
        <v>2255</v>
      </c>
      <c r="H364" s="35">
        <v>164206</v>
      </c>
      <c r="I364" s="34" t="s">
        <v>8234</v>
      </c>
      <c r="J364" s="34" t="s">
        <v>8235</v>
      </c>
      <c r="K364" s="50">
        <f t="shared" si="30"/>
        <v>158</v>
      </c>
      <c r="L364" s="38">
        <f t="shared" si="31"/>
        <v>1806269</v>
      </c>
      <c r="M364" t="str">
        <f t="shared" si="32"/>
        <v/>
      </c>
      <c r="R364" s="38">
        <f>+L364-Q364</f>
        <v>1806269</v>
      </c>
    </row>
    <row r="365" spans="2:18" hidden="1">
      <c r="B365" s="33">
        <v>45022</v>
      </c>
      <c r="C365" s="34" t="s">
        <v>7804</v>
      </c>
      <c r="D365" s="34" t="s">
        <v>2256</v>
      </c>
      <c r="E365" s="34" t="s">
        <v>7769</v>
      </c>
      <c r="F365" s="35">
        <v>1656755</v>
      </c>
      <c r="G365" s="36" t="s">
        <v>2255</v>
      </c>
      <c r="H365" s="35">
        <v>165676</v>
      </c>
      <c r="I365" s="34" t="s">
        <v>7769</v>
      </c>
      <c r="J365" s="34" t="s">
        <v>7770</v>
      </c>
      <c r="K365" s="50">
        <f t="shared" si="30"/>
        <v>19345</v>
      </c>
      <c r="L365" s="38">
        <f t="shared" si="31"/>
        <v>1822431</v>
      </c>
      <c r="M365" t="str">
        <f t="shared" si="32"/>
        <v/>
      </c>
      <c r="R365" s="38">
        <f>+L365-Q365</f>
        <v>1822431</v>
      </c>
    </row>
    <row r="366" spans="2:18" hidden="1">
      <c r="B366" s="33">
        <v>44972</v>
      </c>
      <c r="C366" s="34" t="s">
        <v>7548</v>
      </c>
      <c r="D366" s="34" t="s">
        <v>2256</v>
      </c>
      <c r="E366" s="34" t="s">
        <v>7538</v>
      </c>
      <c r="F366" s="35">
        <v>1665870</v>
      </c>
      <c r="G366" s="36" t="s">
        <v>2255</v>
      </c>
      <c r="H366" s="35">
        <v>166587</v>
      </c>
      <c r="I366" s="34" t="s">
        <v>2262</v>
      </c>
      <c r="J366" s="34" t="s">
        <v>7535</v>
      </c>
      <c r="K366" s="50">
        <f t="shared" si="30"/>
        <v>4141</v>
      </c>
      <c r="L366" s="38">
        <f t="shared" si="31"/>
        <v>1832457</v>
      </c>
      <c r="M366" t="str">
        <f t="shared" si="32"/>
        <v/>
      </c>
      <c r="R366" s="38">
        <f>+L366-Q366</f>
        <v>1832457</v>
      </c>
    </row>
    <row r="367" spans="2:18" hidden="1">
      <c r="B367" s="33">
        <v>44938</v>
      </c>
      <c r="C367" s="34" t="s">
        <v>8240</v>
      </c>
      <c r="D367" s="34" t="s">
        <v>2256</v>
      </c>
      <c r="E367" s="34" t="s">
        <v>8241</v>
      </c>
      <c r="F367" s="35">
        <v>1678303</v>
      </c>
      <c r="G367" s="36" t="s">
        <v>2255</v>
      </c>
      <c r="H367" s="35">
        <v>167830</v>
      </c>
      <c r="I367" s="34" t="s">
        <v>8234</v>
      </c>
      <c r="J367" s="34" t="s">
        <v>8235</v>
      </c>
      <c r="K367" s="50">
        <f t="shared" si="30"/>
        <v>1423</v>
      </c>
      <c r="L367" s="38">
        <f t="shared" si="31"/>
        <v>1846133</v>
      </c>
      <c r="M367" t="str">
        <f t="shared" si="32"/>
        <v/>
      </c>
      <c r="R367" s="38">
        <f>+L367-Q367</f>
        <v>1846133</v>
      </c>
    </row>
    <row r="368" spans="2:18" hidden="1" outlineLevel="1">
      <c r="B368" s="33">
        <v>44966</v>
      </c>
      <c r="C368" s="34" t="s">
        <v>2652</v>
      </c>
      <c r="D368" s="34" t="s">
        <v>2256</v>
      </c>
      <c r="E368" s="34" t="s">
        <v>2653</v>
      </c>
      <c r="F368" s="35">
        <v>1177450</v>
      </c>
      <c r="G368" s="36" t="s">
        <v>2255</v>
      </c>
      <c r="H368" s="35">
        <v>117745</v>
      </c>
      <c r="I368" s="34" t="s">
        <v>2308</v>
      </c>
      <c r="J368" s="34" t="s">
        <v>2309</v>
      </c>
      <c r="K368" s="50">
        <f t="shared" si="30"/>
        <v>3555</v>
      </c>
      <c r="L368" s="38">
        <f t="shared" si="31"/>
        <v>1295195</v>
      </c>
      <c r="M368" t="str">
        <f t="shared" si="32"/>
        <v/>
      </c>
    </row>
    <row r="369" spans="2:18" hidden="1" outlineLevel="1">
      <c r="B369" s="33">
        <v>44966</v>
      </c>
      <c r="C369" s="34" t="s">
        <v>2654</v>
      </c>
      <c r="D369" s="34" t="s">
        <v>2256</v>
      </c>
      <c r="E369" s="34" t="s">
        <v>2653</v>
      </c>
      <c r="F369" s="35">
        <v>530250</v>
      </c>
      <c r="G369" s="36" t="s">
        <v>2255</v>
      </c>
      <c r="H369" s="35">
        <v>53025</v>
      </c>
      <c r="I369" s="34" t="s">
        <v>2308</v>
      </c>
      <c r="J369" s="34" t="s">
        <v>2309</v>
      </c>
      <c r="K369" s="50">
        <f t="shared" si="30"/>
        <v>3556</v>
      </c>
      <c r="L369" s="38">
        <f t="shared" si="31"/>
        <v>583275</v>
      </c>
      <c r="M369" t="str">
        <f t="shared" si="32"/>
        <v/>
      </c>
    </row>
    <row r="370" spans="2:18" hidden="1" collapsed="1">
      <c r="B370" s="33">
        <v>44945</v>
      </c>
      <c r="C370" s="34" t="s">
        <v>8186</v>
      </c>
      <c r="D370" s="34" t="s">
        <v>2256</v>
      </c>
      <c r="E370" s="34" t="s">
        <v>8187</v>
      </c>
      <c r="F370" s="35">
        <v>1696800</v>
      </c>
      <c r="G370" s="36" t="s">
        <v>2255</v>
      </c>
      <c r="H370" s="35">
        <v>169680</v>
      </c>
      <c r="I370" s="34" t="s">
        <v>8176</v>
      </c>
      <c r="J370" s="34" t="s">
        <v>8177</v>
      </c>
      <c r="K370" s="50">
        <f t="shared" si="30"/>
        <v>1778</v>
      </c>
      <c r="L370" s="38">
        <f t="shared" si="31"/>
        <v>1866480</v>
      </c>
      <c r="M370" t="str">
        <f t="shared" si="32"/>
        <v/>
      </c>
      <c r="R370" s="38">
        <f>+L370-Q370</f>
        <v>1866480</v>
      </c>
    </row>
    <row r="371" spans="2:18" hidden="1">
      <c r="B371" s="33">
        <v>45027</v>
      </c>
      <c r="C371" s="34" t="s">
        <v>7492</v>
      </c>
      <c r="D371" s="34" t="s">
        <v>2256</v>
      </c>
      <c r="E371" s="34" t="s">
        <v>2532</v>
      </c>
      <c r="F371" s="35">
        <v>1710982</v>
      </c>
      <c r="G371" s="36" t="s">
        <v>2255</v>
      </c>
      <c r="H371" s="35">
        <v>171098</v>
      </c>
      <c r="I371" s="34" t="s">
        <v>2532</v>
      </c>
      <c r="J371" s="34" t="s">
        <v>7458</v>
      </c>
      <c r="K371" s="50">
        <f t="shared" si="30"/>
        <v>20641</v>
      </c>
      <c r="L371" s="38">
        <f t="shared" si="31"/>
        <v>1882080</v>
      </c>
      <c r="M371" t="str">
        <f t="shared" si="32"/>
        <v/>
      </c>
      <c r="R371" s="38">
        <f>+L371-Q371</f>
        <v>1882080</v>
      </c>
    </row>
    <row r="372" spans="2:18" hidden="1" outlineLevel="1">
      <c r="B372" s="33">
        <v>44966</v>
      </c>
      <c r="C372" s="34" t="s">
        <v>2658</v>
      </c>
      <c r="D372" s="34" t="s">
        <v>2256</v>
      </c>
      <c r="E372" s="34" t="s">
        <v>2659</v>
      </c>
      <c r="F372" s="35">
        <v>584084</v>
      </c>
      <c r="G372" s="36" t="s">
        <v>2255</v>
      </c>
      <c r="H372" s="35">
        <v>58408</v>
      </c>
      <c r="I372" s="34" t="s">
        <v>2308</v>
      </c>
      <c r="J372" s="34" t="s">
        <v>2309</v>
      </c>
      <c r="K372" s="50">
        <f t="shared" si="30"/>
        <v>3561</v>
      </c>
      <c r="L372" s="38">
        <f t="shared" si="31"/>
        <v>642492</v>
      </c>
      <c r="M372" t="str">
        <f t="shared" si="32"/>
        <v/>
      </c>
    </row>
    <row r="373" spans="2:18" hidden="1" outlineLevel="1">
      <c r="B373" s="33">
        <v>44966</v>
      </c>
      <c r="C373" s="34" t="s">
        <v>2660</v>
      </c>
      <c r="D373" s="34" t="s">
        <v>2256</v>
      </c>
      <c r="E373" s="34" t="s">
        <v>2661</v>
      </c>
      <c r="F373" s="35">
        <v>555290</v>
      </c>
      <c r="G373" s="36" t="s">
        <v>2255</v>
      </c>
      <c r="H373" s="35">
        <v>55529</v>
      </c>
      <c r="I373" s="34" t="s">
        <v>2308</v>
      </c>
      <c r="J373" s="34" t="s">
        <v>2309</v>
      </c>
      <c r="K373" s="50">
        <f t="shared" si="30"/>
        <v>3567</v>
      </c>
      <c r="L373" s="38">
        <f t="shared" si="31"/>
        <v>610819</v>
      </c>
      <c r="M373" t="str">
        <f t="shared" si="32"/>
        <v/>
      </c>
    </row>
    <row r="374" spans="2:18" hidden="1" collapsed="1">
      <c r="B374" s="33">
        <v>45027</v>
      </c>
      <c r="C374" s="34" t="s">
        <v>7908</v>
      </c>
      <c r="D374" s="34" t="s">
        <v>2256</v>
      </c>
      <c r="E374" s="34" t="s">
        <v>7850</v>
      </c>
      <c r="F374" s="35">
        <v>1727720</v>
      </c>
      <c r="G374" s="36" t="s">
        <v>2255</v>
      </c>
      <c r="H374" s="35">
        <v>172772</v>
      </c>
      <c r="I374" s="34" t="s">
        <v>7850</v>
      </c>
      <c r="J374" s="34" t="s">
        <v>7851</v>
      </c>
      <c r="K374" s="50">
        <f t="shared" si="30"/>
        <v>20635</v>
      </c>
      <c r="L374" s="38">
        <f t="shared" si="31"/>
        <v>1900492</v>
      </c>
      <c r="M374" t="str">
        <f t="shared" si="32"/>
        <v/>
      </c>
      <c r="R374" s="38">
        <f>+L374-Q374</f>
        <v>1900492</v>
      </c>
    </row>
    <row r="375" spans="2:18" hidden="1">
      <c r="B375" s="33">
        <v>44963</v>
      </c>
      <c r="C375" s="34" t="s">
        <v>8029</v>
      </c>
      <c r="D375" s="34" t="s">
        <v>2256</v>
      </c>
      <c r="E375" s="34" t="s">
        <v>8030</v>
      </c>
      <c r="F375" s="35">
        <v>1728645</v>
      </c>
      <c r="G375" s="36" t="s">
        <v>2255</v>
      </c>
      <c r="H375" s="35">
        <v>172865</v>
      </c>
      <c r="I375" s="34" t="s">
        <v>8013</v>
      </c>
      <c r="J375" s="34" t="s">
        <v>8014</v>
      </c>
      <c r="K375" s="50">
        <f t="shared" si="30"/>
        <v>2972</v>
      </c>
      <c r="L375" s="38">
        <f t="shared" si="31"/>
        <v>1901510</v>
      </c>
      <c r="M375" t="str">
        <f t="shared" si="32"/>
        <v/>
      </c>
      <c r="R375" s="38">
        <f>+L375-Q375</f>
        <v>1901510</v>
      </c>
    </row>
    <row r="376" spans="2:18" hidden="1">
      <c r="B376" s="33">
        <v>45014</v>
      </c>
      <c r="C376" s="34" t="s">
        <v>7273</v>
      </c>
      <c r="D376" s="34" t="s">
        <v>2256</v>
      </c>
      <c r="E376" s="34" t="s">
        <v>7253</v>
      </c>
      <c r="F376" s="35">
        <v>1730400</v>
      </c>
      <c r="G376" s="36" t="s">
        <v>2255</v>
      </c>
      <c r="H376" s="35">
        <v>173040</v>
      </c>
      <c r="I376" s="34" t="s">
        <v>2360</v>
      </c>
      <c r="J376" s="34" t="s">
        <v>7172</v>
      </c>
      <c r="K376" s="50">
        <f t="shared" si="30"/>
        <v>17756</v>
      </c>
      <c r="L376" s="38">
        <f t="shared" si="31"/>
        <v>1903440</v>
      </c>
      <c r="M376" t="str">
        <f t="shared" si="32"/>
        <v/>
      </c>
      <c r="R376" s="38">
        <f>+L376-Q376</f>
        <v>1903440</v>
      </c>
    </row>
    <row r="377" spans="2:18" hidden="1">
      <c r="B377" s="33">
        <v>45030</v>
      </c>
      <c r="C377" s="34" t="s">
        <v>7369</v>
      </c>
      <c r="D377" s="34" t="s">
        <v>2256</v>
      </c>
      <c r="E377" s="34" t="s">
        <v>7343</v>
      </c>
      <c r="F377" s="35">
        <v>1730400</v>
      </c>
      <c r="G377" s="36" t="s">
        <v>2255</v>
      </c>
      <c r="H377" s="35">
        <v>173040</v>
      </c>
      <c r="I377" s="34" t="s">
        <v>7343</v>
      </c>
      <c r="J377" s="34" t="s">
        <v>7344</v>
      </c>
      <c r="K377" s="50">
        <f t="shared" si="30"/>
        <v>22127</v>
      </c>
      <c r="L377" s="38">
        <f t="shared" si="31"/>
        <v>1903440</v>
      </c>
      <c r="M377" t="str">
        <f t="shared" si="32"/>
        <v/>
      </c>
      <c r="R377" s="38">
        <f>+L377-Q377</f>
        <v>1903440</v>
      </c>
    </row>
    <row r="378" spans="2:18" hidden="1">
      <c r="B378" s="33">
        <v>45012</v>
      </c>
      <c r="C378" s="34" t="s">
        <v>7554</v>
      </c>
      <c r="D378" s="34" t="s">
        <v>2256</v>
      </c>
      <c r="E378" s="34" t="s">
        <v>7555</v>
      </c>
      <c r="F378" s="35">
        <v>1730400</v>
      </c>
      <c r="G378" s="36" t="s">
        <v>2255</v>
      </c>
      <c r="H378" s="35">
        <v>173040</v>
      </c>
      <c r="I378" s="34" t="s">
        <v>2262</v>
      </c>
      <c r="J378" s="34" t="s">
        <v>7535</v>
      </c>
      <c r="K378" s="50">
        <f t="shared" si="30"/>
        <v>17566</v>
      </c>
      <c r="L378" s="38">
        <f t="shared" si="31"/>
        <v>1903440</v>
      </c>
      <c r="M378" t="str">
        <f t="shared" si="32"/>
        <v/>
      </c>
      <c r="R378" s="38">
        <f>+L378-Q378</f>
        <v>1903440</v>
      </c>
    </row>
    <row r="379" spans="2:18" hidden="1" outlineLevel="1">
      <c r="B379" s="33">
        <v>44966</v>
      </c>
      <c r="C379" s="34" t="s">
        <v>2674</v>
      </c>
      <c r="D379" s="34" t="s">
        <v>2256</v>
      </c>
      <c r="E379" s="34" t="s">
        <v>2675</v>
      </c>
      <c r="F379" s="35">
        <v>1530553</v>
      </c>
      <c r="G379" s="36" t="s">
        <v>2255</v>
      </c>
      <c r="H379" s="35">
        <v>153055</v>
      </c>
      <c r="I379" s="34" t="s">
        <v>2265</v>
      </c>
      <c r="J379" s="34" t="s">
        <v>2266</v>
      </c>
      <c r="K379" s="50">
        <f t="shared" si="30"/>
        <v>3583</v>
      </c>
      <c r="L379" s="38">
        <f t="shared" si="31"/>
        <v>1683608</v>
      </c>
      <c r="M379" t="str">
        <f t="shared" si="32"/>
        <v/>
      </c>
    </row>
    <row r="380" spans="2:18" hidden="1" collapsed="1">
      <c r="B380" s="33">
        <v>45024</v>
      </c>
      <c r="C380" s="34" t="s">
        <v>7724</v>
      </c>
      <c r="D380" s="34" t="s">
        <v>2256</v>
      </c>
      <c r="E380" s="34" t="s">
        <v>7710</v>
      </c>
      <c r="F380" s="35">
        <v>1730400</v>
      </c>
      <c r="G380" s="36" t="s">
        <v>2255</v>
      </c>
      <c r="H380" s="35">
        <v>173040</v>
      </c>
      <c r="I380" s="34" t="s">
        <v>7710</v>
      </c>
      <c r="J380" s="34" t="s">
        <v>7711</v>
      </c>
      <c r="K380" s="50">
        <f t="shared" si="30"/>
        <v>20491</v>
      </c>
      <c r="L380" s="38">
        <f t="shared" si="31"/>
        <v>1903440</v>
      </c>
      <c r="M380" t="str">
        <f t="shared" si="32"/>
        <v/>
      </c>
      <c r="R380" s="38">
        <f t="shared" ref="R380:R385" si="35">+L380-Q380</f>
        <v>1903440</v>
      </c>
    </row>
    <row r="381" spans="2:18" hidden="1">
      <c r="B381" s="33">
        <v>45012</v>
      </c>
      <c r="C381" s="34" t="s">
        <v>7998</v>
      </c>
      <c r="D381" s="34" t="s">
        <v>2256</v>
      </c>
      <c r="E381" s="34" t="s">
        <v>7994</v>
      </c>
      <c r="F381" s="35">
        <v>1730400</v>
      </c>
      <c r="G381" s="36" t="s">
        <v>2255</v>
      </c>
      <c r="H381" s="35">
        <v>173040</v>
      </c>
      <c r="I381" s="34" t="s">
        <v>3176</v>
      </c>
      <c r="J381" s="34" t="s">
        <v>7972</v>
      </c>
      <c r="K381" s="50">
        <f t="shared" si="30"/>
        <v>17569</v>
      </c>
      <c r="L381" s="38">
        <f t="shared" si="31"/>
        <v>1903440</v>
      </c>
      <c r="M381" t="str">
        <f t="shared" si="32"/>
        <v/>
      </c>
      <c r="R381" s="38">
        <f t="shared" si="35"/>
        <v>1903440</v>
      </c>
    </row>
    <row r="382" spans="2:18" hidden="1">
      <c r="B382" s="33">
        <v>45037</v>
      </c>
      <c r="C382" s="34" t="s">
        <v>8090</v>
      </c>
      <c r="D382" s="34" t="s">
        <v>2256</v>
      </c>
      <c r="E382" s="34" t="s">
        <v>8061</v>
      </c>
      <c r="F382" s="35">
        <v>1730400</v>
      </c>
      <c r="G382" s="36" t="s">
        <v>2255</v>
      </c>
      <c r="H382" s="35">
        <v>173040</v>
      </c>
      <c r="I382" s="34" t="s">
        <v>8061</v>
      </c>
      <c r="J382" s="34" t="s">
        <v>8062</v>
      </c>
      <c r="K382" s="50">
        <f t="shared" si="30"/>
        <v>23481</v>
      </c>
      <c r="L382" s="38">
        <f t="shared" si="31"/>
        <v>1903440</v>
      </c>
      <c r="M382" t="str">
        <f t="shared" si="32"/>
        <v/>
      </c>
      <c r="R382" s="38">
        <f t="shared" si="35"/>
        <v>1903440</v>
      </c>
    </row>
    <row r="383" spans="2:18" hidden="1">
      <c r="B383" s="33">
        <v>44940</v>
      </c>
      <c r="C383" s="34" t="s">
        <v>7683</v>
      </c>
      <c r="D383" s="34" t="s">
        <v>2256</v>
      </c>
      <c r="E383" s="34" t="s">
        <v>7684</v>
      </c>
      <c r="F383" s="35">
        <v>1733813</v>
      </c>
      <c r="G383" s="36" t="s">
        <v>2255</v>
      </c>
      <c r="H383" s="35">
        <v>173381</v>
      </c>
      <c r="I383" s="34" t="s">
        <v>7678</v>
      </c>
      <c r="J383" s="34" t="s">
        <v>7679</v>
      </c>
      <c r="K383" s="50">
        <f t="shared" si="30"/>
        <v>1564</v>
      </c>
      <c r="L383" s="38">
        <f t="shared" si="31"/>
        <v>1907194</v>
      </c>
      <c r="M383" t="str">
        <f t="shared" si="32"/>
        <v/>
      </c>
      <c r="R383" s="38">
        <f t="shared" si="35"/>
        <v>1907194</v>
      </c>
    </row>
    <row r="384" spans="2:18" hidden="1">
      <c r="B384" s="33">
        <v>44977</v>
      </c>
      <c r="C384" s="34" t="s">
        <v>7238</v>
      </c>
      <c r="D384" s="34" t="s">
        <v>2256</v>
      </c>
      <c r="E384" s="34" t="s">
        <v>7239</v>
      </c>
      <c r="F384" s="35">
        <v>1743350</v>
      </c>
      <c r="G384" s="36" t="s">
        <v>2255</v>
      </c>
      <c r="H384" s="35">
        <v>174335</v>
      </c>
      <c r="I384" s="34" t="s">
        <v>2360</v>
      </c>
      <c r="J384" s="34" t="s">
        <v>7172</v>
      </c>
      <c r="K384" s="50">
        <f t="shared" si="30"/>
        <v>6717</v>
      </c>
      <c r="L384" s="38">
        <f t="shared" si="31"/>
        <v>1917685</v>
      </c>
      <c r="M384" t="str">
        <f t="shared" si="32"/>
        <v/>
      </c>
      <c r="R384" s="38">
        <f t="shared" si="35"/>
        <v>1917685</v>
      </c>
    </row>
    <row r="385" spans="1:19" hidden="1">
      <c r="B385" s="33">
        <v>44932</v>
      </c>
      <c r="C385" s="34" t="s">
        <v>7831</v>
      </c>
      <c r="D385" s="34" t="s">
        <v>2256</v>
      </c>
      <c r="E385" s="34" t="s">
        <v>7832</v>
      </c>
      <c r="F385" s="35">
        <v>1746371</v>
      </c>
      <c r="G385" s="36" t="s">
        <v>2255</v>
      </c>
      <c r="H385" s="35">
        <v>174637</v>
      </c>
      <c r="I385" s="34" t="s">
        <v>7833</v>
      </c>
      <c r="J385" s="34" t="s">
        <v>7834</v>
      </c>
      <c r="K385" s="50">
        <f t="shared" si="30"/>
        <v>624</v>
      </c>
      <c r="L385" s="38">
        <f t="shared" si="31"/>
        <v>1921008</v>
      </c>
      <c r="M385" t="str">
        <f t="shared" si="32"/>
        <v/>
      </c>
      <c r="R385" s="38">
        <f t="shared" si="35"/>
        <v>1921008</v>
      </c>
    </row>
    <row r="386" spans="1:19" hidden="1" outlineLevel="1">
      <c r="B386" s="33">
        <v>44967</v>
      </c>
      <c r="C386" s="34" t="s">
        <v>2684</v>
      </c>
      <c r="D386" s="34" t="s">
        <v>2256</v>
      </c>
      <c r="E386" s="34" t="s">
        <v>2685</v>
      </c>
      <c r="F386" s="35">
        <v>867076</v>
      </c>
      <c r="G386" s="36" t="s">
        <v>2255</v>
      </c>
      <c r="H386" s="35">
        <v>86708</v>
      </c>
      <c r="I386" s="34" t="s">
        <v>2308</v>
      </c>
      <c r="J386" s="34" t="s">
        <v>2309</v>
      </c>
      <c r="K386" s="50">
        <f t="shared" si="30"/>
        <v>3785</v>
      </c>
      <c r="L386" s="38">
        <f t="shared" si="31"/>
        <v>953784</v>
      </c>
      <c r="M386" t="str">
        <f t="shared" si="32"/>
        <v/>
      </c>
    </row>
    <row r="387" spans="1:19" hidden="1" collapsed="1">
      <c r="B387" s="33">
        <v>45044</v>
      </c>
      <c r="C387" s="34" t="s">
        <v>7295</v>
      </c>
      <c r="D387" s="34" t="s">
        <v>2256</v>
      </c>
      <c r="E387" s="34" t="s">
        <v>7255</v>
      </c>
      <c r="F387" s="35">
        <v>1776920</v>
      </c>
      <c r="G387" s="36" t="s">
        <v>2255</v>
      </c>
      <c r="H387" s="35">
        <v>177692</v>
      </c>
      <c r="I387" s="34" t="s">
        <v>2360</v>
      </c>
      <c r="J387" s="34" t="s">
        <v>7172</v>
      </c>
      <c r="K387" s="50">
        <f t="shared" si="30"/>
        <v>25181</v>
      </c>
      <c r="L387" s="38">
        <f t="shared" si="31"/>
        <v>1954612</v>
      </c>
      <c r="M387" t="str">
        <f t="shared" si="32"/>
        <v/>
      </c>
      <c r="R387" s="38">
        <f>+L387-Q387</f>
        <v>1954612</v>
      </c>
    </row>
    <row r="388" spans="1:19" hidden="1">
      <c r="B388" s="33">
        <v>45020</v>
      </c>
      <c r="C388" s="34" t="s">
        <v>7275</v>
      </c>
      <c r="D388" s="34" t="s">
        <v>2256</v>
      </c>
      <c r="E388" s="34" t="s">
        <v>7255</v>
      </c>
      <c r="F388" s="35">
        <v>1844890</v>
      </c>
      <c r="G388" s="36" t="s">
        <v>2255</v>
      </c>
      <c r="H388" s="35">
        <v>184489</v>
      </c>
      <c r="I388" s="34" t="s">
        <v>2360</v>
      </c>
      <c r="J388" s="34" t="s">
        <v>7172</v>
      </c>
      <c r="K388" s="50">
        <f t="shared" ref="K388:K451" si="36">+C388*1</f>
        <v>19203</v>
      </c>
      <c r="L388" s="38">
        <f t="shared" ref="L388:L451" si="37">+F388+H388</f>
        <v>2029379</v>
      </c>
      <c r="M388" t="str">
        <f t="shared" ref="M388:M451" si="38">+IF(L388&gt;=0,"","HT")</f>
        <v/>
      </c>
      <c r="R388" s="38">
        <f>+L388-Q388</f>
        <v>2029379</v>
      </c>
    </row>
    <row r="389" spans="1:19" hidden="1">
      <c r="B389" s="33">
        <v>44978</v>
      </c>
      <c r="C389" s="34" t="s">
        <v>8110</v>
      </c>
      <c r="D389" s="34" t="s">
        <v>2256</v>
      </c>
      <c r="E389" s="34" t="s">
        <v>8111</v>
      </c>
      <c r="F389" s="35">
        <v>1844890</v>
      </c>
      <c r="G389" s="36" t="s">
        <v>2255</v>
      </c>
      <c r="H389" s="35">
        <v>184489</v>
      </c>
      <c r="I389" s="34" t="s">
        <v>8093</v>
      </c>
      <c r="J389" s="34" t="s">
        <v>8094</v>
      </c>
      <c r="K389" s="50">
        <f t="shared" si="36"/>
        <v>6799</v>
      </c>
      <c r="L389" s="38">
        <f t="shared" si="37"/>
        <v>2029379</v>
      </c>
      <c r="M389" t="str">
        <f t="shared" si="38"/>
        <v/>
      </c>
      <c r="R389" s="38">
        <f>+L389-Q389</f>
        <v>2029379</v>
      </c>
    </row>
    <row r="390" spans="1:19" hidden="1" outlineLevel="1">
      <c r="B390" s="33">
        <v>44967</v>
      </c>
      <c r="C390" s="34" t="s">
        <v>2692</v>
      </c>
      <c r="D390" s="34" t="s">
        <v>2256</v>
      </c>
      <c r="E390" s="34" t="s">
        <v>2693</v>
      </c>
      <c r="F390" s="35">
        <v>931773</v>
      </c>
      <c r="G390" s="36" t="s">
        <v>2255</v>
      </c>
      <c r="H390" s="35">
        <v>93177</v>
      </c>
      <c r="I390" s="34" t="s">
        <v>2308</v>
      </c>
      <c r="J390" s="34" t="s">
        <v>2309</v>
      </c>
      <c r="K390" s="50">
        <f t="shared" si="36"/>
        <v>3793</v>
      </c>
      <c r="L390" s="38">
        <f t="shared" si="37"/>
        <v>1024950</v>
      </c>
      <c r="M390" t="str">
        <f t="shared" si="38"/>
        <v/>
      </c>
    </row>
    <row r="391" spans="1:19" hidden="1" collapsed="1">
      <c r="B391" s="33">
        <v>45026</v>
      </c>
      <c r="C391" s="34" t="s">
        <v>7668</v>
      </c>
      <c r="D391" s="34" t="s">
        <v>2256</v>
      </c>
      <c r="E391" s="34" t="s">
        <v>4496</v>
      </c>
      <c r="F391" s="35">
        <v>1850945</v>
      </c>
      <c r="G391" s="36" t="s">
        <v>2255</v>
      </c>
      <c r="H391" s="35">
        <v>185095</v>
      </c>
      <c r="I391" s="34" t="s">
        <v>4496</v>
      </c>
      <c r="J391" s="34" t="s">
        <v>7623</v>
      </c>
      <c r="K391" s="50">
        <f t="shared" si="36"/>
        <v>20539</v>
      </c>
      <c r="L391" s="38">
        <f t="shared" si="37"/>
        <v>2036040</v>
      </c>
      <c r="M391" t="str">
        <f t="shared" si="38"/>
        <v/>
      </c>
      <c r="R391" s="38">
        <f>+L391-Q391</f>
        <v>2036040</v>
      </c>
    </row>
    <row r="392" spans="1:19" outlineLevel="1">
      <c r="A392" s="75"/>
      <c r="B392" s="69">
        <v>44967</v>
      </c>
      <c r="C392" s="70" t="s">
        <v>2696</v>
      </c>
      <c r="D392" s="70" t="s">
        <v>2256</v>
      </c>
      <c r="E392" s="70" t="s">
        <v>2697</v>
      </c>
      <c r="F392" s="71">
        <v>922445</v>
      </c>
      <c r="G392" s="72" t="s">
        <v>2255</v>
      </c>
      <c r="H392" s="71">
        <v>92245</v>
      </c>
      <c r="I392" s="70" t="s">
        <v>2308</v>
      </c>
      <c r="J392" s="70" t="s">
        <v>2309</v>
      </c>
      <c r="K392" s="73">
        <f t="shared" si="36"/>
        <v>3798</v>
      </c>
      <c r="L392" s="74">
        <f t="shared" si="37"/>
        <v>1014690</v>
      </c>
      <c r="M392" s="75" t="str">
        <f t="shared" si="38"/>
        <v/>
      </c>
      <c r="N392" s="75"/>
      <c r="O392" s="75"/>
      <c r="P392" s="75"/>
      <c r="Q392" s="75">
        <f>+VLOOKUP(K392,'20,04,2023'!Q$20:R$1052,2,0)</f>
        <v>1014690</v>
      </c>
      <c r="R392" s="74">
        <f>Q392-L392</f>
        <v>0</v>
      </c>
      <c r="S392" s="75" t="s">
        <v>8324</v>
      </c>
    </row>
    <row r="393" spans="1:19" hidden="1">
      <c r="B393" s="33">
        <v>44937</v>
      </c>
      <c r="C393" s="34" t="s">
        <v>7773</v>
      </c>
      <c r="D393" s="34" t="s">
        <v>2256</v>
      </c>
      <c r="E393" s="34" t="s">
        <v>7774</v>
      </c>
      <c r="F393" s="35">
        <v>1887986</v>
      </c>
      <c r="G393" s="36" t="s">
        <v>2255</v>
      </c>
      <c r="H393" s="35">
        <v>188799</v>
      </c>
      <c r="I393" s="34" t="s">
        <v>7769</v>
      </c>
      <c r="J393" s="34" t="s">
        <v>7770</v>
      </c>
      <c r="K393" s="50">
        <f t="shared" si="36"/>
        <v>1072</v>
      </c>
      <c r="L393" s="38">
        <f t="shared" si="37"/>
        <v>2076785</v>
      </c>
      <c r="M393" t="str">
        <f t="shared" si="38"/>
        <v/>
      </c>
      <c r="R393" s="38">
        <f>+L393-Q393</f>
        <v>2076785</v>
      </c>
    </row>
    <row r="394" spans="1:19" hidden="1">
      <c r="B394" s="33">
        <v>44936</v>
      </c>
      <c r="C394" s="34" t="s">
        <v>7135</v>
      </c>
      <c r="D394" s="34" t="s">
        <v>2256</v>
      </c>
      <c r="E394" s="34" t="s">
        <v>7136</v>
      </c>
      <c r="F394" s="35">
        <v>1906478</v>
      </c>
      <c r="G394" s="36" t="s">
        <v>2255</v>
      </c>
      <c r="H394" s="35">
        <v>190648</v>
      </c>
      <c r="I394" s="34" t="s">
        <v>7131</v>
      </c>
      <c r="J394" s="34" t="s">
        <v>7132</v>
      </c>
      <c r="K394">
        <f t="shared" si="36"/>
        <v>1021</v>
      </c>
      <c r="L394" s="38">
        <f t="shared" si="37"/>
        <v>2097126</v>
      </c>
      <c r="M394" t="str">
        <f t="shared" si="38"/>
        <v/>
      </c>
      <c r="R394" s="38">
        <f>+L394-Q394</f>
        <v>2097126</v>
      </c>
    </row>
    <row r="395" spans="1:19" hidden="1" outlineLevel="1">
      <c r="B395" s="33">
        <v>44967</v>
      </c>
      <c r="C395" s="34" t="s">
        <v>2702</v>
      </c>
      <c r="D395" s="34" t="s">
        <v>2256</v>
      </c>
      <c r="E395" s="34" t="s">
        <v>2703</v>
      </c>
      <c r="F395" s="35">
        <v>1106934</v>
      </c>
      <c r="G395" s="36" t="s">
        <v>2255</v>
      </c>
      <c r="H395" s="35">
        <v>110693</v>
      </c>
      <c r="I395" s="34" t="s">
        <v>2308</v>
      </c>
      <c r="J395" s="34" t="s">
        <v>2309</v>
      </c>
      <c r="K395" s="50">
        <f t="shared" si="36"/>
        <v>3809</v>
      </c>
      <c r="L395" s="38">
        <f t="shared" si="37"/>
        <v>1217627</v>
      </c>
      <c r="M395" t="str">
        <f t="shared" si="38"/>
        <v/>
      </c>
    </row>
    <row r="396" spans="1:19" hidden="1" outlineLevel="1">
      <c r="B396" s="33">
        <v>44967</v>
      </c>
      <c r="C396" s="34" t="s">
        <v>2704</v>
      </c>
      <c r="D396" s="34" t="s">
        <v>2256</v>
      </c>
      <c r="E396" s="34" t="s">
        <v>2705</v>
      </c>
      <c r="F396" s="35">
        <v>806834</v>
      </c>
      <c r="G396" s="36" t="s">
        <v>2255</v>
      </c>
      <c r="H396" s="35">
        <v>80683</v>
      </c>
      <c r="I396" s="34" t="s">
        <v>2308</v>
      </c>
      <c r="J396" s="34" t="s">
        <v>2309</v>
      </c>
      <c r="K396" s="50">
        <f t="shared" si="36"/>
        <v>3811</v>
      </c>
      <c r="L396" s="38">
        <f t="shared" si="37"/>
        <v>887517</v>
      </c>
      <c r="M396" t="str">
        <f t="shared" si="38"/>
        <v/>
      </c>
    </row>
    <row r="397" spans="1:19" hidden="1" collapsed="1">
      <c r="B397" s="33">
        <v>44979</v>
      </c>
      <c r="C397" s="34" t="s">
        <v>7789</v>
      </c>
      <c r="D397" s="34" t="s">
        <v>2256</v>
      </c>
      <c r="E397" s="34" t="s">
        <v>7790</v>
      </c>
      <c r="F397" s="35">
        <v>1924970</v>
      </c>
      <c r="G397" s="36" t="s">
        <v>2255</v>
      </c>
      <c r="H397" s="35">
        <v>192497</v>
      </c>
      <c r="I397" s="34" t="s">
        <v>7769</v>
      </c>
      <c r="J397" s="34" t="s">
        <v>7770</v>
      </c>
      <c r="K397" s="50">
        <f t="shared" si="36"/>
        <v>6831</v>
      </c>
      <c r="L397" s="38">
        <f t="shared" si="37"/>
        <v>2117467</v>
      </c>
      <c r="M397" t="str">
        <f t="shared" si="38"/>
        <v/>
      </c>
      <c r="R397" s="38">
        <f>+L397-Q397</f>
        <v>2117467</v>
      </c>
    </row>
    <row r="398" spans="1:19" hidden="1" outlineLevel="1">
      <c r="B398" s="33">
        <v>44967</v>
      </c>
      <c r="C398" s="34" t="s">
        <v>2708</v>
      </c>
      <c r="D398" s="34" t="s">
        <v>2256</v>
      </c>
      <c r="E398" s="34" t="s">
        <v>2709</v>
      </c>
      <c r="F398" s="35">
        <v>1173355</v>
      </c>
      <c r="G398" s="36" t="s">
        <v>2255</v>
      </c>
      <c r="H398" s="35">
        <v>117336</v>
      </c>
      <c r="I398" s="34" t="s">
        <v>2308</v>
      </c>
      <c r="J398" s="34" t="s">
        <v>2309</v>
      </c>
      <c r="K398" s="50">
        <f t="shared" si="36"/>
        <v>3813</v>
      </c>
      <c r="L398" s="38">
        <f t="shared" si="37"/>
        <v>1290691</v>
      </c>
      <c r="M398" t="str">
        <f t="shared" si="38"/>
        <v/>
      </c>
    </row>
    <row r="399" spans="1:19" hidden="1" collapsed="1">
      <c r="B399" s="33">
        <v>45017</v>
      </c>
      <c r="C399" s="34" t="s">
        <v>8084</v>
      </c>
      <c r="D399" s="34" t="s">
        <v>2256</v>
      </c>
      <c r="E399" s="34" t="s">
        <v>8085</v>
      </c>
      <c r="F399" s="35">
        <v>1924970</v>
      </c>
      <c r="G399" s="36" t="s">
        <v>2255</v>
      </c>
      <c r="H399" s="35">
        <v>192497</v>
      </c>
      <c r="I399" s="34" t="s">
        <v>8061</v>
      </c>
      <c r="J399" s="34" t="s">
        <v>8062</v>
      </c>
      <c r="K399" s="50">
        <f t="shared" si="36"/>
        <v>19056</v>
      </c>
      <c r="L399" s="38">
        <f t="shared" si="37"/>
        <v>2117467</v>
      </c>
      <c r="M399" t="str">
        <f t="shared" si="38"/>
        <v/>
      </c>
      <c r="R399" s="38">
        <f>+L399-Q399</f>
        <v>2117467</v>
      </c>
    </row>
    <row r="400" spans="1:19" hidden="1">
      <c r="B400" s="33">
        <v>45034</v>
      </c>
      <c r="C400" s="34" t="s">
        <v>8088</v>
      </c>
      <c r="D400" s="34" t="s">
        <v>2256</v>
      </c>
      <c r="E400" s="34" t="s">
        <v>8061</v>
      </c>
      <c r="F400" s="35">
        <v>1924970</v>
      </c>
      <c r="G400" s="36" t="s">
        <v>2255</v>
      </c>
      <c r="H400" s="35">
        <v>192497</v>
      </c>
      <c r="I400" s="34" t="s">
        <v>8061</v>
      </c>
      <c r="J400" s="34" t="s">
        <v>8062</v>
      </c>
      <c r="K400" s="50">
        <f t="shared" si="36"/>
        <v>22378</v>
      </c>
      <c r="L400" s="38">
        <f t="shared" si="37"/>
        <v>2117467</v>
      </c>
      <c r="M400" t="str">
        <f t="shared" si="38"/>
        <v/>
      </c>
      <c r="R400" s="38">
        <f>+L400-Q400</f>
        <v>2117467</v>
      </c>
    </row>
    <row r="401" spans="1:19" hidden="1" outlineLevel="1">
      <c r="B401" s="33">
        <v>44967</v>
      </c>
      <c r="C401" s="34" t="s">
        <v>2714</v>
      </c>
      <c r="D401" s="34" t="s">
        <v>2256</v>
      </c>
      <c r="E401" s="34" t="s">
        <v>2715</v>
      </c>
      <c r="F401" s="35">
        <v>1081500</v>
      </c>
      <c r="G401" s="36" t="s">
        <v>2255</v>
      </c>
      <c r="H401" s="35">
        <v>108150</v>
      </c>
      <c r="I401" s="34" t="s">
        <v>2344</v>
      </c>
      <c r="J401" s="34" t="s">
        <v>2345</v>
      </c>
      <c r="K401" s="50">
        <f t="shared" si="36"/>
        <v>3818</v>
      </c>
      <c r="L401" s="38">
        <f t="shared" si="37"/>
        <v>1189650</v>
      </c>
      <c r="M401" t="str">
        <f t="shared" si="38"/>
        <v/>
      </c>
    </row>
    <row r="402" spans="1:19" s="75" customFormat="1" hidden="1" collapsed="1">
      <c r="A402"/>
      <c r="B402" s="33">
        <v>44937</v>
      </c>
      <c r="C402" s="34" t="s">
        <v>8135</v>
      </c>
      <c r="D402" s="34" t="s">
        <v>2256</v>
      </c>
      <c r="E402" s="34" t="s">
        <v>8136</v>
      </c>
      <c r="F402" s="35">
        <v>1924970</v>
      </c>
      <c r="G402" s="36" t="s">
        <v>2255</v>
      </c>
      <c r="H402" s="35">
        <v>192497</v>
      </c>
      <c r="I402" s="34" t="s">
        <v>8129</v>
      </c>
      <c r="J402" s="34" t="s">
        <v>8130</v>
      </c>
      <c r="K402" s="50">
        <f t="shared" si="36"/>
        <v>1100</v>
      </c>
      <c r="L402" s="38">
        <f t="shared" si="37"/>
        <v>2117467</v>
      </c>
      <c r="M402" t="str">
        <f t="shared" si="38"/>
        <v/>
      </c>
      <c r="N402"/>
      <c r="O402"/>
      <c r="P402"/>
      <c r="Q402"/>
      <c r="R402" s="38">
        <f t="shared" ref="R402:R407" si="39">+L402-Q402</f>
        <v>2117467</v>
      </c>
      <c r="S402"/>
    </row>
    <row r="403" spans="1:19" hidden="1">
      <c r="B403" s="33">
        <v>44972</v>
      </c>
      <c r="C403" s="34" t="s">
        <v>6519</v>
      </c>
      <c r="D403" s="34" t="s">
        <v>2256</v>
      </c>
      <c r="E403" s="34" t="s">
        <v>8141</v>
      </c>
      <c r="F403" s="35">
        <v>1924970</v>
      </c>
      <c r="G403" s="36" t="s">
        <v>2255</v>
      </c>
      <c r="H403" s="35">
        <v>192497</v>
      </c>
      <c r="I403" s="34" t="s">
        <v>8129</v>
      </c>
      <c r="J403" s="34" t="s">
        <v>8130</v>
      </c>
      <c r="K403" s="50">
        <f t="shared" si="36"/>
        <v>4199</v>
      </c>
      <c r="L403" s="38">
        <f t="shared" si="37"/>
        <v>2117467</v>
      </c>
      <c r="M403" t="str">
        <f t="shared" si="38"/>
        <v/>
      </c>
      <c r="R403" s="38">
        <f t="shared" si="39"/>
        <v>2117467</v>
      </c>
    </row>
    <row r="404" spans="1:19" hidden="1">
      <c r="B404" s="33">
        <v>44979</v>
      </c>
      <c r="C404" s="34" t="s">
        <v>8142</v>
      </c>
      <c r="D404" s="34" t="s">
        <v>2256</v>
      </c>
      <c r="E404" s="34" t="s">
        <v>8143</v>
      </c>
      <c r="F404" s="35">
        <v>1924970</v>
      </c>
      <c r="G404" s="36" t="s">
        <v>2255</v>
      </c>
      <c r="H404" s="35">
        <v>192497</v>
      </c>
      <c r="I404" s="34" t="s">
        <v>8129</v>
      </c>
      <c r="J404" s="34" t="s">
        <v>8130</v>
      </c>
      <c r="K404" s="50">
        <f t="shared" si="36"/>
        <v>6864</v>
      </c>
      <c r="L404" s="38">
        <f t="shared" si="37"/>
        <v>2117467</v>
      </c>
      <c r="M404" t="str">
        <f t="shared" si="38"/>
        <v/>
      </c>
      <c r="R404" s="38">
        <f t="shared" si="39"/>
        <v>2117467</v>
      </c>
    </row>
    <row r="405" spans="1:19" hidden="1">
      <c r="B405" s="33">
        <v>45021</v>
      </c>
      <c r="C405" s="34" t="s">
        <v>8152</v>
      </c>
      <c r="D405" s="34" t="s">
        <v>2256</v>
      </c>
      <c r="E405" s="34" t="s">
        <v>8129</v>
      </c>
      <c r="F405" s="35">
        <v>1924970</v>
      </c>
      <c r="G405" s="36" t="s">
        <v>2255</v>
      </c>
      <c r="H405" s="35">
        <v>192497</v>
      </c>
      <c r="I405" s="34" t="s">
        <v>8129</v>
      </c>
      <c r="J405" s="34" t="s">
        <v>8130</v>
      </c>
      <c r="K405" s="50">
        <f t="shared" si="36"/>
        <v>19335</v>
      </c>
      <c r="L405" s="38">
        <f t="shared" si="37"/>
        <v>2117467</v>
      </c>
      <c r="M405" t="str">
        <f t="shared" si="38"/>
        <v/>
      </c>
      <c r="R405" s="38">
        <f t="shared" si="39"/>
        <v>2117467</v>
      </c>
    </row>
    <row r="406" spans="1:19" hidden="1">
      <c r="B406" s="33">
        <v>44966</v>
      </c>
      <c r="C406" s="34" t="s">
        <v>7384</v>
      </c>
      <c r="D406" s="34" t="s">
        <v>2256</v>
      </c>
      <c r="E406" s="34" t="s">
        <v>7385</v>
      </c>
      <c r="F406" s="35">
        <v>1956820</v>
      </c>
      <c r="G406" s="36" t="s">
        <v>2255</v>
      </c>
      <c r="H406" s="35">
        <v>195682</v>
      </c>
      <c r="I406" s="34" t="s">
        <v>7372</v>
      </c>
      <c r="J406" s="34" t="s">
        <v>7373</v>
      </c>
      <c r="K406" s="50">
        <f t="shared" si="36"/>
        <v>3575</v>
      </c>
      <c r="L406" s="38">
        <f t="shared" si="37"/>
        <v>2152502</v>
      </c>
      <c r="M406" t="str">
        <f t="shared" si="38"/>
        <v/>
      </c>
      <c r="R406" s="38">
        <f t="shared" si="39"/>
        <v>2152502</v>
      </c>
    </row>
    <row r="407" spans="1:19" hidden="1">
      <c r="B407" s="33">
        <v>45033</v>
      </c>
      <c r="C407" s="34" t="s">
        <v>7829</v>
      </c>
      <c r="D407" s="34" t="s">
        <v>2256</v>
      </c>
      <c r="E407" s="34" t="s">
        <v>2434</v>
      </c>
      <c r="F407" s="35">
        <v>1959964</v>
      </c>
      <c r="G407" s="36" t="s">
        <v>2255</v>
      </c>
      <c r="H407" s="35">
        <v>195996</v>
      </c>
      <c r="I407" s="34" t="s">
        <v>2434</v>
      </c>
      <c r="J407" s="34" t="s">
        <v>7809</v>
      </c>
      <c r="K407" s="50">
        <f t="shared" si="36"/>
        <v>22306</v>
      </c>
      <c r="L407" s="38">
        <f t="shared" si="37"/>
        <v>2155960</v>
      </c>
      <c r="M407" t="str">
        <f t="shared" si="38"/>
        <v/>
      </c>
      <c r="R407" s="38">
        <f t="shared" si="39"/>
        <v>2155960</v>
      </c>
    </row>
    <row r="408" spans="1:19" hidden="1" outlineLevel="1">
      <c r="B408" s="33">
        <v>44967</v>
      </c>
      <c r="C408" s="34" t="s">
        <v>2728</v>
      </c>
      <c r="D408" s="34" t="s">
        <v>2256</v>
      </c>
      <c r="E408" s="34" t="s">
        <v>2729</v>
      </c>
      <c r="F408" s="35">
        <v>2163000</v>
      </c>
      <c r="G408" s="36" t="s">
        <v>2255</v>
      </c>
      <c r="H408" s="35">
        <v>216300</v>
      </c>
      <c r="I408" s="34" t="s">
        <v>2396</v>
      </c>
      <c r="J408" s="34" t="s">
        <v>2397</v>
      </c>
      <c r="K408" s="50">
        <f t="shared" si="36"/>
        <v>3841</v>
      </c>
      <c r="L408" s="38">
        <f t="shared" si="37"/>
        <v>2379300</v>
      </c>
      <c r="M408" t="str">
        <f t="shared" si="38"/>
        <v/>
      </c>
    </row>
    <row r="409" spans="1:19" hidden="1" outlineLevel="1">
      <c r="B409" s="33">
        <v>44967</v>
      </c>
      <c r="C409" s="34" t="s">
        <v>2730</v>
      </c>
      <c r="D409" s="34" t="s">
        <v>2256</v>
      </c>
      <c r="E409" s="34" t="s">
        <v>2731</v>
      </c>
      <c r="F409" s="35">
        <v>1081500</v>
      </c>
      <c r="G409" s="36" t="s">
        <v>2255</v>
      </c>
      <c r="H409" s="35">
        <v>108150</v>
      </c>
      <c r="I409" s="34" t="s">
        <v>2308</v>
      </c>
      <c r="J409" s="34" t="s">
        <v>2309</v>
      </c>
      <c r="K409" s="50">
        <f t="shared" si="36"/>
        <v>3842</v>
      </c>
      <c r="L409" s="38">
        <f t="shared" si="37"/>
        <v>1189650</v>
      </c>
      <c r="M409" t="str">
        <f t="shared" si="38"/>
        <v/>
      </c>
    </row>
    <row r="410" spans="1:19" hidden="1" collapsed="1">
      <c r="B410" s="33">
        <v>45027</v>
      </c>
      <c r="C410" s="34" t="s">
        <v>7966</v>
      </c>
      <c r="D410" s="34" t="s">
        <v>2256</v>
      </c>
      <c r="E410" s="34" t="s">
        <v>7967</v>
      </c>
      <c r="F410" s="35">
        <v>2037160</v>
      </c>
      <c r="G410" s="36" t="s">
        <v>2255</v>
      </c>
      <c r="H410" s="35">
        <v>203716</v>
      </c>
      <c r="I410" s="34" t="s">
        <v>3509</v>
      </c>
      <c r="J410" s="34" t="s">
        <v>7943</v>
      </c>
      <c r="K410" s="50">
        <f t="shared" si="36"/>
        <v>20574</v>
      </c>
      <c r="L410" s="38">
        <f t="shared" si="37"/>
        <v>2240876</v>
      </c>
      <c r="M410" t="str">
        <f t="shared" si="38"/>
        <v/>
      </c>
      <c r="R410" s="38">
        <f>+L410-Q410</f>
        <v>2240876</v>
      </c>
    </row>
    <row r="411" spans="1:19" hidden="1" outlineLevel="1">
      <c r="B411" s="33">
        <v>44967</v>
      </c>
      <c r="C411" s="34" t="s">
        <v>2734</v>
      </c>
      <c r="D411" s="34" t="s">
        <v>2256</v>
      </c>
      <c r="E411" s="34" t="s">
        <v>2735</v>
      </c>
      <c r="F411" s="35">
        <v>1228077</v>
      </c>
      <c r="G411" s="36" t="s">
        <v>2255</v>
      </c>
      <c r="H411" s="35">
        <v>122808</v>
      </c>
      <c r="I411" s="34" t="s">
        <v>2308</v>
      </c>
      <c r="J411" s="34" t="s">
        <v>2309</v>
      </c>
      <c r="K411" s="50">
        <f t="shared" si="36"/>
        <v>3844</v>
      </c>
      <c r="L411" s="38">
        <f t="shared" si="37"/>
        <v>1350885</v>
      </c>
      <c r="M411" t="str">
        <f t="shared" si="38"/>
        <v/>
      </c>
    </row>
    <row r="412" spans="1:19" hidden="1" collapsed="1">
      <c r="B412" s="33">
        <v>44980</v>
      </c>
      <c r="C412" s="34" t="s">
        <v>7716</v>
      </c>
      <c r="D412" s="34" t="s">
        <v>2256</v>
      </c>
      <c r="E412" s="34" t="s">
        <v>7717</v>
      </c>
      <c r="F412" s="35">
        <v>2073065</v>
      </c>
      <c r="G412" s="36" t="s">
        <v>2255</v>
      </c>
      <c r="H412" s="35">
        <v>207307</v>
      </c>
      <c r="I412" s="34" t="s">
        <v>7710</v>
      </c>
      <c r="J412" s="34" t="s">
        <v>7711</v>
      </c>
      <c r="K412" s="50">
        <f t="shared" si="36"/>
        <v>8598</v>
      </c>
      <c r="L412" s="38">
        <f t="shared" si="37"/>
        <v>2280372</v>
      </c>
      <c r="M412" t="str">
        <f t="shared" si="38"/>
        <v/>
      </c>
      <c r="R412" s="38">
        <f>+L412-Q412</f>
        <v>2280372</v>
      </c>
    </row>
    <row r="413" spans="1:19" outlineLevel="1">
      <c r="A413" s="75"/>
      <c r="B413" s="69">
        <v>44967</v>
      </c>
      <c r="C413" s="70" t="s">
        <v>2738</v>
      </c>
      <c r="D413" s="70" t="s">
        <v>2256</v>
      </c>
      <c r="E413" s="70" t="s">
        <v>2739</v>
      </c>
      <c r="F413" s="71">
        <v>1369090</v>
      </c>
      <c r="G413" s="72" t="s">
        <v>2255</v>
      </c>
      <c r="H413" s="71">
        <v>136909</v>
      </c>
      <c r="I413" s="70" t="s">
        <v>2265</v>
      </c>
      <c r="J413" s="70" t="s">
        <v>2266</v>
      </c>
      <c r="K413" s="73">
        <f t="shared" si="36"/>
        <v>3851</v>
      </c>
      <c r="L413" s="74">
        <f t="shared" si="37"/>
        <v>1505999</v>
      </c>
      <c r="M413" s="75" t="str">
        <f t="shared" si="38"/>
        <v/>
      </c>
      <c r="N413" s="75"/>
      <c r="O413" s="75"/>
      <c r="P413" s="75"/>
      <c r="Q413" s="75">
        <f>+VLOOKUP(K413,'20,04,2023'!Q$20:R$1052,2,0)</f>
        <v>1505999</v>
      </c>
      <c r="R413" s="74">
        <f>Q413-L413</f>
        <v>0</v>
      </c>
      <c r="S413" s="75" t="s">
        <v>8324</v>
      </c>
    </row>
    <row r="414" spans="1:19" hidden="1">
      <c r="B414" s="33">
        <v>45042</v>
      </c>
      <c r="C414" s="34" t="s">
        <v>7291</v>
      </c>
      <c r="D414" s="34" t="s">
        <v>2256</v>
      </c>
      <c r="E414" s="34" t="s">
        <v>7253</v>
      </c>
      <c r="F414" s="35">
        <v>2121000</v>
      </c>
      <c r="G414" s="36" t="s">
        <v>2255</v>
      </c>
      <c r="H414" s="35">
        <v>212100</v>
      </c>
      <c r="I414" s="34" t="s">
        <v>2360</v>
      </c>
      <c r="J414" s="34" t="s">
        <v>7172</v>
      </c>
      <c r="K414" s="50">
        <f t="shared" si="36"/>
        <v>24393</v>
      </c>
      <c r="L414" s="38">
        <f t="shared" si="37"/>
        <v>2333100</v>
      </c>
      <c r="M414" t="str">
        <f t="shared" si="38"/>
        <v/>
      </c>
      <c r="R414" s="38">
        <f t="shared" ref="R414:R419" si="40">+L414-Q414</f>
        <v>2333100</v>
      </c>
    </row>
    <row r="415" spans="1:19" hidden="1">
      <c r="B415" s="33">
        <v>45041</v>
      </c>
      <c r="C415" s="34" t="s">
        <v>7707</v>
      </c>
      <c r="D415" s="34" t="s">
        <v>2256</v>
      </c>
      <c r="E415" s="34" t="s">
        <v>7678</v>
      </c>
      <c r="F415" s="35">
        <v>2121000</v>
      </c>
      <c r="G415" s="36" t="s">
        <v>2255</v>
      </c>
      <c r="H415" s="35">
        <v>212100</v>
      </c>
      <c r="I415" s="34" t="s">
        <v>7678</v>
      </c>
      <c r="J415" s="34" t="s">
        <v>7679</v>
      </c>
      <c r="K415" s="50">
        <f t="shared" si="36"/>
        <v>23729</v>
      </c>
      <c r="L415" s="38">
        <f t="shared" si="37"/>
        <v>2333100</v>
      </c>
      <c r="M415" t="str">
        <f t="shared" si="38"/>
        <v/>
      </c>
      <c r="R415" s="38">
        <f t="shared" si="40"/>
        <v>2333100</v>
      </c>
    </row>
    <row r="416" spans="1:19" hidden="1">
      <c r="B416" s="33">
        <v>44970</v>
      </c>
      <c r="C416" s="34" t="s">
        <v>8035</v>
      </c>
      <c r="D416" s="34" t="s">
        <v>2256</v>
      </c>
      <c r="E416" s="34" t="s">
        <v>8036</v>
      </c>
      <c r="F416" s="35">
        <v>2122422</v>
      </c>
      <c r="G416" s="36" t="s">
        <v>2255</v>
      </c>
      <c r="H416" s="35">
        <v>212242</v>
      </c>
      <c r="I416" s="34" t="s">
        <v>8013</v>
      </c>
      <c r="J416" s="34" t="s">
        <v>8014</v>
      </c>
      <c r="K416" s="50">
        <f t="shared" si="36"/>
        <v>3986</v>
      </c>
      <c r="L416" s="38">
        <f t="shared" si="37"/>
        <v>2334664</v>
      </c>
      <c r="M416" t="str">
        <f t="shared" si="38"/>
        <v/>
      </c>
      <c r="R416" s="38">
        <f t="shared" si="40"/>
        <v>2334664</v>
      </c>
    </row>
    <row r="417" spans="2:18" hidden="1">
      <c r="B417" s="33">
        <v>45019</v>
      </c>
      <c r="C417" s="34" t="s">
        <v>7274</v>
      </c>
      <c r="D417" s="34" t="s">
        <v>2256</v>
      </c>
      <c r="E417" s="34" t="s">
        <v>7171</v>
      </c>
      <c r="F417" s="35">
        <v>2123435</v>
      </c>
      <c r="G417" s="36" t="s">
        <v>2255</v>
      </c>
      <c r="H417" s="35">
        <v>212344</v>
      </c>
      <c r="I417" s="34" t="s">
        <v>2360</v>
      </c>
      <c r="J417" s="34" t="s">
        <v>7172</v>
      </c>
      <c r="K417" s="50">
        <f t="shared" si="36"/>
        <v>19130</v>
      </c>
      <c r="L417" s="38">
        <f t="shared" si="37"/>
        <v>2335779</v>
      </c>
      <c r="M417" t="str">
        <f t="shared" si="38"/>
        <v/>
      </c>
      <c r="R417" s="38">
        <f t="shared" si="40"/>
        <v>2335779</v>
      </c>
    </row>
    <row r="418" spans="2:18" hidden="1">
      <c r="B418" s="33">
        <v>45030</v>
      </c>
      <c r="C418" s="34" t="s">
        <v>8192</v>
      </c>
      <c r="D418" s="34" t="s">
        <v>2256</v>
      </c>
      <c r="E418" s="34" t="s">
        <v>8176</v>
      </c>
      <c r="F418" s="35">
        <v>2124590</v>
      </c>
      <c r="G418" s="36" t="s">
        <v>2255</v>
      </c>
      <c r="H418" s="35">
        <v>212459</v>
      </c>
      <c r="I418" s="34" t="s">
        <v>8176</v>
      </c>
      <c r="J418" s="34" t="s">
        <v>8177</v>
      </c>
      <c r="K418" s="50">
        <f t="shared" si="36"/>
        <v>22132</v>
      </c>
      <c r="L418" s="38">
        <f t="shared" si="37"/>
        <v>2337049</v>
      </c>
      <c r="M418" t="str">
        <f t="shared" si="38"/>
        <v/>
      </c>
      <c r="R418" s="38">
        <f t="shared" si="40"/>
        <v>2337049</v>
      </c>
    </row>
    <row r="419" spans="2:18" hidden="1">
      <c r="B419" s="33">
        <v>44930</v>
      </c>
      <c r="C419" s="34" t="s">
        <v>8127</v>
      </c>
      <c r="D419" s="34" t="s">
        <v>2256</v>
      </c>
      <c r="E419" s="34" t="s">
        <v>8128</v>
      </c>
      <c r="F419" s="35">
        <v>2137800</v>
      </c>
      <c r="G419" s="36" t="s">
        <v>2255</v>
      </c>
      <c r="H419" s="35">
        <v>213780</v>
      </c>
      <c r="I419" s="34" t="s">
        <v>8129</v>
      </c>
      <c r="J419" s="34" t="s">
        <v>8130</v>
      </c>
      <c r="K419" s="50">
        <f t="shared" si="36"/>
        <v>304</v>
      </c>
      <c r="L419" s="38">
        <f t="shared" si="37"/>
        <v>2351580</v>
      </c>
      <c r="M419" t="str">
        <f t="shared" si="38"/>
        <v/>
      </c>
      <c r="R419" s="38">
        <f t="shared" si="40"/>
        <v>2351580</v>
      </c>
    </row>
    <row r="420" spans="2:18" hidden="1" outlineLevel="1">
      <c r="B420" s="33">
        <v>44967</v>
      </c>
      <c r="C420" s="34" t="s">
        <v>2754</v>
      </c>
      <c r="D420" s="34" t="s">
        <v>2256</v>
      </c>
      <c r="E420" s="34" t="s">
        <v>2755</v>
      </c>
      <c r="F420" s="35">
        <v>1081500</v>
      </c>
      <c r="G420" s="36" t="s">
        <v>2255</v>
      </c>
      <c r="H420" s="35">
        <v>108150</v>
      </c>
      <c r="I420" s="34" t="s">
        <v>2603</v>
      </c>
      <c r="J420" s="34" t="s">
        <v>2604</v>
      </c>
      <c r="K420" s="50">
        <f t="shared" si="36"/>
        <v>3861</v>
      </c>
      <c r="L420" s="38">
        <f t="shared" si="37"/>
        <v>1189650</v>
      </c>
      <c r="M420" t="str">
        <f t="shared" si="38"/>
        <v/>
      </c>
    </row>
    <row r="421" spans="2:18" hidden="1" outlineLevel="1">
      <c r="B421" s="33">
        <v>44967</v>
      </c>
      <c r="C421" s="34" t="s">
        <v>2756</v>
      </c>
      <c r="D421" s="34" t="s">
        <v>2256</v>
      </c>
      <c r="E421" s="34" t="s">
        <v>2757</v>
      </c>
      <c r="F421" s="35">
        <v>538650</v>
      </c>
      <c r="G421" s="36" t="s">
        <v>2255</v>
      </c>
      <c r="H421" s="35">
        <v>53865</v>
      </c>
      <c r="I421" s="34" t="s">
        <v>2265</v>
      </c>
      <c r="J421" s="34" t="s">
        <v>2266</v>
      </c>
      <c r="K421" s="50">
        <f t="shared" si="36"/>
        <v>3867</v>
      </c>
      <c r="L421" s="38">
        <f t="shared" si="37"/>
        <v>592515</v>
      </c>
      <c r="M421" t="str">
        <f t="shared" si="38"/>
        <v/>
      </c>
    </row>
    <row r="422" spans="2:18" hidden="1" collapsed="1">
      <c r="B422" s="33">
        <v>44967</v>
      </c>
      <c r="C422" s="34" t="s">
        <v>7546</v>
      </c>
      <c r="D422" s="34" t="s">
        <v>2256</v>
      </c>
      <c r="E422" s="34" t="s">
        <v>7547</v>
      </c>
      <c r="F422" s="35">
        <v>2163000</v>
      </c>
      <c r="G422" s="36" t="s">
        <v>2255</v>
      </c>
      <c r="H422" s="35">
        <v>216300</v>
      </c>
      <c r="I422" s="34" t="s">
        <v>2262</v>
      </c>
      <c r="J422" s="34" t="s">
        <v>7535</v>
      </c>
      <c r="K422" s="50">
        <f t="shared" si="36"/>
        <v>3866</v>
      </c>
      <c r="L422" s="38">
        <f t="shared" si="37"/>
        <v>2379300</v>
      </c>
      <c r="M422" t="str">
        <f t="shared" si="38"/>
        <v/>
      </c>
      <c r="R422" s="38">
        <f t="shared" ref="R422:R432" si="41">+L422-Q422</f>
        <v>2379300</v>
      </c>
    </row>
    <row r="423" spans="2:18" hidden="1">
      <c r="B423" s="33">
        <v>44985</v>
      </c>
      <c r="C423" s="34" t="s">
        <v>7693</v>
      </c>
      <c r="D423" s="34" t="s">
        <v>2256</v>
      </c>
      <c r="E423" s="34" t="s">
        <v>7694</v>
      </c>
      <c r="F423" s="35">
        <v>2163000</v>
      </c>
      <c r="G423" s="36" t="s">
        <v>2255</v>
      </c>
      <c r="H423" s="35">
        <v>216300</v>
      </c>
      <c r="I423" s="34" t="s">
        <v>7678</v>
      </c>
      <c r="J423" s="34" t="s">
        <v>7679</v>
      </c>
      <c r="K423" s="50">
        <f t="shared" si="36"/>
        <v>9085</v>
      </c>
      <c r="L423" s="38">
        <f t="shared" si="37"/>
        <v>2379300</v>
      </c>
      <c r="M423" t="str">
        <f t="shared" si="38"/>
        <v/>
      </c>
      <c r="R423" s="38">
        <f t="shared" si="41"/>
        <v>2379300</v>
      </c>
    </row>
    <row r="424" spans="2:18" hidden="1">
      <c r="B424" s="33">
        <v>45042</v>
      </c>
      <c r="C424" s="34" t="s">
        <v>8232</v>
      </c>
      <c r="D424" s="34" t="s">
        <v>2256</v>
      </c>
      <c r="E424" s="34" t="s">
        <v>4891</v>
      </c>
      <c r="F424" s="35">
        <v>2163000</v>
      </c>
      <c r="G424" s="36" t="s">
        <v>2255</v>
      </c>
      <c r="H424" s="35">
        <v>216300</v>
      </c>
      <c r="I424" s="34" t="s">
        <v>4891</v>
      </c>
      <c r="J424" s="34" t="s">
        <v>8198</v>
      </c>
      <c r="K424" s="50">
        <f t="shared" si="36"/>
        <v>24976</v>
      </c>
      <c r="L424" s="38">
        <f t="shared" si="37"/>
        <v>2379300</v>
      </c>
      <c r="M424" t="str">
        <f t="shared" si="38"/>
        <v/>
      </c>
      <c r="R424" s="38">
        <f t="shared" si="41"/>
        <v>2379300</v>
      </c>
    </row>
    <row r="425" spans="2:18" hidden="1">
      <c r="B425" s="33">
        <v>45029</v>
      </c>
      <c r="C425" s="34" t="s">
        <v>7669</v>
      </c>
      <c r="D425" s="34" t="s">
        <v>2256</v>
      </c>
      <c r="E425" s="34" t="s">
        <v>4496</v>
      </c>
      <c r="F425" s="35">
        <v>2167570</v>
      </c>
      <c r="G425" s="36" t="s">
        <v>2255</v>
      </c>
      <c r="H425" s="35">
        <v>216757</v>
      </c>
      <c r="I425" s="34" t="s">
        <v>4496</v>
      </c>
      <c r="J425" s="34" t="s">
        <v>7623</v>
      </c>
      <c r="K425" s="50">
        <f t="shared" si="36"/>
        <v>22058</v>
      </c>
      <c r="L425" s="38">
        <f t="shared" si="37"/>
        <v>2384327</v>
      </c>
      <c r="M425" t="str">
        <f t="shared" si="38"/>
        <v/>
      </c>
      <c r="R425" s="38">
        <f t="shared" si="41"/>
        <v>2384327</v>
      </c>
    </row>
    <row r="426" spans="2:18" hidden="1">
      <c r="B426" s="33">
        <v>45034</v>
      </c>
      <c r="C426" s="34" t="s">
        <v>7494</v>
      </c>
      <c r="D426" s="34" t="s">
        <v>2256</v>
      </c>
      <c r="E426" s="34" t="s">
        <v>2532</v>
      </c>
      <c r="F426" s="35">
        <v>2173632</v>
      </c>
      <c r="G426" s="36" t="s">
        <v>2255</v>
      </c>
      <c r="H426" s="35">
        <v>217363</v>
      </c>
      <c r="I426" s="34" t="s">
        <v>2532</v>
      </c>
      <c r="J426" s="34" t="s">
        <v>7458</v>
      </c>
      <c r="K426" s="50">
        <f t="shared" si="36"/>
        <v>22384</v>
      </c>
      <c r="L426" s="38">
        <f t="shared" si="37"/>
        <v>2390995</v>
      </c>
      <c r="M426" t="str">
        <f t="shared" si="38"/>
        <v/>
      </c>
      <c r="R426" s="38">
        <f t="shared" si="41"/>
        <v>2390995</v>
      </c>
    </row>
    <row r="427" spans="2:18" hidden="1">
      <c r="B427" s="33">
        <v>44964</v>
      </c>
      <c r="C427" s="34" t="s">
        <v>7214</v>
      </c>
      <c r="D427" s="34" t="s">
        <v>2256</v>
      </c>
      <c r="E427" s="34" t="s">
        <v>7215</v>
      </c>
      <c r="F427" s="35">
        <v>2177107</v>
      </c>
      <c r="G427" s="36" t="s">
        <v>2255</v>
      </c>
      <c r="H427" s="35">
        <v>217711</v>
      </c>
      <c r="I427" s="34" t="s">
        <v>2360</v>
      </c>
      <c r="J427" s="34" t="s">
        <v>7172</v>
      </c>
      <c r="K427" s="50">
        <f t="shared" si="36"/>
        <v>3072</v>
      </c>
      <c r="L427" s="38">
        <f t="shared" si="37"/>
        <v>2394818</v>
      </c>
      <c r="M427" t="str">
        <f t="shared" si="38"/>
        <v/>
      </c>
      <c r="R427" s="38">
        <f t="shared" si="41"/>
        <v>2394818</v>
      </c>
    </row>
    <row r="428" spans="2:18" hidden="1">
      <c r="B428" s="33">
        <v>44938</v>
      </c>
      <c r="C428" s="34" t="s">
        <v>6318</v>
      </c>
      <c r="D428" s="34" t="s">
        <v>2256</v>
      </c>
      <c r="E428" s="34" t="s">
        <v>8242</v>
      </c>
      <c r="F428" s="35">
        <v>2209946</v>
      </c>
      <c r="G428" s="36" t="s">
        <v>2255</v>
      </c>
      <c r="H428" s="35">
        <v>220995</v>
      </c>
      <c r="I428" s="34" t="s">
        <v>8234</v>
      </c>
      <c r="J428" s="34" t="s">
        <v>8235</v>
      </c>
      <c r="K428" s="50">
        <f t="shared" si="36"/>
        <v>1424</v>
      </c>
      <c r="L428" s="38">
        <f t="shared" si="37"/>
        <v>2430941</v>
      </c>
      <c r="M428" t="str">
        <f t="shared" si="38"/>
        <v/>
      </c>
      <c r="R428" s="38">
        <f t="shared" si="41"/>
        <v>2430941</v>
      </c>
    </row>
    <row r="429" spans="2:18" hidden="1">
      <c r="B429" s="33">
        <v>44971</v>
      </c>
      <c r="C429" s="34" t="s">
        <v>7307</v>
      </c>
      <c r="D429" s="34" t="s">
        <v>2256</v>
      </c>
      <c r="E429" s="34" t="s">
        <v>7308</v>
      </c>
      <c r="F429" s="35">
        <v>2218317</v>
      </c>
      <c r="G429" s="36" t="s">
        <v>2255</v>
      </c>
      <c r="H429" s="35">
        <v>221832</v>
      </c>
      <c r="I429" s="34" t="s">
        <v>5263</v>
      </c>
      <c r="J429" s="34" t="s">
        <v>7298</v>
      </c>
      <c r="K429" s="50">
        <f t="shared" si="36"/>
        <v>4108</v>
      </c>
      <c r="L429" s="38">
        <f t="shared" si="37"/>
        <v>2440149</v>
      </c>
      <c r="M429" t="str">
        <f t="shared" si="38"/>
        <v/>
      </c>
      <c r="R429" s="38">
        <f t="shared" si="41"/>
        <v>2440149</v>
      </c>
    </row>
    <row r="430" spans="2:18" hidden="1">
      <c r="B430" s="33">
        <v>45024</v>
      </c>
      <c r="C430" s="34" t="s">
        <v>7455</v>
      </c>
      <c r="D430" s="34" t="s">
        <v>2256</v>
      </c>
      <c r="E430" s="34" t="s">
        <v>7435</v>
      </c>
      <c r="F430" s="35">
        <v>2221160</v>
      </c>
      <c r="G430" s="36" t="s">
        <v>2255</v>
      </c>
      <c r="H430" s="35">
        <v>222116</v>
      </c>
      <c r="I430" s="34" t="s">
        <v>7435</v>
      </c>
      <c r="J430" s="34" t="s">
        <v>7446</v>
      </c>
      <c r="K430" s="50">
        <f t="shared" si="36"/>
        <v>20496</v>
      </c>
      <c r="L430" s="38">
        <f t="shared" si="37"/>
        <v>2443276</v>
      </c>
      <c r="M430" t="str">
        <f t="shared" si="38"/>
        <v/>
      </c>
      <c r="R430" s="38">
        <f t="shared" si="41"/>
        <v>2443276</v>
      </c>
    </row>
    <row r="431" spans="2:18" hidden="1">
      <c r="B431" s="33">
        <v>44929</v>
      </c>
      <c r="C431" s="34" t="s">
        <v>5482</v>
      </c>
      <c r="D431" s="34" t="s">
        <v>2256</v>
      </c>
      <c r="E431" s="34" t="s">
        <v>7297</v>
      </c>
      <c r="F431" s="35">
        <v>2223465</v>
      </c>
      <c r="G431" s="36" t="s">
        <v>2255</v>
      </c>
      <c r="H431" s="35">
        <v>222347</v>
      </c>
      <c r="I431" s="34" t="s">
        <v>5263</v>
      </c>
      <c r="J431" s="34" t="s">
        <v>7298</v>
      </c>
      <c r="K431" s="50">
        <f t="shared" si="36"/>
        <v>160</v>
      </c>
      <c r="L431" s="38">
        <f t="shared" si="37"/>
        <v>2445812</v>
      </c>
      <c r="M431" t="str">
        <f t="shared" si="38"/>
        <v/>
      </c>
      <c r="R431" s="38">
        <f t="shared" si="41"/>
        <v>2445812</v>
      </c>
    </row>
    <row r="432" spans="2:18" hidden="1">
      <c r="B432" s="33">
        <v>44943</v>
      </c>
      <c r="C432" s="34" t="s">
        <v>7810</v>
      </c>
      <c r="D432" s="34" t="s">
        <v>2256</v>
      </c>
      <c r="E432" s="34" t="s">
        <v>7811</v>
      </c>
      <c r="F432" s="35">
        <v>2224892</v>
      </c>
      <c r="G432" s="36" t="s">
        <v>2255</v>
      </c>
      <c r="H432" s="35">
        <v>222489</v>
      </c>
      <c r="I432" s="34" t="s">
        <v>2434</v>
      </c>
      <c r="J432" s="34" t="s">
        <v>7809</v>
      </c>
      <c r="K432" s="50">
        <f t="shared" si="36"/>
        <v>1707</v>
      </c>
      <c r="L432" s="38">
        <f t="shared" si="37"/>
        <v>2447381</v>
      </c>
      <c r="M432" t="str">
        <f t="shared" si="38"/>
        <v/>
      </c>
      <c r="R432" s="38">
        <f t="shared" si="41"/>
        <v>2447381</v>
      </c>
    </row>
    <row r="433" spans="2:18" hidden="1" outlineLevel="1">
      <c r="B433" s="33">
        <v>44968</v>
      </c>
      <c r="C433" s="34" t="s">
        <v>2778</v>
      </c>
      <c r="D433" s="34" t="s">
        <v>2256</v>
      </c>
      <c r="E433" s="34" t="s">
        <v>2779</v>
      </c>
      <c r="F433" s="35">
        <v>530250</v>
      </c>
      <c r="G433" s="36" t="s">
        <v>2255</v>
      </c>
      <c r="H433" s="35">
        <v>53025</v>
      </c>
      <c r="I433" s="34" t="s">
        <v>2637</v>
      </c>
      <c r="J433" s="34" t="s">
        <v>2638</v>
      </c>
      <c r="K433" s="50">
        <f t="shared" si="36"/>
        <v>3884</v>
      </c>
      <c r="L433" s="38">
        <f t="shared" si="37"/>
        <v>583275</v>
      </c>
      <c r="M433" t="str">
        <f t="shared" si="38"/>
        <v/>
      </c>
    </row>
    <row r="434" spans="2:18" hidden="1" collapsed="1">
      <c r="B434" s="33">
        <v>44968</v>
      </c>
      <c r="C434" s="34" t="s">
        <v>7733</v>
      </c>
      <c r="D434" s="34" t="s">
        <v>2256</v>
      </c>
      <c r="E434" s="34" t="s">
        <v>7734</v>
      </c>
      <c r="F434" s="35">
        <v>2248050</v>
      </c>
      <c r="G434" s="36" t="s">
        <v>2255</v>
      </c>
      <c r="H434" s="35">
        <v>224805</v>
      </c>
      <c r="I434" s="34" t="s">
        <v>7727</v>
      </c>
      <c r="J434" s="34" t="s">
        <v>7728</v>
      </c>
      <c r="K434" s="50">
        <f t="shared" si="36"/>
        <v>3876</v>
      </c>
      <c r="L434" s="38">
        <f t="shared" si="37"/>
        <v>2472855</v>
      </c>
      <c r="M434" t="str">
        <f t="shared" si="38"/>
        <v/>
      </c>
      <c r="R434" s="38">
        <f>+L434-Q434</f>
        <v>2472855</v>
      </c>
    </row>
    <row r="435" spans="2:18" hidden="1">
      <c r="B435" s="33">
        <v>44985</v>
      </c>
      <c r="C435" s="34" t="s">
        <v>7695</v>
      </c>
      <c r="D435" s="34" t="s">
        <v>2256</v>
      </c>
      <c r="E435" s="34" t="s">
        <v>7696</v>
      </c>
      <c r="F435" s="35">
        <v>2298580</v>
      </c>
      <c r="G435" s="36" t="s">
        <v>2255</v>
      </c>
      <c r="H435" s="35">
        <v>229858</v>
      </c>
      <c r="I435" s="34" t="s">
        <v>7678</v>
      </c>
      <c r="J435" s="34" t="s">
        <v>7679</v>
      </c>
      <c r="K435" s="50">
        <f t="shared" si="36"/>
        <v>9086</v>
      </c>
      <c r="L435" s="38">
        <f t="shared" si="37"/>
        <v>2528438</v>
      </c>
      <c r="M435" t="str">
        <f t="shared" si="38"/>
        <v/>
      </c>
      <c r="R435" s="38">
        <f>+L435-Q435</f>
        <v>2528438</v>
      </c>
    </row>
    <row r="436" spans="2:18" hidden="1">
      <c r="B436" s="33">
        <v>45017</v>
      </c>
      <c r="C436" s="34" t="s">
        <v>8277</v>
      </c>
      <c r="D436" s="34" t="s">
        <v>2256</v>
      </c>
      <c r="E436" s="34" t="s">
        <v>8278</v>
      </c>
      <c r="F436" s="35">
        <v>2301240</v>
      </c>
      <c r="G436" s="36" t="s">
        <v>2255</v>
      </c>
      <c r="H436" s="35">
        <v>230124</v>
      </c>
      <c r="I436" s="34" t="s">
        <v>8254</v>
      </c>
      <c r="J436" s="34" t="s">
        <v>8255</v>
      </c>
      <c r="K436" s="50">
        <f t="shared" si="36"/>
        <v>19107</v>
      </c>
      <c r="L436" s="38">
        <f t="shared" si="37"/>
        <v>2531364</v>
      </c>
      <c r="M436" t="str">
        <f t="shared" si="38"/>
        <v/>
      </c>
      <c r="R436" s="38">
        <f>+L436-Q436</f>
        <v>2531364</v>
      </c>
    </row>
    <row r="437" spans="2:18" hidden="1">
      <c r="B437" s="33">
        <v>44932</v>
      </c>
      <c r="C437" s="34" t="s">
        <v>8174</v>
      </c>
      <c r="D437" s="34" t="s">
        <v>2256</v>
      </c>
      <c r="E437" s="34" t="s">
        <v>8175</v>
      </c>
      <c r="F437" s="35">
        <v>2301590</v>
      </c>
      <c r="G437" s="36" t="s">
        <v>2255</v>
      </c>
      <c r="H437" s="35">
        <v>230159</v>
      </c>
      <c r="I437" s="34" t="s">
        <v>8176</v>
      </c>
      <c r="J437" s="34" t="s">
        <v>8177</v>
      </c>
      <c r="K437" s="50">
        <f t="shared" si="36"/>
        <v>765</v>
      </c>
      <c r="L437" s="38">
        <f t="shared" si="37"/>
        <v>2531749</v>
      </c>
      <c r="M437" t="str">
        <f t="shared" si="38"/>
        <v/>
      </c>
      <c r="R437" s="38">
        <f>+L437-Q437</f>
        <v>2531749</v>
      </c>
    </row>
    <row r="438" spans="2:18" hidden="1" outlineLevel="1">
      <c r="B438" s="33">
        <v>44968</v>
      </c>
      <c r="C438" s="34" t="s">
        <v>2788</v>
      </c>
      <c r="D438" s="34" t="s">
        <v>2256</v>
      </c>
      <c r="E438" s="34" t="s">
        <v>2789</v>
      </c>
      <c r="F438" s="35">
        <v>592955</v>
      </c>
      <c r="G438" s="36" t="s">
        <v>2255</v>
      </c>
      <c r="H438" s="35">
        <v>59296</v>
      </c>
      <c r="I438" s="34" t="s">
        <v>2308</v>
      </c>
      <c r="J438" s="34" t="s">
        <v>2309</v>
      </c>
      <c r="K438" s="50">
        <f t="shared" si="36"/>
        <v>3889</v>
      </c>
      <c r="L438" s="38">
        <f t="shared" si="37"/>
        <v>652251</v>
      </c>
      <c r="M438" t="str">
        <f t="shared" si="38"/>
        <v/>
      </c>
    </row>
    <row r="439" spans="2:18" hidden="1" collapsed="1">
      <c r="B439" s="33">
        <v>44970</v>
      </c>
      <c r="C439" s="34" t="s">
        <v>8037</v>
      </c>
      <c r="D439" s="34" t="s">
        <v>2256</v>
      </c>
      <c r="E439" s="34" t="s">
        <v>8038</v>
      </c>
      <c r="F439" s="35">
        <v>2323975</v>
      </c>
      <c r="G439" s="36" t="s">
        <v>2255</v>
      </c>
      <c r="H439" s="35">
        <v>232398</v>
      </c>
      <c r="I439" s="34" t="s">
        <v>8013</v>
      </c>
      <c r="J439" s="34" t="s">
        <v>8014</v>
      </c>
      <c r="K439" s="50">
        <f t="shared" si="36"/>
        <v>4005</v>
      </c>
      <c r="L439" s="38">
        <f t="shared" si="37"/>
        <v>2556373</v>
      </c>
      <c r="M439" t="str">
        <f t="shared" si="38"/>
        <v/>
      </c>
      <c r="R439" s="38">
        <f t="shared" ref="R439:R467" si="42">+L439-Q439</f>
        <v>2556373</v>
      </c>
    </row>
    <row r="440" spans="2:18" hidden="1">
      <c r="B440" s="33">
        <v>45029</v>
      </c>
      <c r="C440" s="34" t="s">
        <v>7529</v>
      </c>
      <c r="D440" s="34" t="s">
        <v>2256</v>
      </c>
      <c r="E440" s="34" t="s">
        <v>7498</v>
      </c>
      <c r="F440" s="35">
        <v>2343296</v>
      </c>
      <c r="G440" s="36" t="s">
        <v>2255</v>
      </c>
      <c r="H440" s="35">
        <v>234330</v>
      </c>
      <c r="I440" s="34" t="s">
        <v>7499</v>
      </c>
      <c r="J440" s="34" t="s">
        <v>7500</v>
      </c>
      <c r="K440" s="50">
        <f t="shared" si="36"/>
        <v>22047</v>
      </c>
      <c r="L440" s="38">
        <f t="shared" si="37"/>
        <v>2577626</v>
      </c>
      <c r="M440" t="str">
        <f t="shared" si="38"/>
        <v/>
      </c>
      <c r="R440" s="38">
        <f t="shared" si="42"/>
        <v>2577626</v>
      </c>
    </row>
    <row r="441" spans="2:18" hidden="1">
      <c r="B441" s="33">
        <v>44963</v>
      </c>
      <c r="C441" s="34" t="s">
        <v>7632</v>
      </c>
      <c r="D441" s="34" t="s">
        <v>2256</v>
      </c>
      <c r="E441" s="34" t="s">
        <v>7633</v>
      </c>
      <c r="F441" s="35">
        <v>2346710</v>
      </c>
      <c r="G441" s="36" t="s">
        <v>2255</v>
      </c>
      <c r="H441" s="35">
        <v>234671</v>
      </c>
      <c r="I441" s="34" t="s">
        <v>4496</v>
      </c>
      <c r="J441" s="34" t="s">
        <v>7623</v>
      </c>
      <c r="K441" s="50">
        <f t="shared" si="36"/>
        <v>3047</v>
      </c>
      <c r="L441" s="38">
        <f t="shared" si="37"/>
        <v>2581381</v>
      </c>
      <c r="M441" t="str">
        <f t="shared" si="38"/>
        <v/>
      </c>
      <c r="R441" s="38">
        <f t="shared" si="42"/>
        <v>2581381</v>
      </c>
    </row>
    <row r="442" spans="2:18" hidden="1">
      <c r="B442" s="33">
        <v>44970</v>
      </c>
      <c r="C442" s="34" t="s">
        <v>7640</v>
      </c>
      <c r="D442" s="34" t="s">
        <v>2256</v>
      </c>
      <c r="E442" s="34" t="s">
        <v>7641</v>
      </c>
      <c r="F442" s="35">
        <v>2346710</v>
      </c>
      <c r="G442" s="36" t="s">
        <v>2255</v>
      </c>
      <c r="H442" s="35">
        <v>234671</v>
      </c>
      <c r="I442" s="34" t="s">
        <v>4496</v>
      </c>
      <c r="J442" s="34" t="s">
        <v>7623</v>
      </c>
      <c r="K442" s="50">
        <f t="shared" si="36"/>
        <v>4037</v>
      </c>
      <c r="L442" s="38">
        <f t="shared" si="37"/>
        <v>2581381</v>
      </c>
      <c r="M442" t="str">
        <f t="shared" si="38"/>
        <v/>
      </c>
      <c r="R442" s="38">
        <f t="shared" si="42"/>
        <v>2581381</v>
      </c>
    </row>
    <row r="443" spans="2:18" hidden="1">
      <c r="B443" s="33">
        <v>44965</v>
      </c>
      <c r="C443" s="34" t="s">
        <v>8102</v>
      </c>
      <c r="D443" s="34" t="s">
        <v>2256</v>
      </c>
      <c r="E443" s="34" t="s">
        <v>8103</v>
      </c>
      <c r="F443" s="35">
        <v>2346710</v>
      </c>
      <c r="G443" s="36" t="s">
        <v>2255</v>
      </c>
      <c r="H443" s="35">
        <v>234671</v>
      </c>
      <c r="I443" s="34" t="s">
        <v>8093</v>
      </c>
      <c r="J443" s="34" t="s">
        <v>8094</v>
      </c>
      <c r="K443" s="50">
        <f t="shared" si="36"/>
        <v>3128</v>
      </c>
      <c r="L443" s="38">
        <f t="shared" si="37"/>
        <v>2581381</v>
      </c>
      <c r="M443" t="str">
        <f t="shared" si="38"/>
        <v/>
      </c>
      <c r="R443" s="38">
        <f t="shared" si="42"/>
        <v>2581381</v>
      </c>
    </row>
    <row r="444" spans="2:18" hidden="1">
      <c r="B444" s="33">
        <v>45037</v>
      </c>
      <c r="C444" s="34" t="s">
        <v>8126</v>
      </c>
      <c r="D444" s="34" t="s">
        <v>2256</v>
      </c>
      <c r="E444" s="34" t="s">
        <v>8093</v>
      </c>
      <c r="F444" s="35">
        <v>2357080</v>
      </c>
      <c r="G444" s="36" t="s">
        <v>2255</v>
      </c>
      <c r="H444" s="35">
        <v>235708</v>
      </c>
      <c r="I444" s="34" t="s">
        <v>8093</v>
      </c>
      <c r="J444" s="34" t="s">
        <v>8094</v>
      </c>
      <c r="K444" s="50">
        <f t="shared" si="36"/>
        <v>23479</v>
      </c>
      <c r="L444" s="38">
        <f t="shared" si="37"/>
        <v>2592788</v>
      </c>
      <c r="M444" t="str">
        <f t="shared" si="38"/>
        <v/>
      </c>
      <c r="R444" s="38">
        <f t="shared" si="42"/>
        <v>2592788</v>
      </c>
    </row>
    <row r="445" spans="2:18" hidden="1">
      <c r="B445" s="33">
        <v>45030</v>
      </c>
      <c r="C445" s="34" t="s">
        <v>8008</v>
      </c>
      <c r="D445" s="34" t="s">
        <v>2256</v>
      </c>
      <c r="E445" s="34" t="s">
        <v>7994</v>
      </c>
      <c r="F445" s="35">
        <v>2369200</v>
      </c>
      <c r="G445" s="36" t="s">
        <v>2255</v>
      </c>
      <c r="H445" s="35">
        <v>236920</v>
      </c>
      <c r="I445" s="34" t="s">
        <v>3176</v>
      </c>
      <c r="J445" s="34" t="s">
        <v>7972</v>
      </c>
      <c r="K445" s="50">
        <f t="shared" si="36"/>
        <v>22138</v>
      </c>
      <c r="L445" s="38">
        <f t="shared" si="37"/>
        <v>2606120</v>
      </c>
      <c r="M445" t="str">
        <f t="shared" si="38"/>
        <v/>
      </c>
      <c r="R445" s="38">
        <f t="shared" si="42"/>
        <v>2606120</v>
      </c>
    </row>
    <row r="446" spans="2:18" hidden="1">
      <c r="B446" s="33">
        <v>45028</v>
      </c>
      <c r="C446" s="34" t="s">
        <v>8153</v>
      </c>
      <c r="D446" s="34" t="s">
        <v>2256</v>
      </c>
      <c r="E446" s="34" t="s">
        <v>8129</v>
      </c>
      <c r="F446" s="35">
        <v>2369200</v>
      </c>
      <c r="G446" s="36" t="s">
        <v>2255</v>
      </c>
      <c r="H446" s="35">
        <v>236920</v>
      </c>
      <c r="I446" s="34" t="s">
        <v>8129</v>
      </c>
      <c r="J446" s="34" t="s">
        <v>8130</v>
      </c>
      <c r="K446" s="50">
        <f t="shared" si="36"/>
        <v>20721</v>
      </c>
      <c r="L446" s="38">
        <f t="shared" si="37"/>
        <v>2606120</v>
      </c>
      <c r="M446" t="str">
        <f t="shared" si="38"/>
        <v/>
      </c>
      <c r="R446" s="38">
        <f t="shared" si="42"/>
        <v>2606120</v>
      </c>
    </row>
    <row r="447" spans="2:18" hidden="1">
      <c r="B447" s="33">
        <v>45034</v>
      </c>
      <c r="C447" s="34" t="s">
        <v>7618</v>
      </c>
      <c r="D447" s="34" t="s">
        <v>2256</v>
      </c>
      <c r="E447" s="34" t="s">
        <v>7596</v>
      </c>
      <c r="F447" s="35">
        <v>2373460</v>
      </c>
      <c r="G447" s="36" t="s">
        <v>2255</v>
      </c>
      <c r="H447" s="35">
        <v>237346</v>
      </c>
      <c r="I447" s="34" t="s">
        <v>7596</v>
      </c>
      <c r="J447" s="34" t="s">
        <v>7597</v>
      </c>
      <c r="K447" s="50">
        <f t="shared" si="36"/>
        <v>22332</v>
      </c>
      <c r="L447" s="38">
        <f t="shared" si="37"/>
        <v>2610806</v>
      </c>
      <c r="M447" t="str">
        <f t="shared" si="38"/>
        <v/>
      </c>
      <c r="R447" s="38">
        <f t="shared" si="42"/>
        <v>2610806</v>
      </c>
    </row>
    <row r="448" spans="2:18" hidden="1">
      <c r="B448" s="33">
        <v>44943</v>
      </c>
      <c r="C448" s="34" t="s">
        <v>7866</v>
      </c>
      <c r="D448" s="34" t="s">
        <v>2256</v>
      </c>
      <c r="E448" s="34" t="s">
        <v>7867</v>
      </c>
      <c r="F448" s="35">
        <v>2381320</v>
      </c>
      <c r="G448" s="36" t="s">
        <v>2255</v>
      </c>
      <c r="H448" s="35">
        <v>238132</v>
      </c>
      <c r="I448" s="34" t="s">
        <v>7850</v>
      </c>
      <c r="J448" s="34" t="s">
        <v>7851</v>
      </c>
      <c r="K448" s="50">
        <f t="shared" si="36"/>
        <v>1731</v>
      </c>
      <c r="L448" s="38">
        <f t="shared" si="37"/>
        <v>2619452</v>
      </c>
      <c r="M448" t="str">
        <f t="shared" si="38"/>
        <v/>
      </c>
      <c r="R448" s="38">
        <f t="shared" si="42"/>
        <v>2619452</v>
      </c>
    </row>
    <row r="449" spans="1:19" hidden="1">
      <c r="B449" s="33">
        <v>45023</v>
      </c>
      <c r="C449" s="34" t="s">
        <v>7368</v>
      </c>
      <c r="D449" s="34" t="s">
        <v>2256</v>
      </c>
      <c r="E449" s="34" t="s">
        <v>7343</v>
      </c>
      <c r="F449" s="35">
        <v>2400180</v>
      </c>
      <c r="G449" s="36" t="s">
        <v>2255</v>
      </c>
      <c r="H449" s="35">
        <v>240018</v>
      </c>
      <c r="I449" s="34" t="s">
        <v>7343</v>
      </c>
      <c r="J449" s="34" t="s">
        <v>7344</v>
      </c>
      <c r="K449" s="50">
        <f t="shared" si="36"/>
        <v>20392</v>
      </c>
      <c r="L449" s="38">
        <f t="shared" si="37"/>
        <v>2640198</v>
      </c>
      <c r="M449" t="str">
        <f t="shared" si="38"/>
        <v/>
      </c>
      <c r="R449" s="38">
        <f t="shared" si="42"/>
        <v>2640198</v>
      </c>
    </row>
    <row r="450" spans="1:19" hidden="1">
      <c r="B450" s="33">
        <v>44931</v>
      </c>
      <c r="C450" s="34" t="s">
        <v>7624</v>
      </c>
      <c r="D450" s="34" t="s">
        <v>2256</v>
      </c>
      <c r="E450" s="34" t="s">
        <v>7625</v>
      </c>
      <c r="F450" s="35">
        <v>2426790</v>
      </c>
      <c r="G450" s="36" t="s">
        <v>2255</v>
      </c>
      <c r="H450" s="35">
        <v>242679</v>
      </c>
      <c r="I450" s="34" t="s">
        <v>4496</v>
      </c>
      <c r="J450" s="34" t="s">
        <v>7623</v>
      </c>
      <c r="K450" s="50">
        <f t="shared" si="36"/>
        <v>441</v>
      </c>
      <c r="L450" s="38">
        <f t="shared" si="37"/>
        <v>2669469</v>
      </c>
      <c r="M450" t="str">
        <f t="shared" si="38"/>
        <v/>
      </c>
      <c r="R450" s="38">
        <f t="shared" si="42"/>
        <v>2669469</v>
      </c>
    </row>
    <row r="451" spans="1:19" hidden="1">
      <c r="B451" s="33">
        <v>44975</v>
      </c>
      <c r="C451" s="34" t="s">
        <v>7388</v>
      </c>
      <c r="D451" s="34" t="s">
        <v>2256</v>
      </c>
      <c r="E451" s="34" t="s">
        <v>7389</v>
      </c>
      <c r="F451" s="35">
        <v>2440220</v>
      </c>
      <c r="G451" s="36" t="s">
        <v>2255</v>
      </c>
      <c r="H451" s="35">
        <v>244022</v>
      </c>
      <c r="I451" s="34" t="s">
        <v>7372</v>
      </c>
      <c r="J451" s="34" t="s">
        <v>7373</v>
      </c>
      <c r="K451" s="50">
        <f t="shared" si="36"/>
        <v>6697</v>
      </c>
      <c r="L451" s="38">
        <f t="shared" si="37"/>
        <v>2684242</v>
      </c>
      <c r="M451" t="str">
        <f t="shared" si="38"/>
        <v/>
      </c>
      <c r="R451" s="38">
        <f t="shared" si="42"/>
        <v>2684242</v>
      </c>
    </row>
    <row r="452" spans="1:19" hidden="1">
      <c r="B452" s="33">
        <v>44980</v>
      </c>
      <c r="C452" s="34" t="s">
        <v>6649</v>
      </c>
      <c r="D452" s="34" t="s">
        <v>2256</v>
      </c>
      <c r="E452" s="34" t="s">
        <v>7390</v>
      </c>
      <c r="F452" s="35">
        <v>2440220</v>
      </c>
      <c r="G452" s="36" t="s">
        <v>2255</v>
      </c>
      <c r="H452" s="35">
        <v>244022</v>
      </c>
      <c r="I452" s="34" t="s">
        <v>7372</v>
      </c>
      <c r="J452" s="34" t="s">
        <v>7373</v>
      </c>
      <c r="K452" s="50">
        <f t="shared" ref="K452:K515" si="43">+C452*1</f>
        <v>7507</v>
      </c>
      <c r="L452" s="38">
        <f t="shared" ref="L452:L515" si="44">+F452+H452</f>
        <v>2684242</v>
      </c>
      <c r="M452" t="str">
        <f t="shared" ref="M452:M515" si="45">+IF(L452&gt;=0,"","HT")</f>
        <v/>
      </c>
      <c r="R452" s="38">
        <f t="shared" si="42"/>
        <v>2684242</v>
      </c>
    </row>
    <row r="453" spans="1:19" hidden="1">
      <c r="B453" s="33">
        <v>44966</v>
      </c>
      <c r="C453" s="34" t="s">
        <v>7382</v>
      </c>
      <c r="D453" s="34" t="s">
        <v>2256</v>
      </c>
      <c r="E453" s="34" t="s">
        <v>7383</v>
      </c>
      <c r="F453" s="35">
        <v>2458640</v>
      </c>
      <c r="G453" s="36" t="s">
        <v>2255</v>
      </c>
      <c r="H453" s="35">
        <v>245864</v>
      </c>
      <c r="I453" s="34" t="s">
        <v>7372</v>
      </c>
      <c r="J453" s="34" t="s">
        <v>7373</v>
      </c>
      <c r="K453" s="50">
        <f t="shared" si="43"/>
        <v>3574</v>
      </c>
      <c r="L453" s="38">
        <f t="shared" si="44"/>
        <v>2704504</v>
      </c>
      <c r="M453" t="str">
        <f t="shared" si="45"/>
        <v/>
      </c>
      <c r="R453" s="38">
        <f t="shared" si="42"/>
        <v>2704504</v>
      </c>
    </row>
    <row r="454" spans="1:19" hidden="1">
      <c r="B454" s="33">
        <v>44938</v>
      </c>
      <c r="C454" s="34" t="s">
        <v>8178</v>
      </c>
      <c r="D454" s="34" t="s">
        <v>2256</v>
      </c>
      <c r="E454" s="34" t="s">
        <v>8179</v>
      </c>
      <c r="F454" s="35">
        <v>2472260</v>
      </c>
      <c r="G454" s="36" t="s">
        <v>2255</v>
      </c>
      <c r="H454" s="35">
        <v>247226</v>
      </c>
      <c r="I454" s="34" t="s">
        <v>8176</v>
      </c>
      <c r="J454" s="34" t="s">
        <v>8177</v>
      </c>
      <c r="K454" s="50">
        <f t="shared" si="43"/>
        <v>1395</v>
      </c>
      <c r="L454" s="38">
        <f t="shared" si="44"/>
        <v>2719486</v>
      </c>
      <c r="M454" t="str">
        <f t="shared" si="45"/>
        <v/>
      </c>
      <c r="R454" s="38">
        <f t="shared" si="42"/>
        <v>2719486</v>
      </c>
    </row>
    <row r="455" spans="1:19" hidden="1">
      <c r="B455" s="33">
        <v>44980</v>
      </c>
      <c r="C455" s="34" t="s">
        <v>7839</v>
      </c>
      <c r="D455" s="34" t="s">
        <v>2256</v>
      </c>
      <c r="E455" s="34" t="s">
        <v>7840</v>
      </c>
      <c r="F455" s="35">
        <v>2480260</v>
      </c>
      <c r="G455" s="36" t="s">
        <v>2255</v>
      </c>
      <c r="H455" s="35">
        <v>248026</v>
      </c>
      <c r="I455" s="34" t="s">
        <v>7833</v>
      </c>
      <c r="J455" s="34" t="s">
        <v>7834</v>
      </c>
      <c r="K455" s="50">
        <f t="shared" si="43"/>
        <v>7354</v>
      </c>
      <c r="L455" s="38">
        <f t="shared" si="44"/>
        <v>2728286</v>
      </c>
      <c r="M455" t="str">
        <f t="shared" si="45"/>
        <v/>
      </c>
      <c r="R455" s="38">
        <f t="shared" si="42"/>
        <v>2728286</v>
      </c>
    </row>
    <row r="456" spans="1:19" hidden="1">
      <c r="B456" s="33">
        <v>44985</v>
      </c>
      <c r="C456" s="34" t="s">
        <v>8043</v>
      </c>
      <c r="D456" s="34" t="s">
        <v>2256</v>
      </c>
      <c r="E456" s="34" t="s">
        <v>8044</v>
      </c>
      <c r="F456" s="35">
        <v>2488206</v>
      </c>
      <c r="G456" s="36" t="s">
        <v>2255</v>
      </c>
      <c r="H456" s="35">
        <v>248821</v>
      </c>
      <c r="I456" s="34" t="s">
        <v>8013</v>
      </c>
      <c r="J456" s="34" t="s">
        <v>8014</v>
      </c>
      <c r="K456" s="50">
        <f t="shared" si="43"/>
        <v>9090</v>
      </c>
      <c r="L456" s="38">
        <f t="shared" si="44"/>
        <v>2737027</v>
      </c>
      <c r="M456" t="str">
        <f t="shared" si="45"/>
        <v/>
      </c>
      <c r="R456" s="38">
        <f t="shared" si="42"/>
        <v>2737027</v>
      </c>
    </row>
    <row r="457" spans="1:19" hidden="1">
      <c r="B457" s="33">
        <v>45033</v>
      </c>
      <c r="C457" s="34" t="s">
        <v>7531</v>
      </c>
      <c r="D457" s="34" t="s">
        <v>2256</v>
      </c>
      <c r="E457" s="34" t="s">
        <v>7532</v>
      </c>
      <c r="F457" s="35">
        <v>2519420</v>
      </c>
      <c r="G457" s="36" t="s">
        <v>2255</v>
      </c>
      <c r="H457" s="35">
        <v>251942</v>
      </c>
      <c r="I457" s="34" t="s">
        <v>7499</v>
      </c>
      <c r="J457" s="34" t="s">
        <v>7500</v>
      </c>
      <c r="K457" s="50">
        <f t="shared" si="43"/>
        <v>22261</v>
      </c>
      <c r="L457" s="38">
        <f t="shared" si="44"/>
        <v>2771362</v>
      </c>
      <c r="M457" t="str">
        <f t="shared" si="45"/>
        <v/>
      </c>
      <c r="R457" s="38">
        <f t="shared" si="42"/>
        <v>2771362</v>
      </c>
    </row>
    <row r="458" spans="1:19" s="75" customFormat="1" hidden="1">
      <c r="A458"/>
      <c r="B458" s="33">
        <v>45040</v>
      </c>
      <c r="C458" s="34" t="s">
        <v>7674</v>
      </c>
      <c r="D458" s="34" t="s">
        <v>2256</v>
      </c>
      <c r="E458" s="34" t="s">
        <v>4496</v>
      </c>
      <c r="F458" s="35">
        <v>2537031</v>
      </c>
      <c r="G458" s="36" t="s">
        <v>2255</v>
      </c>
      <c r="H458" s="35">
        <v>253703</v>
      </c>
      <c r="I458" s="34" t="s">
        <v>4496</v>
      </c>
      <c r="J458" s="34" t="s">
        <v>7623</v>
      </c>
      <c r="K458" s="50">
        <f t="shared" si="43"/>
        <v>23671</v>
      </c>
      <c r="L458" s="38">
        <f t="shared" si="44"/>
        <v>2790734</v>
      </c>
      <c r="M458" t="str">
        <f t="shared" si="45"/>
        <v/>
      </c>
      <c r="N458"/>
      <c r="O458"/>
      <c r="P458"/>
      <c r="Q458"/>
      <c r="R458" s="38">
        <f t="shared" si="42"/>
        <v>2790734</v>
      </c>
      <c r="S458"/>
    </row>
    <row r="459" spans="1:19" hidden="1">
      <c r="B459" s="33">
        <v>44943</v>
      </c>
      <c r="C459" s="34" t="s">
        <v>7864</v>
      </c>
      <c r="D459" s="34" t="s">
        <v>2256</v>
      </c>
      <c r="E459" s="34" t="s">
        <v>7865</v>
      </c>
      <c r="F459" s="35">
        <v>2545200</v>
      </c>
      <c r="G459" s="36" t="s">
        <v>2255</v>
      </c>
      <c r="H459" s="35">
        <v>254520</v>
      </c>
      <c r="I459" s="34" t="s">
        <v>7850</v>
      </c>
      <c r="J459" s="34" t="s">
        <v>7851</v>
      </c>
      <c r="K459" s="50">
        <f t="shared" si="43"/>
        <v>1726</v>
      </c>
      <c r="L459" s="38">
        <f t="shared" si="44"/>
        <v>2799720</v>
      </c>
      <c r="M459" t="str">
        <f t="shared" si="45"/>
        <v/>
      </c>
      <c r="R459" s="38">
        <f t="shared" si="42"/>
        <v>2799720</v>
      </c>
    </row>
    <row r="460" spans="1:19" hidden="1">
      <c r="B460" s="33">
        <v>44930</v>
      </c>
      <c r="C460" s="34" t="s">
        <v>8199</v>
      </c>
      <c r="D460" s="34" t="s">
        <v>2256</v>
      </c>
      <c r="E460" s="34" t="s">
        <v>8200</v>
      </c>
      <c r="F460" s="35">
        <v>2565360</v>
      </c>
      <c r="G460" s="36" t="s">
        <v>2255</v>
      </c>
      <c r="H460" s="35">
        <v>256536</v>
      </c>
      <c r="I460" s="34" t="s">
        <v>4891</v>
      </c>
      <c r="J460" s="34" t="s">
        <v>8198</v>
      </c>
      <c r="K460" s="50">
        <f t="shared" si="43"/>
        <v>301</v>
      </c>
      <c r="L460" s="38">
        <f t="shared" si="44"/>
        <v>2821896</v>
      </c>
      <c r="M460" t="str">
        <f t="shared" si="45"/>
        <v/>
      </c>
      <c r="R460" s="38">
        <f t="shared" si="42"/>
        <v>2821896</v>
      </c>
    </row>
    <row r="461" spans="1:19" s="75" customFormat="1" hidden="1">
      <c r="A461"/>
      <c r="B461" s="33">
        <v>44929</v>
      </c>
      <c r="C461" s="34" t="s">
        <v>7852</v>
      </c>
      <c r="D461" s="34" t="s">
        <v>2256</v>
      </c>
      <c r="E461" s="34" t="s">
        <v>7853</v>
      </c>
      <c r="F461" s="35">
        <v>2578800</v>
      </c>
      <c r="G461" s="36" t="s">
        <v>2255</v>
      </c>
      <c r="H461" s="35">
        <v>257880</v>
      </c>
      <c r="I461" s="34" t="s">
        <v>7850</v>
      </c>
      <c r="J461" s="34" t="s">
        <v>7851</v>
      </c>
      <c r="K461" s="50">
        <f t="shared" si="43"/>
        <v>119</v>
      </c>
      <c r="L461" s="38">
        <f t="shared" si="44"/>
        <v>2836680</v>
      </c>
      <c r="M461" t="str">
        <f t="shared" si="45"/>
        <v/>
      </c>
      <c r="N461"/>
      <c r="O461"/>
      <c r="P461"/>
      <c r="Q461"/>
      <c r="R461" s="38">
        <f t="shared" si="42"/>
        <v>2836680</v>
      </c>
      <c r="S461"/>
    </row>
    <row r="462" spans="1:19" hidden="1">
      <c r="B462" s="33">
        <v>44936</v>
      </c>
      <c r="C462" s="34" t="s">
        <v>7856</v>
      </c>
      <c r="D462" s="34" t="s">
        <v>2256</v>
      </c>
      <c r="E462" s="34" t="s">
        <v>7857</v>
      </c>
      <c r="F462" s="35">
        <v>2578800</v>
      </c>
      <c r="G462" s="36" t="s">
        <v>2255</v>
      </c>
      <c r="H462" s="35">
        <v>257880</v>
      </c>
      <c r="I462" s="34" t="s">
        <v>7850</v>
      </c>
      <c r="J462" s="34" t="s">
        <v>7851</v>
      </c>
      <c r="K462" s="50">
        <f t="shared" si="43"/>
        <v>993</v>
      </c>
      <c r="L462" s="38">
        <f t="shared" si="44"/>
        <v>2836680</v>
      </c>
      <c r="M462" t="str">
        <f t="shared" si="45"/>
        <v/>
      </c>
      <c r="R462" s="38">
        <f t="shared" si="42"/>
        <v>2836680</v>
      </c>
    </row>
    <row r="463" spans="1:19" hidden="1">
      <c r="B463" s="33">
        <v>45019</v>
      </c>
      <c r="C463" s="34" t="s">
        <v>7702</v>
      </c>
      <c r="D463" s="34" t="s">
        <v>2256</v>
      </c>
      <c r="E463" s="34" t="s">
        <v>7703</v>
      </c>
      <c r="F463" s="35">
        <v>2579200</v>
      </c>
      <c r="G463" s="36" t="s">
        <v>2255</v>
      </c>
      <c r="H463" s="35">
        <v>257920</v>
      </c>
      <c r="I463" s="34" t="s">
        <v>7678</v>
      </c>
      <c r="J463" s="34" t="s">
        <v>7679</v>
      </c>
      <c r="K463" s="50">
        <f t="shared" si="43"/>
        <v>19136</v>
      </c>
      <c r="L463" s="38">
        <f t="shared" si="44"/>
        <v>2837120</v>
      </c>
      <c r="M463" t="str">
        <f t="shared" si="45"/>
        <v/>
      </c>
      <c r="R463" s="38">
        <f t="shared" si="42"/>
        <v>2837120</v>
      </c>
    </row>
    <row r="464" spans="1:19" hidden="1">
      <c r="B464" s="33">
        <v>44937</v>
      </c>
      <c r="C464" s="34" t="s">
        <v>7922</v>
      </c>
      <c r="D464" s="34" t="s">
        <v>2256</v>
      </c>
      <c r="E464" s="34" t="s">
        <v>7923</v>
      </c>
      <c r="F464" s="35">
        <v>2595600</v>
      </c>
      <c r="G464" s="36" t="s">
        <v>2255</v>
      </c>
      <c r="H464" s="35">
        <v>259560</v>
      </c>
      <c r="I464" s="34" t="s">
        <v>7920</v>
      </c>
      <c r="J464" s="34" t="s">
        <v>7921</v>
      </c>
      <c r="K464" s="50">
        <f t="shared" si="43"/>
        <v>1080</v>
      </c>
      <c r="L464" s="38">
        <f t="shared" si="44"/>
        <v>2855160</v>
      </c>
      <c r="M464" t="str">
        <f t="shared" si="45"/>
        <v/>
      </c>
      <c r="R464" s="38">
        <f t="shared" si="42"/>
        <v>2855160</v>
      </c>
    </row>
    <row r="465" spans="2:18" hidden="1">
      <c r="B465" s="33">
        <v>44939</v>
      </c>
      <c r="C465" s="34" t="s">
        <v>7463</v>
      </c>
      <c r="D465" s="34" t="s">
        <v>2256</v>
      </c>
      <c r="E465" s="34" t="s">
        <v>7464</v>
      </c>
      <c r="F465" s="35">
        <v>2601412</v>
      </c>
      <c r="G465" s="36" t="s">
        <v>2255</v>
      </c>
      <c r="H465" s="35">
        <v>260141</v>
      </c>
      <c r="I465" s="34" t="s">
        <v>2532</v>
      </c>
      <c r="J465" s="34" t="s">
        <v>7458</v>
      </c>
      <c r="K465" s="50">
        <f t="shared" si="43"/>
        <v>1514</v>
      </c>
      <c r="L465" s="38">
        <f t="shared" si="44"/>
        <v>2861553</v>
      </c>
      <c r="M465" t="str">
        <f t="shared" si="45"/>
        <v/>
      </c>
      <c r="R465" s="38">
        <f t="shared" si="42"/>
        <v>2861553</v>
      </c>
    </row>
    <row r="466" spans="2:18" hidden="1">
      <c r="B466" s="33">
        <v>45043</v>
      </c>
      <c r="C466" s="34" t="s">
        <v>8058</v>
      </c>
      <c r="D466" s="34" t="s">
        <v>2256</v>
      </c>
      <c r="E466" s="34" t="s">
        <v>8044</v>
      </c>
      <c r="F466" s="35">
        <v>2613448</v>
      </c>
      <c r="G466" s="36" t="s">
        <v>2255</v>
      </c>
      <c r="H466" s="35">
        <v>261345</v>
      </c>
      <c r="I466" s="34" t="s">
        <v>8013</v>
      </c>
      <c r="J466" s="34" t="s">
        <v>8014</v>
      </c>
      <c r="K466" s="50">
        <f t="shared" si="43"/>
        <v>25038</v>
      </c>
      <c r="L466" s="38">
        <f t="shared" si="44"/>
        <v>2874793</v>
      </c>
      <c r="M466" t="str">
        <f t="shared" si="45"/>
        <v/>
      </c>
      <c r="R466" s="38">
        <f t="shared" si="42"/>
        <v>2874793</v>
      </c>
    </row>
    <row r="467" spans="2:18" hidden="1">
      <c r="B467" s="33">
        <v>44937</v>
      </c>
      <c r="C467" s="34" t="s">
        <v>7347</v>
      </c>
      <c r="D467" s="34" t="s">
        <v>2256</v>
      </c>
      <c r="E467" s="34" t="s">
        <v>7348</v>
      </c>
      <c r="F467" s="35">
        <v>2617230</v>
      </c>
      <c r="G467" s="36" t="s">
        <v>2255</v>
      </c>
      <c r="H467" s="35">
        <v>261723</v>
      </c>
      <c r="I467" s="34" t="s">
        <v>7343</v>
      </c>
      <c r="J467" s="34" t="s">
        <v>7344</v>
      </c>
      <c r="K467" s="50">
        <f t="shared" si="43"/>
        <v>1071</v>
      </c>
      <c r="L467" s="38">
        <f t="shared" si="44"/>
        <v>2878953</v>
      </c>
      <c r="M467" t="str">
        <f t="shared" si="45"/>
        <v/>
      </c>
      <c r="R467" s="38">
        <f t="shared" si="42"/>
        <v>2878953</v>
      </c>
    </row>
    <row r="468" spans="2:18" hidden="1" outlineLevel="1">
      <c r="B468" s="33">
        <v>44969</v>
      </c>
      <c r="C468" s="34" t="s">
        <v>2848</v>
      </c>
      <c r="D468" s="34" t="s">
        <v>2256</v>
      </c>
      <c r="E468" s="34" t="s">
        <v>2849</v>
      </c>
      <c r="F468" s="35">
        <v>738405</v>
      </c>
      <c r="G468" s="36" t="s">
        <v>2255</v>
      </c>
      <c r="H468" s="35">
        <v>73841</v>
      </c>
      <c r="I468" s="34" t="s">
        <v>2308</v>
      </c>
      <c r="J468" s="34" t="s">
        <v>2309</v>
      </c>
      <c r="K468" s="50">
        <f t="shared" si="43"/>
        <v>3945</v>
      </c>
      <c r="L468" s="38">
        <f t="shared" si="44"/>
        <v>812246</v>
      </c>
      <c r="M468" t="str">
        <f t="shared" si="45"/>
        <v/>
      </c>
    </row>
    <row r="469" spans="2:18" hidden="1" collapsed="1">
      <c r="B469" s="33">
        <v>45037</v>
      </c>
      <c r="C469" s="34" t="s">
        <v>7914</v>
      </c>
      <c r="D469" s="34" t="s">
        <v>2256</v>
      </c>
      <c r="E469" s="34" t="s">
        <v>7850</v>
      </c>
      <c r="F469" s="35">
        <v>2622350</v>
      </c>
      <c r="G469" s="36" t="s">
        <v>2255</v>
      </c>
      <c r="H469" s="35">
        <v>262235</v>
      </c>
      <c r="I469" s="34" t="s">
        <v>7850</v>
      </c>
      <c r="J469" s="34" t="s">
        <v>7851</v>
      </c>
      <c r="K469" s="50">
        <f t="shared" si="43"/>
        <v>23449</v>
      </c>
      <c r="L469" s="38">
        <f t="shared" si="44"/>
        <v>2884585</v>
      </c>
      <c r="M469" t="str">
        <f t="shared" si="45"/>
        <v/>
      </c>
      <c r="R469" s="38">
        <f t="shared" ref="R469:R491" si="46">+L469-Q469</f>
        <v>2884585</v>
      </c>
    </row>
    <row r="470" spans="2:18" hidden="1">
      <c r="B470" s="33">
        <v>45027</v>
      </c>
      <c r="C470" s="34" t="s">
        <v>8124</v>
      </c>
      <c r="D470" s="34" t="s">
        <v>2256</v>
      </c>
      <c r="E470" s="34" t="s">
        <v>8093</v>
      </c>
      <c r="F470" s="35">
        <v>2659280</v>
      </c>
      <c r="G470" s="36" t="s">
        <v>2255</v>
      </c>
      <c r="H470" s="35">
        <v>265928</v>
      </c>
      <c r="I470" s="34" t="s">
        <v>8093</v>
      </c>
      <c r="J470" s="34" t="s">
        <v>8094</v>
      </c>
      <c r="K470" s="50">
        <f t="shared" si="43"/>
        <v>20647</v>
      </c>
      <c r="L470" s="38">
        <f t="shared" si="44"/>
        <v>2925208</v>
      </c>
      <c r="M470" t="str">
        <f t="shared" si="45"/>
        <v/>
      </c>
      <c r="R470" s="38">
        <f t="shared" si="46"/>
        <v>2925208</v>
      </c>
    </row>
    <row r="471" spans="2:18" hidden="1">
      <c r="B471" s="33">
        <v>45040</v>
      </c>
      <c r="C471" s="34" t="s">
        <v>7289</v>
      </c>
      <c r="D471" s="34" t="s">
        <v>2256</v>
      </c>
      <c r="E471" s="34" t="s">
        <v>7253</v>
      </c>
      <c r="F471" s="35">
        <v>2665380</v>
      </c>
      <c r="G471" s="36" t="s">
        <v>2255</v>
      </c>
      <c r="H471" s="35">
        <v>266538</v>
      </c>
      <c r="I471" s="34" t="s">
        <v>2360</v>
      </c>
      <c r="J471" s="34" t="s">
        <v>7172</v>
      </c>
      <c r="K471" s="50">
        <f t="shared" si="43"/>
        <v>23609</v>
      </c>
      <c r="L471" s="38">
        <f t="shared" si="44"/>
        <v>2931918</v>
      </c>
      <c r="M471" t="str">
        <f t="shared" si="45"/>
        <v/>
      </c>
      <c r="R471" s="38">
        <f t="shared" si="46"/>
        <v>2931918</v>
      </c>
    </row>
    <row r="472" spans="2:18" hidden="1">
      <c r="B472" s="33">
        <v>45028</v>
      </c>
      <c r="C472" s="34" t="s">
        <v>7556</v>
      </c>
      <c r="D472" s="34" t="s">
        <v>2256</v>
      </c>
      <c r="E472" s="34" t="s">
        <v>7557</v>
      </c>
      <c r="F472" s="35">
        <v>2665380</v>
      </c>
      <c r="G472" s="36" t="s">
        <v>2255</v>
      </c>
      <c r="H472" s="35">
        <v>266538</v>
      </c>
      <c r="I472" s="34" t="s">
        <v>2262</v>
      </c>
      <c r="J472" s="34" t="s">
        <v>7535</v>
      </c>
      <c r="K472" s="50">
        <f t="shared" si="43"/>
        <v>20694</v>
      </c>
      <c r="L472" s="38">
        <f t="shared" si="44"/>
        <v>2931918</v>
      </c>
      <c r="M472" t="str">
        <f t="shared" si="45"/>
        <v/>
      </c>
      <c r="R472" s="38">
        <f t="shared" si="46"/>
        <v>2931918</v>
      </c>
    </row>
    <row r="473" spans="2:18" hidden="1">
      <c r="B473" s="33">
        <v>44945</v>
      </c>
      <c r="C473" s="34" t="s">
        <v>7868</v>
      </c>
      <c r="D473" s="34" t="s">
        <v>2256</v>
      </c>
      <c r="E473" s="34" t="s">
        <v>7869</v>
      </c>
      <c r="F473" s="35">
        <v>2681943</v>
      </c>
      <c r="G473" s="36" t="s">
        <v>2255</v>
      </c>
      <c r="H473" s="35">
        <v>268194</v>
      </c>
      <c r="I473" s="34" t="s">
        <v>7850</v>
      </c>
      <c r="J473" s="34" t="s">
        <v>7851</v>
      </c>
      <c r="K473" s="50">
        <f t="shared" si="43"/>
        <v>1776</v>
      </c>
      <c r="L473" s="38">
        <f t="shared" si="44"/>
        <v>2950137</v>
      </c>
      <c r="M473" t="str">
        <f t="shared" si="45"/>
        <v/>
      </c>
      <c r="R473" s="38">
        <f t="shared" si="46"/>
        <v>2950137</v>
      </c>
    </row>
    <row r="474" spans="2:18" hidden="1">
      <c r="B474" s="33">
        <v>45022</v>
      </c>
      <c r="C474" s="34" t="s">
        <v>7907</v>
      </c>
      <c r="D474" s="34" t="s">
        <v>2256</v>
      </c>
      <c r="E474" s="34" t="s">
        <v>7850</v>
      </c>
      <c r="F474" s="35">
        <v>2688130</v>
      </c>
      <c r="G474" s="36" t="s">
        <v>2255</v>
      </c>
      <c r="H474" s="35">
        <v>268813</v>
      </c>
      <c r="I474" s="34" t="s">
        <v>7850</v>
      </c>
      <c r="J474" s="34" t="s">
        <v>7851</v>
      </c>
      <c r="K474" s="50">
        <f t="shared" si="43"/>
        <v>19515</v>
      </c>
      <c r="L474" s="38">
        <f t="shared" si="44"/>
        <v>2956943</v>
      </c>
      <c r="M474" t="str">
        <f t="shared" si="45"/>
        <v/>
      </c>
      <c r="R474" s="38">
        <f t="shared" si="46"/>
        <v>2956943</v>
      </c>
    </row>
    <row r="475" spans="2:18" hidden="1">
      <c r="B475" s="33">
        <v>44930</v>
      </c>
      <c r="C475" s="34" t="s">
        <v>8131</v>
      </c>
      <c r="D475" s="34" t="s">
        <v>2256</v>
      </c>
      <c r="E475" s="34" t="s">
        <v>8132</v>
      </c>
      <c r="F475" s="35">
        <v>2690364</v>
      </c>
      <c r="G475" s="36" t="s">
        <v>2255</v>
      </c>
      <c r="H475" s="35">
        <v>269036</v>
      </c>
      <c r="I475" s="34" t="s">
        <v>8129</v>
      </c>
      <c r="J475" s="34" t="s">
        <v>8130</v>
      </c>
      <c r="K475" s="50">
        <f t="shared" si="43"/>
        <v>305</v>
      </c>
      <c r="L475" s="38">
        <f t="shared" si="44"/>
        <v>2959400</v>
      </c>
      <c r="M475" t="str">
        <f t="shared" si="45"/>
        <v/>
      </c>
      <c r="R475" s="38">
        <f t="shared" si="46"/>
        <v>2959400</v>
      </c>
    </row>
    <row r="476" spans="2:18" hidden="1">
      <c r="B476" s="33">
        <v>44967</v>
      </c>
      <c r="C476" s="34" t="s">
        <v>7781</v>
      </c>
      <c r="D476" s="34" t="s">
        <v>2256</v>
      </c>
      <c r="E476" s="34" t="s">
        <v>7782</v>
      </c>
      <c r="F476" s="35">
        <v>2691130</v>
      </c>
      <c r="G476" s="36" t="s">
        <v>2255</v>
      </c>
      <c r="H476" s="35">
        <v>269113</v>
      </c>
      <c r="I476" s="34" t="s">
        <v>7769</v>
      </c>
      <c r="J476" s="34" t="s">
        <v>7770</v>
      </c>
      <c r="K476" s="50">
        <f t="shared" si="43"/>
        <v>3792</v>
      </c>
      <c r="L476" s="38">
        <f t="shared" si="44"/>
        <v>2960243</v>
      </c>
      <c r="M476" t="str">
        <f t="shared" si="45"/>
        <v/>
      </c>
      <c r="R476" s="38">
        <f t="shared" si="46"/>
        <v>2960243</v>
      </c>
    </row>
    <row r="477" spans="2:18" hidden="1">
      <c r="B477" s="33">
        <v>44988</v>
      </c>
      <c r="C477" s="34" t="s">
        <v>7246</v>
      </c>
      <c r="D477" s="34" t="s">
        <v>2256</v>
      </c>
      <c r="E477" s="34" t="s">
        <v>7176</v>
      </c>
      <c r="F477" s="35">
        <v>2714250</v>
      </c>
      <c r="G477" s="36" t="s">
        <v>2255</v>
      </c>
      <c r="H477" s="35">
        <v>271425</v>
      </c>
      <c r="I477" s="34" t="s">
        <v>2360</v>
      </c>
      <c r="J477" s="34" t="s">
        <v>7172</v>
      </c>
      <c r="K477" s="50">
        <f t="shared" si="43"/>
        <v>11240</v>
      </c>
      <c r="L477" s="38">
        <f t="shared" si="44"/>
        <v>2985675</v>
      </c>
      <c r="M477" t="str">
        <f t="shared" si="45"/>
        <v/>
      </c>
      <c r="R477" s="38">
        <f t="shared" si="46"/>
        <v>2985675</v>
      </c>
    </row>
    <row r="478" spans="2:18" hidden="1">
      <c r="B478" s="33">
        <v>45042</v>
      </c>
      <c r="C478" s="34" t="s">
        <v>8091</v>
      </c>
      <c r="D478" s="34" t="s">
        <v>2256</v>
      </c>
      <c r="E478" s="34" t="s">
        <v>8061</v>
      </c>
      <c r="F478" s="35">
        <v>2714250</v>
      </c>
      <c r="G478" s="36" t="s">
        <v>2255</v>
      </c>
      <c r="H478" s="35">
        <v>271425</v>
      </c>
      <c r="I478" s="34" t="s">
        <v>8061</v>
      </c>
      <c r="J478" s="34" t="s">
        <v>8062</v>
      </c>
      <c r="K478" s="50">
        <f t="shared" si="43"/>
        <v>23780</v>
      </c>
      <c r="L478" s="38">
        <f t="shared" si="44"/>
        <v>2985675</v>
      </c>
      <c r="M478" t="str">
        <f t="shared" si="45"/>
        <v/>
      </c>
      <c r="R478" s="38">
        <f t="shared" si="46"/>
        <v>2985675</v>
      </c>
    </row>
    <row r="479" spans="2:18" hidden="1">
      <c r="B479" s="33">
        <v>44967</v>
      </c>
      <c r="C479" s="34" t="s">
        <v>7606</v>
      </c>
      <c r="D479" s="34" t="s">
        <v>2256</v>
      </c>
      <c r="E479" s="34" t="s">
        <v>7607</v>
      </c>
      <c r="F479" s="35">
        <v>2721130</v>
      </c>
      <c r="G479" s="36" t="s">
        <v>2255</v>
      </c>
      <c r="H479" s="35">
        <v>272113</v>
      </c>
      <c r="I479" s="34" t="s">
        <v>7596</v>
      </c>
      <c r="J479" s="34" t="s">
        <v>7597</v>
      </c>
      <c r="K479" s="50">
        <f t="shared" si="43"/>
        <v>3803</v>
      </c>
      <c r="L479" s="38">
        <f t="shared" si="44"/>
        <v>2993243</v>
      </c>
      <c r="M479" t="str">
        <f t="shared" si="45"/>
        <v/>
      </c>
      <c r="R479" s="38">
        <f t="shared" si="46"/>
        <v>2993243</v>
      </c>
    </row>
    <row r="480" spans="2:18" hidden="1">
      <c r="B480" s="33">
        <v>44979</v>
      </c>
      <c r="C480" s="34" t="s">
        <v>7610</v>
      </c>
      <c r="D480" s="34" t="s">
        <v>2256</v>
      </c>
      <c r="E480" s="34" t="s">
        <v>7611</v>
      </c>
      <c r="F480" s="35">
        <v>2745820</v>
      </c>
      <c r="G480" s="36" t="s">
        <v>2255</v>
      </c>
      <c r="H480" s="35">
        <v>274582</v>
      </c>
      <c r="I480" s="34" t="s">
        <v>7596</v>
      </c>
      <c r="J480" s="34" t="s">
        <v>7597</v>
      </c>
      <c r="K480" s="50">
        <f t="shared" si="43"/>
        <v>6839</v>
      </c>
      <c r="L480" s="38">
        <f t="shared" si="44"/>
        <v>3020402</v>
      </c>
      <c r="M480" t="str">
        <f t="shared" si="45"/>
        <v/>
      </c>
      <c r="R480" s="38">
        <f t="shared" si="46"/>
        <v>3020402</v>
      </c>
    </row>
    <row r="481" spans="2:18" hidden="1">
      <c r="B481" s="33">
        <v>45029</v>
      </c>
      <c r="C481" s="34" t="s">
        <v>7846</v>
      </c>
      <c r="D481" s="34" t="s">
        <v>2256</v>
      </c>
      <c r="E481" s="34" t="s">
        <v>7833</v>
      </c>
      <c r="F481" s="35">
        <v>2767280</v>
      </c>
      <c r="G481" s="36" t="s">
        <v>2255</v>
      </c>
      <c r="H481" s="35">
        <v>276728</v>
      </c>
      <c r="I481" s="34" t="s">
        <v>7833</v>
      </c>
      <c r="J481" s="34" t="s">
        <v>7834</v>
      </c>
      <c r="K481" s="50">
        <f t="shared" si="43"/>
        <v>21404</v>
      </c>
      <c r="L481" s="38">
        <f t="shared" si="44"/>
        <v>3044008</v>
      </c>
      <c r="M481" t="str">
        <f t="shared" si="45"/>
        <v/>
      </c>
      <c r="R481" s="38">
        <f t="shared" si="46"/>
        <v>3044008</v>
      </c>
    </row>
    <row r="482" spans="2:18" hidden="1">
      <c r="B482" s="33">
        <v>45019</v>
      </c>
      <c r="C482" s="34" t="s">
        <v>8171</v>
      </c>
      <c r="D482" s="34" t="s">
        <v>2256</v>
      </c>
      <c r="E482" s="34" t="s">
        <v>7127</v>
      </c>
      <c r="F482" s="35">
        <v>2767335</v>
      </c>
      <c r="G482" s="36" t="s">
        <v>2255</v>
      </c>
      <c r="H482" s="35">
        <v>276734</v>
      </c>
      <c r="I482" s="34" t="s">
        <v>7127</v>
      </c>
      <c r="J482" s="34" t="s">
        <v>8157</v>
      </c>
      <c r="K482" s="50">
        <f t="shared" si="43"/>
        <v>19174</v>
      </c>
      <c r="L482" s="38">
        <f t="shared" si="44"/>
        <v>3044069</v>
      </c>
      <c r="M482" t="str">
        <f t="shared" si="45"/>
        <v/>
      </c>
      <c r="R482" s="38">
        <f t="shared" si="46"/>
        <v>3044069</v>
      </c>
    </row>
    <row r="483" spans="2:18" hidden="1">
      <c r="B483" s="33">
        <v>45042</v>
      </c>
      <c r="C483" s="34" t="s">
        <v>8154</v>
      </c>
      <c r="D483" s="34" t="s">
        <v>2256</v>
      </c>
      <c r="E483" s="34" t="s">
        <v>8129</v>
      </c>
      <c r="F483" s="35">
        <v>2813430</v>
      </c>
      <c r="G483" s="36" t="s">
        <v>2255</v>
      </c>
      <c r="H483" s="35">
        <v>281343</v>
      </c>
      <c r="I483" s="34" t="s">
        <v>8129</v>
      </c>
      <c r="J483" s="34" t="s">
        <v>8130</v>
      </c>
      <c r="K483" s="50">
        <f t="shared" si="43"/>
        <v>24974</v>
      </c>
      <c r="L483" s="38">
        <f t="shared" si="44"/>
        <v>3094773</v>
      </c>
      <c r="M483" t="str">
        <f t="shared" si="45"/>
        <v/>
      </c>
      <c r="R483" s="38">
        <f t="shared" si="46"/>
        <v>3094773</v>
      </c>
    </row>
    <row r="484" spans="2:18" hidden="1">
      <c r="B484" s="33">
        <v>44931</v>
      </c>
      <c r="C484" s="34" t="s">
        <v>7537</v>
      </c>
      <c r="D484" s="34" t="s">
        <v>2256</v>
      </c>
      <c r="E484" s="34" t="s">
        <v>7538</v>
      </c>
      <c r="F484" s="35">
        <v>2831979</v>
      </c>
      <c r="G484" s="36" t="s">
        <v>2255</v>
      </c>
      <c r="H484" s="35">
        <v>283198</v>
      </c>
      <c r="I484" s="34" t="s">
        <v>2262</v>
      </c>
      <c r="J484" s="34" t="s">
        <v>7535</v>
      </c>
      <c r="K484" s="50">
        <f t="shared" si="43"/>
        <v>425</v>
      </c>
      <c r="L484" s="38">
        <f t="shared" si="44"/>
        <v>3115177</v>
      </c>
      <c r="M484" t="str">
        <f t="shared" si="45"/>
        <v/>
      </c>
      <c r="R484" s="38">
        <f t="shared" si="46"/>
        <v>3115177</v>
      </c>
    </row>
    <row r="485" spans="2:18" hidden="1">
      <c r="B485" s="33">
        <v>44945</v>
      </c>
      <c r="C485" s="34" t="s">
        <v>7604</v>
      </c>
      <c r="D485" s="34" t="s">
        <v>2256</v>
      </c>
      <c r="E485" s="34" t="s">
        <v>7605</v>
      </c>
      <c r="F485" s="35">
        <v>2831979</v>
      </c>
      <c r="G485" s="36" t="s">
        <v>2255</v>
      </c>
      <c r="H485" s="35">
        <v>283198</v>
      </c>
      <c r="I485" s="34" t="s">
        <v>7596</v>
      </c>
      <c r="J485" s="34" t="s">
        <v>7597</v>
      </c>
      <c r="K485" s="50">
        <f t="shared" si="43"/>
        <v>1820</v>
      </c>
      <c r="L485" s="38">
        <f t="shared" si="44"/>
        <v>3115177</v>
      </c>
      <c r="M485" t="str">
        <f t="shared" si="45"/>
        <v/>
      </c>
      <c r="R485" s="38">
        <f t="shared" si="46"/>
        <v>3115177</v>
      </c>
    </row>
    <row r="486" spans="2:18" hidden="1">
      <c r="B486" s="33">
        <v>44933</v>
      </c>
      <c r="C486" s="34" t="s">
        <v>7447</v>
      </c>
      <c r="D486" s="34" t="s">
        <v>2256</v>
      </c>
      <c r="E486" s="34" t="s">
        <v>7436</v>
      </c>
      <c r="F486" s="35">
        <v>2881596</v>
      </c>
      <c r="G486" s="36" t="s">
        <v>2255</v>
      </c>
      <c r="H486" s="35">
        <v>288160</v>
      </c>
      <c r="I486" s="34" t="s">
        <v>7435</v>
      </c>
      <c r="J486" s="34" t="s">
        <v>7446</v>
      </c>
      <c r="K486" s="50">
        <f t="shared" si="43"/>
        <v>865</v>
      </c>
      <c r="L486" s="38">
        <f t="shared" si="44"/>
        <v>3169756</v>
      </c>
      <c r="M486" t="str">
        <f t="shared" si="45"/>
        <v/>
      </c>
      <c r="R486" s="38">
        <f t="shared" si="46"/>
        <v>3169756</v>
      </c>
    </row>
    <row r="487" spans="2:18" hidden="1">
      <c r="B487" s="33">
        <v>44928</v>
      </c>
      <c r="C487" s="34" t="s">
        <v>7345</v>
      </c>
      <c r="D487" s="34" t="s">
        <v>2256</v>
      </c>
      <c r="E487" s="34" t="s">
        <v>7346</v>
      </c>
      <c r="F487" s="35">
        <v>2882671</v>
      </c>
      <c r="G487" s="36" t="s">
        <v>2255</v>
      </c>
      <c r="H487" s="35">
        <v>288267</v>
      </c>
      <c r="I487" s="34" t="s">
        <v>7343</v>
      </c>
      <c r="J487" s="34" t="s">
        <v>7344</v>
      </c>
      <c r="K487" s="50">
        <f t="shared" si="43"/>
        <v>61</v>
      </c>
      <c r="L487" s="38">
        <f t="shared" si="44"/>
        <v>3170938</v>
      </c>
      <c r="M487" t="str">
        <f t="shared" si="45"/>
        <v/>
      </c>
      <c r="R487" s="38">
        <f t="shared" si="46"/>
        <v>3170938</v>
      </c>
    </row>
    <row r="488" spans="2:18" hidden="1">
      <c r="B488" s="33">
        <v>45043</v>
      </c>
      <c r="C488" s="34" t="s">
        <v>7294</v>
      </c>
      <c r="D488" s="34" t="s">
        <v>2256</v>
      </c>
      <c r="E488" s="34" t="s">
        <v>7253</v>
      </c>
      <c r="F488" s="35">
        <v>2887455</v>
      </c>
      <c r="G488" s="36" t="s">
        <v>2255</v>
      </c>
      <c r="H488" s="35">
        <v>288746</v>
      </c>
      <c r="I488" s="34" t="s">
        <v>2360</v>
      </c>
      <c r="J488" s="34" t="s">
        <v>7172</v>
      </c>
      <c r="K488" s="50">
        <f t="shared" si="43"/>
        <v>25033</v>
      </c>
      <c r="L488" s="38">
        <f t="shared" si="44"/>
        <v>3176201</v>
      </c>
      <c r="M488" t="str">
        <f t="shared" si="45"/>
        <v/>
      </c>
      <c r="R488" s="38">
        <f t="shared" si="46"/>
        <v>3176201</v>
      </c>
    </row>
    <row r="489" spans="2:18" hidden="1">
      <c r="B489" s="33">
        <v>44943</v>
      </c>
      <c r="C489" s="34" t="s">
        <v>7779</v>
      </c>
      <c r="D489" s="34" t="s">
        <v>2256</v>
      </c>
      <c r="E489" s="34" t="s">
        <v>7780</v>
      </c>
      <c r="F489" s="35">
        <v>2891626</v>
      </c>
      <c r="G489" s="36" t="s">
        <v>2255</v>
      </c>
      <c r="H489" s="35">
        <v>289163</v>
      </c>
      <c r="I489" s="34" t="s">
        <v>7769</v>
      </c>
      <c r="J489" s="34" t="s">
        <v>7770</v>
      </c>
      <c r="K489" s="50">
        <f t="shared" si="43"/>
        <v>1715</v>
      </c>
      <c r="L489" s="38">
        <f t="shared" si="44"/>
        <v>3180789</v>
      </c>
      <c r="M489" t="str">
        <f t="shared" si="45"/>
        <v/>
      </c>
      <c r="R489" s="38">
        <f t="shared" si="46"/>
        <v>3180789</v>
      </c>
    </row>
    <row r="490" spans="2:18" hidden="1">
      <c r="B490" s="33">
        <v>44938</v>
      </c>
      <c r="C490" s="34" t="s">
        <v>5098</v>
      </c>
      <c r="D490" s="34" t="s">
        <v>2256</v>
      </c>
      <c r="E490" s="34" t="s">
        <v>7631</v>
      </c>
      <c r="F490" s="35">
        <v>2926604</v>
      </c>
      <c r="G490" s="36" t="s">
        <v>2255</v>
      </c>
      <c r="H490" s="35">
        <v>292660</v>
      </c>
      <c r="I490" s="34" t="s">
        <v>4496</v>
      </c>
      <c r="J490" s="34" t="s">
        <v>7623</v>
      </c>
      <c r="K490" s="50">
        <f t="shared" si="43"/>
        <v>1428</v>
      </c>
      <c r="L490" s="38">
        <f t="shared" si="44"/>
        <v>3219264</v>
      </c>
      <c r="M490" t="str">
        <f t="shared" si="45"/>
        <v/>
      </c>
      <c r="R490" s="38">
        <f t="shared" si="46"/>
        <v>3219264</v>
      </c>
    </row>
    <row r="491" spans="2:18" hidden="1">
      <c r="B491" s="33">
        <v>45042</v>
      </c>
      <c r="C491" s="34" t="s">
        <v>7292</v>
      </c>
      <c r="D491" s="34" t="s">
        <v>2256</v>
      </c>
      <c r="E491" s="34" t="s">
        <v>7171</v>
      </c>
      <c r="F491" s="35">
        <v>2956670</v>
      </c>
      <c r="G491" s="36" t="s">
        <v>2255</v>
      </c>
      <c r="H491" s="35">
        <v>295667</v>
      </c>
      <c r="I491" s="34" t="s">
        <v>2360</v>
      </c>
      <c r="J491" s="34" t="s">
        <v>7172</v>
      </c>
      <c r="K491" s="50">
        <f t="shared" si="43"/>
        <v>24728</v>
      </c>
      <c r="L491" s="38">
        <f t="shared" si="44"/>
        <v>3252337</v>
      </c>
      <c r="M491" t="str">
        <f t="shared" si="45"/>
        <v/>
      </c>
      <c r="R491" s="38">
        <f t="shared" si="46"/>
        <v>3252337</v>
      </c>
    </row>
    <row r="492" spans="2:18" hidden="1" outlineLevel="1">
      <c r="B492" s="33">
        <v>44970</v>
      </c>
      <c r="C492" s="34" t="s">
        <v>2890</v>
      </c>
      <c r="D492" s="34" t="s">
        <v>2256</v>
      </c>
      <c r="E492" s="34" t="s">
        <v>2891</v>
      </c>
      <c r="F492" s="35">
        <v>367155</v>
      </c>
      <c r="G492" s="36" t="s">
        <v>2255</v>
      </c>
      <c r="H492" s="35">
        <v>36716</v>
      </c>
      <c r="I492" s="34" t="s">
        <v>2308</v>
      </c>
      <c r="J492" s="34" t="s">
        <v>2309</v>
      </c>
      <c r="K492" s="50">
        <f t="shared" si="43"/>
        <v>3975</v>
      </c>
      <c r="L492" s="38">
        <f t="shared" si="44"/>
        <v>403871</v>
      </c>
      <c r="M492" t="str">
        <f t="shared" si="45"/>
        <v/>
      </c>
    </row>
    <row r="493" spans="2:18" hidden="1" outlineLevel="1">
      <c r="B493" s="33">
        <v>44970</v>
      </c>
      <c r="C493" s="34" t="s">
        <v>2892</v>
      </c>
      <c r="D493" s="34" t="s">
        <v>2256</v>
      </c>
      <c r="E493" s="34" t="s">
        <v>2893</v>
      </c>
      <c r="F493" s="35">
        <v>946686</v>
      </c>
      <c r="G493" s="36" t="s">
        <v>2255</v>
      </c>
      <c r="H493" s="35">
        <v>94669</v>
      </c>
      <c r="I493" s="34" t="s">
        <v>2308</v>
      </c>
      <c r="J493" s="34" t="s">
        <v>2309</v>
      </c>
      <c r="K493" s="50">
        <f t="shared" si="43"/>
        <v>3976</v>
      </c>
      <c r="L493" s="38">
        <f t="shared" si="44"/>
        <v>1041355</v>
      </c>
      <c r="M493" t="str">
        <f t="shared" si="45"/>
        <v/>
      </c>
    </row>
    <row r="494" spans="2:18" hidden="1" outlineLevel="1">
      <c r="B494" s="33">
        <v>44970</v>
      </c>
      <c r="C494" s="34" t="s">
        <v>2894</v>
      </c>
      <c r="D494" s="34" t="s">
        <v>2256</v>
      </c>
      <c r="E494" s="34" t="s">
        <v>2895</v>
      </c>
      <c r="F494" s="35">
        <v>318150</v>
      </c>
      <c r="G494" s="36" t="s">
        <v>2255</v>
      </c>
      <c r="H494" s="35">
        <v>31815</v>
      </c>
      <c r="I494" s="34" t="s">
        <v>2308</v>
      </c>
      <c r="J494" s="34" t="s">
        <v>2309</v>
      </c>
      <c r="K494" s="50">
        <f t="shared" si="43"/>
        <v>3977</v>
      </c>
      <c r="L494" s="38">
        <f t="shared" si="44"/>
        <v>349965</v>
      </c>
      <c r="M494" t="str">
        <f t="shared" si="45"/>
        <v/>
      </c>
    </row>
    <row r="495" spans="2:18" hidden="1" collapsed="1">
      <c r="B495" s="33">
        <v>45024</v>
      </c>
      <c r="C495" s="34" t="s">
        <v>7725</v>
      </c>
      <c r="D495" s="34" t="s">
        <v>2256</v>
      </c>
      <c r="E495" s="34" t="s">
        <v>7710</v>
      </c>
      <c r="F495" s="35">
        <v>2995510</v>
      </c>
      <c r="G495" s="36" t="s">
        <v>2255</v>
      </c>
      <c r="H495" s="35">
        <v>299551</v>
      </c>
      <c r="I495" s="34" t="s">
        <v>7710</v>
      </c>
      <c r="J495" s="34" t="s">
        <v>7711</v>
      </c>
      <c r="K495" s="50">
        <f t="shared" si="43"/>
        <v>20492</v>
      </c>
      <c r="L495" s="38">
        <f t="shared" si="44"/>
        <v>3295061</v>
      </c>
      <c r="M495" t="str">
        <f t="shared" si="45"/>
        <v/>
      </c>
      <c r="R495" s="38">
        <f t="shared" ref="R495:R526" si="47">+L495-Q495</f>
        <v>3295061</v>
      </c>
    </row>
    <row r="496" spans="2:18" hidden="1">
      <c r="B496" s="33">
        <v>45024</v>
      </c>
      <c r="C496" s="34" t="s">
        <v>7399</v>
      </c>
      <c r="D496" s="34" t="s">
        <v>2256</v>
      </c>
      <c r="E496" s="34" t="s">
        <v>7372</v>
      </c>
      <c r="F496" s="35">
        <v>3035550</v>
      </c>
      <c r="G496" s="36" t="s">
        <v>2255</v>
      </c>
      <c r="H496" s="35">
        <v>303555</v>
      </c>
      <c r="I496" s="34" t="s">
        <v>7372</v>
      </c>
      <c r="J496" s="34" t="s">
        <v>7373</v>
      </c>
      <c r="K496" s="50">
        <f t="shared" si="43"/>
        <v>20464</v>
      </c>
      <c r="L496" s="38">
        <f t="shared" si="44"/>
        <v>3339105</v>
      </c>
      <c r="M496" t="str">
        <f t="shared" si="45"/>
        <v/>
      </c>
      <c r="R496" s="38">
        <f t="shared" si="47"/>
        <v>3339105</v>
      </c>
    </row>
    <row r="497" spans="2:18" hidden="1">
      <c r="B497" s="33">
        <v>44965</v>
      </c>
      <c r="C497" s="34" t="s">
        <v>7568</v>
      </c>
      <c r="D497" s="34" t="s">
        <v>2256</v>
      </c>
      <c r="E497" s="34" t="s">
        <v>7569</v>
      </c>
      <c r="F497" s="35">
        <v>3035550</v>
      </c>
      <c r="G497" s="36" t="s">
        <v>2255</v>
      </c>
      <c r="H497" s="35">
        <v>303555</v>
      </c>
      <c r="I497" s="34" t="s">
        <v>7118</v>
      </c>
      <c r="J497" s="34" t="s">
        <v>7559</v>
      </c>
      <c r="K497" s="50">
        <f t="shared" si="43"/>
        <v>3154</v>
      </c>
      <c r="L497" s="38">
        <f t="shared" si="44"/>
        <v>3339105</v>
      </c>
      <c r="M497" t="str">
        <f t="shared" si="45"/>
        <v/>
      </c>
      <c r="R497" s="38">
        <f t="shared" si="47"/>
        <v>3339105</v>
      </c>
    </row>
    <row r="498" spans="2:18" hidden="1">
      <c r="B498" s="33">
        <v>44967</v>
      </c>
      <c r="C498" s="34" t="s">
        <v>8106</v>
      </c>
      <c r="D498" s="34" t="s">
        <v>2256</v>
      </c>
      <c r="E498" s="34" t="s">
        <v>8107</v>
      </c>
      <c r="F498" s="35">
        <v>3035550</v>
      </c>
      <c r="G498" s="36" t="s">
        <v>2255</v>
      </c>
      <c r="H498" s="35">
        <v>303555</v>
      </c>
      <c r="I498" s="34" t="s">
        <v>8093</v>
      </c>
      <c r="J498" s="34" t="s">
        <v>8094</v>
      </c>
      <c r="K498" s="50">
        <f t="shared" si="43"/>
        <v>3863</v>
      </c>
      <c r="L498" s="38">
        <f t="shared" si="44"/>
        <v>3339105</v>
      </c>
      <c r="M498" t="str">
        <f t="shared" si="45"/>
        <v/>
      </c>
      <c r="R498" s="38">
        <f t="shared" si="47"/>
        <v>3339105</v>
      </c>
    </row>
    <row r="499" spans="2:18" hidden="1">
      <c r="B499" s="33">
        <v>44963</v>
      </c>
      <c r="C499" s="34" t="s">
        <v>8139</v>
      </c>
      <c r="D499" s="34" t="s">
        <v>2256</v>
      </c>
      <c r="E499" s="34" t="s">
        <v>8140</v>
      </c>
      <c r="F499" s="35">
        <v>3035550</v>
      </c>
      <c r="G499" s="36" t="s">
        <v>2255</v>
      </c>
      <c r="H499" s="35">
        <v>303555</v>
      </c>
      <c r="I499" s="34" t="s">
        <v>8129</v>
      </c>
      <c r="J499" s="34" t="s">
        <v>8130</v>
      </c>
      <c r="K499" s="50">
        <f t="shared" si="43"/>
        <v>2905</v>
      </c>
      <c r="L499" s="38">
        <f t="shared" si="44"/>
        <v>3339105</v>
      </c>
      <c r="M499" t="str">
        <f t="shared" si="45"/>
        <v/>
      </c>
      <c r="R499" s="38">
        <f t="shared" si="47"/>
        <v>3339105</v>
      </c>
    </row>
    <row r="500" spans="2:18" hidden="1">
      <c r="B500" s="33">
        <v>44977</v>
      </c>
      <c r="C500" s="34" t="s">
        <v>7240</v>
      </c>
      <c r="D500" s="34" t="s">
        <v>2256</v>
      </c>
      <c r="E500" s="34" t="s">
        <v>7241</v>
      </c>
      <c r="F500" s="35">
        <v>3062380</v>
      </c>
      <c r="G500" s="36" t="s">
        <v>2255</v>
      </c>
      <c r="H500" s="35">
        <v>306238</v>
      </c>
      <c r="I500" s="34" t="s">
        <v>2360</v>
      </c>
      <c r="J500" s="34" t="s">
        <v>7172</v>
      </c>
      <c r="K500" s="50">
        <f t="shared" si="43"/>
        <v>6723</v>
      </c>
      <c r="L500" s="38">
        <f t="shared" si="44"/>
        <v>3368618</v>
      </c>
      <c r="M500" t="str">
        <f t="shared" si="45"/>
        <v/>
      </c>
      <c r="R500" s="38">
        <f t="shared" si="47"/>
        <v>3368618</v>
      </c>
    </row>
    <row r="501" spans="2:18" hidden="1">
      <c r="B501" s="33">
        <v>44940</v>
      </c>
      <c r="C501" s="34" t="s">
        <v>7448</v>
      </c>
      <c r="D501" s="34" t="s">
        <v>2256</v>
      </c>
      <c r="E501" s="34" t="s">
        <v>7437</v>
      </c>
      <c r="F501" s="35">
        <v>3119878</v>
      </c>
      <c r="G501" s="36" t="s">
        <v>2255</v>
      </c>
      <c r="H501" s="35">
        <v>311988</v>
      </c>
      <c r="I501" s="34" t="s">
        <v>7435</v>
      </c>
      <c r="J501" s="34" t="s">
        <v>7446</v>
      </c>
      <c r="K501" s="50">
        <f t="shared" si="43"/>
        <v>1596</v>
      </c>
      <c r="L501" s="38">
        <f t="shared" si="44"/>
        <v>3431866</v>
      </c>
      <c r="M501" t="str">
        <f t="shared" si="45"/>
        <v/>
      </c>
      <c r="R501" s="38">
        <f t="shared" si="47"/>
        <v>3431866</v>
      </c>
    </row>
    <row r="502" spans="2:18" hidden="1">
      <c r="B502" s="33">
        <v>45034</v>
      </c>
      <c r="C502" s="34" t="s">
        <v>7370</v>
      </c>
      <c r="D502" s="34" t="s">
        <v>2256</v>
      </c>
      <c r="E502" s="34" t="s">
        <v>7343</v>
      </c>
      <c r="F502" s="35">
        <v>3121730</v>
      </c>
      <c r="G502" s="36" t="s">
        <v>2255</v>
      </c>
      <c r="H502" s="35">
        <v>312173</v>
      </c>
      <c r="I502" s="34" t="s">
        <v>7343</v>
      </c>
      <c r="J502" s="34" t="s">
        <v>7344</v>
      </c>
      <c r="K502" s="50">
        <f t="shared" si="43"/>
        <v>22320</v>
      </c>
      <c r="L502" s="38">
        <f t="shared" si="44"/>
        <v>3433903</v>
      </c>
      <c r="M502" t="str">
        <f t="shared" si="45"/>
        <v/>
      </c>
      <c r="R502" s="38">
        <f t="shared" si="47"/>
        <v>3433903</v>
      </c>
    </row>
    <row r="503" spans="2:18" hidden="1">
      <c r="B503" s="33">
        <v>44960</v>
      </c>
      <c r="C503" s="34" t="s">
        <v>7509</v>
      </c>
      <c r="D503" s="34" t="s">
        <v>2256</v>
      </c>
      <c r="E503" s="34" t="s">
        <v>7510</v>
      </c>
      <c r="F503" s="35">
        <v>3164623</v>
      </c>
      <c r="G503" s="36" t="s">
        <v>2255</v>
      </c>
      <c r="H503" s="35">
        <v>316462</v>
      </c>
      <c r="I503" s="34" t="s">
        <v>7499</v>
      </c>
      <c r="J503" s="34" t="s">
        <v>7500</v>
      </c>
      <c r="K503" s="50">
        <f t="shared" si="43"/>
        <v>2829</v>
      </c>
      <c r="L503" s="38">
        <f t="shared" si="44"/>
        <v>3481085</v>
      </c>
      <c r="M503" t="str">
        <f t="shared" si="45"/>
        <v/>
      </c>
      <c r="R503" s="38">
        <f t="shared" si="47"/>
        <v>3481085</v>
      </c>
    </row>
    <row r="504" spans="2:18" hidden="1">
      <c r="B504" s="33">
        <v>44978</v>
      </c>
      <c r="C504" s="34" t="s">
        <v>7309</v>
      </c>
      <c r="D504" s="34" t="s">
        <v>2256</v>
      </c>
      <c r="E504" s="34" t="s">
        <v>7310</v>
      </c>
      <c r="F504" s="35">
        <v>3172455</v>
      </c>
      <c r="G504" s="36" t="s">
        <v>2255</v>
      </c>
      <c r="H504" s="35">
        <v>317246</v>
      </c>
      <c r="I504" s="34" t="s">
        <v>5263</v>
      </c>
      <c r="J504" s="34" t="s">
        <v>7298</v>
      </c>
      <c r="K504" s="50">
        <f t="shared" si="43"/>
        <v>6802</v>
      </c>
      <c r="L504" s="38">
        <f t="shared" si="44"/>
        <v>3489701</v>
      </c>
      <c r="M504" t="str">
        <f t="shared" si="45"/>
        <v/>
      </c>
      <c r="R504" s="38">
        <f t="shared" si="47"/>
        <v>3489701</v>
      </c>
    </row>
    <row r="505" spans="2:18" hidden="1">
      <c r="B505" s="33">
        <v>45044</v>
      </c>
      <c r="C505" s="34" t="s">
        <v>7620</v>
      </c>
      <c r="D505" s="34" t="s">
        <v>2256</v>
      </c>
      <c r="E505" s="34" t="s">
        <v>7596</v>
      </c>
      <c r="F505" s="35">
        <v>3193155</v>
      </c>
      <c r="G505" s="36" t="s">
        <v>2255</v>
      </c>
      <c r="H505" s="35">
        <v>319316</v>
      </c>
      <c r="I505" s="34" t="s">
        <v>7596</v>
      </c>
      <c r="J505" s="34" t="s">
        <v>7597</v>
      </c>
      <c r="K505" s="50">
        <f t="shared" si="43"/>
        <v>25222</v>
      </c>
      <c r="L505" s="38">
        <f t="shared" si="44"/>
        <v>3512471</v>
      </c>
      <c r="M505" t="str">
        <f t="shared" si="45"/>
        <v/>
      </c>
      <c r="R505" s="38">
        <f t="shared" si="47"/>
        <v>3512471</v>
      </c>
    </row>
    <row r="506" spans="2:18" hidden="1">
      <c r="B506" s="33">
        <v>44980</v>
      </c>
      <c r="C506" s="34" t="s">
        <v>7644</v>
      </c>
      <c r="D506" s="34" t="s">
        <v>2256</v>
      </c>
      <c r="E506" s="34" t="s">
        <v>7645</v>
      </c>
      <c r="F506" s="35">
        <v>3243599</v>
      </c>
      <c r="G506" s="36" t="s">
        <v>2255</v>
      </c>
      <c r="H506" s="35">
        <v>324360</v>
      </c>
      <c r="I506" s="34" t="s">
        <v>4496</v>
      </c>
      <c r="J506" s="34" t="s">
        <v>7623</v>
      </c>
      <c r="K506" s="50">
        <f t="shared" si="43"/>
        <v>8597</v>
      </c>
      <c r="L506" s="38">
        <f t="shared" si="44"/>
        <v>3567959</v>
      </c>
      <c r="M506" t="str">
        <f t="shared" si="45"/>
        <v/>
      </c>
      <c r="R506" s="38">
        <f t="shared" si="47"/>
        <v>3567959</v>
      </c>
    </row>
    <row r="507" spans="2:18" hidden="1">
      <c r="B507" s="33">
        <v>44929</v>
      </c>
      <c r="C507" s="34" t="s">
        <v>7459</v>
      </c>
      <c r="D507" s="34" t="s">
        <v>2256</v>
      </c>
      <c r="E507" s="34" t="s">
        <v>7460</v>
      </c>
      <c r="F507" s="35">
        <v>3286065</v>
      </c>
      <c r="G507" s="36" t="s">
        <v>2255</v>
      </c>
      <c r="H507" s="35">
        <v>328607</v>
      </c>
      <c r="I507" s="34" t="s">
        <v>2532</v>
      </c>
      <c r="J507" s="34" t="s">
        <v>7458</v>
      </c>
      <c r="K507" s="50">
        <f t="shared" si="43"/>
        <v>154</v>
      </c>
      <c r="L507" s="38">
        <f t="shared" si="44"/>
        <v>3614672</v>
      </c>
      <c r="M507" t="str">
        <f t="shared" si="45"/>
        <v/>
      </c>
      <c r="R507" s="38">
        <f t="shared" si="47"/>
        <v>3614672</v>
      </c>
    </row>
    <row r="508" spans="2:18" hidden="1">
      <c r="B508" s="33">
        <v>45034</v>
      </c>
      <c r="C508" s="34" t="s">
        <v>7400</v>
      </c>
      <c r="D508" s="34" t="s">
        <v>2256</v>
      </c>
      <c r="E508" s="34" t="s">
        <v>7372</v>
      </c>
      <c r="F508" s="35">
        <v>3315250</v>
      </c>
      <c r="G508" s="36" t="s">
        <v>2255</v>
      </c>
      <c r="H508" s="35">
        <v>331525</v>
      </c>
      <c r="I508" s="34" t="s">
        <v>7372</v>
      </c>
      <c r="J508" s="34" t="s">
        <v>7373</v>
      </c>
      <c r="K508" s="50">
        <f t="shared" si="43"/>
        <v>22331</v>
      </c>
      <c r="L508" s="38">
        <f t="shared" si="44"/>
        <v>3646775</v>
      </c>
      <c r="M508" t="str">
        <f t="shared" si="45"/>
        <v/>
      </c>
      <c r="R508" s="38">
        <f t="shared" si="47"/>
        <v>3646775</v>
      </c>
    </row>
    <row r="509" spans="2:18" hidden="1">
      <c r="B509" s="33">
        <v>45044</v>
      </c>
      <c r="C509" s="34" t="s">
        <v>7401</v>
      </c>
      <c r="D509" s="34" t="s">
        <v>2256</v>
      </c>
      <c r="E509" s="34" t="s">
        <v>7372</v>
      </c>
      <c r="F509" s="35">
        <v>3315250</v>
      </c>
      <c r="G509" s="36" t="s">
        <v>2255</v>
      </c>
      <c r="H509" s="35">
        <v>331525</v>
      </c>
      <c r="I509" s="34" t="s">
        <v>7372</v>
      </c>
      <c r="J509" s="34" t="s">
        <v>7373</v>
      </c>
      <c r="K509" s="50">
        <f t="shared" si="43"/>
        <v>25194</v>
      </c>
      <c r="L509" s="38">
        <f t="shared" si="44"/>
        <v>3646775</v>
      </c>
      <c r="M509" t="str">
        <f t="shared" si="45"/>
        <v/>
      </c>
      <c r="R509" s="38">
        <f t="shared" si="47"/>
        <v>3646775</v>
      </c>
    </row>
    <row r="510" spans="2:18" hidden="1">
      <c r="B510" s="33">
        <v>44932</v>
      </c>
      <c r="C510" s="34" t="s">
        <v>8096</v>
      </c>
      <c r="D510" s="34" t="s">
        <v>2256</v>
      </c>
      <c r="E510" s="34" t="s">
        <v>8097</v>
      </c>
      <c r="F510" s="35">
        <v>3356606</v>
      </c>
      <c r="G510" s="36" t="s">
        <v>2255</v>
      </c>
      <c r="H510" s="35">
        <v>335661</v>
      </c>
      <c r="I510" s="34" t="s">
        <v>8093</v>
      </c>
      <c r="J510" s="34" t="s">
        <v>8094</v>
      </c>
      <c r="K510" s="50">
        <f t="shared" si="43"/>
        <v>722</v>
      </c>
      <c r="L510" s="38">
        <f t="shared" si="44"/>
        <v>3692267</v>
      </c>
      <c r="M510" t="str">
        <f t="shared" si="45"/>
        <v/>
      </c>
      <c r="R510" s="38">
        <f t="shared" si="47"/>
        <v>3692267</v>
      </c>
    </row>
    <row r="511" spans="2:18" hidden="1">
      <c r="B511" s="33">
        <v>44938</v>
      </c>
      <c r="C511" s="34" t="s">
        <v>5100</v>
      </c>
      <c r="D511" s="34" t="s">
        <v>2256</v>
      </c>
      <c r="E511" s="34" t="s">
        <v>8158</v>
      </c>
      <c r="F511" s="35">
        <v>3356606</v>
      </c>
      <c r="G511" s="36" t="s">
        <v>2255</v>
      </c>
      <c r="H511" s="35">
        <v>335661</v>
      </c>
      <c r="I511" s="34" t="s">
        <v>7127</v>
      </c>
      <c r="J511" s="34" t="s">
        <v>8157</v>
      </c>
      <c r="K511" s="50">
        <f t="shared" si="43"/>
        <v>1430</v>
      </c>
      <c r="L511" s="38">
        <f t="shared" si="44"/>
        <v>3692267</v>
      </c>
      <c r="M511" t="str">
        <f t="shared" si="45"/>
        <v/>
      </c>
      <c r="R511" s="38">
        <f t="shared" si="47"/>
        <v>3692267</v>
      </c>
    </row>
    <row r="512" spans="2:18" hidden="1">
      <c r="B512" s="33">
        <v>44942</v>
      </c>
      <c r="C512" s="34" t="s">
        <v>8159</v>
      </c>
      <c r="D512" s="34" t="s">
        <v>2256</v>
      </c>
      <c r="E512" s="34" t="s">
        <v>8160</v>
      </c>
      <c r="F512" s="35">
        <v>3356606</v>
      </c>
      <c r="G512" s="36" t="s">
        <v>2255</v>
      </c>
      <c r="H512" s="35">
        <v>335661</v>
      </c>
      <c r="I512" s="34" t="s">
        <v>7127</v>
      </c>
      <c r="J512" s="34" t="s">
        <v>8157</v>
      </c>
      <c r="K512" s="50">
        <f t="shared" si="43"/>
        <v>1698</v>
      </c>
      <c r="L512" s="38">
        <f t="shared" si="44"/>
        <v>3692267</v>
      </c>
      <c r="M512" t="str">
        <f t="shared" si="45"/>
        <v/>
      </c>
      <c r="R512" s="38">
        <f t="shared" si="47"/>
        <v>3692267</v>
      </c>
    </row>
    <row r="513" spans="1:19" hidden="1">
      <c r="B513" s="33">
        <v>45031</v>
      </c>
      <c r="C513" s="34" t="s">
        <v>7910</v>
      </c>
      <c r="D513" s="34" t="s">
        <v>2256</v>
      </c>
      <c r="E513" s="34" t="s">
        <v>7850</v>
      </c>
      <c r="F513" s="35">
        <v>3401780</v>
      </c>
      <c r="G513" s="36" t="s">
        <v>2255</v>
      </c>
      <c r="H513" s="35">
        <v>340178</v>
      </c>
      <c r="I513" s="34" t="s">
        <v>7850</v>
      </c>
      <c r="J513" s="34" t="s">
        <v>7851</v>
      </c>
      <c r="K513" s="50">
        <f t="shared" si="43"/>
        <v>22191</v>
      </c>
      <c r="L513" s="38">
        <f t="shared" si="44"/>
        <v>3741958</v>
      </c>
      <c r="M513" t="str">
        <f t="shared" si="45"/>
        <v/>
      </c>
      <c r="R513" s="38">
        <f t="shared" si="47"/>
        <v>3741958</v>
      </c>
    </row>
    <row r="514" spans="1:19" hidden="1">
      <c r="B514" s="33">
        <v>44963</v>
      </c>
      <c r="C514" s="34" t="s">
        <v>7714</v>
      </c>
      <c r="D514" s="34" t="s">
        <v>2256</v>
      </c>
      <c r="E514" s="34" t="s">
        <v>7715</v>
      </c>
      <c r="F514" s="35">
        <v>3402705</v>
      </c>
      <c r="G514" s="36" t="s">
        <v>2255</v>
      </c>
      <c r="H514" s="35">
        <v>340271</v>
      </c>
      <c r="I514" s="34" t="s">
        <v>7710</v>
      </c>
      <c r="J514" s="34" t="s">
        <v>7711</v>
      </c>
      <c r="K514" s="50">
        <f t="shared" si="43"/>
        <v>2903</v>
      </c>
      <c r="L514" s="38">
        <f t="shared" si="44"/>
        <v>3742976</v>
      </c>
      <c r="M514" t="str">
        <f t="shared" si="45"/>
        <v/>
      </c>
      <c r="R514" s="38">
        <f t="shared" si="47"/>
        <v>3742976</v>
      </c>
    </row>
    <row r="515" spans="1:19" hidden="1">
      <c r="B515" s="33">
        <v>44977</v>
      </c>
      <c r="C515" s="34" t="s">
        <v>7754</v>
      </c>
      <c r="D515" s="34" t="s">
        <v>2256</v>
      </c>
      <c r="E515" s="34" t="s">
        <v>7755</v>
      </c>
      <c r="F515" s="35">
        <v>3402705</v>
      </c>
      <c r="G515" s="36" t="s">
        <v>2255</v>
      </c>
      <c r="H515" s="35">
        <v>340271</v>
      </c>
      <c r="I515" s="34" t="s">
        <v>2257</v>
      </c>
      <c r="J515" s="34" t="s">
        <v>7745</v>
      </c>
      <c r="K515" s="50">
        <f t="shared" si="43"/>
        <v>6734</v>
      </c>
      <c r="L515" s="38">
        <f t="shared" si="44"/>
        <v>3742976</v>
      </c>
      <c r="M515" t="str">
        <f t="shared" si="45"/>
        <v/>
      </c>
      <c r="R515" s="38">
        <f t="shared" si="47"/>
        <v>3742976</v>
      </c>
    </row>
    <row r="516" spans="1:19" hidden="1">
      <c r="B516" s="33">
        <v>44935</v>
      </c>
      <c r="C516" s="34" t="s">
        <v>7628</v>
      </c>
      <c r="D516" s="34" t="s">
        <v>2256</v>
      </c>
      <c r="E516" s="34" t="s">
        <v>7629</v>
      </c>
      <c r="F516" s="35">
        <v>3452067</v>
      </c>
      <c r="G516" s="36" t="s">
        <v>2255</v>
      </c>
      <c r="H516" s="35">
        <v>345207</v>
      </c>
      <c r="I516" s="34" t="s">
        <v>4496</v>
      </c>
      <c r="J516" s="34" t="s">
        <v>7623</v>
      </c>
      <c r="K516" s="50">
        <f t="shared" ref="K516:K579" si="48">+C516*1</f>
        <v>931</v>
      </c>
      <c r="L516" s="38">
        <f t="shared" ref="L516:L579" si="49">+F516+H516</f>
        <v>3797274</v>
      </c>
      <c r="M516" t="str">
        <f t="shared" ref="M516:M579" si="50">+IF(L516&gt;=0,"","HT")</f>
        <v/>
      </c>
      <c r="R516" s="38">
        <f t="shared" si="47"/>
        <v>3797274</v>
      </c>
    </row>
    <row r="517" spans="1:19" hidden="1">
      <c r="B517" s="33">
        <v>44943</v>
      </c>
      <c r="C517" s="34" t="s">
        <v>8182</v>
      </c>
      <c r="D517" s="34" t="s">
        <v>2256</v>
      </c>
      <c r="E517" s="34" t="s">
        <v>8183</v>
      </c>
      <c r="F517" s="35">
        <v>3453093</v>
      </c>
      <c r="G517" s="36" t="s">
        <v>2255</v>
      </c>
      <c r="H517" s="35">
        <v>345309</v>
      </c>
      <c r="I517" s="34" t="s">
        <v>8176</v>
      </c>
      <c r="J517" s="34" t="s">
        <v>8177</v>
      </c>
      <c r="K517" s="50">
        <f t="shared" si="48"/>
        <v>1728</v>
      </c>
      <c r="L517" s="38">
        <f t="shared" si="49"/>
        <v>3798402</v>
      </c>
      <c r="M517" t="str">
        <f t="shared" si="50"/>
        <v/>
      </c>
      <c r="R517" s="38">
        <f t="shared" si="47"/>
        <v>3798402</v>
      </c>
    </row>
    <row r="518" spans="1:19" s="75" customFormat="1" hidden="1">
      <c r="A518"/>
      <c r="B518" s="33">
        <v>45041</v>
      </c>
      <c r="C518" s="34" t="s">
        <v>7708</v>
      </c>
      <c r="D518" s="34" t="s">
        <v>2256</v>
      </c>
      <c r="E518" s="34" t="s">
        <v>7678</v>
      </c>
      <c r="F518" s="35">
        <v>3455440</v>
      </c>
      <c r="G518" s="36" t="s">
        <v>2255</v>
      </c>
      <c r="H518" s="35">
        <v>345544</v>
      </c>
      <c r="I518" s="34" t="s">
        <v>7678</v>
      </c>
      <c r="J518" s="34" t="s">
        <v>7679</v>
      </c>
      <c r="K518" s="50">
        <f t="shared" si="48"/>
        <v>23730</v>
      </c>
      <c r="L518" s="38">
        <f t="shared" si="49"/>
        <v>3800984</v>
      </c>
      <c r="M518" t="str">
        <f t="shared" si="50"/>
        <v/>
      </c>
      <c r="N518"/>
      <c r="O518"/>
      <c r="P518"/>
      <c r="Q518"/>
      <c r="R518" s="38">
        <f t="shared" si="47"/>
        <v>3800984</v>
      </c>
      <c r="S518"/>
    </row>
    <row r="519" spans="1:19" hidden="1">
      <c r="B519" s="33">
        <v>44937</v>
      </c>
      <c r="C519" s="34" t="s">
        <v>7182</v>
      </c>
      <c r="D519" s="34" t="s">
        <v>2256</v>
      </c>
      <c r="E519" s="34" t="s">
        <v>7183</v>
      </c>
      <c r="F519" s="35">
        <v>3460800</v>
      </c>
      <c r="G519" s="36" t="s">
        <v>2255</v>
      </c>
      <c r="H519" s="35">
        <v>346080</v>
      </c>
      <c r="I519" s="34" t="s">
        <v>2360</v>
      </c>
      <c r="J519" s="34" t="s">
        <v>7172</v>
      </c>
      <c r="K519" s="50">
        <f t="shared" si="48"/>
        <v>1055</v>
      </c>
      <c r="L519" s="38">
        <f t="shared" si="49"/>
        <v>3806880</v>
      </c>
      <c r="M519" t="str">
        <f t="shared" si="50"/>
        <v/>
      </c>
      <c r="R519" s="38">
        <f t="shared" si="47"/>
        <v>3806880</v>
      </c>
    </row>
    <row r="520" spans="1:19" hidden="1">
      <c r="B520" s="33">
        <v>44943</v>
      </c>
      <c r="C520" s="34" t="s">
        <v>7196</v>
      </c>
      <c r="D520" s="34" t="s">
        <v>2256</v>
      </c>
      <c r="E520" s="34" t="s">
        <v>7197</v>
      </c>
      <c r="F520" s="35">
        <v>3460800</v>
      </c>
      <c r="G520" s="36" t="s">
        <v>2255</v>
      </c>
      <c r="H520" s="35">
        <v>346080</v>
      </c>
      <c r="I520" s="34" t="s">
        <v>2360</v>
      </c>
      <c r="J520" s="34" t="s">
        <v>7172</v>
      </c>
      <c r="K520" s="50">
        <f t="shared" si="48"/>
        <v>1718</v>
      </c>
      <c r="L520" s="38">
        <f t="shared" si="49"/>
        <v>3806880</v>
      </c>
      <c r="M520" t="str">
        <f t="shared" si="50"/>
        <v/>
      </c>
      <c r="R520" s="38">
        <f t="shared" si="47"/>
        <v>3806880</v>
      </c>
    </row>
    <row r="521" spans="1:19" hidden="1">
      <c r="B521" s="33">
        <v>44937</v>
      </c>
      <c r="C521" s="34" t="s">
        <v>7539</v>
      </c>
      <c r="D521" s="34" t="s">
        <v>2256</v>
      </c>
      <c r="E521" s="34" t="s">
        <v>7540</v>
      </c>
      <c r="F521" s="35">
        <v>3460800</v>
      </c>
      <c r="G521" s="36" t="s">
        <v>2255</v>
      </c>
      <c r="H521" s="35">
        <v>346080</v>
      </c>
      <c r="I521" s="34" t="s">
        <v>2262</v>
      </c>
      <c r="J521" s="34" t="s">
        <v>7535</v>
      </c>
      <c r="K521" s="50">
        <f t="shared" si="48"/>
        <v>1042</v>
      </c>
      <c r="L521" s="38">
        <f t="shared" si="49"/>
        <v>3806880</v>
      </c>
      <c r="M521" t="str">
        <f t="shared" si="50"/>
        <v/>
      </c>
      <c r="R521" s="38">
        <f t="shared" si="47"/>
        <v>3806880</v>
      </c>
    </row>
    <row r="522" spans="1:19" hidden="1">
      <c r="B522" s="33">
        <v>45014</v>
      </c>
      <c r="C522" s="34" t="s">
        <v>8222</v>
      </c>
      <c r="D522" s="34" t="s">
        <v>2256</v>
      </c>
      <c r="E522" s="34" t="s">
        <v>8223</v>
      </c>
      <c r="F522" s="35">
        <v>3460800</v>
      </c>
      <c r="G522" s="36" t="s">
        <v>2255</v>
      </c>
      <c r="H522" s="35">
        <v>346080</v>
      </c>
      <c r="I522" s="34" t="s">
        <v>4891</v>
      </c>
      <c r="J522" s="34" t="s">
        <v>8198</v>
      </c>
      <c r="K522" s="50">
        <f t="shared" si="48"/>
        <v>17773</v>
      </c>
      <c r="L522" s="38">
        <f t="shared" si="49"/>
        <v>3806880</v>
      </c>
      <c r="M522" t="str">
        <f t="shared" si="50"/>
        <v/>
      </c>
      <c r="R522" s="38">
        <f t="shared" si="47"/>
        <v>3806880</v>
      </c>
    </row>
    <row r="523" spans="1:19" hidden="1">
      <c r="B523" s="33">
        <v>45021</v>
      </c>
      <c r="C523" s="34" t="s">
        <v>8226</v>
      </c>
      <c r="D523" s="34" t="s">
        <v>2256</v>
      </c>
      <c r="E523" s="34" t="s">
        <v>4891</v>
      </c>
      <c r="F523" s="35">
        <v>3460800</v>
      </c>
      <c r="G523" s="36" t="s">
        <v>2255</v>
      </c>
      <c r="H523" s="35">
        <v>346080</v>
      </c>
      <c r="I523" s="34" t="s">
        <v>4891</v>
      </c>
      <c r="J523" s="34" t="s">
        <v>8198</v>
      </c>
      <c r="K523" s="50">
        <f t="shared" si="48"/>
        <v>19327</v>
      </c>
      <c r="L523" s="38">
        <f t="shared" si="49"/>
        <v>3806880</v>
      </c>
      <c r="M523" t="str">
        <f t="shared" si="50"/>
        <v/>
      </c>
      <c r="R523" s="38">
        <f t="shared" si="47"/>
        <v>3806880</v>
      </c>
    </row>
    <row r="524" spans="1:19" hidden="1">
      <c r="B524" s="33">
        <v>45038</v>
      </c>
      <c r="C524" s="34" t="s">
        <v>8280</v>
      </c>
      <c r="D524" s="34" t="s">
        <v>2256</v>
      </c>
      <c r="E524" s="34" t="s">
        <v>8254</v>
      </c>
      <c r="F524" s="35">
        <v>3469400</v>
      </c>
      <c r="G524" s="36" t="s">
        <v>2255</v>
      </c>
      <c r="H524" s="35">
        <v>346940</v>
      </c>
      <c r="I524" s="34" t="s">
        <v>8254</v>
      </c>
      <c r="J524" s="34" t="s">
        <v>8255</v>
      </c>
      <c r="K524" s="50">
        <f t="shared" si="48"/>
        <v>23568</v>
      </c>
      <c r="L524" s="38">
        <f t="shared" si="49"/>
        <v>3816340</v>
      </c>
      <c r="M524" t="str">
        <f t="shared" si="50"/>
        <v/>
      </c>
      <c r="R524" s="38">
        <f t="shared" si="47"/>
        <v>3816340</v>
      </c>
    </row>
    <row r="525" spans="1:19" hidden="1">
      <c r="B525" s="33">
        <v>44963</v>
      </c>
      <c r="C525" s="34" t="s">
        <v>7449</v>
      </c>
      <c r="D525" s="34" t="s">
        <v>2256</v>
      </c>
      <c r="E525" s="34" t="s">
        <v>7438</v>
      </c>
      <c r="F525" s="35">
        <v>3499933</v>
      </c>
      <c r="G525" s="36" t="s">
        <v>2255</v>
      </c>
      <c r="H525" s="35">
        <v>349993</v>
      </c>
      <c r="I525" s="34" t="s">
        <v>7435</v>
      </c>
      <c r="J525" s="34" t="s">
        <v>7446</v>
      </c>
      <c r="K525" s="50">
        <f t="shared" si="48"/>
        <v>2912</v>
      </c>
      <c r="L525" s="38">
        <f t="shared" si="49"/>
        <v>3849926</v>
      </c>
      <c r="M525" t="str">
        <f t="shared" si="50"/>
        <v/>
      </c>
      <c r="R525" s="38">
        <f t="shared" si="47"/>
        <v>3849926</v>
      </c>
    </row>
    <row r="526" spans="1:19" hidden="1">
      <c r="B526" s="33">
        <v>44939</v>
      </c>
      <c r="C526" s="34" t="s">
        <v>8243</v>
      </c>
      <c r="D526" s="34" t="s">
        <v>2256</v>
      </c>
      <c r="E526" s="34" t="s">
        <v>8244</v>
      </c>
      <c r="F526" s="35">
        <v>3512740</v>
      </c>
      <c r="G526" s="36" t="s">
        <v>2255</v>
      </c>
      <c r="H526" s="35">
        <v>351274</v>
      </c>
      <c r="I526" s="34" t="s">
        <v>8234</v>
      </c>
      <c r="J526" s="34" t="s">
        <v>8235</v>
      </c>
      <c r="K526" s="50">
        <f t="shared" si="48"/>
        <v>1519</v>
      </c>
      <c r="L526" s="38">
        <f t="shared" si="49"/>
        <v>3864014</v>
      </c>
      <c r="M526" t="str">
        <f t="shared" si="50"/>
        <v/>
      </c>
      <c r="R526" s="38">
        <f t="shared" si="47"/>
        <v>3864014</v>
      </c>
    </row>
    <row r="527" spans="1:19" hidden="1">
      <c r="B527" s="33">
        <v>44966</v>
      </c>
      <c r="C527" s="34" t="s">
        <v>7349</v>
      </c>
      <c r="D527" s="34" t="s">
        <v>2256</v>
      </c>
      <c r="E527" s="34" t="s">
        <v>7350</v>
      </c>
      <c r="F527" s="35">
        <v>3520065</v>
      </c>
      <c r="G527" s="36" t="s">
        <v>2255</v>
      </c>
      <c r="H527" s="35">
        <v>352007</v>
      </c>
      <c r="I527" s="34" t="s">
        <v>7343</v>
      </c>
      <c r="J527" s="34" t="s">
        <v>7344</v>
      </c>
      <c r="K527" s="50">
        <f t="shared" si="48"/>
        <v>3523</v>
      </c>
      <c r="L527" s="38">
        <f t="shared" si="49"/>
        <v>3872072</v>
      </c>
      <c r="M527" t="str">
        <f t="shared" si="50"/>
        <v/>
      </c>
      <c r="R527" s="38">
        <f t="shared" ref="R527:R558" si="51">+L527-Q527</f>
        <v>3872072</v>
      </c>
    </row>
    <row r="528" spans="1:19" hidden="1">
      <c r="B528" s="33">
        <v>44963</v>
      </c>
      <c r="C528" s="34" t="s">
        <v>8262</v>
      </c>
      <c r="D528" s="34" t="s">
        <v>2256</v>
      </c>
      <c r="E528" s="34" t="s">
        <v>8263</v>
      </c>
      <c r="F528" s="35">
        <v>3537370</v>
      </c>
      <c r="G528" s="36" t="s">
        <v>2255</v>
      </c>
      <c r="H528" s="35">
        <v>353737</v>
      </c>
      <c r="I528" s="34" t="s">
        <v>8254</v>
      </c>
      <c r="J528" s="34" t="s">
        <v>8255</v>
      </c>
      <c r="K528" s="50">
        <f t="shared" si="48"/>
        <v>2904</v>
      </c>
      <c r="L528" s="38">
        <f t="shared" si="49"/>
        <v>3891107</v>
      </c>
      <c r="M528" t="str">
        <f t="shared" si="50"/>
        <v/>
      </c>
      <c r="R528" s="38">
        <f t="shared" si="51"/>
        <v>3891107</v>
      </c>
    </row>
    <row r="529" spans="2:18" hidden="1">
      <c r="B529" s="33">
        <v>44943</v>
      </c>
      <c r="C529" s="34" t="s">
        <v>7198</v>
      </c>
      <c r="D529" s="34" t="s">
        <v>2256</v>
      </c>
      <c r="E529" s="34" t="s">
        <v>7199</v>
      </c>
      <c r="F529" s="35">
        <v>3571980</v>
      </c>
      <c r="G529" s="36" t="s">
        <v>2255</v>
      </c>
      <c r="H529" s="35">
        <v>357198</v>
      </c>
      <c r="I529" s="34" t="s">
        <v>2360</v>
      </c>
      <c r="J529" s="34" t="s">
        <v>7172</v>
      </c>
      <c r="K529" s="50">
        <f t="shared" si="48"/>
        <v>1719</v>
      </c>
      <c r="L529" s="38">
        <f t="shared" si="49"/>
        <v>3929178</v>
      </c>
      <c r="M529" t="str">
        <f t="shared" si="50"/>
        <v/>
      </c>
      <c r="R529" s="38">
        <f t="shared" si="51"/>
        <v>3929178</v>
      </c>
    </row>
    <row r="530" spans="2:18" hidden="1">
      <c r="B530" s="33">
        <v>44973</v>
      </c>
      <c r="C530" s="34" t="s">
        <v>7513</v>
      </c>
      <c r="D530" s="34" t="s">
        <v>2256</v>
      </c>
      <c r="E530" s="34" t="s">
        <v>7514</v>
      </c>
      <c r="F530" s="35">
        <v>3634339</v>
      </c>
      <c r="G530" s="36" t="s">
        <v>2255</v>
      </c>
      <c r="H530" s="35">
        <v>363434</v>
      </c>
      <c r="I530" s="34" t="s">
        <v>7499</v>
      </c>
      <c r="J530" s="34" t="s">
        <v>7500</v>
      </c>
      <c r="K530" s="50">
        <f t="shared" si="48"/>
        <v>5010</v>
      </c>
      <c r="L530" s="38">
        <f t="shared" si="49"/>
        <v>3997773</v>
      </c>
      <c r="M530" t="str">
        <f t="shared" si="50"/>
        <v/>
      </c>
      <c r="R530" s="38">
        <f t="shared" si="51"/>
        <v>3997773</v>
      </c>
    </row>
    <row r="531" spans="2:18" hidden="1">
      <c r="B531" s="33">
        <v>45035</v>
      </c>
      <c r="C531" s="34" t="s">
        <v>7286</v>
      </c>
      <c r="D531" s="34" t="s">
        <v>2256</v>
      </c>
      <c r="E531" s="34" t="s">
        <v>7253</v>
      </c>
      <c r="F531" s="35">
        <v>3671110</v>
      </c>
      <c r="G531" s="36" t="s">
        <v>2255</v>
      </c>
      <c r="H531" s="35">
        <v>367111</v>
      </c>
      <c r="I531" s="34" t="s">
        <v>2360</v>
      </c>
      <c r="J531" s="34" t="s">
        <v>7172</v>
      </c>
      <c r="K531" s="50">
        <f t="shared" si="48"/>
        <v>22398</v>
      </c>
      <c r="L531" s="38">
        <f t="shared" si="49"/>
        <v>4038221</v>
      </c>
      <c r="M531" t="str">
        <f t="shared" si="50"/>
        <v/>
      </c>
      <c r="R531" s="38">
        <f t="shared" si="51"/>
        <v>4038221</v>
      </c>
    </row>
    <row r="532" spans="2:18" hidden="1">
      <c r="B532" s="33">
        <v>44971</v>
      </c>
      <c r="C532" s="34" t="s">
        <v>7469</v>
      </c>
      <c r="D532" s="34" t="s">
        <v>2256</v>
      </c>
      <c r="E532" s="34" t="s">
        <v>7470</v>
      </c>
      <c r="F532" s="35">
        <v>3772339</v>
      </c>
      <c r="G532" s="36" t="s">
        <v>2255</v>
      </c>
      <c r="H532" s="35">
        <v>377234</v>
      </c>
      <c r="I532" s="34" t="s">
        <v>2532</v>
      </c>
      <c r="J532" s="34" t="s">
        <v>7458</v>
      </c>
      <c r="K532" s="50">
        <f t="shared" si="48"/>
        <v>4111</v>
      </c>
      <c r="L532" s="38">
        <f t="shared" si="49"/>
        <v>4149573</v>
      </c>
      <c r="M532" t="str">
        <f t="shared" si="50"/>
        <v/>
      </c>
      <c r="R532" s="38">
        <f t="shared" si="51"/>
        <v>4149573</v>
      </c>
    </row>
    <row r="533" spans="2:18" hidden="1">
      <c r="B533" s="33">
        <v>45042</v>
      </c>
      <c r="C533" s="34" t="s">
        <v>7847</v>
      </c>
      <c r="D533" s="34" t="s">
        <v>2256</v>
      </c>
      <c r="E533" s="34" t="s">
        <v>7833</v>
      </c>
      <c r="F533" s="35">
        <v>3817070</v>
      </c>
      <c r="G533" s="36" t="s">
        <v>2255</v>
      </c>
      <c r="H533" s="35">
        <v>381707</v>
      </c>
      <c r="I533" s="34" t="s">
        <v>7833</v>
      </c>
      <c r="J533" s="34" t="s">
        <v>7834</v>
      </c>
      <c r="K533" s="50">
        <f t="shared" si="48"/>
        <v>24068</v>
      </c>
      <c r="L533" s="38">
        <f t="shared" si="49"/>
        <v>4198777</v>
      </c>
      <c r="M533" t="str">
        <f t="shared" si="50"/>
        <v/>
      </c>
      <c r="R533" s="38">
        <f t="shared" si="51"/>
        <v>4198777</v>
      </c>
    </row>
    <row r="534" spans="2:18" hidden="1">
      <c r="B534" s="33">
        <v>44933</v>
      </c>
      <c r="C534" s="34" t="s">
        <v>7506</v>
      </c>
      <c r="D534" s="34" t="s">
        <v>2256</v>
      </c>
      <c r="E534" s="34" t="s">
        <v>7498</v>
      </c>
      <c r="F534" s="35">
        <v>3849940</v>
      </c>
      <c r="G534" s="36" t="s">
        <v>2255</v>
      </c>
      <c r="H534" s="35">
        <v>384994</v>
      </c>
      <c r="I534" s="34" t="s">
        <v>7499</v>
      </c>
      <c r="J534" s="34" t="s">
        <v>7500</v>
      </c>
      <c r="K534" s="50">
        <f t="shared" si="48"/>
        <v>868</v>
      </c>
      <c r="L534" s="38">
        <f t="shared" si="49"/>
        <v>4234934</v>
      </c>
      <c r="M534" t="str">
        <f t="shared" si="50"/>
        <v/>
      </c>
      <c r="R534" s="38">
        <f t="shared" si="51"/>
        <v>4234934</v>
      </c>
    </row>
    <row r="535" spans="2:18" hidden="1">
      <c r="B535" s="33">
        <v>44932</v>
      </c>
      <c r="C535" s="34" t="s">
        <v>8063</v>
      </c>
      <c r="D535" s="34" t="s">
        <v>2256</v>
      </c>
      <c r="E535" s="34" t="s">
        <v>8064</v>
      </c>
      <c r="F535" s="35">
        <v>3849940</v>
      </c>
      <c r="G535" s="36" t="s">
        <v>2255</v>
      </c>
      <c r="H535" s="35">
        <v>384994</v>
      </c>
      <c r="I535" s="34" t="s">
        <v>8061</v>
      </c>
      <c r="J535" s="34" t="s">
        <v>8062</v>
      </c>
      <c r="K535" s="50">
        <f t="shared" si="48"/>
        <v>718</v>
      </c>
      <c r="L535" s="38">
        <f t="shared" si="49"/>
        <v>4234934</v>
      </c>
      <c r="M535" t="str">
        <f t="shared" si="50"/>
        <v/>
      </c>
      <c r="R535" s="38">
        <f t="shared" si="51"/>
        <v>4234934</v>
      </c>
    </row>
    <row r="536" spans="2:18" hidden="1">
      <c r="B536" s="33">
        <v>44940</v>
      </c>
      <c r="C536" s="34" t="s">
        <v>8137</v>
      </c>
      <c r="D536" s="34" t="s">
        <v>2256</v>
      </c>
      <c r="E536" s="34" t="s">
        <v>8138</v>
      </c>
      <c r="F536" s="35">
        <v>3849940</v>
      </c>
      <c r="G536" s="36" t="s">
        <v>2255</v>
      </c>
      <c r="H536" s="35">
        <v>384994</v>
      </c>
      <c r="I536" s="34" t="s">
        <v>8129</v>
      </c>
      <c r="J536" s="34" t="s">
        <v>8130</v>
      </c>
      <c r="K536" s="50">
        <f t="shared" si="48"/>
        <v>1600</v>
      </c>
      <c r="L536" s="38">
        <f t="shared" si="49"/>
        <v>4234934</v>
      </c>
      <c r="M536" t="str">
        <f t="shared" si="50"/>
        <v/>
      </c>
      <c r="R536" s="38">
        <f t="shared" si="51"/>
        <v>4234934</v>
      </c>
    </row>
    <row r="537" spans="2:18" hidden="1">
      <c r="B537" s="33">
        <v>45037</v>
      </c>
      <c r="C537" s="34" t="s">
        <v>7288</v>
      </c>
      <c r="D537" s="34" t="s">
        <v>2256</v>
      </c>
      <c r="E537" s="34" t="s">
        <v>7255</v>
      </c>
      <c r="F537" s="35">
        <v>3873650</v>
      </c>
      <c r="G537" s="36" t="s">
        <v>2255</v>
      </c>
      <c r="H537" s="35">
        <v>387365</v>
      </c>
      <c r="I537" s="34" t="s">
        <v>2360</v>
      </c>
      <c r="J537" s="34" t="s">
        <v>7172</v>
      </c>
      <c r="K537" s="50">
        <f t="shared" si="48"/>
        <v>23467</v>
      </c>
      <c r="L537" s="38">
        <f t="shared" si="49"/>
        <v>4261015</v>
      </c>
      <c r="M537" t="str">
        <f t="shared" si="50"/>
        <v/>
      </c>
      <c r="R537" s="38">
        <f t="shared" si="51"/>
        <v>4261015</v>
      </c>
    </row>
    <row r="538" spans="2:18" hidden="1">
      <c r="B538" s="33">
        <v>44933</v>
      </c>
      <c r="C538" s="34" t="s">
        <v>7179</v>
      </c>
      <c r="D538" s="34" t="s">
        <v>2256</v>
      </c>
      <c r="E538" s="34" t="s">
        <v>7178</v>
      </c>
      <c r="F538" s="35">
        <v>4029544</v>
      </c>
      <c r="G538" s="36" t="s">
        <v>2255</v>
      </c>
      <c r="H538" s="35">
        <v>402954</v>
      </c>
      <c r="I538" s="34" t="s">
        <v>2360</v>
      </c>
      <c r="J538" s="34" t="s">
        <v>7172</v>
      </c>
      <c r="K538" s="50">
        <f t="shared" si="48"/>
        <v>828</v>
      </c>
      <c r="L538" s="38">
        <f t="shared" si="49"/>
        <v>4432498</v>
      </c>
      <c r="M538" t="str">
        <f t="shared" si="50"/>
        <v/>
      </c>
      <c r="R538" s="38">
        <f t="shared" si="51"/>
        <v>4432498</v>
      </c>
    </row>
    <row r="539" spans="2:18" hidden="1">
      <c r="B539" s="33">
        <v>44937</v>
      </c>
      <c r="C539" s="34" t="s">
        <v>7924</v>
      </c>
      <c r="D539" s="34" t="s">
        <v>2256</v>
      </c>
      <c r="E539" s="34" t="s">
        <v>7925</v>
      </c>
      <c r="F539" s="35">
        <v>4069048</v>
      </c>
      <c r="G539" s="36" t="s">
        <v>2255</v>
      </c>
      <c r="H539" s="35">
        <v>406905</v>
      </c>
      <c r="I539" s="34" t="s">
        <v>7920</v>
      </c>
      <c r="J539" s="34" t="s">
        <v>7921</v>
      </c>
      <c r="K539" s="50">
        <f t="shared" si="48"/>
        <v>1081</v>
      </c>
      <c r="L539" s="38">
        <f t="shared" si="49"/>
        <v>4475953</v>
      </c>
      <c r="M539" t="str">
        <f t="shared" si="50"/>
        <v/>
      </c>
      <c r="R539" s="38">
        <f t="shared" si="51"/>
        <v>4475953</v>
      </c>
    </row>
    <row r="540" spans="2:18" hidden="1">
      <c r="B540" s="33">
        <v>44963</v>
      </c>
      <c r="C540" s="34" t="s">
        <v>7685</v>
      </c>
      <c r="D540" s="34" t="s">
        <v>2256</v>
      </c>
      <c r="E540" s="34" t="s">
        <v>7686</v>
      </c>
      <c r="F540" s="35">
        <v>4081666</v>
      </c>
      <c r="G540" s="36" t="s">
        <v>2255</v>
      </c>
      <c r="H540" s="35">
        <v>408167</v>
      </c>
      <c r="I540" s="34" t="s">
        <v>7678</v>
      </c>
      <c r="J540" s="34" t="s">
        <v>7679</v>
      </c>
      <c r="K540" s="50">
        <f t="shared" si="48"/>
        <v>2927</v>
      </c>
      <c r="L540" s="38">
        <f t="shared" si="49"/>
        <v>4489833</v>
      </c>
      <c r="M540" t="str">
        <f t="shared" si="50"/>
        <v/>
      </c>
      <c r="R540" s="38">
        <f t="shared" si="51"/>
        <v>4489833</v>
      </c>
    </row>
    <row r="541" spans="2:18" hidden="1">
      <c r="B541" s="33">
        <v>45042</v>
      </c>
      <c r="C541" s="34" t="s">
        <v>7675</v>
      </c>
      <c r="D541" s="34" t="s">
        <v>2256</v>
      </c>
      <c r="E541" s="34" t="s">
        <v>4496</v>
      </c>
      <c r="F541" s="35">
        <v>4203710</v>
      </c>
      <c r="G541" s="36" t="s">
        <v>2255</v>
      </c>
      <c r="H541" s="35">
        <v>420371</v>
      </c>
      <c r="I541" s="34" t="s">
        <v>4496</v>
      </c>
      <c r="J541" s="34" t="s">
        <v>7623</v>
      </c>
      <c r="K541" s="50">
        <f t="shared" si="48"/>
        <v>24975</v>
      </c>
      <c r="L541" s="38">
        <f t="shared" si="49"/>
        <v>4624081</v>
      </c>
      <c r="M541" t="str">
        <f t="shared" si="50"/>
        <v/>
      </c>
      <c r="R541" s="38">
        <f t="shared" si="51"/>
        <v>4624081</v>
      </c>
    </row>
    <row r="542" spans="2:18" hidden="1">
      <c r="B542" s="33">
        <v>44974</v>
      </c>
      <c r="C542" s="34" t="s">
        <v>7353</v>
      </c>
      <c r="D542" s="34" t="s">
        <v>2256</v>
      </c>
      <c r="E542" s="34" t="s">
        <v>7354</v>
      </c>
      <c r="F542" s="35">
        <v>4204590</v>
      </c>
      <c r="G542" s="36" t="s">
        <v>2255</v>
      </c>
      <c r="H542" s="35">
        <v>420459</v>
      </c>
      <c r="I542" s="34" t="s">
        <v>7343</v>
      </c>
      <c r="J542" s="34" t="s">
        <v>7344</v>
      </c>
      <c r="K542" s="50">
        <f t="shared" si="48"/>
        <v>6394</v>
      </c>
      <c r="L542" s="38">
        <f t="shared" si="49"/>
        <v>4625049</v>
      </c>
      <c r="M542" t="str">
        <f t="shared" si="50"/>
        <v/>
      </c>
      <c r="R542" s="38">
        <f t="shared" si="51"/>
        <v>4625049</v>
      </c>
    </row>
    <row r="543" spans="2:18" hidden="1">
      <c r="B543" s="33">
        <v>45042</v>
      </c>
      <c r="C543" s="34" t="s">
        <v>7916</v>
      </c>
      <c r="D543" s="34" t="s">
        <v>2256</v>
      </c>
      <c r="E543" s="34" t="s">
        <v>7850</v>
      </c>
      <c r="F543" s="35">
        <v>4268680</v>
      </c>
      <c r="G543" s="36" t="s">
        <v>2255</v>
      </c>
      <c r="H543" s="35">
        <v>426868</v>
      </c>
      <c r="I543" s="34" t="s">
        <v>7850</v>
      </c>
      <c r="J543" s="34" t="s">
        <v>7851</v>
      </c>
      <c r="K543" s="50">
        <f t="shared" si="48"/>
        <v>24729</v>
      </c>
      <c r="L543" s="38">
        <f t="shared" si="49"/>
        <v>4695548</v>
      </c>
      <c r="M543" t="str">
        <f t="shared" si="50"/>
        <v/>
      </c>
      <c r="R543" s="38">
        <f t="shared" si="51"/>
        <v>4695548</v>
      </c>
    </row>
    <row r="544" spans="2:18" hidden="1">
      <c r="B544" s="33">
        <v>44938</v>
      </c>
      <c r="C544" s="34" t="s">
        <v>7860</v>
      </c>
      <c r="D544" s="34" t="s">
        <v>2256</v>
      </c>
      <c r="E544" s="34" t="s">
        <v>7861</v>
      </c>
      <c r="F544" s="35">
        <v>4309200</v>
      </c>
      <c r="G544" s="36" t="s">
        <v>2255</v>
      </c>
      <c r="H544" s="35">
        <v>430920</v>
      </c>
      <c r="I544" s="34" t="s">
        <v>7850</v>
      </c>
      <c r="J544" s="34" t="s">
        <v>7851</v>
      </c>
      <c r="K544" s="50">
        <f t="shared" si="48"/>
        <v>1393</v>
      </c>
      <c r="L544" s="38">
        <f t="shared" si="49"/>
        <v>4740120</v>
      </c>
      <c r="M544" t="str">
        <f t="shared" si="50"/>
        <v/>
      </c>
      <c r="R544" s="38">
        <f t="shared" si="51"/>
        <v>4740120</v>
      </c>
    </row>
    <row r="545" spans="2:18" hidden="1">
      <c r="B545" s="33">
        <v>44943</v>
      </c>
      <c r="C545" s="34" t="s">
        <v>7380</v>
      </c>
      <c r="D545" s="34" t="s">
        <v>2256</v>
      </c>
      <c r="E545" s="34" t="s">
        <v>7381</v>
      </c>
      <c r="F545" s="35">
        <v>4337439</v>
      </c>
      <c r="G545" s="36" t="s">
        <v>2255</v>
      </c>
      <c r="H545" s="35">
        <v>433744</v>
      </c>
      <c r="I545" s="34" t="s">
        <v>7372</v>
      </c>
      <c r="J545" s="34" t="s">
        <v>7373</v>
      </c>
      <c r="K545" s="50">
        <f t="shared" si="48"/>
        <v>1743</v>
      </c>
      <c r="L545" s="38">
        <f t="shared" si="49"/>
        <v>4771183</v>
      </c>
      <c r="M545" t="str">
        <f t="shared" si="50"/>
        <v/>
      </c>
      <c r="R545" s="38">
        <f t="shared" si="51"/>
        <v>4771183</v>
      </c>
    </row>
    <row r="546" spans="2:18" hidden="1">
      <c r="B546" s="33">
        <v>44945</v>
      </c>
      <c r="C546" s="34" t="s">
        <v>7210</v>
      </c>
      <c r="D546" s="34" t="s">
        <v>2256</v>
      </c>
      <c r="E546" s="34" t="s">
        <v>7211</v>
      </c>
      <c r="F546" s="35">
        <v>4360246</v>
      </c>
      <c r="G546" s="36" t="s">
        <v>2255</v>
      </c>
      <c r="H546" s="35">
        <v>436025</v>
      </c>
      <c r="I546" s="34" t="s">
        <v>2360</v>
      </c>
      <c r="J546" s="34" t="s">
        <v>7172</v>
      </c>
      <c r="K546" s="50">
        <f t="shared" si="48"/>
        <v>1813</v>
      </c>
      <c r="L546" s="38">
        <f t="shared" si="49"/>
        <v>4796271</v>
      </c>
      <c r="M546" t="str">
        <f t="shared" si="50"/>
        <v/>
      </c>
      <c r="R546" s="38">
        <f t="shared" si="51"/>
        <v>4796271</v>
      </c>
    </row>
    <row r="547" spans="2:18" hidden="1">
      <c r="B547" s="33">
        <v>44945</v>
      </c>
      <c r="C547" s="34" t="s">
        <v>7602</v>
      </c>
      <c r="D547" s="34" t="s">
        <v>2256</v>
      </c>
      <c r="E547" s="34" t="s">
        <v>7603</v>
      </c>
      <c r="F547" s="35">
        <v>4410000</v>
      </c>
      <c r="G547" s="36" t="s">
        <v>2255</v>
      </c>
      <c r="H547" s="35">
        <v>441000</v>
      </c>
      <c r="I547" s="34" t="s">
        <v>7596</v>
      </c>
      <c r="J547" s="34" t="s">
        <v>7597</v>
      </c>
      <c r="K547" s="50">
        <f t="shared" si="48"/>
        <v>1819</v>
      </c>
      <c r="L547" s="38">
        <f t="shared" si="49"/>
        <v>4851000</v>
      </c>
      <c r="M547" t="str">
        <f t="shared" si="50"/>
        <v/>
      </c>
      <c r="R547" s="38">
        <f t="shared" si="51"/>
        <v>4851000</v>
      </c>
    </row>
    <row r="548" spans="2:18" hidden="1">
      <c r="B548" s="33">
        <v>44970</v>
      </c>
      <c r="C548" s="34" t="s">
        <v>7752</v>
      </c>
      <c r="D548" s="34" t="s">
        <v>2256</v>
      </c>
      <c r="E548" s="34" t="s">
        <v>7753</v>
      </c>
      <c r="F548" s="35">
        <v>4504170</v>
      </c>
      <c r="G548" s="36" t="s">
        <v>2255</v>
      </c>
      <c r="H548" s="35">
        <v>450417</v>
      </c>
      <c r="I548" s="34" t="s">
        <v>2257</v>
      </c>
      <c r="J548" s="34" t="s">
        <v>7745</v>
      </c>
      <c r="K548" s="50">
        <f t="shared" si="48"/>
        <v>4052</v>
      </c>
      <c r="L548" s="38">
        <f t="shared" si="49"/>
        <v>4954587</v>
      </c>
      <c r="M548" t="str">
        <f t="shared" si="50"/>
        <v/>
      </c>
      <c r="R548" s="38">
        <f t="shared" si="51"/>
        <v>4954587</v>
      </c>
    </row>
    <row r="549" spans="2:18" hidden="1">
      <c r="B549" s="33">
        <v>44984</v>
      </c>
      <c r="C549" s="34" t="s">
        <v>7756</v>
      </c>
      <c r="D549" s="34" t="s">
        <v>2256</v>
      </c>
      <c r="E549" s="34" t="s">
        <v>7757</v>
      </c>
      <c r="F549" s="35">
        <v>4504170</v>
      </c>
      <c r="G549" s="36" t="s">
        <v>2255</v>
      </c>
      <c r="H549" s="35">
        <v>450417</v>
      </c>
      <c r="I549" s="34" t="s">
        <v>2257</v>
      </c>
      <c r="J549" s="34" t="s">
        <v>7745</v>
      </c>
      <c r="K549" s="50">
        <f t="shared" si="48"/>
        <v>9051</v>
      </c>
      <c r="L549" s="38">
        <f t="shared" si="49"/>
        <v>4954587</v>
      </c>
      <c r="M549" t="str">
        <f t="shared" si="50"/>
        <v/>
      </c>
      <c r="R549" s="38">
        <f t="shared" si="51"/>
        <v>4954587</v>
      </c>
    </row>
    <row r="550" spans="2:18" hidden="1">
      <c r="B550" s="33">
        <v>44929</v>
      </c>
      <c r="C550" s="34" t="s">
        <v>6512</v>
      </c>
      <c r="D550" s="34" t="s">
        <v>2256</v>
      </c>
      <c r="E550" s="34" t="s">
        <v>7501</v>
      </c>
      <c r="F550" s="35">
        <v>4515463</v>
      </c>
      <c r="G550" s="36" t="s">
        <v>2255</v>
      </c>
      <c r="H550" s="35">
        <v>451546</v>
      </c>
      <c r="I550" s="34" t="s">
        <v>7499</v>
      </c>
      <c r="J550" s="34" t="s">
        <v>7500</v>
      </c>
      <c r="K550" s="50">
        <f t="shared" si="48"/>
        <v>100</v>
      </c>
      <c r="L550" s="38">
        <f t="shared" si="49"/>
        <v>4967009</v>
      </c>
      <c r="M550" t="str">
        <f t="shared" si="50"/>
        <v/>
      </c>
      <c r="R550" s="38">
        <f t="shared" si="51"/>
        <v>4967009</v>
      </c>
    </row>
    <row r="551" spans="2:18" hidden="1">
      <c r="B551" s="33">
        <v>44964</v>
      </c>
      <c r="C551" s="34" t="s">
        <v>7467</v>
      </c>
      <c r="D551" s="34" t="s">
        <v>2256</v>
      </c>
      <c r="E551" s="34" t="s">
        <v>7468</v>
      </c>
      <c r="F551" s="35">
        <v>4515764</v>
      </c>
      <c r="G551" s="36" t="s">
        <v>2255</v>
      </c>
      <c r="H551" s="35">
        <v>451576</v>
      </c>
      <c r="I551" s="34" t="s">
        <v>2532</v>
      </c>
      <c r="J551" s="34" t="s">
        <v>7458</v>
      </c>
      <c r="K551" s="50">
        <f t="shared" si="48"/>
        <v>3085</v>
      </c>
      <c r="L551" s="38">
        <f t="shared" si="49"/>
        <v>4967340</v>
      </c>
      <c r="M551" t="str">
        <f t="shared" si="50"/>
        <v/>
      </c>
      <c r="R551" s="38">
        <f t="shared" si="51"/>
        <v>4967340</v>
      </c>
    </row>
    <row r="552" spans="2:18" hidden="1">
      <c r="B552" s="33">
        <v>44943</v>
      </c>
      <c r="C552" s="34" t="s">
        <v>7507</v>
      </c>
      <c r="D552" s="34" t="s">
        <v>2256</v>
      </c>
      <c r="E552" s="34" t="s">
        <v>7508</v>
      </c>
      <c r="F552" s="35">
        <v>4518017</v>
      </c>
      <c r="G552" s="36" t="s">
        <v>2255</v>
      </c>
      <c r="H552" s="35">
        <v>451802</v>
      </c>
      <c r="I552" s="34" t="s">
        <v>7499</v>
      </c>
      <c r="J552" s="34" t="s">
        <v>7500</v>
      </c>
      <c r="K552" s="50">
        <f t="shared" si="48"/>
        <v>1703</v>
      </c>
      <c r="L552" s="38">
        <f t="shared" si="49"/>
        <v>4969819</v>
      </c>
      <c r="M552" t="str">
        <f t="shared" si="50"/>
        <v/>
      </c>
      <c r="R552" s="38">
        <f t="shared" si="51"/>
        <v>4969819</v>
      </c>
    </row>
    <row r="553" spans="2:18" hidden="1">
      <c r="B553" s="33">
        <v>45034</v>
      </c>
      <c r="C553" s="34" t="s">
        <v>7706</v>
      </c>
      <c r="D553" s="34" t="s">
        <v>2256</v>
      </c>
      <c r="E553" s="34" t="s">
        <v>7678</v>
      </c>
      <c r="F553" s="35">
        <v>4534760</v>
      </c>
      <c r="G553" s="36" t="s">
        <v>2255</v>
      </c>
      <c r="H553" s="35">
        <v>453476</v>
      </c>
      <c r="I553" s="34" t="s">
        <v>7678</v>
      </c>
      <c r="J553" s="34" t="s">
        <v>7679</v>
      </c>
      <c r="K553" s="50">
        <f t="shared" si="48"/>
        <v>22346</v>
      </c>
      <c r="L553" s="38">
        <f t="shared" si="49"/>
        <v>4988236</v>
      </c>
      <c r="M553" t="str">
        <f t="shared" si="50"/>
        <v/>
      </c>
      <c r="R553" s="38">
        <f t="shared" si="51"/>
        <v>4988236</v>
      </c>
    </row>
    <row r="554" spans="2:18" hidden="1">
      <c r="B554" s="33">
        <v>45022</v>
      </c>
      <c r="C554" s="34" t="s">
        <v>7741</v>
      </c>
      <c r="D554" s="34" t="s">
        <v>2256</v>
      </c>
      <c r="E554" s="34" t="s">
        <v>7742</v>
      </c>
      <c r="F554" s="35">
        <v>4584250</v>
      </c>
      <c r="G554" s="36" t="s">
        <v>2255</v>
      </c>
      <c r="H554" s="35">
        <v>458425</v>
      </c>
      <c r="I554" s="34" t="s">
        <v>7727</v>
      </c>
      <c r="J554" s="34" t="s">
        <v>7728</v>
      </c>
      <c r="K554" s="50">
        <f t="shared" si="48"/>
        <v>20370</v>
      </c>
      <c r="L554" s="38">
        <f t="shared" si="49"/>
        <v>5042675</v>
      </c>
      <c r="M554" t="str">
        <f t="shared" si="50"/>
        <v/>
      </c>
      <c r="R554" s="38">
        <f t="shared" si="51"/>
        <v>5042675</v>
      </c>
    </row>
    <row r="555" spans="2:18" hidden="1">
      <c r="B555" s="33">
        <v>44942</v>
      </c>
      <c r="C555" s="34" t="s">
        <v>7775</v>
      </c>
      <c r="D555" s="34" t="s">
        <v>2256</v>
      </c>
      <c r="E555" s="34" t="s">
        <v>7776</v>
      </c>
      <c r="F555" s="35">
        <v>4584250</v>
      </c>
      <c r="G555" s="36" t="s">
        <v>2255</v>
      </c>
      <c r="H555" s="35">
        <v>458425</v>
      </c>
      <c r="I555" s="34" t="s">
        <v>7769</v>
      </c>
      <c r="J555" s="34" t="s">
        <v>7770</v>
      </c>
      <c r="K555" s="50">
        <f t="shared" si="48"/>
        <v>1629</v>
      </c>
      <c r="L555" s="38">
        <f t="shared" si="49"/>
        <v>5042675</v>
      </c>
      <c r="M555" t="str">
        <f t="shared" si="50"/>
        <v/>
      </c>
      <c r="R555" s="38">
        <f t="shared" si="51"/>
        <v>5042675</v>
      </c>
    </row>
    <row r="556" spans="2:18" hidden="1">
      <c r="B556" s="33">
        <v>44940</v>
      </c>
      <c r="C556" s="34" t="s">
        <v>8180</v>
      </c>
      <c r="D556" s="34" t="s">
        <v>2256</v>
      </c>
      <c r="E556" s="34" t="s">
        <v>8181</v>
      </c>
      <c r="F556" s="35">
        <v>4615543</v>
      </c>
      <c r="G556" s="36" t="s">
        <v>2255</v>
      </c>
      <c r="H556" s="35">
        <v>461554</v>
      </c>
      <c r="I556" s="34" t="s">
        <v>8176</v>
      </c>
      <c r="J556" s="34" t="s">
        <v>8177</v>
      </c>
      <c r="K556" s="50">
        <f t="shared" si="48"/>
        <v>1573</v>
      </c>
      <c r="L556" s="38">
        <f t="shared" si="49"/>
        <v>5077097</v>
      </c>
      <c r="M556" t="str">
        <f t="shared" si="50"/>
        <v/>
      </c>
      <c r="R556" s="38">
        <f t="shared" si="51"/>
        <v>5077097</v>
      </c>
    </row>
    <row r="557" spans="2:18" hidden="1">
      <c r="B557" s="33">
        <v>44940</v>
      </c>
      <c r="C557" s="34" t="s">
        <v>7562</v>
      </c>
      <c r="D557" s="34" t="s">
        <v>2256</v>
      </c>
      <c r="E557" s="34" t="s">
        <v>7563</v>
      </c>
      <c r="F557" s="35">
        <v>4762640</v>
      </c>
      <c r="G557" s="36" t="s">
        <v>2255</v>
      </c>
      <c r="H557" s="35">
        <v>476264</v>
      </c>
      <c r="I557" s="34" t="s">
        <v>7118</v>
      </c>
      <c r="J557" s="34" t="s">
        <v>7559</v>
      </c>
      <c r="K557" s="50">
        <f t="shared" si="48"/>
        <v>1599</v>
      </c>
      <c r="L557" s="38">
        <f t="shared" si="49"/>
        <v>5238904</v>
      </c>
      <c r="M557" t="str">
        <f t="shared" si="50"/>
        <v/>
      </c>
      <c r="R557" s="38">
        <f t="shared" si="51"/>
        <v>5238904</v>
      </c>
    </row>
    <row r="558" spans="2:18" hidden="1">
      <c r="B558" s="33">
        <v>44963</v>
      </c>
      <c r="C558" s="34" t="s">
        <v>7837</v>
      </c>
      <c r="D558" s="34" t="s">
        <v>2256</v>
      </c>
      <c r="E558" s="34" t="s">
        <v>7838</v>
      </c>
      <c r="F558" s="35">
        <v>4781690</v>
      </c>
      <c r="G558" s="36" t="s">
        <v>2255</v>
      </c>
      <c r="H558" s="35">
        <v>478169</v>
      </c>
      <c r="I558" s="34" t="s">
        <v>7833</v>
      </c>
      <c r="J558" s="34" t="s">
        <v>7834</v>
      </c>
      <c r="K558" s="50">
        <f t="shared" si="48"/>
        <v>2980</v>
      </c>
      <c r="L558" s="38">
        <f t="shared" si="49"/>
        <v>5259859</v>
      </c>
      <c r="M558" t="str">
        <f t="shared" si="50"/>
        <v/>
      </c>
      <c r="R558" s="38">
        <f t="shared" si="51"/>
        <v>5259859</v>
      </c>
    </row>
    <row r="559" spans="2:18" hidden="1">
      <c r="B559" s="33">
        <v>44936</v>
      </c>
      <c r="C559" s="34" t="s">
        <v>8065</v>
      </c>
      <c r="D559" s="34" t="s">
        <v>2256</v>
      </c>
      <c r="E559" s="34" t="s">
        <v>8066</v>
      </c>
      <c r="F559" s="35">
        <v>4793933</v>
      </c>
      <c r="G559" s="36" t="s">
        <v>2255</v>
      </c>
      <c r="H559" s="35">
        <v>479393</v>
      </c>
      <c r="I559" s="34" t="s">
        <v>8061</v>
      </c>
      <c r="J559" s="34" t="s">
        <v>8062</v>
      </c>
      <c r="K559" s="50">
        <f t="shared" si="48"/>
        <v>1035</v>
      </c>
      <c r="L559" s="38">
        <f t="shared" si="49"/>
        <v>5273326</v>
      </c>
      <c r="M559" t="str">
        <f t="shared" si="50"/>
        <v/>
      </c>
      <c r="R559" s="38">
        <f t="shared" ref="R559:R560" si="52">+L559-Q559</f>
        <v>5273326</v>
      </c>
    </row>
    <row r="560" spans="2:18" hidden="1">
      <c r="B560" s="33">
        <v>44967</v>
      </c>
      <c r="C560" s="34" t="s">
        <v>7218</v>
      </c>
      <c r="D560" s="34" t="s">
        <v>2256</v>
      </c>
      <c r="E560" s="34" t="s">
        <v>7219</v>
      </c>
      <c r="F560" s="35">
        <v>4919878</v>
      </c>
      <c r="G560" s="36" t="s">
        <v>2255</v>
      </c>
      <c r="H560" s="35">
        <v>491988</v>
      </c>
      <c r="I560" s="34" t="s">
        <v>2360</v>
      </c>
      <c r="J560" s="34" t="s">
        <v>7172</v>
      </c>
      <c r="K560" s="50">
        <f t="shared" si="48"/>
        <v>3821</v>
      </c>
      <c r="L560" s="38">
        <f t="shared" si="49"/>
        <v>5411866</v>
      </c>
      <c r="M560" t="str">
        <f t="shared" si="50"/>
        <v/>
      </c>
      <c r="R560" s="38">
        <f t="shared" si="52"/>
        <v>5411866</v>
      </c>
    </row>
    <row r="561" spans="2:18" hidden="1" outlineLevel="1">
      <c r="B561" s="33">
        <v>44972</v>
      </c>
      <c r="C561" s="34" t="s">
        <v>3017</v>
      </c>
      <c r="D561" s="34" t="s">
        <v>2256</v>
      </c>
      <c r="E561" s="34" t="s">
        <v>3018</v>
      </c>
      <c r="F561" s="35">
        <v>806200</v>
      </c>
      <c r="G561" s="36" t="s">
        <v>2255</v>
      </c>
      <c r="H561" s="35">
        <v>80620</v>
      </c>
      <c r="I561" s="34" t="s">
        <v>2308</v>
      </c>
      <c r="J561" s="34" t="s">
        <v>2309</v>
      </c>
      <c r="K561" s="50">
        <f t="shared" si="48"/>
        <v>4125</v>
      </c>
      <c r="L561" s="38">
        <f t="shared" si="49"/>
        <v>886820</v>
      </c>
      <c r="M561" t="str">
        <f t="shared" si="50"/>
        <v/>
      </c>
    </row>
    <row r="562" spans="2:18" hidden="1" collapsed="1">
      <c r="B562" s="33">
        <v>44978</v>
      </c>
      <c r="C562" s="34" t="s">
        <v>7475</v>
      </c>
      <c r="D562" s="34" t="s">
        <v>2256</v>
      </c>
      <c r="E562" s="34" t="s">
        <v>7476</v>
      </c>
      <c r="F562" s="35">
        <v>4939236</v>
      </c>
      <c r="G562" s="36" t="s">
        <v>2255</v>
      </c>
      <c r="H562" s="35">
        <v>493924</v>
      </c>
      <c r="I562" s="34" t="s">
        <v>2532</v>
      </c>
      <c r="J562" s="34" t="s">
        <v>7458</v>
      </c>
      <c r="K562" s="50">
        <f t="shared" si="48"/>
        <v>6801</v>
      </c>
      <c r="L562" s="38">
        <f t="shared" si="49"/>
        <v>5433160</v>
      </c>
      <c r="M562" t="str">
        <f t="shared" si="50"/>
        <v/>
      </c>
      <c r="R562" s="38">
        <f t="shared" ref="R562:R576" si="53">+L562-Q562</f>
        <v>5433160</v>
      </c>
    </row>
    <row r="563" spans="2:18" hidden="1">
      <c r="B563" s="33">
        <v>45044</v>
      </c>
      <c r="C563" s="34" t="s">
        <v>7296</v>
      </c>
      <c r="D563" s="34" t="s">
        <v>2256</v>
      </c>
      <c r="E563" s="34" t="s">
        <v>7261</v>
      </c>
      <c r="F563" s="35">
        <v>4942115</v>
      </c>
      <c r="G563" s="36" t="s">
        <v>2255</v>
      </c>
      <c r="H563" s="35">
        <v>494212</v>
      </c>
      <c r="I563" s="34" t="s">
        <v>2360</v>
      </c>
      <c r="J563" s="34" t="s">
        <v>7172</v>
      </c>
      <c r="K563" s="50">
        <f t="shared" si="48"/>
        <v>25207</v>
      </c>
      <c r="L563" s="38">
        <f t="shared" si="49"/>
        <v>5436327</v>
      </c>
      <c r="M563" t="str">
        <f t="shared" si="50"/>
        <v/>
      </c>
      <c r="R563" s="38">
        <f t="shared" si="53"/>
        <v>5436327</v>
      </c>
    </row>
    <row r="564" spans="2:18" hidden="1">
      <c r="B564" s="33">
        <v>44937</v>
      </c>
      <c r="C564" s="34" t="s">
        <v>7186</v>
      </c>
      <c r="D564" s="34" t="s">
        <v>2256</v>
      </c>
      <c r="E564" s="34" t="s">
        <v>7187</v>
      </c>
      <c r="F564" s="35">
        <v>5030032</v>
      </c>
      <c r="G564" s="36" t="s">
        <v>2255</v>
      </c>
      <c r="H564" s="35">
        <v>503003</v>
      </c>
      <c r="I564" s="34" t="s">
        <v>2360</v>
      </c>
      <c r="J564" s="34" t="s">
        <v>7172</v>
      </c>
      <c r="K564" s="50">
        <f t="shared" si="48"/>
        <v>1089</v>
      </c>
      <c r="L564" s="38">
        <f t="shared" si="49"/>
        <v>5533035</v>
      </c>
      <c r="M564" t="str">
        <f t="shared" si="50"/>
        <v/>
      </c>
      <c r="R564" s="38">
        <f t="shared" si="53"/>
        <v>5533035</v>
      </c>
    </row>
    <row r="565" spans="2:18" hidden="1">
      <c r="B565" s="33">
        <v>44929</v>
      </c>
      <c r="C565" s="34" t="s">
        <v>6463</v>
      </c>
      <c r="D565" s="34" t="s">
        <v>2256</v>
      </c>
      <c r="E565" s="34" t="s">
        <v>8092</v>
      </c>
      <c r="F565" s="35">
        <v>5102977</v>
      </c>
      <c r="G565" s="36" t="s">
        <v>2255</v>
      </c>
      <c r="H565" s="35">
        <v>510298</v>
      </c>
      <c r="I565" s="34" t="s">
        <v>8093</v>
      </c>
      <c r="J565" s="34" t="s">
        <v>8094</v>
      </c>
      <c r="K565" s="50">
        <f t="shared" si="48"/>
        <v>166</v>
      </c>
      <c r="L565" s="38">
        <f t="shared" si="49"/>
        <v>5613275</v>
      </c>
      <c r="M565" t="str">
        <f t="shared" si="50"/>
        <v/>
      </c>
      <c r="R565" s="38">
        <f t="shared" si="53"/>
        <v>5613275</v>
      </c>
    </row>
    <row r="566" spans="2:18" hidden="1">
      <c r="B566" s="33">
        <v>44929</v>
      </c>
      <c r="C566" s="34" t="s">
        <v>8059</v>
      </c>
      <c r="D566" s="34" t="s">
        <v>2256</v>
      </c>
      <c r="E566" s="34" t="s">
        <v>8060</v>
      </c>
      <c r="F566" s="35">
        <v>5140170</v>
      </c>
      <c r="G566" s="36" t="s">
        <v>2255</v>
      </c>
      <c r="H566" s="35">
        <v>514017</v>
      </c>
      <c r="I566" s="34" t="s">
        <v>8061</v>
      </c>
      <c r="J566" s="34" t="s">
        <v>8062</v>
      </c>
      <c r="K566" s="50">
        <f t="shared" si="48"/>
        <v>171</v>
      </c>
      <c r="L566" s="38">
        <f t="shared" si="49"/>
        <v>5654187</v>
      </c>
      <c r="M566" t="str">
        <f t="shared" si="50"/>
        <v/>
      </c>
      <c r="R566" s="38">
        <f t="shared" si="53"/>
        <v>5654187</v>
      </c>
    </row>
    <row r="567" spans="2:18" hidden="1">
      <c r="B567" s="33">
        <v>44933</v>
      </c>
      <c r="C567" s="34" t="s">
        <v>7712</v>
      </c>
      <c r="D567" s="34" t="s">
        <v>2256</v>
      </c>
      <c r="E567" s="34" t="s">
        <v>7713</v>
      </c>
      <c r="F567" s="35">
        <v>5142596</v>
      </c>
      <c r="G567" s="36" t="s">
        <v>2255</v>
      </c>
      <c r="H567" s="35">
        <v>514260</v>
      </c>
      <c r="I567" s="34" t="s">
        <v>7710</v>
      </c>
      <c r="J567" s="34" t="s">
        <v>7711</v>
      </c>
      <c r="K567" s="50">
        <f t="shared" si="48"/>
        <v>859</v>
      </c>
      <c r="L567" s="38">
        <f t="shared" si="49"/>
        <v>5656856</v>
      </c>
      <c r="M567" t="str">
        <f t="shared" si="50"/>
        <v/>
      </c>
      <c r="R567" s="38">
        <f t="shared" si="53"/>
        <v>5656856</v>
      </c>
    </row>
    <row r="568" spans="2:18" hidden="1">
      <c r="B568" s="33">
        <v>45044</v>
      </c>
      <c r="C568" s="34" t="s">
        <v>7619</v>
      </c>
      <c r="D568" s="34" t="s">
        <v>2256</v>
      </c>
      <c r="E568" s="34" t="s">
        <v>7596</v>
      </c>
      <c r="F568" s="35">
        <v>5184800</v>
      </c>
      <c r="G568" s="36" t="s">
        <v>2255</v>
      </c>
      <c r="H568" s="35">
        <v>518480</v>
      </c>
      <c r="I568" s="34" t="s">
        <v>7596</v>
      </c>
      <c r="J568" s="34" t="s">
        <v>7597</v>
      </c>
      <c r="K568" s="50">
        <f t="shared" si="48"/>
        <v>25221</v>
      </c>
      <c r="L568" s="38">
        <f t="shared" si="49"/>
        <v>5703280</v>
      </c>
      <c r="M568" t="str">
        <f t="shared" si="50"/>
        <v/>
      </c>
      <c r="R568" s="38">
        <f t="shared" si="53"/>
        <v>5703280</v>
      </c>
    </row>
    <row r="569" spans="2:18" hidden="1">
      <c r="B569" s="33">
        <v>44937</v>
      </c>
      <c r="C569" s="34" t="s">
        <v>7184</v>
      </c>
      <c r="D569" s="34" t="s">
        <v>2256</v>
      </c>
      <c r="E569" s="34" t="s">
        <v>7185</v>
      </c>
      <c r="F569" s="35">
        <v>5297511</v>
      </c>
      <c r="G569" s="36" t="s">
        <v>2255</v>
      </c>
      <c r="H569" s="35">
        <v>529751</v>
      </c>
      <c r="I569" s="34" t="s">
        <v>2360</v>
      </c>
      <c r="J569" s="34" t="s">
        <v>7172</v>
      </c>
      <c r="K569" s="50">
        <f t="shared" si="48"/>
        <v>1087</v>
      </c>
      <c r="L569" s="38">
        <f t="shared" si="49"/>
        <v>5827262</v>
      </c>
      <c r="M569" t="str">
        <f t="shared" si="50"/>
        <v/>
      </c>
      <c r="R569" s="38">
        <f t="shared" si="53"/>
        <v>5827262</v>
      </c>
    </row>
    <row r="570" spans="2:18" hidden="1">
      <c r="B570" s="33">
        <v>44945</v>
      </c>
      <c r="C570" s="34" t="s">
        <v>7204</v>
      </c>
      <c r="D570" s="34" t="s">
        <v>2256</v>
      </c>
      <c r="E570" s="34" t="s">
        <v>7205</v>
      </c>
      <c r="F570" s="35">
        <v>5396093</v>
      </c>
      <c r="G570" s="36" t="s">
        <v>2255</v>
      </c>
      <c r="H570" s="35">
        <v>539609</v>
      </c>
      <c r="I570" s="34" t="s">
        <v>2360</v>
      </c>
      <c r="J570" s="34" t="s">
        <v>7172</v>
      </c>
      <c r="K570" s="50">
        <f t="shared" si="48"/>
        <v>1790</v>
      </c>
      <c r="L570" s="38">
        <f t="shared" si="49"/>
        <v>5935702</v>
      </c>
      <c r="M570" t="str">
        <f t="shared" si="50"/>
        <v/>
      </c>
      <c r="R570" s="38">
        <f t="shared" si="53"/>
        <v>5935702</v>
      </c>
    </row>
    <row r="571" spans="2:18" hidden="1">
      <c r="B571" s="33">
        <v>44930</v>
      </c>
      <c r="C571" s="34" t="s">
        <v>7173</v>
      </c>
      <c r="D571" s="34" t="s">
        <v>2256</v>
      </c>
      <c r="E571" s="34" t="s">
        <v>7174</v>
      </c>
      <c r="F571" s="35">
        <v>5404304</v>
      </c>
      <c r="G571" s="36" t="s">
        <v>2255</v>
      </c>
      <c r="H571" s="35">
        <v>540430</v>
      </c>
      <c r="I571" s="34" t="s">
        <v>2360</v>
      </c>
      <c r="J571" s="34" t="s">
        <v>7172</v>
      </c>
      <c r="K571" s="50">
        <f t="shared" si="48"/>
        <v>395</v>
      </c>
      <c r="L571" s="38">
        <f t="shared" si="49"/>
        <v>5944734</v>
      </c>
      <c r="M571" t="str">
        <f t="shared" si="50"/>
        <v/>
      </c>
      <c r="R571" s="38">
        <f t="shared" si="53"/>
        <v>5944734</v>
      </c>
    </row>
    <row r="572" spans="2:18" hidden="1">
      <c r="B572" s="33">
        <v>44964</v>
      </c>
      <c r="C572" s="34" t="s">
        <v>7213</v>
      </c>
      <c r="D572" s="34" t="s">
        <v>2256</v>
      </c>
      <c r="E572" s="34" t="s">
        <v>7178</v>
      </c>
      <c r="F572" s="35">
        <v>5433215</v>
      </c>
      <c r="G572" s="36" t="s">
        <v>2255</v>
      </c>
      <c r="H572" s="35">
        <v>543322</v>
      </c>
      <c r="I572" s="34" t="s">
        <v>2360</v>
      </c>
      <c r="J572" s="34" t="s">
        <v>7172</v>
      </c>
      <c r="K572" s="50">
        <f t="shared" si="48"/>
        <v>3069</v>
      </c>
      <c r="L572" s="38">
        <f t="shared" si="49"/>
        <v>5976537</v>
      </c>
      <c r="M572" t="str">
        <f t="shared" si="50"/>
        <v/>
      </c>
      <c r="R572" s="38">
        <f t="shared" si="53"/>
        <v>5976537</v>
      </c>
    </row>
    <row r="573" spans="2:18" hidden="1">
      <c r="B573" s="33">
        <v>44939</v>
      </c>
      <c r="C573" s="34" t="s">
        <v>8099</v>
      </c>
      <c r="D573" s="34" t="s">
        <v>2256</v>
      </c>
      <c r="E573" s="34" t="s">
        <v>8100</v>
      </c>
      <c r="F573" s="35">
        <v>5559536</v>
      </c>
      <c r="G573" s="36" t="s">
        <v>2255</v>
      </c>
      <c r="H573" s="35">
        <v>555954</v>
      </c>
      <c r="I573" s="34" t="s">
        <v>8093</v>
      </c>
      <c r="J573" s="34" t="s">
        <v>8094</v>
      </c>
      <c r="K573" s="50">
        <f t="shared" si="48"/>
        <v>1459</v>
      </c>
      <c r="L573" s="38">
        <f t="shared" si="49"/>
        <v>6115490</v>
      </c>
      <c r="M573" t="str">
        <f t="shared" si="50"/>
        <v/>
      </c>
      <c r="R573" s="38">
        <f t="shared" si="53"/>
        <v>6115490</v>
      </c>
    </row>
    <row r="574" spans="2:18" hidden="1">
      <c r="B574" s="33">
        <v>45020</v>
      </c>
      <c r="C574" s="34" t="s">
        <v>7163</v>
      </c>
      <c r="D574" s="34" t="s">
        <v>2256</v>
      </c>
      <c r="E574" s="34" t="s">
        <v>7131</v>
      </c>
      <c r="F574" s="35">
        <v>5561280</v>
      </c>
      <c r="G574" s="36" t="s">
        <v>2255</v>
      </c>
      <c r="H574" s="35">
        <v>556128</v>
      </c>
      <c r="I574" s="34" t="s">
        <v>7131</v>
      </c>
      <c r="J574" s="34" t="s">
        <v>7132</v>
      </c>
      <c r="K574">
        <f t="shared" si="48"/>
        <v>19268</v>
      </c>
      <c r="L574" s="38">
        <f t="shared" si="49"/>
        <v>6117408</v>
      </c>
      <c r="M574" t="str">
        <f t="shared" si="50"/>
        <v/>
      </c>
      <c r="R574" s="38">
        <f t="shared" si="53"/>
        <v>6117408</v>
      </c>
    </row>
    <row r="575" spans="2:18" hidden="1">
      <c r="B575" s="33">
        <v>45026</v>
      </c>
      <c r="C575" s="34" t="s">
        <v>7278</v>
      </c>
      <c r="D575" s="34" t="s">
        <v>2256</v>
      </c>
      <c r="E575" s="34" t="s">
        <v>7253</v>
      </c>
      <c r="F575" s="35">
        <v>5720665</v>
      </c>
      <c r="G575" s="36" t="s">
        <v>2255</v>
      </c>
      <c r="H575" s="35">
        <v>572067</v>
      </c>
      <c r="I575" s="34" t="s">
        <v>2360</v>
      </c>
      <c r="J575" s="34" t="s">
        <v>7172</v>
      </c>
      <c r="K575" s="50">
        <f t="shared" si="48"/>
        <v>20504</v>
      </c>
      <c r="L575" s="38">
        <f t="shared" si="49"/>
        <v>6292732</v>
      </c>
      <c r="M575" t="str">
        <f t="shared" si="50"/>
        <v/>
      </c>
      <c r="R575" s="38">
        <f t="shared" si="53"/>
        <v>6292732</v>
      </c>
    </row>
    <row r="576" spans="2:18" hidden="1">
      <c r="B576" s="33">
        <v>44940</v>
      </c>
      <c r="C576" s="34" t="s">
        <v>7946</v>
      </c>
      <c r="D576" s="34" t="s">
        <v>2256</v>
      </c>
      <c r="E576" s="34" t="s">
        <v>7947</v>
      </c>
      <c r="F576" s="35">
        <v>5798280</v>
      </c>
      <c r="G576" s="36" t="s">
        <v>2255</v>
      </c>
      <c r="H576" s="35">
        <v>579828</v>
      </c>
      <c r="I576" s="34" t="s">
        <v>3509</v>
      </c>
      <c r="J576" s="34" t="s">
        <v>7943</v>
      </c>
      <c r="K576" s="50">
        <f t="shared" si="48"/>
        <v>1572</v>
      </c>
      <c r="L576" s="38">
        <f t="shared" si="49"/>
        <v>6378108</v>
      </c>
      <c r="M576" t="str">
        <f t="shared" si="50"/>
        <v/>
      </c>
      <c r="R576" s="38">
        <f t="shared" si="53"/>
        <v>6378108</v>
      </c>
    </row>
    <row r="577" spans="2:18" hidden="1" outlineLevel="1">
      <c r="B577" s="33">
        <v>44972</v>
      </c>
      <c r="C577" s="34" t="s">
        <v>3049</v>
      </c>
      <c r="D577" s="34" t="s">
        <v>2256</v>
      </c>
      <c r="E577" s="34" t="s">
        <v>3050</v>
      </c>
      <c r="F577" s="35">
        <v>2163000</v>
      </c>
      <c r="G577" s="36" t="s">
        <v>2255</v>
      </c>
      <c r="H577" s="35">
        <v>216300</v>
      </c>
      <c r="I577" s="34" t="s">
        <v>2613</v>
      </c>
      <c r="J577" s="34" t="s">
        <v>2614</v>
      </c>
      <c r="K577" s="50">
        <f t="shared" si="48"/>
        <v>4201</v>
      </c>
      <c r="L577" s="38">
        <f t="shared" si="49"/>
        <v>2379300</v>
      </c>
      <c r="M577" t="str">
        <f t="shared" si="50"/>
        <v/>
      </c>
    </row>
    <row r="578" spans="2:18" hidden="1" collapsed="1">
      <c r="B578" s="33">
        <v>44943</v>
      </c>
      <c r="C578" s="34" t="s">
        <v>7835</v>
      </c>
      <c r="D578" s="34" t="s">
        <v>2256</v>
      </c>
      <c r="E578" s="34" t="s">
        <v>7836</v>
      </c>
      <c r="F578" s="35">
        <v>6069106</v>
      </c>
      <c r="G578" s="36" t="s">
        <v>2255</v>
      </c>
      <c r="H578" s="35">
        <v>606911</v>
      </c>
      <c r="I578" s="34" t="s">
        <v>7833</v>
      </c>
      <c r="J578" s="34" t="s">
        <v>7834</v>
      </c>
      <c r="K578" s="50">
        <f t="shared" si="48"/>
        <v>1717</v>
      </c>
      <c r="L578" s="38">
        <f t="shared" si="49"/>
        <v>6676017</v>
      </c>
      <c r="M578" t="str">
        <f t="shared" si="50"/>
        <v/>
      </c>
      <c r="R578" s="38">
        <f t="shared" ref="R578:R595" si="54">+L578-Q578</f>
        <v>6676017</v>
      </c>
    </row>
    <row r="579" spans="2:18" hidden="1">
      <c r="B579" s="33">
        <v>44928</v>
      </c>
      <c r="C579" s="34" t="s">
        <v>6164</v>
      </c>
      <c r="D579" s="34" t="s">
        <v>2256</v>
      </c>
      <c r="E579" s="34" t="s">
        <v>7498</v>
      </c>
      <c r="F579" s="35">
        <v>6405754</v>
      </c>
      <c r="G579" s="36" t="s">
        <v>2255</v>
      </c>
      <c r="H579" s="35">
        <v>640575</v>
      </c>
      <c r="I579" s="34" t="s">
        <v>7499</v>
      </c>
      <c r="J579" s="34" t="s">
        <v>7500</v>
      </c>
      <c r="K579" s="50">
        <f t="shared" si="48"/>
        <v>53</v>
      </c>
      <c r="L579" s="38">
        <f t="shared" si="49"/>
        <v>7046329</v>
      </c>
      <c r="M579" t="str">
        <f t="shared" si="50"/>
        <v/>
      </c>
      <c r="R579" s="38">
        <f t="shared" si="54"/>
        <v>7046329</v>
      </c>
    </row>
    <row r="580" spans="2:18" hidden="1">
      <c r="B580" s="33">
        <v>45034</v>
      </c>
      <c r="C580" s="34" t="s">
        <v>7165</v>
      </c>
      <c r="D580" s="34" t="s">
        <v>2256</v>
      </c>
      <c r="E580" s="34" t="s">
        <v>7131</v>
      </c>
      <c r="F580" s="35">
        <v>6418760</v>
      </c>
      <c r="G580" s="36" t="s">
        <v>2255</v>
      </c>
      <c r="H580" s="35">
        <v>641876</v>
      </c>
      <c r="I580" s="34" t="s">
        <v>7131</v>
      </c>
      <c r="J580" s="34" t="s">
        <v>7132</v>
      </c>
      <c r="K580">
        <f t="shared" ref="K580:K643" si="55">+C580*1</f>
        <v>22385</v>
      </c>
      <c r="L580" s="38">
        <f t="shared" ref="L580:L643" si="56">+F580+H580</f>
        <v>7060636</v>
      </c>
      <c r="M580" t="str">
        <f t="shared" ref="M580:M643" si="57">+IF(L580&gt;=0,"","HT")</f>
        <v/>
      </c>
      <c r="R580" s="38">
        <f t="shared" si="54"/>
        <v>7060636</v>
      </c>
    </row>
    <row r="581" spans="2:18" hidden="1">
      <c r="B581" s="33">
        <v>44936</v>
      </c>
      <c r="C581" s="34" t="s">
        <v>7461</v>
      </c>
      <c r="D581" s="34" t="s">
        <v>2256</v>
      </c>
      <c r="E581" s="34" t="s">
        <v>7462</v>
      </c>
      <c r="F581" s="35">
        <v>6540369</v>
      </c>
      <c r="G581" s="36" t="s">
        <v>2255</v>
      </c>
      <c r="H581" s="35">
        <v>654037</v>
      </c>
      <c r="I581" s="34" t="s">
        <v>2532</v>
      </c>
      <c r="J581" s="34" t="s">
        <v>7458</v>
      </c>
      <c r="K581" s="50">
        <f t="shared" si="55"/>
        <v>1029</v>
      </c>
      <c r="L581" s="38">
        <f t="shared" si="56"/>
        <v>7194406</v>
      </c>
      <c r="M581" t="str">
        <f t="shared" si="57"/>
        <v/>
      </c>
      <c r="R581" s="38">
        <f t="shared" si="54"/>
        <v>7194406</v>
      </c>
    </row>
    <row r="582" spans="2:18" hidden="1">
      <c r="B582" s="33">
        <v>44932</v>
      </c>
      <c r="C582" s="34" t="s">
        <v>7374</v>
      </c>
      <c r="D582" s="34" t="s">
        <v>2256</v>
      </c>
      <c r="E582" s="34" t="s">
        <v>7375</v>
      </c>
      <c r="F582" s="35">
        <v>6741566</v>
      </c>
      <c r="G582" s="36" t="s">
        <v>2255</v>
      </c>
      <c r="H582" s="35">
        <v>674157</v>
      </c>
      <c r="I582" s="34" t="s">
        <v>7372</v>
      </c>
      <c r="J582" s="34" t="s">
        <v>7373</v>
      </c>
      <c r="K582" s="50">
        <f t="shared" si="55"/>
        <v>773</v>
      </c>
      <c r="L582" s="38">
        <f t="shared" si="56"/>
        <v>7415723</v>
      </c>
      <c r="M582" t="str">
        <f t="shared" si="57"/>
        <v/>
      </c>
      <c r="R582" s="38">
        <f t="shared" si="54"/>
        <v>7415723</v>
      </c>
    </row>
    <row r="583" spans="2:18" hidden="1">
      <c r="B583" s="33">
        <v>44960</v>
      </c>
      <c r="C583" s="34" t="s">
        <v>7729</v>
      </c>
      <c r="D583" s="34" t="s">
        <v>2256</v>
      </c>
      <c r="E583" s="34" t="s">
        <v>7730</v>
      </c>
      <c r="F583" s="35">
        <v>6805410</v>
      </c>
      <c r="G583" s="36" t="s">
        <v>2255</v>
      </c>
      <c r="H583" s="35">
        <v>680541</v>
      </c>
      <c r="I583" s="34" t="s">
        <v>7727</v>
      </c>
      <c r="J583" s="34" t="s">
        <v>7728</v>
      </c>
      <c r="K583" s="50">
        <f t="shared" si="55"/>
        <v>2853</v>
      </c>
      <c r="L583" s="38">
        <f t="shared" si="56"/>
        <v>7485951</v>
      </c>
      <c r="M583" t="str">
        <f t="shared" si="57"/>
        <v/>
      </c>
      <c r="R583" s="38">
        <f t="shared" si="54"/>
        <v>7485951</v>
      </c>
    </row>
    <row r="584" spans="2:18" hidden="1">
      <c r="B584" s="33">
        <v>44945</v>
      </c>
      <c r="C584" s="34" t="s">
        <v>7206</v>
      </c>
      <c r="D584" s="34" t="s">
        <v>2256</v>
      </c>
      <c r="E584" s="34" t="s">
        <v>7207</v>
      </c>
      <c r="F584" s="35">
        <v>6888000</v>
      </c>
      <c r="G584" s="36" t="s">
        <v>2255</v>
      </c>
      <c r="H584" s="35">
        <v>688800</v>
      </c>
      <c r="I584" s="34" t="s">
        <v>2360</v>
      </c>
      <c r="J584" s="34" t="s">
        <v>7172</v>
      </c>
      <c r="K584" s="50">
        <f t="shared" si="55"/>
        <v>1793</v>
      </c>
      <c r="L584" s="38">
        <f t="shared" si="56"/>
        <v>7576800</v>
      </c>
      <c r="M584" t="str">
        <f t="shared" si="57"/>
        <v/>
      </c>
      <c r="R584" s="38">
        <f t="shared" si="54"/>
        <v>7576800</v>
      </c>
    </row>
    <row r="585" spans="2:18" hidden="1">
      <c r="B585" s="33">
        <v>44945</v>
      </c>
      <c r="C585" s="34" t="s">
        <v>7208</v>
      </c>
      <c r="D585" s="34" t="s">
        <v>2256</v>
      </c>
      <c r="E585" s="34" t="s">
        <v>7209</v>
      </c>
      <c r="F585" s="35">
        <v>6888000</v>
      </c>
      <c r="G585" s="36" t="s">
        <v>2255</v>
      </c>
      <c r="H585" s="35">
        <v>688800</v>
      </c>
      <c r="I585" s="34" t="s">
        <v>2360</v>
      </c>
      <c r="J585" s="34" t="s">
        <v>7172</v>
      </c>
      <c r="K585" s="50">
        <f t="shared" si="55"/>
        <v>1812</v>
      </c>
      <c r="L585" s="38">
        <f t="shared" si="56"/>
        <v>7576800</v>
      </c>
      <c r="M585" t="str">
        <f t="shared" si="57"/>
        <v/>
      </c>
      <c r="R585" s="38">
        <f t="shared" si="54"/>
        <v>7576800</v>
      </c>
    </row>
    <row r="586" spans="2:18" hidden="1">
      <c r="B586" s="33">
        <v>45040</v>
      </c>
      <c r="C586" s="34" t="s">
        <v>7290</v>
      </c>
      <c r="D586" s="34" t="s">
        <v>2256</v>
      </c>
      <c r="E586" s="34" t="s">
        <v>7255</v>
      </c>
      <c r="F586" s="35">
        <v>6955620</v>
      </c>
      <c r="G586" s="36" t="s">
        <v>2255</v>
      </c>
      <c r="H586" s="35">
        <v>695562</v>
      </c>
      <c r="I586" s="34" t="s">
        <v>2360</v>
      </c>
      <c r="J586" s="34" t="s">
        <v>7172</v>
      </c>
      <c r="K586" s="50">
        <f t="shared" si="55"/>
        <v>23626</v>
      </c>
      <c r="L586" s="38">
        <f t="shared" si="56"/>
        <v>7651182</v>
      </c>
      <c r="M586" t="str">
        <f t="shared" si="57"/>
        <v/>
      </c>
      <c r="R586" s="38">
        <f t="shared" si="54"/>
        <v>7651182</v>
      </c>
    </row>
    <row r="587" spans="2:18" hidden="1">
      <c r="B587" s="33">
        <v>44942</v>
      </c>
      <c r="C587" s="34" t="s">
        <v>7378</v>
      </c>
      <c r="D587" s="34" t="s">
        <v>2256</v>
      </c>
      <c r="E587" s="34" t="s">
        <v>7379</v>
      </c>
      <c r="F587" s="35">
        <v>6996719</v>
      </c>
      <c r="G587" s="36" t="s">
        <v>2255</v>
      </c>
      <c r="H587" s="35">
        <v>699672</v>
      </c>
      <c r="I587" s="34" t="s">
        <v>7372</v>
      </c>
      <c r="J587" s="34" t="s">
        <v>7373</v>
      </c>
      <c r="K587" s="50">
        <f t="shared" si="55"/>
        <v>1620</v>
      </c>
      <c r="L587" s="38">
        <f t="shared" si="56"/>
        <v>7696391</v>
      </c>
      <c r="M587" t="str">
        <f t="shared" si="57"/>
        <v/>
      </c>
      <c r="R587" s="38">
        <f t="shared" si="54"/>
        <v>7696391</v>
      </c>
    </row>
    <row r="588" spans="2:18" hidden="1">
      <c r="B588" s="33">
        <v>45026</v>
      </c>
      <c r="C588" s="34" t="s">
        <v>7765</v>
      </c>
      <c r="D588" s="34" t="s">
        <v>2256</v>
      </c>
      <c r="E588" s="34" t="s">
        <v>7766</v>
      </c>
      <c r="F588" s="35">
        <v>7095480</v>
      </c>
      <c r="G588" s="36" t="s">
        <v>2255</v>
      </c>
      <c r="H588" s="35">
        <v>709548</v>
      </c>
      <c r="I588" s="34" t="s">
        <v>2257</v>
      </c>
      <c r="J588" s="34" t="s">
        <v>7745</v>
      </c>
      <c r="K588" s="50">
        <f t="shared" si="55"/>
        <v>20525</v>
      </c>
      <c r="L588" s="38">
        <f t="shared" si="56"/>
        <v>7805028</v>
      </c>
      <c r="M588" t="str">
        <f t="shared" si="57"/>
        <v/>
      </c>
      <c r="R588" s="38">
        <f t="shared" si="54"/>
        <v>7805028</v>
      </c>
    </row>
    <row r="589" spans="2:18" hidden="1">
      <c r="B589" s="33">
        <v>44939</v>
      </c>
      <c r="C589" s="34" t="s">
        <v>8067</v>
      </c>
      <c r="D589" s="34" t="s">
        <v>2256</v>
      </c>
      <c r="E589" s="34" t="s">
        <v>8068</v>
      </c>
      <c r="F589" s="35">
        <v>7243530</v>
      </c>
      <c r="G589" s="36" t="s">
        <v>2255</v>
      </c>
      <c r="H589" s="35">
        <v>724353</v>
      </c>
      <c r="I589" s="34" t="s">
        <v>8061</v>
      </c>
      <c r="J589" s="34" t="s">
        <v>8062</v>
      </c>
      <c r="K589" s="50">
        <f t="shared" si="55"/>
        <v>1518</v>
      </c>
      <c r="L589" s="38">
        <f t="shared" si="56"/>
        <v>7967883</v>
      </c>
      <c r="M589" t="str">
        <f t="shared" si="57"/>
        <v/>
      </c>
      <c r="R589" s="38">
        <f t="shared" si="54"/>
        <v>7967883</v>
      </c>
    </row>
    <row r="590" spans="2:18" hidden="1">
      <c r="B590" s="33">
        <v>44940</v>
      </c>
      <c r="C590" s="34" t="s">
        <v>7598</v>
      </c>
      <c r="D590" s="34" t="s">
        <v>2256</v>
      </c>
      <c r="E590" s="34" t="s">
        <v>7599</v>
      </c>
      <c r="F590" s="35">
        <v>7245589</v>
      </c>
      <c r="G590" s="36" t="s">
        <v>2255</v>
      </c>
      <c r="H590" s="35">
        <v>724559</v>
      </c>
      <c r="I590" s="34" t="s">
        <v>7596</v>
      </c>
      <c r="J590" s="34" t="s">
        <v>7597</v>
      </c>
      <c r="K590" s="50">
        <f t="shared" si="55"/>
        <v>1532</v>
      </c>
      <c r="L590" s="38">
        <f t="shared" si="56"/>
        <v>7970148</v>
      </c>
      <c r="M590" t="str">
        <f t="shared" si="57"/>
        <v/>
      </c>
      <c r="R590" s="38">
        <f t="shared" si="54"/>
        <v>7970148</v>
      </c>
    </row>
    <row r="591" spans="2:18" hidden="1">
      <c r="B591" s="33">
        <v>44932</v>
      </c>
      <c r="C591" s="34" t="s">
        <v>7175</v>
      </c>
      <c r="D591" s="34" t="s">
        <v>2256</v>
      </c>
      <c r="E591" s="34" t="s">
        <v>7176</v>
      </c>
      <c r="F591" s="35">
        <v>7619225</v>
      </c>
      <c r="G591" s="36" t="s">
        <v>2255</v>
      </c>
      <c r="H591" s="35">
        <v>761923</v>
      </c>
      <c r="I591" s="34" t="s">
        <v>2360</v>
      </c>
      <c r="J591" s="34" t="s">
        <v>7172</v>
      </c>
      <c r="K591" s="50">
        <f t="shared" si="55"/>
        <v>770</v>
      </c>
      <c r="L591" s="38">
        <f t="shared" si="56"/>
        <v>8381148</v>
      </c>
      <c r="M591" t="str">
        <f t="shared" si="57"/>
        <v/>
      </c>
      <c r="R591" s="38">
        <f t="shared" si="54"/>
        <v>8381148</v>
      </c>
    </row>
    <row r="592" spans="2:18" hidden="1">
      <c r="B592" s="33">
        <v>44933</v>
      </c>
      <c r="C592" s="34" t="s">
        <v>8252</v>
      </c>
      <c r="D592" s="34" t="s">
        <v>2256</v>
      </c>
      <c r="E592" s="34" t="s">
        <v>8253</v>
      </c>
      <c r="F592" s="35">
        <v>7662896</v>
      </c>
      <c r="G592" s="36" t="s">
        <v>2255</v>
      </c>
      <c r="H592" s="35">
        <v>766290</v>
      </c>
      <c r="I592" s="34" t="s">
        <v>8254</v>
      </c>
      <c r="J592" s="34" t="s">
        <v>8255</v>
      </c>
      <c r="K592" s="50">
        <f t="shared" si="55"/>
        <v>864</v>
      </c>
      <c r="L592" s="38">
        <f t="shared" si="56"/>
        <v>8429186</v>
      </c>
      <c r="M592" t="str">
        <f t="shared" si="57"/>
        <v/>
      </c>
      <c r="R592" s="38">
        <f t="shared" si="54"/>
        <v>8429186</v>
      </c>
    </row>
    <row r="593" spans="2:18" hidden="1">
      <c r="B593" s="33">
        <v>44959</v>
      </c>
      <c r="C593" s="34" t="s">
        <v>7750</v>
      </c>
      <c r="D593" s="34" t="s">
        <v>2256</v>
      </c>
      <c r="E593" s="34" t="s">
        <v>7751</v>
      </c>
      <c r="F593" s="35">
        <v>7910970</v>
      </c>
      <c r="G593" s="36" t="s">
        <v>2255</v>
      </c>
      <c r="H593" s="35">
        <v>791097</v>
      </c>
      <c r="I593" s="34" t="s">
        <v>2257</v>
      </c>
      <c r="J593" s="34" t="s">
        <v>7745</v>
      </c>
      <c r="K593" s="50">
        <f t="shared" si="55"/>
        <v>2818</v>
      </c>
      <c r="L593" s="38">
        <f t="shared" si="56"/>
        <v>8702067</v>
      </c>
      <c r="M593" t="str">
        <f t="shared" si="57"/>
        <v/>
      </c>
      <c r="R593" s="38">
        <f t="shared" si="54"/>
        <v>8702067</v>
      </c>
    </row>
    <row r="594" spans="2:18" hidden="1">
      <c r="B594" s="33">
        <v>44940</v>
      </c>
      <c r="C594" s="34" t="s">
        <v>7189</v>
      </c>
      <c r="D594" s="34" t="s">
        <v>2256</v>
      </c>
      <c r="E594" s="34" t="s">
        <v>7176</v>
      </c>
      <c r="F594" s="35">
        <v>7986182</v>
      </c>
      <c r="G594" s="36" t="s">
        <v>2255</v>
      </c>
      <c r="H594" s="35">
        <v>798618</v>
      </c>
      <c r="I594" s="34" t="s">
        <v>2360</v>
      </c>
      <c r="J594" s="34" t="s">
        <v>7172</v>
      </c>
      <c r="K594" s="50">
        <f t="shared" si="55"/>
        <v>1562</v>
      </c>
      <c r="L594" s="38">
        <f t="shared" si="56"/>
        <v>8784800</v>
      </c>
      <c r="M594" t="str">
        <f t="shared" si="57"/>
        <v/>
      </c>
      <c r="R594" s="38">
        <f t="shared" si="54"/>
        <v>8784800</v>
      </c>
    </row>
    <row r="595" spans="2:18" hidden="1">
      <c r="B595" s="33">
        <v>45042</v>
      </c>
      <c r="C595" s="34" t="s">
        <v>8231</v>
      </c>
      <c r="D595" s="34" t="s">
        <v>2256</v>
      </c>
      <c r="E595" s="34" t="s">
        <v>4891</v>
      </c>
      <c r="F595" s="35">
        <v>8115500</v>
      </c>
      <c r="G595" s="36" t="s">
        <v>2255</v>
      </c>
      <c r="H595" s="35">
        <v>811550</v>
      </c>
      <c r="I595" s="34" t="s">
        <v>4891</v>
      </c>
      <c r="J595" s="34" t="s">
        <v>8198</v>
      </c>
      <c r="K595" s="50">
        <f t="shared" si="55"/>
        <v>24966</v>
      </c>
      <c r="L595" s="38">
        <f t="shared" si="56"/>
        <v>8927050</v>
      </c>
      <c r="M595" t="str">
        <f t="shared" si="57"/>
        <v/>
      </c>
      <c r="R595" s="38">
        <f t="shared" si="54"/>
        <v>8927050</v>
      </c>
    </row>
    <row r="596" spans="2:18" hidden="1" outlineLevel="1">
      <c r="B596" s="33">
        <v>44973</v>
      </c>
      <c r="C596" s="34" t="s">
        <v>3067</v>
      </c>
      <c r="D596" s="34" t="s">
        <v>2256</v>
      </c>
      <c r="E596" s="34" t="s">
        <v>3068</v>
      </c>
      <c r="F596" s="35">
        <v>1212783</v>
      </c>
      <c r="G596" s="36" t="s">
        <v>2255</v>
      </c>
      <c r="H596" s="35">
        <v>121278</v>
      </c>
      <c r="I596" s="34" t="s">
        <v>2308</v>
      </c>
      <c r="J596" s="34" t="s">
        <v>2309</v>
      </c>
      <c r="K596" s="50">
        <f t="shared" si="55"/>
        <v>5008</v>
      </c>
      <c r="L596" s="38">
        <f t="shared" si="56"/>
        <v>1334061</v>
      </c>
      <c r="M596" t="str">
        <f t="shared" si="57"/>
        <v/>
      </c>
    </row>
    <row r="597" spans="2:18" hidden="1" collapsed="1">
      <c r="B597" s="33">
        <v>45021</v>
      </c>
      <c r="C597" s="34" t="s">
        <v>8227</v>
      </c>
      <c r="D597" s="34" t="s">
        <v>2256</v>
      </c>
      <c r="E597" s="34" t="s">
        <v>4891</v>
      </c>
      <c r="F597" s="35">
        <v>8265400</v>
      </c>
      <c r="G597" s="36" t="s">
        <v>2255</v>
      </c>
      <c r="H597" s="35">
        <v>826540</v>
      </c>
      <c r="I597" s="34" t="s">
        <v>4891</v>
      </c>
      <c r="J597" s="34" t="s">
        <v>8198</v>
      </c>
      <c r="K597" s="50">
        <f t="shared" si="55"/>
        <v>19341</v>
      </c>
      <c r="L597" s="38">
        <f t="shared" si="56"/>
        <v>9091940</v>
      </c>
      <c r="M597" t="str">
        <f t="shared" si="57"/>
        <v/>
      </c>
      <c r="R597" s="38">
        <f t="shared" ref="R597:R603" si="58">+L597-Q597</f>
        <v>9091940</v>
      </c>
    </row>
    <row r="598" spans="2:18" hidden="1">
      <c r="B598" s="33">
        <v>44936</v>
      </c>
      <c r="C598" s="34" t="s">
        <v>7299</v>
      </c>
      <c r="D598" s="34" t="s">
        <v>2256</v>
      </c>
      <c r="E598" s="34" t="s">
        <v>7300</v>
      </c>
      <c r="F598" s="35">
        <v>8277074</v>
      </c>
      <c r="G598" s="36" t="s">
        <v>2255</v>
      </c>
      <c r="H598" s="35">
        <v>827707</v>
      </c>
      <c r="I598" s="34" t="s">
        <v>5263</v>
      </c>
      <c r="J598" s="34" t="s">
        <v>7298</v>
      </c>
      <c r="K598" s="50">
        <f t="shared" si="55"/>
        <v>1024</v>
      </c>
      <c r="L598" s="38">
        <f t="shared" si="56"/>
        <v>9104781</v>
      </c>
      <c r="M598" t="str">
        <f t="shared" si="57"/>
        <v/>
      </c>
      <c r="R598" s="38">
        <f t="shared" si="58"/>
        <v>9104781</v>
      </c>
    </row>
    <row r="599" spans="2:18" hidden="1">
      <c r="B599" s="33">
        <v>44931</v>
      </c>
      <c r="C599" s="34" t="s">
        <v>7854</v>
      </c>
      <c r="D599" s="34" t="s">
        <v>2256</v>
      </c>
      <c r="E599" s="34" t="s">
        <v>7855</v>
      </c>
      <c r="F599" s="35">
        <v>8379338</v>
      </c>
      <c r="G599" s="36" t="s">
        <v>2255</v>
      </c>
      <c r="H599" s="35">
        <v>837934</v>
      </c>
      <c r="I599" s="34" t="s">
        <v>7850</v>
      </c>
      <c r="J599" s="34" t="s">
        <v>7851</v>
      </c>
      <c r="K599" s="50">
        <f t="shared" si="55"/>
        <v>411</v>
      </c>
      <c r="L599" s="38">
        <f t="shared" si="56"/>
        <v>9217272</v>
      </c>
      <c r="M599" t="str">
        <f t="shared" si="57"/>
        <v/>
      </c>
      <c r="R599" s="38">
        <f t="shared" si="58"/>
        <v>9217272</v>
      </c>
    </row>
    <row r="600" spans="2:18" hidden="1">
      <c r="B600" s="33">
        <v>44931</v>
      </c>
      <c r="C600" s="34" t="s">
        <v>7974</v>
      </c>
      <c r="D600" s="34" t="s">
        <v>2256</v>
      </c>
      <c r="E600" s="34" t="s">
        <v>7971</v>
      </c>
      <c r="F600" s="35">
        <v>8434271</v>
      </c>
      <c r="G600" s="36" t="s">
        <v>2255</v>
      </c>
      <c r="H600" s="35">
        <v>843427</v>
      </c>
      <c r="I600" s="34" t="s">
        <v>3176</v>
      </c>
      <c r="J600" s="34" t="s">
        <v>7972</v>
      </c>
      <c r="K600" s="50">
        <f t="shared" si="55"/>
        <v>470</v>
      </c>
      <c r="L600" s="38">
        <f t="shared" si="56"/>
        <v>9277698</v>
      </c>
      <c r="M600" t="str">
        <f t="shared" si="57"/>
        <v/>
      </c>
      <c r="R600" s="38">
        <f t="shared" si="58"/>
        <v>9277698</v>
      </c>
    </row>
    <row r="601" spans="2:18" hidden="1">
      <c r="B601" s="33">
        <v>44928</v>
      </c>
      <c r="C601" s="34" t="s">
        <v>7743</v>
      </c>
      <c r="D601" s="34" t="s">
        <v>2256</v>
      </c>
      <c r="E601" s="34" t="s">
        <v>7744</v>
      </c>
      <c r="F601" s="35">
        <v>8737334</v>
      </c>
      <c r="G601" s="36" t="s">
        <v>2255</v>
      </c>
      <c r="H601" s="35">
        <v>873733</v>
      </c>
      <c r="I601" s="34" t="s">
        <v>2257</v>
      </c>
      <c r="J601" s="34" t="s">
        <v>7745</v>
      </c>
      <c r="K601" s="50">
        <f t="shared" si="55"/>
        <v>55</v>
      </c>
      <c r="L601" s="38">
        <f t="shared" si="56"/>
        <v>9611067</v>
      </c>
      <c r="M601" t="str">
        <f t="shared" si="57"/>
        <v/>
      </c>
      <c r="R601" s="38">
        <f t="shared" si="58"/>
        <v>9611067</v>
      </c>
    </row>
    <row r="602" spans="2:18" hidden="1">
      <c r="B602" s="33">
        <v>44960</v>
      </c>
      <c r="C602" s="34" t="s">
        <v>7544</v>
      </c>
      <c r="D602" s="34" t="s">
        <v>2256</v>
      </c>
      <c r="E602" s="34" t="s">
        <v>7545</v>
      </c>
      <c r="F602" s="35">
        <v>9106650</v>
      </c>
      <c r="G602" s="36" t="s">
        <v>2255</v>
      </c>
      <c r="H602" s="35">
        <v>910665</v>
      </c>
      <c r="I602" s="34" t="s">
        <v>2262</v>
      </c>
      <c r="J602" s="34" t="s">
        <v>7535</v>
      </c>
      <c r="K602" s="50">
        <f t="shared" si="55"/>
        <v>2832</v>
      </c>
      <c r="L602" s="38">
        <f t="shared" si="56"/>
        <v>10017315</v>
      </c>
      <c r="M602" t="str">
        <f t="shared" si="57"/>
        <v/>
      </c>
      <c r="R602" s="38">
        <f t="shared" si="58"/>
        <v>10017315</v>
      </c>
    </row>
    <row r="603" spans="2:18" hidden="1">
      <c r="B603" s="33">
        <v>44936</v>
      </c>
      <c r="C603" s="34" t="s">
        <v>7858</v>
      </c>
      <c r="D603" s="34" t="s">
        <v>2256</v>
      </c>
      <c r="E603" s="34" t="s">
        <v>7859</v>
      </c>
      <c r="F603" s="35">
        <v>9261499</v>
      </c>
      <c r="G603" s="36" t="s">
        <v>2255</v>
      </c>
      <c r="H603" s="35">
        <v>926150</v>
      </c>
      <c r="I603" s="34" t="s">
        <v>7850</v>
      </c>
      <c r="J603" s="34" t="s">
        <v>7851</v>
      </c>
      <c r="K603" s="50">
        <f t="shared" si="55"/>
        <v>994</v>
      </c>
      <c r="L603" s="38">
        <f t="shared" si="56"/>
        <v>10187649</v>
      </c>
      <c r="M603" t="str">
        <f t="shared" si="57"/>
        <v/>
      </c>
      <c r="R603" s="38">
        <f t="shared" si="58"/>
        <v>10187649</v>
      </c>
    </row>
    <row r="604" spans="2:18" hidden="1" outlineLevel="1">
      <c r="B604" s="33">
        <v>44973</v>
      </c>
      <c r="C604" s="34" t="s">
        <v>3076</v>
      </c>
      <c r="D604" s="34" t="s">
        <v>2256</v>
      </c>
      <c r="E604" s="34" t="s">
        <v>3077</v>
      </c>
      <c r="F604" s="35">
        <v>372662</v>
      </c>
      <c r="G604" s="36" t="s">
        <v>2255</v>
      </c>
      <c r="H604" s="35">
        <v>37266</v>
      </c>
      <c r="I604" s="34" t="s">
        <v>2308</v>
      </c>
      <c r="J604" s="34" t="s">
        <v>2309</v>
      </c>
      <c r="K604" s="50">
        <f t="shared" si="55"/>
        <v>5493</v>
      </c>
      <c r="L604" s="38">
        <f t="shared" si="56"/>
        <v>409928</v>
      </c>
      <c r="M604" t="str">
        <f t="shared" si="57"/>
        <v/>
      </c>
    </row>
    <row r="605" spans="2:18" hidden="1" collapsed="1">
      <c r="B605" s="33">
        <v>44943</v>
      </c>
      <c r="C605" s="34" t="s">
        <v>7200</v>
      </c>
      <c r="D605" s="34" t="s">
        <v>2256</v>
      </c>
      <c r="E605" s="34" t="s">
        <v>7201</v>
      </c>
      <c r="F605" s="35">
        <v>9605415</v>
      </c>
      <c r="G605" s="36" t="s">
        <v>2255</v>
      </c>
      <c r="H605" s="35">
        <v>960542</v>
      </c>
      <c r="I605" s="34" t="s">
        <v>2360</v>
      </c>
      <c r="J605" s="34" t="s">
        <v>7172</v>
      </c>
      <c r="K605" s="50">
        <f t="shared" si="55"/>
        <v>1733</v>
      </c>
      <c r="L605" s="38">
        <f t="shared" si="56"/>
        <v>10565957</v>
      </c>
      <c r="M605" t="str">
        <f t="shared" si="57"/>
        <v/>
      </c>
      <c r="R605" s="38">
        <f t="shared" ref="R605:R616" si="59">+L605-Q605</f>
        <v>10565957</v>
      </c>
    </row>
    <row r="606" spans="2:18" hidden="1">
      <c r="B606" s="33">
        <v>44938</v>
      </c>
      <c r="C606" s="34" t="s">
        <v>5126</v>
      </c>
      <c r="D606" s="34" t="s">
        <v>2256</v>
      </c>
      <c r="E606" s="34" t="s">
        <v>8098</v>
      </c>
      <c r="F606" s="35">
        <v>9888489</v>
      </c>
      <c r="G606" s="36" t="s">
        <v>2255</v>
      </c>
      <c r="H606" s="35">
        <v>988849</v>
      </c>
      <c r="I606" s="34" t="s">
        <v>8093</v>
      </c>
      <c r="J606" s="34" t="s">
        <v>8094</v>
      </c>
      <c r="K606" s="50">
        <f t="shared" si="55"/>
        <v>1426</v>
      </c>
      <c r="L606" s="38">
        <f t="shared" si="56"/>
        <v>10877338</v>
      </c>
      <c r="M606" t="str">
        <f t="shared" si="57"/>
        <v/>
      </c>
      <c r="R606" s="38">
        <f t="shared" si="59"/>
        <v>10877338</v>
      </c>
    </row>
    <row r="607" spans="2:18" hidden="1">
      <c r="B607" s="33">
        <v>44937</v>
      </c>
      <c r="C607" s="34" t="s">
        <v>7560</v>
      </c>
      <c r="D607" s="34" t="s">
        <v>2256</v>
      </c>
      <c r="E607" s="34" t="s">
        <v>7561</v>
      </c>
      <c r="F607" s="35">
        <v>10075509</v>
      </c>
      <c r="G607" s="36" t="s">
        <v>2255</v>
      </c>
      <c r="H607" s="35">
        <v>1007551</v>
      </c>
      <c r="I607" s="34" t="s">
        <v>7118</v>
      </c>
      <c r="J607" s="34" t="s">
        <v>7559</v>
      </c>
      <c r="K607" s="50">
        <f t="shared" si="55"/>
        <v>1096</v>
      </c>
      <c r="L607" s="38">
        <f t="shared" si="56"/>
        <v>11083060</v>
      </c>
      <c r="M607" t="str">
        <f t="shared" si="57"/>
        <v/>
      </c>
      <c r="R607" s="38">
        <f t="shared" si="59"/>
        <v>11083060</v>
      </c>
    </row>
    <row r="608" spans="2:18" hidden="1">
      <c r="B608" s="33">
        <v>44929</v>
      </c>
      <c r="C608" s="34" t="s">
        <v>7848</v>
      </c>
      <c r="D608" s="34" t="s">
        <v>2256</v>
      </c>
      <c r="E608" s="34" t="s">
        <v>7849</v>
      </c>
      <c r="F608" s="35">
        <v>10155878</v>
      </c>
      <c r="G608" s="36" t="s">
        <v>2255</v>
      </c>
      <c r="H608" s="35">
        <v>1015588</v>
      </c>
      <c r="I608" s="34" t="s">
        <v>7850</v>
      </c>
      <c r="J608" s="34" t="s">
        <v>7851</v>
      </c>
      <c r="K608" s="50">
        <f t="shared" si="55"/>
        <v>118</v>
      </c>
      <c r="L608" s="38">
        <f t="shared" si="56"/>
        <v>11171466</v>
      </c>
      <c r="M608" t="str">
        <f t="shared" si="57"/>
        <v/>
      </c>
      <c r="R608" s="38">
        <f t="shared" si="59"/>
        <v>11171466</v>
      </c>
    </row>
    <row r="609" spans="1:19" hidden="1">
      <c r="B609" s="33">
        <v>44938</v>
      </c>
      <c r="C609" s="34" t="s">
        <v>5096</v>
      </c>
      <c r="D609" s="34" t="s">
        <v>2256</v>
      </c>
      <c r="E609" s="34" t="s">
        <v>7630</v>
      </c>
      <c r="F609" s="35">
        <v>10450296</v>
      </c>
      <c r="G609" s="36" t="s">
        <v>2255</v>
      </c>
      <c r="H609" s="35">
        <v>1045030</v>
      </c>
      <c r="I609" s="34" t="s">
        <v>4496</v>
      </c>
      <c r="J609" s="34" t="s">
        <v>7623</v>
      </c>
      <c r="K609" s="50">
        <f t="shared" si="55"/>
        <v>1427</v>
      </c>
      <c r="L609" s="38">
        <f t="shared" si="56"/>
        <v>11495326</v>
      </c>
      <c r="M609" t="str">
        <f t="shared" si="57"/>
        <v/>
      </c>
      <c r="R609" s="38">
        <f t="shared" si="59"/>
        <v>11495326</v>
      </c>
    </row>
    <row r="610" spans="1:19" hidden="1">
      <c r="B610" s="33">
        <v>44940</v>
      </c>
      <c r="C610" s="34" t="s">
        <v>8256</v>
      </c>
      <c r="D610" s="34" t="s">
        <v>2256</v>
      </c>
      <c r="E610" s="34" t="s">
        <v>8257</v>
      </c>
      <c r="F610" s="35">
        <v>11056342</v>
      </c>
      <c r="G610" s="36" t="s">
        <v>2255</v>
      </c>
      <c r="H610" s="35">
        <v>1105634</v>
      </c>
      <c r="I610" s="34" t="s">
        <v>8254</v>
      </c>
      <c r="J610" s="34" t="s">
        <v>8255</v>
      </c>
      <c r="K610" s="50">
        <f t="shared" si="55"/>
        <v>1594</v>
      </c>
      <c r="L610" s="38">
        <f t="shared" si="56"/>
        <v>12161976</v>
      </c>
      <c r="M610" t="str">
        <f t="shared" si="57"/>
        <v/>
      </c>
      <c r="R610" s="38">
        <f t="shared" si="59"/>
        <v>12161976</v>
      </c>
    </row>
    <row r="611" spans="1:19" hidden="1">
      <c r="B611" s="33">
        <v>44929</v>
      </c>
      <c r="C611" s="34" t="s">
        <v>7676</v>
      </c>
      <c r="D611" s="34" t="s">
        <v>2256</v>
      </c>
      <c r="E611" s="34" t="s">
        <v>7677</v>
      </c>
      <c r="F611" s="35">
        <v>11888647</v>
      </c>
      <c r="G611" s="36" t="s">
        <v>2255</v>
      </c>
      <c r="H611" s="35">
        <v>1188865</v>
      </c>
      <c r="I611" s="34" t="s">
        <v>7678</v>
      </c>
      <c r="J611" s="34" t="s">
        <v>7679</v>
      </c>
      <c r="K611" s="50">
        <f t="shared" si="55"/>
        <v>104</v>
      </c>
      <c r="L611" s="38">
        <f t="shared" si="56"/>
        <v>13077512</v>
      </c>
      <c r="M611" t="str">
        <f t="shared" si="57"/>
        <v/>
      </c>
      <c r="R611" s="38">
        <f t="shared" si="59"/>
        <v>13077512</v>
      </c>
    </row>
    <row r="612" spans="1:19" hidden="1">
      <c r="B612" s="33">
        <v>44939</v>
      </c>
      <c r="C612" s="34" t="s">
        <v>7862</v>
      </c>
      <c r="D612" s="34" t="s">
        <v>2256</v>
      </c>
      <c r="E612" s="34" t="s">
        <v>7863</v>
      </c>
      <c r="F612" s="35">
        <v>12368939</v>
      </c>
      <c r="G612" s="36" t="s">
        <v>2255</v>
      </c>
      <c r="H612" s="35">
        <v>1236894</v>
      </c>
      <c r="I612" s="34" t="s">
        <v>7850</v>
      </c>
      <c r="J612" s="34" t="s">
        <v>7851</v>
      </c>
      <c r="K612" s="50">
        <f t="shared" si="55"/>
        <v>1462</v>
      </c>
      <c r="L612" s="38">
        <f t="shared" si="56"/>
        <v>13605833</v>
      </c>
      <c r="M612" t="str">
        <f t="shared" si="57"/>
        <v/>
      </c>
      <c r="R612" s="38">
        <f t="shared" si="59"/>
        <v>13605833</v>
      </c>
    </row>
    <row r="613" spans="1:19" hidden="1">
      <c r="B613" s="33">
        <v>44930</v>
      </c>
      <c r="C613" s="34" t="s">
        <v>6494</v>
      </c>
      <c r="D613" s="34" t="s">
        <v>2256</v>
      </c>
      <c r="E613" s="34" t="s">
        <v>7536</v>
      </c>
      <c r="F613" s="35">
        <v>14595776</v>
      </c>
      <c r="G613" s="36" t="s">
        <v>2255</v>
      </c>
      <c r="H613" s="35">
        <v>1459578</v>
      </c>
      <c r="I613" s="34" t="s">
        <v>2262</v>
      </c>
      <c r="J613" s="34" t="s">
        <v>7535</v>
      </c>
      <c r="K613" s="50">
        <f t="shared" si="55"/>
        <v>224</v>
      </c>
      <c r="L613" s="38">
        <f t="shared" si="56"/>
        <v>16055354</v>
      </c>
      <c r="M613" t="str">
        <f t="shared" si="57"/>
        <v/>
      </c>
      <c r="R613" s="38">
        <f t="shared" si="59"/>
        <v>16055354</v>
      </c>
    </row>
    <row r="614" spans="1:19" hidden="1">
      <c r="B614" s="33">
        <v>44938</v>
      </c>
      <c r="C614" s="34" t="s">
        <v>7541</v>
      </c>
      <c r="D614" s="34" t="s">
        <v>2256</v>
      </c>
      <c r="E614" s="34" t="s">
        <v>7542</v>
      </c>
      <c r="F614" s="35">
        <v>15589135</v>
      </c>
      <c r="G614" s="36" t="s">
        <v>2255</v>
      </c>
      <c r="H614" s="35">
        <v>1558914</v>
      </c>
      <c r="I614" s="34" t="s">
        <v>2262</v>
      </c>
      <c r="J614" s="34" t="s">
        <v>7535</v>
      </c>
      <c r="K614" s="50">
        <f t="shared" si="55"/>
        <v>1114</v>
      </c>
      <c r="L614" s="38">
        <f t="shared" si="56"/>
        <v>17148049</v>
      </c>
      <c r="M614" t="str">
        <f t="shared" si="57"/>
        <v/>
      </c>
      <c r="R614" s="38">
        <f t="shared" si="59"/>
        <v>17148049</v>
      </c>
    </row>
    <row r="615" spans="1:19" hidden="1">
      <c r="B615" s="33">
        <v>44965</v>
      </c>
      <c r="C615" s="34" t="s">
        <v>8207</v>
      </c>
      <c r="D615" s="34" t="s">
        <v>2256</v>
      </c>
      <c r="E615" s="34" t="s">
        <v>8208</v>
      </c>
      <c r="F615" s="35">
        <v>15741420</v>
      </c>
      <c r="G615" s="36" t="s">
        <v>2255</v>
      </c>
      <c r="H615" s="35">
        <v>1574142</v>
      </c>
      <c r="I615" s="34" t="s">
        <v>4891</v>
      </c>
      <c r="J615" s="34" t="s">
        <v>8198</v>
      </c>
      <c r="K615" s="50">
        <f t="shared" si="55"/>
        <v>3149</v>
      </c>
      <c r="L615" s="38">
        <f t="shared" si="56"/>
        <v>17315562</v>
      </c>
      <c r="M615" t="str">
        <f t="shared" si="57"/>
        <v/>
      </c>
      <c r="R615" s="38">
        <f t="shared" si="59"/>
        <v>17315562</v>
      </c>
    </row>
    <row r="616" spans="1:19" hidden="1">
      <c r="B616" s="33">
        <v>44972</v>
      </c>
      <c r="C616" s="34" t="s">
        <v>8209</v>
      </c>
      <c r="D616" s="34" t="s">
        <v>2256</v>
      </c>
      <c r="E616" s="34" t="s">
        <v>8210</v>
      </c>
      <c r="F616" s="35">
        <v>15741420</v>
      </c>
      <c r="G616" s="36" t="s">
        <v>2255</v>
      </c>
      <c r="H616" s="35">
        <v>1574142</v>
      </c>
      <c r="I616" s="34" t="s">
        <v>4891</v>
      </c>
      <c r="J616" s="34" t="s">
        <v>8198</v>
      </c>
      <c r="K616" s="50">
        <f t="shared" si="55"/>
        <v>4197</v>
      </c>
      <c r="L616" s="38">
        <f t="shared" si="56"/>
        <v>17315562</v>
      </c>
      <c r="M616" t="str">
        <f t="shared" si="57"/>
        <v/>
      </c>
      <c r="R616" s="38">
        <f t="shared" si="59"/>
        <v>17315562</v>
      </c>
    </row>
    <row r="617" spans="1:19" hidden="1" outlineLevel="1">
      <c r="B617" s="33">
        <v>44974</v>
      </c>
      <c r="C617" s="34" t="s">
        <v>3096</v>
      </c>
      <c r="D617" s="34" t="s">
        <v>2256</v>
      </c>
      <c r="E617" s="34" t="s">
        <v>3097</v>
      </c>
      <c r="F617" s="35">
        <v>555290</v>
      </c>
      <c r="G617" s="36" t="s">
        <v>2255</v>
      </c>
      <c r="H617" s="35">
        <v>55529</v>
      </c>
      <c r="I617" s="34" t="s">
        <v>2308</v>
      </c>
      <c r="J617" s="34" t="s">
        <v>2309</v>
      </c>
      <c r="K617" s="50">
        <f t="shared" si="55"/>
        <v>6376</v>
      </c>
      <c r="L617" s="38">
        <f t="shared" si="56"/>
        <v>610819</v>
      </c>
      <c r="M617" t="str">
        <f t="shared" si="57"/>
        <v/>
      </c>
    </row>
    <row r="618" spans="1:19" hidden="1" collapsed="1">
      <c r="B618" s="33">
        <v>44939</v>
      </c>
      <c r="C618" s="34" t="s">
        <v>5242</v>
      </c>
      <c r="D618" s="34" t="s">
        <v>2256</v>
      </c>
      <c r="E618" s="34" t="s">
        <v>7543</v>
      </c>
      <c r="F618" s="35">
        <v>16218480</v>
      </c>
      <c r="G618" s="36" t="s">
        <v>2255</v>
      </c>
      <c r="H618" s="35">
        <v>1621848</v>
      </c>
      <c r="I618" s="34" t="s">
        <v>2262</v>
      </c>
      <c r="J618" s="34" t="s">
        <v>7535</v>
      </c>
      <c r="K618" s="50">
        <f t="shared" si="55"/>
        <v>1485</v>
      </c>
      <c r="L618" s="38">
        <f t="shared" si="56"/>
        <v>17840328</v>
      </c>
      <c r="M618" t="str">
        <f t="shared" si="57"/>
        <v/>
      </c>
      <c r="R618" s="38">
        <f>+L618-Q618</f>
        <v>17840328</v>
      </c>
    </row>
    <row r="619" spans="1:19" hidden="1">
      <c r="B619" s="33">
        <v>44939</v>
      </c>
      <c r="C619" s="34" t="s">
        <v>6319</v>
      </c>
      <c r="D619" s="34" t="s">
        <v>2256</v>
      </c>
      <c r="E619" s="34" t="s">
        <v>7188</v>
      </c>
      <c r="F619" s="35">
        <v>16783030</v>
      </c>
      <c r="G619" s="36" t="s">
        <v>2255</v>
      </c>
      <c r="H619" s="35">
        <v>1678303</v>
      </c>
      <c r="I619" s="34" t="s">
        <v>2360</v>
      </c>
      <c r="J619" s="34" t="s">
        <v>7172</v>
      </c>
      <c r="K619" s="50">
        <f t="shared" si="55"/>
        <v>1487</v>
      </c>
      <c r="L619" s="38">
        <f t="shared" si="56"/>
        <v>18461333</v>
      </c>
      <c r="M619" t="str">
        <f t="shared" si="57"/>
        <v/>
      </c>
      <c r="R619" s="38">
        <f>+L619-Q619</f>
        <v>18461333</v>
      </c>
    </row>
    <row r="620" spans="1:19" hidden="1">
      <c r="B620" s="33">
        <v>45035</v>
      </c>
      <c r="C620" s="34" t="s">
        <v>8230</v>
      </c>
      <c r="D620" s="34" t="s">
        <v>2256</v>
      </c>
      <c r="E620" s="34" t="s">
        <v>4891</v>
      </c>
      <c r="F620" s="35">
        <v>17419570</v>
      </c>
      <c r="G620" s="36" t="s">
        <v>2255</v>
      </c>
      <c r="H620" s="35">
        <v>1741957</v>
      </c>
      <c r="I620" s="34" t="s">
        <v>4891</v>
      </c>
      <c r="J620" s="34" t="s">
        <v>8198</v>
      </c>
      <c r="K620" s="50">
        <f t="shared" si="55"/>
        <v>22454</v>
      </c>
      <c r="L620" s="38">
        <f t="shared" si="56"/>
        <v>19161527</v>
      </c>
      <c r="M620" t="str">
        <f t="shared" si="57"/>
        <v/>
      </c>
      <c r="R620" s="38">
        <f>+L620-Q620</f>
        <v>19161527</v>
      </c>
    </row>
    <row r="621" spans="1:19" hidden="1">
      <c r="B621" s="33">
        <v>44939</v>
      </c>
      <c r="C621" s="34" t="s">
        <v>7301</v>
      </c>
      <c r="D621" s="34" t="s">
        <v>2256</v>
      </c>
      <c r="E621" s="34" t="s">
        <v>7302</v>
      </c>
      <c r="F621" s="35">
        <v>17964199</v>
      </c>
      <c r="G621" s="36" t="s">
        <v>2255</v>
      </c>
      <c r="H621" s="35">
        <v>1796420</v>
      </c>
      <c r="I621" s="34" t="s">
        <v>5263</v>
      </c>
      <c r="J621" s="34" t="s">
        <v>7298</v>
      </c>
      <c r="K621" s="50">
        <f t="shared" si="55"/>
        <v>1512</v>
      </c>
      <c r="L621" s="38">
        <f t="shared" si="56"/>
        <v>19760619</v>
      </c>
      <c r="M621" t="str">
        <f t="shared" si="57"/>
        <v/>
      </c>
      <c r="R621" s="38">
        <f>+L621-Q621</f>
        <v>19760619</v>
      </c>
    </row>
    <row r="622" spans="1:19" outlineLevel="1">
      <c r="A622" s="75"/>
      <c r="B622" s="69">
        <v>44974</v>
      </c>
      <c r="C622" s="70" t="s">
        <v>3106</v>
      </c>
      <c r="D622" s="70" t="s">
        <v>2256</v>
      </c>
      <c r="E622" s="70" t="s">
        <v>3107</v>
      </c>
      <c r="F622" s="71">
        <v>664525</v>
      </c>
      <c r="G622" s="72" t="s">
        <v>2255</v>
      </c>
      <c r="H622" s="71">
        <v>66453</v>
      </c>
      <c r="I622" s="70" t="s">
        <v>2308</v>
      </c>
      <c r="J622" s="70" t="s">
        <v>2309</v>
      </c>
      <c r="K622" s="73">
        <f t="shared" si="55"/>
        <v>6387</v>
      </c>
      <c r="L622" s="74">
        <f t="shared" si="56"/>
        <v>730978</v>
      </c>
      <c r="M622" s="75" t="str">
        <f t="shared" si="57"/>
        <v/>
      </c>
      <c r="N622" s="75"/>
      <c r="O622" s="75"/>
      <c r="P622" s="75"/>
      <c r="Q622" s="75">
        <f>+VLOOKUP(K622,'20,04,2023'!Q$20:R$1052,2,0)</f>
        <v>730978</v>
      </c>
      <c r="R622" s="74">
        <f>Q622-L622</f>
        <v>0</v>
      </c>
      <c r="S622" s="75" t="s">
        <v>8324</v>
      </c>
    </row>
    <row r="623" spans="1:19" hidden="1">
      <c r="B623" s="33">
        <v>44943</v>
      </c>
      <c r="C623" s="34" t="s">
        <v>7194</v>
      </c>
      <c r="D623" s="34" t="s">
        <v>2256</v>
      </c>
      <c r="E623" s="34" t="s">
        <v>7195</v>
      </c>
      <c r="F623" s="35">
        <v>19729265</v>
      </c>
      <c r="G623" s="36" t="s">
        <v>2255</v>
      </c>
      <c r="H623" s="35">
        <v>1972927</v>
      </c>
      <c r="I623" s="34" t="s">
        <v>2360</v>
      </c>
      <c r="J623" s="34" t="s">
        <v>7172</v>
      </c>
      <c r="K623" s="50">
        <f t="shared" si="55"/>
        <v>1716</v>
      </c>
      <c r="L623" s="38">
        <f t="shared" si="56"/>
        <v>21702192</v>
      </c>
      <c r="M623" t="str">
        <f t="shared" si="57"/>
        <v/>
      </c>
      <c r="R623" s="38">
        <f>+L623-Q623</f>
        <v>21702192</v>
      </c>
    </row>
    <row r="624" spans="1:19" hidden="1">
      <c r="B624" s="33">
        <v>44942</v>
      </c>
      <c r="C624" s="34" t="s">
        <v>7600</v>
      </c>
      <c r="D624" s="34" t="s">
        <v>2256</v>
      </c>
      <c r="E624" s="34" t="s">
        <v>7601</v>
      </c>
      <c r="F624" s="35">
        <v>22102810</v>
      </c>
      <c r="G624" s="36" t="s">
        <v>2255</v>
      </c>
      <c r="H624" s="35">
        <v>2210281</v>
      </c>
      <c r="I624" s="34" t="s">
        <v>7596</v>
      </c>
      <c r="J624" s="34" t="s">
        <v>7597</v>
      </c>
      <c r="K624" s="50">
        <f t="shared" si="55"/>
        <v>1622</v>
      </c>
      <c r="L624" s="38">
        <f t="shared" si="56"/>
        <v>24313091</v>
      </c>
      <c r="M624" t="str">
        <f t="shared" si="57"/>
        <v/>
      </c>
      <c r="R624" s="38">
        <f>+L624-Q624</f>
        <v>24313091</v>
      </c>
    </row>
    <row r="625" spans="2:18" hidden="1" outlineLevel="1">
      <c r="B625" s="33">
        <v>44974</v>
      </c>
      <c r="C625" s="34" t="s">
        <v>3112</v>
      </c>
      <c r="D625" s="34" t="s">
        <v>2256</v>
      </c>
      <c r="E625" s="34" t="s">
        <v>3113</v>
      </c>
      <c r="F625" s="35">
        <v>1255619</v>
      </c>
      <c r="G625" s="36" t="s">
        <v>2255</v>
      </c>
      <c r="H625" s="35">
        <v>125562</v>
      </c>
      <c r="I625" s="34" t="s">
        <v>2504</v>
      </c>
      <c r="J625" s="34" t="s">
        <v>2505</v>
      </c>
      <c r="K625" s="50">
        <f t="shared" si="55"/>
        <v>6396</v>
      </c>
      <c r="L625" s="38">
        <f t="shared" si="56"/>
        <v>1381181</v>
      </c>
      <c r="M625" t="str">
        <f t="shared" si="57"/>
        <v/>
      </c>
    </row>
    <row r="626" spans="2:18" hidden="1" collapsed="1">
      <c r="B626" s="33">
        <v>44937</v>
      </c>
      <c r="C626" s="34" t="s">
        <v>8201</v>
      </c>
      <c r="D626" s="34" t="s">
        <v>2256</v>
      </c>
      <c r="E626" s="34" t="s">
        <v>8202</v>
      </c>
      <c r="F626" s="35">
        <v>24420180</v>
      </c>
      <c r="G626" s="36" t="s">
        <v>2255</v>
      </c>
      <c r="H626" s="35">
        <v>2442018</v>
      </c>
      <c r="I626" s="34" t="s">
        <v>4891</v>
      </c>
      <c r="J626" s="34" t="s">
        <v>8198</v>
      </c>
      <c r="K626" s="50">
        <f t="shared" si="55"/>
        <v>1092</v>
      </c>
      <c r="L626" s="38">
        <f t="shared" si="56"/>
        <v>26862198</v>
      </c>
      <c r="M626" t="str">
        <f t="shared" si="57"/>
        <v/>
      </c>
      <c r="R626" s="38">
        <f>+L626-Q626</f>
        <v>26862198</v>
      </c>
    </row>
    <row r="627" spans="2:18" hidden="1">
      <c r="B627" s="33">
        <v>44933</v>
      </c>
      <c r="C627" s="34" t="s">
        <v>7680</v>
      </c>
      <c r="D627" s="34" t="s">
        <v>2256</v>
      </c>
      <c r="E627" s="34" t="s">
        <v>7681</v>
      </c>
      <c r="F627" s="35">
        <v>26394743</v>
      </c>
      <c r="G627" s="36" t="s">
        <v>2255</v>
      </c>
      <c r="H627" s="35">
        <v>2639474</v>
      </c>
      <c r="I627" s="34" t="s">
        <v>7678</v>
      </c>
      <c r="J627" s="34" t="s">
        <v>7679</v>
      </c>
      <c r="K627" s="50">
        <f t="shared" si="55"/>
        <v>854</v>
      </c>
      <c r="L627" s="38">
        <f t="shared" si="56"/>
        <v>29034217</v>
      </c>
      <c r="M627" t="str">
        <f t="shared" si="57"/>
        <v/>
      </c>
      <c r="R627" s="38">
        <f>+L627-Q627</f>
        <v>29034217</v>
      </c>
    </row>
    <row r="628" spans="2:18" hidden="1">
      <c r="B628" s="33">
        <v>44939</v>
      </c>
      <c r="C628" s="34" t="s">
        <v>7139</v>
      </c>
      <c r="D628" s="34" t="s">
        <v>2256</v>
      </c>
      <c r="E628" s="34" t="s">
        <v>7140</v>
      </c>
      <c r="F628" s="35">
        <v>35096005</v>
      </c>
      <c r="G628" s="36" t="s">
        <v>2255</v>
      </c>
      <c r="H628" s="35">
        <v>3509601</v>
      </c>
      <c r="I628" s="34" t="s">
        <v>7131</v>
      </c>
      <c r="J628" s="34" t="s">
        <v>7132</v>
      </c>
      <c r="K628">
        <f t="shared" si="55"/>
        <v>1520</v>
      </c>
      <c r="L628" s="38">
        <f t="shared" si="56"/>
        <v>38605606</v>
      </c>
      <c r="M628" t="str">
        <f t="shared" si="57"/>
        <v/>
      </c>
      <c r="R628" s="38">
        <f>+L628-Q628</f>
        <v>38605606</v>
      </c>
    </row>
    <row r="629" spans="2:18" hidden="1">
      <c r="B629" s="33">
        <v>44935</v>
      </c>
      <c r="C629" s="34" t="s">
        <v>6680</v>
      </c>
      <c r="D629" s="34" t="s">
        <v>2256</v>
      </c>
      <c r="E629" s="34" t="s">
        <v>7726</v>
      </c>
      <c r="F629" s="35">
        <v>41986030</v>
      </c>
      <c r="G629" s="36" t="s">
        <v>2255</v>
      </c>
      <c r="H629" s="35">
        <v>4198603</v>
      </c>
      <c r="I629" s="34" t="s">
        <v>7727</v>
      </c>
      <c r="J629" s="34" t="s">
        <v>7728</v>
      </c>
      <c r="K629" s="50">
        <f t="shared" si="55"/>
        <v>973</v>
      </c>
      <c r="L629" s="38">
        <f t="shared" si="56"/>
        <v>46184633</v>
      </c>
      <c r="M629" t="str">
        <f t="shared" si="57"/>
        <v/>
      </c>
      <c r="R629" s="38">
        <f>+L629-Q629</f>
        <v>46184633</v>
      </c>
    </row>
    <row r="630" spans="2:18" hidden="1">
      <c r="B630" s="33">
        <v>44929</v>
      </c>
      <c r="C630" s="34" t="s">
        <v>6458</v>
      </c>
      <c r="D630" s="34" t="s">
        <v>2256</v>
      </c>
      <c r="E630" s="34" t="s">
        <v>7130</v>
      </c>
      <c r="F630" s="35">
        <v>43346330</v>
      </c>
      <c r="G630" s="36" t="s">
        <v>2255</v>
      </c>
      <c r="H630" s="35">
        <v>4334633</v>
      </c>
      <c r="I630" s="34" t="s">
        <v>7131</v>
      </c>
      <c r="J630" s="34" t="s">
        <v>7132</v>
      </c>
      <c r="K630">
        <f t="shared" si="55"/>
        <v>155</v>
      </c>
      <c r="L630" s="38">
        <f t="shared" si="56"/>
        <v>47680963</v>
      </c>
      <c r="M630" t="str">
        <f t="shared" si="57"/>
        <v/>
      </c>
      <c r="R630" s="38">
        <f>+L630-Q630</f>
        <v>47680963</v>
      </c>
    </row>
    <row r="631" spans="2:18" hidden="1" outlineLevel="1">
      <c r="B631" s="33">
        <v>44974</v>
      </c>
      <c r="C631" s="34" t="s">
        <v>3124</v>
      </c>
      <c r="D631" s="34" t="s">
        <v>2256</v>
      </c>
      <c r="E631" s="34" t="s">
        <v>3125</v>
      </c>
      <c r="F631" s="35">
        <v>491865</v>
      </c>
      <c r="G631" s="36" t="s">
        <v>2255</v>
      </c>
      <c r="H631" s="35">
        <v>49187</v>
      </c>
      <c r="I631" s="34" t="s">
        <v>2308</v>
      </c>
      <c r="J631" s="34" t="s">
        <v>2309</v>
      </c>
      <c r="K631" s="50">
        <f t="shared" si="55"/>
        <v>6467</v>
      </c>
      <c r="L631" s="38">
        <f t="shared" si="56"/>
        <v>541052</v>
      </c>
      <c r="M631" t="str">
        <f t="shared" si="57"/>
        <v/>
      </c>
    </row>
    <row r="632" spans="2:18" hidden="1" collapsed="1">
      <c r="B632" s="33">
        <v>44940</v>
      </c>
      <c r="C632" s="34" t="s">
        <v>8203</v>
      </c>
      <c r="D632" s="34" t="s">
        <v>2256</v>
      </c>
      <c r="E632" s="34" t="s">
        <v>8204</v>
      </c>
      <c r="F632" s="35">
        <v>60990700</v>
      </c>
      <c r="G632" s="36" t="s">
        <v>2255</v>
      </c>
      <c r="H632" s="35">
        <v>6099070</v>
      </c>
      <c r="I632" s="34" t="s">
        <v>4891</v>
      </c>
      <c r="J632" s="34" t="s">
        <v>8198</v>
      </c>
      <c r="K632" s="50">
        <f t="shared" si="55"/>
        <v>1602</v>
      </c>
      <c r="L632" s="38">
        <f t="shared" si="56"/>
        <v>67089770</v>
      </c>
      <c r="M632" t="str">
        <f t="shared" si="57"/>
        <v/>
      </c>
      <c r="R632" s="38">
        <f>+L632-Q632</f>
        <v>67089770</v>
      </c>
    </row>
    <row r="633" spans="2:18" hidden="1" outlineLevel="1">
      <c r="B633" s="33">
        <v>44929</v>
      </c>
      <c r="C633" s="34" t="s">
        <v>5387</v>
      </c>
      <c r="D633" s="34" t="s">
        <v>2256</v>
      </c>
      <c r="E633" s="34"/>
      <c r="F633" s="35">
        <v>0</v>
      </c>
      <c r="G633" s="36" t="s">
        <v>2255</v>
      </c>
      <c r="H633" s="35">
        <v>0</v>
      </c>
      <c r="I633" s="34" t="s">
        <v>2308</v>
      </c>
      <c r="J633" s="34" t="s">
        <v>2309</v>
      </c>
      <c r="K633" s="50">
        <f t="shared" si="55"/>
        <v>121</v>
      </c>
      <c r="L633" s="38">
        <f t="shared" si="56"/>
        <v>0</v>
      </c>
      <c r="M633" t="str">
        <f t="shared" si="57"/>
        <v/>
      </c>
    </row>
    <row r="634" spans="2:18" hidden="1" outlineLevel="1">
      <c r="B634" s="33">
        <v>44931</v>
      </c>
      <c r="C634" s="34" t="s">
        <v>5752</v>
      </c>
      <c r="D634" s="34" t="s">
        <v>2256</v>
      </c>
      <c r="E634" s="34" t="s">
        <v>5753</v>
      </c>
      <c r="F634" s="35">
        <v>734310</v>
      </c>
      <c r="G634" s="36" t="s">
        <v>2255</v>
      </c>
      <c r="H634" s="35">
        <v>73431</v>
      </c>
      <c r="I634" s="34" t="s">
        <v>2512</v>
      </c>
      <c r="J634" s="34" t="s">
        <v>2513</v>
      </c>
      <c r="K634" s="50">
        <f t="shared" si="55"/>
        <v>491</v>
      </c>
      <c r="L634" s="38">
        <f t="shared" si="56"/>
        <v>807741</v>
      </c>
      <c r="M634" t="str">
        <f t="shared" si="57"/>
        <v/>
      </c>
    </row>
    <row r="635" spans="2:18" hidden="1" outlineLevel="1">
      <c r="B635" s="33">
        <v>44928</v>
      </c>
      <c r="C635" s="34" t="s">
        <v>5306</v>
      </c>
      <c r="D635" s="34" t="s">
        <v>2256</v>
      </c>
      <c r="E635" s="34" t="s">
        <v>5307</v>
      </c>
      <c r="F635" s="35">
        <v>843246</v>
      </c>
      <c r="G635" s="36" t="s">
        <v>2255</v>
      </c>
      <c r="H635" s="35">
        <v>84325</v>
      </c>
      <c r="I635" s="34" t="s">
        <v>2485</v>
      </c>
      <c r="J635" s="34" t="s">
        <v>2486</v>
      </c>
      <c r="K635" s="50">
        <f t="shared" si="55"/>
        <v>16</v>
      </c>
      <c r="L635" s="38">
        <f t="shared" si="56"/>
        <v>927571</v>
      </c>
      <c r="M635" t="str">
        <f t="shared" si="57"/>
        <v/>
      </c>
    </row>
    <row r="636" spans="2:18" hidden="1" outlineLevel="1">
      <c r="B636" s="33">
        <v>44928</v>
      </c>
      <c r="C636" s="34" t="s">
        <v>5308</v>
      </c>
      <c r="D636" s="34" t="s">
        <v>2256</v>
      </c>
      <c r="E636" s="34" t="s">
        <v>5309</v>
      </c>
      <c r="F636" s="35">
        <v>1614219</v>
      </c>
      <c r="G636" s="36" t="s">
        <v>2255</v>
      </c>
      <c r="H636" s="35">
        <v>161422</v>
      </c>
      <c r="I636" s="34" t="s">
        <v>2475</v>
      </c>
      <c r="J636" s="34" t="s">
        <v>2476</v>
      </c>
      <c r="K636" s="50">
        <f t="shared" si="55"/>
        <v>17</v>
      </c>
      <c r="L636" s="38">
        <f t="shared" si="56"/>
        <v>1775641</v>
      </c>
      <c r="M636" t="str">
        <f t="shared" si="57"/>
        <v/>
      </c>
    </row>
    <row r="637" spans="2:18" hidden="1" outlineLevel="1">
      <c r="B637" s="33">
        <v>44932</v>
      </c>
      <c r="C637" s="34" t="s">
        <v>5880</v>
      </c>
      <c r="D637" s="34" t="s">
        <v>2256</v>
      </c>
      <c r="E637" s="34" t="s">
        <v>5881</v>
      </c>
      <c r="F637" s="35">
        <v>734310</v>
      </c>
      <c r="G637" s="36" t="s">
        <v>2255</v>
      </c>
      <c r="H637" s="35">
        <v>73431</v>
      </c>
      <c r="I637" s="34" t="s">
        <v>2308</v>
      </c>
      <c r="J637" s="34" t="s">
        <v>2309</v>
      </c>
      <c r="K637" s="50">
        <f t="shared" si="55"/>
        <v>656</v>
      </c>
      <c r="L637" s="38">
        <f t="shared" si="56"/>
        <v>807741</v>
      </c>
      <c r="M637" t="str">
        <f t="shared" si="57"/>
        <v/>
      </c>
    </row>
    <row r="638" spans="2:18" hidden="1" outlineLevel="1">
      <c r="B638" s="33">
        <v>44974</v>
      </c>
      <c r="C638" s="34" t="s">
        <v>3140</v>
      </c>
      <c r="D638" s="34" t="s">
        <v>2256</v>
      </c>
      <c r="E638" s="34" t="s">
        <v>3141</v>
      </c>
      <c r="F638" s="35">
        <v>1110580</v>
      </c>
      <c r="G638" s="36" t="s">
        <v>2255</v>
      </c>
      <c r="H638" s="35">
        <v>111058</v>
      </c>
      <c r="I638" s="34" t="s">
        <v>2629</v>
      </c>
      <c r="J638" s="34" t="s">
        <v>2630</v>
      </c>
      <c r="K638" s="50">
        <f t="shared" si="55"/>
        <v>6660</v>
      </c>
      <c r="L638" s="38">
        <f t="shared" si="56"/>
        <v>1221638</v>
      </c>
      <c r="M638" t="str">
        <f t="shared" si="57"/>
        <v/>
      </c>
    </row>
    <row r="639" spans="2:18" hidden="1" outlineLevel="1">
      <c r="B639" s="33">
        <v>44929</v>
      </c>
      <c r="C639" s="34" t="s">
        <v>5426</v>
      </c>
      <c r="D639" s="34" t="s">
        <v>2256</v>
      </c>
      <c r="E639" s="34" t="s">
        <v>5427</v>
      </c>
      <c r="F639" s="35">
        <v>6392789</v>
      </c>
      <c r="G639" s="36" t="s">
        <v>2255</v>
      </c>
      <c r="H639" s="35">
        <v>639279</v>
      </c>
      <c r="I639" s="34" t="s">
        <v>2318</v>
      </c>
      <c r="J639" s="34" t="s">
        <v>2319</v>
      </c>
      <c r="K639" s="50">
        <f t="shared" si="55"/>
        <v>170</v>
      </c>
      <c r="L639" s="38">
        <f t="shared" si="56"/>
        <v>7032068</v>
      </c>
      <c r="M639" t="str">
        <f t="shared" si="57"/>
        <v/>
      </c>
    </row>
    <row r="640" spans="2:18" hidden="1" outlineLevel="1">
      <c r="B640" s="33">
        <v>44930</v>
      </c>
      <c r="C640" s="34" t="s">
        <v>4793</v>
      </c>
      <c r="D640" s="34" t="s">
        <v>2256</v>
      </c>
      <c r="E640" s="34" t="s">
        <v>5559</v>
      </c>
      <c r="F640" s="35">
        <v>200728</v>
      </c>
      <c r="G640" s="36" t="s">
        <v>2255</v>
      </c>
      <c r="H640" s="35">
        <v>20073</v>
      </c>
      <c r="I640" s="34" t="s">
        <v>2308</v>
      </c>
      <c r="J640" s="34" t="s">
        <v>2309</v>
      </c>
      <c r="K640" s="50">
        <f t="shared" si="55"/>
        <v>274</v>
      </c>
      <c r="L640" s="38">
        <f t="shared" si="56"/>
        <v>220801</v>
      </c>
      <c r="M640" t="str">
        <f t="shared" si="57"/>
        <v/>
      </c>
    </row>
    <row r="641" spans="2:18" hidden="1" outlineLevel="1">
      <c r="B641" s="33">
        <v>44928</v>
      </c>
      <c r="C641" s="34" t="s">
        <v>5295</v>
      </c>
      <c r="D641" s="34" t="s">
        <v>2256</v>
      </c>
      <c r="E641" s="34" t="s">
        <v>2648</v>
      </c>
      <c r="F641" s="35">
        <v>441000</v>
      </c>
      <c r="G641" s="36" t="s">
        <v>2255</v>
      </c>
      <c r="H641" s="35">
        <v>44100</v>
      </c>
      <c r="I641" s="34" t="s">
        <v>2308</v>
      </c>
      <c r="J641" s="34" t="s">
        <v>2309</v>
      </c>
      <c r="K641" s="50">
        <f t="shared" si="55"/>
        <v>10</v>
      </c>
      <c r="L641" s="38">
        <f t="shared" si="56"/>
        <v>485100</v>
      </c>
      <c r="M641" t="str">
        <f t="shared" si="57"/>
        <v/>
      </c>
    </row>
    <row r="642" spans="2:18" hidden="1" outlineLevel="1">
      <c r="B642" s="33">
        <v>44928</v>
      </c>
      <c r="C642" s="34" t="s">
        <v>5340</v>
      </c>
      <c r="D642" s="34" t="s">
        <v>2256</v>
      </c>
      <c r="E642" s="34" t="s">
        <v>3964</v>
      </c>
      <c r="F642" s="35">
        <v>865200</v>
      </c>
      <c r="G642" s="36" t="s">
        <v>2255</v>
      </c>
      <c r="H642" s="35">
        <v>86520</v>
      </c>
      <c r="I642" s="34" t="s">
        <v>2308</v>
      </c>
      <c r="J642" s="34" t="s">
        <v>2309</v>
      </c>
      <c r="K642" s="50">
        <f t="shared" si="55"/>
        <v>70</v>
      </c>
      <c r="L642" s="38">
        <f t="shared" si="56"/>
        <v>951720</v>
      </c>
      <c r="M642" t="str">
        <f t="shared" si="57"/>
        <v/>
      </c>
    </row>
    <row r="643" spans="2:18" hidden="1" outlineLevel="1">
      <c r="B643" s="33">
        <v>44928</v>
      </c>
      <c r="C643" s="34" t="s">
        <v>5298</v>
      </c>
      <c r="D643" s="34" t="s">
        <v>2256</v>
      </c>
      <c r="E643" s="34" t="s">
        <v>5299</v>
      </c>
      <c r="F643" s="35">
        <v>865200</v>
      </c>
      <c r="G643" s="36" t="s">
        <v>2255</v>
      </c>
      <c r="H643" s="35">
        <v>86520</v>
      </c>
      <c r="I643" s="34" t="s">
        <v>2308</v>
      </c>
      <c r="J643" s="34" t="s">
        <v>2309</v>
      </c>
      <c r="K643" s="50">
        <f t="shared" si="55"/>
        <v>12</v>
      </c>
      <c r="L643" s="38">
        <f t="shared" si="56"/>
        <v>951720</v>
      </c>
      <c r="M643" t="str">
        <f t="shared" si="57"/>
        <v/>
      </c>
    </row>
    <row r="644" spans="2:18" hidden="1" outlineLevel="1">
      <c r="B644" s="33">
        <v>44928</v>
      </c>
      <c r="C644" s="34" t="s">
        <v>5341</v>
      </c>
      <c r="D644" s="34" t="s">
        <v>2256</v>
      </c>
      <c r="E644" s="34" t="s">
        <v>3662</v>
      </c>
      <c r="F644" s="35">
        <v>865200</v>
      </c>
      <c r="G644" s="36" t="s">
        <v>2255</v>
      </c>
      <c r="H644" s="35">
        <v>86520</v>
      </c>
      <c r="I644" s="34" t="s">
        <v>2308</v>
      </c>
      <c r="J644" s="34" t="s">
        <v>2309</v>
      </c>
      <c r="K644" s="50">
        <f t="shared" ref="K644:K707" si="60">+C644*1</f>
        <v>71</v>
      </c>
      <c r="L644" s="38">
        <f t="shared" ref="L644:L707" si="61">+F644+H644</f>
        <v>951720</v>
      </c>
      <c r="M644" t="str">
        <f t="shared" ref="M644:M707" si="62">+IF(L644&gt;=0,"","HT")</f>
        <v/>
      </c>
    </row>
    <row r="645" spans="2:18" hidden="1" outlineLevel="1">
      <c r="B645" s="33">
        <v>44929</v>
      </c>
      <c r="C645" s="34" t="s">
        <v>5282</v>
      </c>
      <c r="D645" s="34" t="s">
        <v>5342</v>
      </c>
      <c r="E645" s="34" t="s">
        <v>5343</v>
      </c>
      <c r="F645" s="35">
        <v>-181090</v>
      </c>
      <c r="G645" s="36" t="s">
        <v>2568</v>
      </c>
      <c r="H645" s="35">
        <v>-14487</v>
      </c>
      <c r="I645" s="34" t="s">
        <v>2314</v>
      </c>
      <c r="J645" s="34" t="s">
        <v>2315</v>
      </c>
      <c r="K645">
        <f t="shared" si="60"/>
        <v>3</v>
      </c>
      <c r="L645" s="38">
        <f t="shared" si="61"/>
        <v>-195577</v>
      </c>
      <c r="M645" t="str">
        <f t="shared" si="62"/>
        <v>HT</v>
      </c>
      <c r="Q645" t="e">
        <f>+VLOOKUP(K645,'22.04.2023'!O$182:P$408,2,0)</f>
        <v>#N/A</v>
      </c>
      <c r="R645" s="38" t="e">
        <f>+Q645-L645</f>
        <v>#N/A</v>
      </c>
    </row>
    <row r="646" spans="2:18" hidden="1" outlineLevel="1">
      <c r="B646" s="33">
        <v>44928</v>
      </c>
      <c r="C646" s="34" t="s">
        <v>5304</v>
      </c>
      <c r="D646" s="34" t="s">
        <v>2256</v>
      </c>
      <c r="E646" s="34" t="s">
        <v>5305</v>
      </c>
      <c r="F646" s="35">
        <v>882000</v>
      </c>
      <c r="G646" s="36" t="s">
        <v>2255</v>
      </c>
      <c r="H646" s="35">
        <v>88200</v>
      </c>
      <c r="I646" s="34" t="s">
        <v>2437</v>
      </c>
      <c r="J646" s="34" t="s">
        <v>2438</v>
      </c>
      <c r="K646" s="50">
        <f t="shared" si="60"/>
        <v>15</v>
      </c>
      <c r="L646" s="38">
        <f t="shared" si="61"/>
        <v>970200</v>
      </c>
      <c r="M646" t="str">
        <f t="shared" si="62"/>
        <v/>
      </c>
    </row>
    <row r="647" spans="2:18" hidden="1" outlineLevel="1">
      <c r="B647" s="33">
        <v>44930</v>
      </c>
      <c r="C647" s="34" t="s">
        <v>5650</v>
      </c>
      <c r="D647" s="34" t="s">
        <v>2256</v>
      </c>
      <c r="E647" s="34" t="s">
        <v>5651</v>
      </c>
      <c r="F647" s="35">
        <v>1849809</v>
      </c>
      <c r="G647" s="36" t="s">
        <v>2255</v>
      </c>
      <c r="H647" s="35">
        <v>184981</v>
      </c>
      <c r="I647" s="34" t="s">
        <v>2308</v>
      </c>
      <c r="J647" s="34" t="s">
        <v>2309</v>
      </c>
      <c r="K647" s="50">
        <f t="shared" si="60"/>
        <v>394</v>
      </c>
      <c r="L647" s="38">
        <f t="shared" si="61"/>
        <v>2034790</v>
      </c>
      <c r="M647" t="str">
        <f t="shared" si="62"/>
        <v/>
      </c>
    </row>
    <row r="648" spans="2:18" hidden="1" outlineLevel="1">
      <c r="B648" s="33">
        <v>44932</v>
      </c>
      <c r="C648" s="34" t="s">
        <v>5866</v>
      </c>
      <c r="D648" s="34" t="s">
        <v>2256</v>
      </c>
      <c r="E648" s="34" t="s">
        <v>2417</v>
      </c>
      <c r="F648" s="35">
        <v>734310</v>
      </c>
      <c r="G648" s="36" t="s">
        <v>2255</v>
      </c>
      <c r="H648" s="35">
        <v>73431</v>
      </c>
      <c r="I648" s="34" t="s">
        <v>2308</v>
      </c>
      <c r="J648" s="34" t="s">
        <v>2309</v>
      </c>
      <c r="K648" s="50">
        <f t="shared" si="60"/>
        <v>631</v>
      </c>
      <c r="L648" s="38">
        <f t="shared" si="61"/>
        <v>807741</v>
      </c>
      <c r="M648" t="str">
        <f t="shared" si="62"/>
        <v/>
      </c>
    </row>
    <row r="649" spans="2:18" hidden="1" outlineLevel="1">
      <c r="B649" s="33">
        <v>44931</v>
      </c>
      <c r="C649" s="34" t="s">
        <v>5686</v>
      </c>
      <c r="D649" s="34" t="s">
        <v>2256</v>
      </c>
      <c r="E649" s="34" t="s">
        <v>5687</v>
      </c>
      <c r="F649" s="35">
        <v>1189648</v>
      </c>
      <c r="G649" s="36" t="s">
        <v>2255</v>
      </c>
      <c r="H649" s="35">
        <v>118965</v>
      </c>
      <c r="I649" s="34" t="s">
        <v>2308</v>
      </c>
      <c r="J649" s="34" t="s">
        <v>2309</v>
      </c>
      <c r="K649" s="50">
        <f t="shared" si="60"/>
        <v>432</v>
      </c>
      <c r="L649" s="38">
        <f t="shared" si="61"/>
        <v>1308613</v>
      </c>
      <c r="M649" t="str">
        <f t="shared" si="62"/>
        <v/>
      </c>
    </row>
    <row r="650" spans="2:18" hidden="1" outlineLevel="1">
      <c r="B650" s="33">
        <v>44928</v>
      </c>
      <c r="C650" s="34" t="s">
        <v>5312</v>
      </c>
      <c r="D650" s="34" t="s">
        <v>2256</v>
      </c>
      <c r="E650" s="34" t="s">
        <v>5313</v>
      </c>
      <c r="F650" s="35">
        <v>865200</v>
      </c>
      <c r="G650" s="36" t="s">
        <v>2255</v>
      </c>
      <c r="H650" s="35">
        <v>86520</v>
      </c>
      <c r="I650" s="34" t="s">
        <v>5164</v>
      </c>
      <c r="J650" s="34" t="s">
        <v>5165</v>
      </c>
      <c r="K650" s="50">
        <f t="shared" si="60"/>
        <v>19</v>
      </c>
      <c r="L650" s="38">
        <f t="shared" si="61"/>
        <v>951720</v>
      </c>
      <c r="M650" t="str">
        <f t="shared" si="62"/>
        <v/>
      </c>
    </row>
    <row r="651" spans="2:18" hidden="1" outlineLevel="1">
      <c r="B651" s="33">
        <v>44929</v>
      </c>
      <c r="C651" s="34" t="s">
        <v>5364</v>
      </c>
      <c r="D651" s="34" t="s">
        <v>2256</v>
      </c>
      <c r="E651" s="34" t="s">
        <v>5365</v>
      </c>
      <c r="F651" s="35">
        <v>2003713</v>
      </c>
      <c r="G651" s="36" t="s">
        <v>2255</v>
      </c>
      <c r="H651" s="35">
        <v>200371</v>
      </c>
      <c r="I651" s="34" t="s">
        <v>2512</v>
      </c>
      <c r="J651" s="34" t="s">
        <v>2513</v>
      </c>
      <c r="K651" s="50">
        <f t="shared" si="60"/>
        <v>96</v>
      </c>
      <c r="L651" s="38">
        <f t="shared" si="61"/>
        <v>2204084</v>
      </c>
      <c r="M651" t="str">
        <f t="shared" si="62"/>
        <v/>
      </c>
    </row>
    <row r="652" spans="2:18" hidden="1" outlineLevel="1">
      <c r="B652" s="33">
        <v>44928</v>
      </c>
      <c r="C652" s="34" t="s">
        <v>5316</v>
      </c>
      <c r="D652" s="34" t="s">
        <v>2256</v>
      </c>
      <c r="E652" s="34" t="s">
        <v>5317</v>
      </c>
      <c r="F652" s="35">
        <v>424200</v>
      </c>
      <c r="G652" s="36" t="s">
        <v>2255</v>
      </c>
      <c r="H652" s="35">
        <v>42420</v>
      </c>
      <c r="I652" s="34" t="s">
        <v>2432</v>
      </c>
      <c r="J652" s="34" t="s">
        <v>2433</v>
      </c>
      <c r="K652" s="50">
        <f t="shared" si="60"/>
        <v>21</v>
      </c>
      <c r="L652" s="38">
        <f t="shared" si="61"/>
        <v>466620</v>
      </c>
      <c r="M652" t="str">
        <f t="shared" si="62"/>
        <v/>
      </c>
    </row>
    <row r="653" spans="2:18" hidden="1" outlineLevel="1">
      <c r="B653" s="33">
        <v>44929</v>
      </c>
      <c r="C653" s="34" t="s">
        <v>5403</v>
      </c>
      <c r="D653" s="34" t="s">
        <v>2256</v>
      </c>
      <c r="E653" s="34" t="s">
        <v>2560</v>
      </c>
      <c r="F653" s="35">
        <v>865200</v>
      </c>
      <c r="G653" s="36" t="s">
        <v>2255</v>
      </c>
      <c r="H653" s="35">
        <v>86520</v>
      </c>
      <c r="I653" s="34" t="s">
        <v>2308</v>
      </c>
      <c r="J653" s="34" t="s">
        <v>2309</v>
      </c>
      <c r="K653" s="50">
        <f t="shared" si="60"/>
        <v>138</v>
      </c>
      <c r="L653" s="38">
        <f t="shared" si="61"/>
        <v>951720</v>
      </c>
      <c r="M653" t="str">
        <f t="shared" si="62"/>
        <v/>
      </c>
    </row>
    <row r="654" spans="2:18" hidden="1" outlineLevel="1">
      <c r="B654" s="33">
        <v>44930</v>
      </c>
      <c r="C654" s="34" t="s">
        <v>5608</v>
      </c>
      <c r="D654" s="34" t="s">
        <v>2256</v>
      </c>
      <c r="E654" s="34" t="s">
        <v>3514</v>
      </c>
      <c r="F654" s="35">
        <v>734310</v>
      </c>
      <c r="G654" s="36" t="s">
        <v>2255</v>
      </c>
      <c r="H654" s="35">
        <v>73431</v>
      </c>
      <c r="I654" s="34" t="s">
        <v>2265</v>
      </c>
      <c r="J654" s="34" t="s">
        <v>2266</v>
      </c>
      <c r="K654" s="50">
        <f t="shared" si="60"/>
        <v>360</v>
      </c>
      <c r="L654" s="38">
        <f t="shared" si="61"/>
        <v>807741</v>
      </c>
      <c r="M654" t="str">
        <f t="shared" si="62"/>
        <v/>
      </c>
    </row>
    <row r="655" spans="2:18" hidden="1" outlineLevel="1">
      <c r="B655" s="33">
        <v>44929</v>
      </c>
      <c r="C655" s="34" t="s">
        <v>5404</v>
      </c>
      <c r="D655" s="34" t="s">
        <v>2256</v>
      </c>
      <c r="E655" s="34" t="s">
        <v>2558</v>
      </c>
      <c r="F655" s="35">
        <v>865200</v>
      </c>
      <c r="G655" s="36" t="s">
        <v>2255</v>
      </c>
      <c r="H655" s="35">
        <v>86520</v>
      </c>
      <c r="I655" s="34" t="s">
        <v>2308</v>
      </c>
      <c r="J655" s="34" t="s">
        <v>2309</v>
      </c>
      <c r="K655" s="50">
        <f t="shared" si="60"/>
        <v>139</v>
      </c>
      <c r="L655" s="38">
        <f t="shared" si="61"/>
        <v>951720</v>
      </c>
      <c r="M655" t="str">
        <f t="shared" si="62"/>
        <v/>
      </c>
    </row>
    <row r="656" spans="2:18" hidden="1" outlineLevel="1">
      <c r="B656" s="33">
        <v>44928</v>
      </c>
      <c r="C656" s="34" t="s">
        <v>5326</v>
      </c>
      <c r="D656" s="34" t="s">
        <v>2256</v>
      </c>
      <c r="E656" s="34" t="s">
        <v>5327</v>
      </c>
      <c r="F656" s="35">
        <v>865200</v>
      </c>
      <c r="G656" s="36" t="s">
        <v>2255</v>
      </c>
      <c r="H656" s="35">
        <v>86520</v>
      </c>
      <c r="I656" s="34" t="s">
        <v>2308</v>
      </c>
      <c r="J656" s="34" t="s">
        <v>2309</v>
      </c>
      <c r="K656" s="50">
        <f t="shared" si="60"/>
        <v>63</v>
      </c>
      <c r="L656" s="38">
        <f t="shared" si="61"/>
        <v>951720</v>
      </c>
      <c r="M656" t="str">
        <f t="shared" si="62"/>
        <v/>
      </c>
    </row>
    <row r="657" spans="2:13" hidden="1" outlineLevel="1">
      <c r="B657" s="33">
        <v>44928</v>
      </c>
      <c r="C657" s="34" t="s">
        <v>5332</v>
      </c>
      <c r="D657" s="34" t="s">
        <v>2256</v>
      </c>
      <c r="E657" s="34" t="s">
        <v>5333</v>
      </c>
      <c r="F657" s="35">
        <v>865200</v>
      </c>
      <c r="G657" s="36" t="s">
        <v>2255</v>
      </c>
      <c r="H657" s="35">
        <v>86520</v>
      </c>
      <c r="I657" s="34" t="s">
        <v>2308</v>
      </c>
      <c r="J657" s="34" t="s">
        <v>2309</v>
      </c>
      <c r="K657" s="50">
        <f t="shared" si="60"/>
        <v>66</v>
      </c>
      <c r="L657" s="38">
        <f t="shared" si="61"/>
        <v>951720</v>
      </c>
      <c r="M657" t="str">
        <f t="shared" si="62"/>
        <v/>
      </c>
    </row>
    <row r="658" spans="2:13" hidden="1" outlineLevel="1">
      <c r="B658" s="33">
        <v>44929</v>
      </c>
      <c r="C658" s="34" t="s">
        <v>5418</v>
      </c>
      <c r="D658" s="34" t="s">
        <v>2256</v>
      </c>
      <c r="E658" s="34" t="s">
        <v>2359</v>
      </c>
      <c r="F658" s="35">
        <v>594546</v>
      </c>
      <c r="G658" s="36" t="s">
        <v>2255</v>
      </c>
      <c r="H658" s="35">
        <v>59455</v>
      </c>
      <c r="I658" s="34" t="s">
        <v>2308</v>
      </c>
      <c r="J658" s="34" t="s">
        <v>2309</v>
      </c>
      <c r="K658" s="50">
        <f t="shared" si="60"/>
        <v>150</v>
      </c>
      <c r="L658" s="38">
        <f t="shared" si="61"/>
        <v>654001</v>
      </c>
      <c r="M658" t="str">
        <f t="shared" si="62"/>
        <v/>
      </c>
    </row>
    <row r="659" spans="2:13" hidden="1" outlineLevel="1">
      <c r="B659" s="33">
        <v>44929</v>
      </c>
      <c r="C659" s="34" t="s">
        <v>5361</v>
      </c>
      <c r="D659" s="34" t="s">
        <v>2256</v>
      </c>
      <c r="E659" s="34" t="s">
        <v>3738</v>
      </c>
      <c r="F659" s="35">
        <v>865200</v>
      </c>
      <c r="G659" s="36" t="s">
        <v>2255</v>
      </c>
      <c r="H659" s="35">
        <v>86520</v>
      </c>
      <c r="I659" s="34" t="s">
        <v>2308</v>
      </c>
      <c r="J659" s="34" t="s">
        <v>2309</v>
      </c>
      <c r="K659" s="50">
        <f t="shared" si="60"/>
        <v>92</v>
      </c>
      <c r="L659" s="38">
        <f t="shared" si="61"/>
        <v>951720</v>
      </c>
      <c r="M659" t="str">
        <f t="shared" si="62"/>
        <v/>
      </c>
    </row>
    <row r="660" spans="2:13" hidden="1" outlineLevel="1">
      <c r="B660" s="33">
        <v>44928</v>
      </c>
      <c r="C660" s="34" t="s">
        <v>5334</v>
      </c>
      <c r="D660" s="34" t="s">
        <v>2256</v>
      </c>
      <c r="E660" s="34" t="s">
        <v>5335</v>
      </c>
      <c r="F660" s="35">
        <v>865200</v>
      </c>
      <c r="G660" s="36" t="s">
        <v>2255</v>
      </c>
      <c r="H660" s="35">
        <v>86520</v>
      </c>
      <c r="I660" s="34" t="s">
        <v>2308</v>
      </c>
      <c r="J660" s="34" t="s">
        <v>2309</v>
      </c>
      <c r="K660" s="50">
        <f t="shared" si="60"/>
        <v>67</v>
      </c>
      <c r="L660" s="38">
        <f t="shared" si="61"/>
        <v>951720</v>
      </c>
      <c r="M660" t="str">
        <f t="shared" si="62"/>
        <v/>
      </c>
    </row>
    <row r="661" spans="2:13" hidden="1" outlineLevel="1">
      <c r="B661" s="33">
        <v>44928</v>
      </c>
      <c r="C661" s="34" t="s">
        <v>5336</v>
      </c>
      <c r="D661" s="34" t="s">
        <v>2256</v>
      </c>
      <c r="E661" s="34" t="s">
        <v>5337</v>
      </c>
      <c r="F661" s="35">
        <v>865200</v>
      </c>
      <c r="G661" s="36" t="s">
        <v>2255</v>
      </c>
      <c r="H661" s="35">
        <v>86520</v>
      </c>
      <c r="I661" s="34" t="s">
        <v>2308</v>
      </c>
      <c r="J661" s="34" t="s">
        <v>2309</v>
      </c>
      <c r="K661" s="50">
        <f t="shared" si="60"/>
        <v>68</v>
      </c>
      <c r="L661" s="38">
        <f t="shared" si="61"/>
        <v>951720</v>
      </c>
      <c r="M661" t="str">
        <f t="shared" si="62"/>
        <v/>
      </c>
    </row>
    <row r="662" spans="2:13" hidden="1" outlineLevel="1">
      <c r="B662" s="33">
        <v>44928</v>
      </c>
      <c r="C662" s="34" t="s">
        <v>5338</v>
      </c>
      <c r="D662" s="34" t="s">
        <v>2256</v>
      </c>
      <c r="E662" s="34" t="s">
        <v>5339</v>
      </c>
      <c r="F662" s="35">
        <v>865200</v>
      </c>
      <c r="G662" s="36" t="s">
        <v>2255</v>
      </c>
      <c r="H662" s="35">
        <v>86520</v>
      </c>
      <c r="I662" s="34" t="s">
        <v>2308</v>
      </c>
      <c r="J662" s="34" t="s">
        <v>2309</v>
      </c>
      <c r="K662" s="50">
        <f t="shared" si="60"/>
        <v>69</v>
      </c>
      <c r="L662" s="38">
        <f t="shared" si="61"/>
        <v>951720</v>
      </c>
      <c r="M662" t="str">
        <f t="shared" si="62"/>
        <v/>
      </c>
    </row>
    <row r="663" spans="2:13" hidden="1" outlineLevel="1">
      <c r="B663" s="33">
        <v>44930</v>
      </c>
      <c r="C663" s="34" t="s">
        <v>5171</v>
      </c>
      <c r="D663" s="34" t="s">
        <v>2256</v>
      </c>
      <c r="E663" s="34" t="s">
        <v>3056</v>
      </c>
      <c r="F663" s="35">
        <v>2467478</v>
      </c>
      <c r="G663" s="36" t="s">
        <v>2255</v>
      </c>
      <c r="H663" s="35">
        <v>246748</v>
      </c>
      <c r="I663" s="34" t="s">
        <v>2265</v>
      </c>
      <c r="J663" s="34" t="s">
        <v>2266</v>
      </c>
      <c r="K663" s="50">
        <f t="shared" si="60"/>
        <v>376</v>
      </c>
      <c r="L663" s="38">
        <f t="shared" si="61"/>
        <v>2714226</v>
      </c>
      <c r="M663" t="str">
        <f t="shared" si="62"/>
        <v/>
      </c>
    </row>
    <row r="664" spans="2:13" hidden="1" outlineLevel="1">
      <c r="B664" s="33">
        <v>44929</v>
      </c>
      <c r="C664" s="34" t="s">
        <v>5347</v>
      </c>
      <c r="D664" s="34" t="s">
        <v>2256</v>
      </c>
      <c r="E664" s="34" t="s">
        <v>3572</v>
      </c>
      <c r="F664" s="35">
        <v>424200</v>
      </c>
      <c r="G664" s="36" t="s">
        <v>2255</v>
      </c>
      <c r="H664" s="35">
        <v>42420</v>
      </c>
      <c r="I664" s="34" t="s">
        <v>2308</v>
      </c>
      <c r="J664" s="34" t="s">
        <v>2309</v>
      </c>
      <c r="K664" s="50">
        <f t="shared" si="60"/>
        <v>77</v>
      </c>
      <c r="L664" s="38">
        <f t="shared" si="61"/>
        <v>466620</v>
      </c>
      <c r="M664" t="str">
        <f t="shared" si="62"/>
        <v/>
      </c>
    </row>
    <row r="665" spans="2:13" hidden="1" outlineLevel="1">
      <c r="B665" s="33">
        <v>44929</v>
      </c>
      <c r="C665" s="34" t="s">
        <v>5413</v>
      </c>
      <c r="D665" s="34" t="s">
        <v>2256</v>
      </c>
      <c r="E665" s="34" t="s">
        <v>5414</v>
      </c>
      <c r="F665" s="35">
        <v>1207533</v>
      </c>
      <c r="G665" s="36" t="s">
        <v>2255</v>
      </c>
      <c r="H665" s="35">
        <v>120753</v>
      </c>
      <c r="I665" s="34" t="s">
        <v>2308</v>
      </c>
      <c r="J665" s="34" t="s">
        <v>2309</v>
      </c>
      <c r="K665" s="50">
        <f t="shared" si="60"/>
        <v>147</v>
      </c>
      <c r="L665" s="38">
        <f t="shared" si="61"/>
        <v>1328286</v>
      </c>
      <c r="M665" t="str">
        <f t="shared" si="62"/>
        <v/>
      </c>
    </row>
    <row r="666" spans="2:13" hidden="1" outlineLevel="1">
      <c r="B666" s="33">
        <v>44929</v>
      </c>
      <c r="C666" s="34" t="s">
        <v>5344</v>
      </c>
      <c r="D666" s="34" t="s">
        <v>2256</v>
      </c>
      <c r="E666" s="34" t="s">
        <v>3574</v>
      </c>
      <c r="F666" s="35">
        <v>865200</v>
      </c>
      <c r="G666" s="36" t="s">
        <v>2255</v>
      </c>
      <c r="H666" s="35">
        <v>86520</v>
      </c>
      <c r="I666" s="34" t="s">
        <v>2308</v>
      </c>
      <c r="J666" s="34" t="s">
        <v>2309</v>
      </c>
      <c r="K666" s="50">
        <f t="shared" si="60"/>
        <v>74</v>
      </c>
      <c r="L666" s="38">
        <f t="shared" si="61"/>
        <v>951720</v>
      </c>
      <c r="M666" t="str">
        <f t="shared" si="62"/>
        <v/>
      </c>
    </row>
    <row r="667" spans="2:13" hidden="1" outlineLevel="1">
      <c r="B667" s="33">
        <v>44929</v>
      </c>
      <c r="C667" s="34" t="s">
        <v>5345</v>
      </c>
      <c r="D667" s="34" t="s">
        <v>2256</v>
      </c>
      <c r="E667" s="34" t="s">
        <v>2497</v>
      </c>
      <c r="F667" s="35">
        <v>865200</v>
      </c>
      <c r="G667" s="36" t="s">
        <v>2255</v>
      </c>
      <c r="H667" s="35">
        <v>86520</v>
      </c>
      <c r="I667" s="34" t="s">
        <v>2308</v>
      </c>
      <c r="J667" s="34" t="s">
        <v>2309</v>
      </c>
      <c r="K667" s="50">
        <f t="shared" si="60"/>
        <v>75</v>
      </c>
      <c r="L667" s="38">
        <f t="shared" si="61"/>
        <v>951720</v>
      </c>
      <c r="M667" t="str">
        <f t="shared" si="62"/>
        <v/>
      </c>
    </row>
    <row r="668" spans="2:13" hidden="1" outlineLevel="1">
      <c r="B668" s="33">
        <v>44929</v>
      </c>
      <c r="C668" s="34" t="s">
        <v>5346</v>
      </c>
      <c r="D668" s="34" t="s">
        <v>2256</v>
      </c>
      <c r="E668" s="34" t="s">
        <v>2494</v>
      </c>
      <c r="F668" s="35">
        <v>575775</v>
      </c>
      <c r="G668" s="36" t="s">
        <v>2255</v>
      </c>
      <c r="H668" s="35">
        <v>57578</v>
      </c>
      <c r="I668" s="34" t="s">
        <v>2308</v>
      </c>
      <c r="J668" s="34" t="s">
        <v>2309</v>
      </c>
      <c r="K668" s="50">
        <f t="shared" si="60"/>
        <v>76</v>
      </c>
      <c r="L668" s="38">
        <f t="shared" si="61"/>
        <v>633353</v>
      </c>
      <c r="M668" t="str">
        <f t="shared" si="62"/>
        <v/>
      </c>
    </row>
    <row r="669" spans="2:13" hidden="1" outlineLevel="1">
      <c r="B669" s="33">
        <v>44929</v>
      </c>
      <c r="C669" s="34" t="s">
        <v>5386</v>
      </c>
      <c r="D669" s="34" t="s">
        <v>2256</v>
      </c>
      <c r="E669" s="34" t="s">
        <v>2399</v>
      </c>
      <c r="F669" s="35">
        <v>865200</v>
      </c>
      <c r="G669" s="36" t="s">
        <v>2255</v>
      </c>
      <c r="H669" s="35">
        <v>86520</v>
      </c>
      <c r="I669" s="34" t="s">
        <v>2308</v>
      </c>
      <c r="J669" s="34" t="s">
        <v>2309</v>
      </c>
      <c r="K669" s="50">
        <f t="shared" si="60"/>
        <v>120</v>
      </c>
      <c r="L669" s="38">
        <f t="shared" si="61"/>
        <v>951720</v>
      </c>
      <c r="M669" t="str">
        <f t="shared" si="62"/>
        <v/>
      </c>
    </row>
    <row r="670" spans="2:13" hidden="1" outlineLevel="1">
      <c r="B670" s="33">
        <v>44929</v>
      </c>
      <c r="C670" s="34" t="s">
        <v>5388</v>
      </c>
      <c r="D670" s="34" t="s">
        <v>2256</v>
      </c>
      <c r="E670" s="34" t="s">
        <v>3498</v>
      </c>
      <c r="F670" s="35">
        <v>865200</v>
      </c>
      <c r="G670" s="36" t="s">
        <v>2255</v>
      </c>
      <c r="H670" s="35">
        <v>86520</v>
      </c>
      <c r="I670" s="34" t="s">
        <v>2308</v>
      </c>
      <c r="J670" s="34" t="s">
        <v>2309</v>
      </c>
      <c r="K670" s="50">
        <f t="shared" si="60"/>
        <v>123</v>
      </c>
      <c r="L670" s="38">
        <f t="shared" si="61"/>
        <v>951720</v>
      </c>
      <c r="M670" t="str">
        <f t="shared" si="62"/>
        <v/>
      </c>
    </row>
    <row r="671" spans="2:13" hidden="1" outlineLevel="1">
      <c r="B671" s="33">
        <v>44929</v>
      </c>
      <c r="C671" s="34" t="s">
        <v>5349</v>
      </c>
      <c r="D671" s="34" t="s">
        <v>2256</v>
      </c>
      <c r="E671" s="34" t="s">
        <v>3384</v>
      </c>
      <c r="F671" s="35">
        <v>865200</v>
      </c>
      <c r="G671" s="36" t="s">
        <v>2255</v>
      </c>
      <c r="H671" s="35">
        <v>86520</v>
      </c>
      <c r="I671" s="34" t="s">
        <v>2308</v>
      </c>
      <c r="J671" s="34" t="s">
        <v>2309</v>
      </c>
      <c r="K671" s="50">
        <f t="shared" si="60"/>
        <v>79</v>
      </c>
      <c r="L671" s="38">
        <f t="shared" si="61"/>
        <v>951720</v>
      </c>
      <c r="M671" t="str">
        <f t="shared" si="62"/>
        <v/>
      </c>
    </row>
    <row r="672" spans="2:13" hidden="1" outlineLevel="1">
      <c r="B672" s="33">
        <v>44931</v>
      </c>
      <c r="C672" s="34" t="s">
        <v>5658</v>
      </c>
      <c r="D672" s="34" t="s">
        <v>2256</v>
      </c>
      <c r="E672" s="34" t="s">
        <v>2389</v>
      </c>
      <c r="F672" s="35">
        <v>865200</v>
      </c>
      <c r="G672" s="36" t="s">
        <v>2255</v>
      </c>
      <c r="H672" s="35">
        <v>86520</v>
      </c>
      <c r="I672" s="34" t="s">
        <v>2308</v>
      </c>
      <c r="J672" s="34" t="s">
        <v>2309</v>
      </c>
      <c r="K672" s="50">
        <f t="shared" si="60"/>
        <v>402</v>
      </c>
      <c r="L672" s="38">
        <f t="shared" si="61"/>
        <v>951720</v>
      </c>
      <c r="M672" t="str">
        <f t="shared" si="62"/>
        <v/>
      </c>
    </row>
    <row r="673" spans="2:13" hidden="1" outlineLevel="1">
      <c r="B673" s="33">
        <v>44931</v>
      </c>
      <c r="C673" s="34" t="s">
        <v>5659</v>
      </c>
      <c r="D673" s="34" t="s">
        <v>2256</v>
      </c>
      <c r="E673" s="34" t="s">
        <v>2387</v>
      </c>
      <c r="F673" s="35">
        <v>424200</v>
      </c>
      <c r="G673" s="36" t="s">
        <v>2255</v>
      </c>
      <c r="H673" s="35">
        <v>42420</v>
      </c>
      <c r="I673" s="34" t="s">
        <v>2308</v>
      </c>
      <c r="J673" s="34" t="s">
        <v>2309</v>
      </c>
      <c r="K673" s="50">
        <f t="shared" si="60"/>
        <v>403</v>
      </c>
      <c r="L673" s="38">
        <f t="shared" si="61"/>
        <v>466620</v>
      </c>
      <c r="M673" t="str">
        <f t="shared" si="62"/>
        <v/>
      </c>
    </row>
    <row r="674" spans="2:13" hidden="1" outlineLevel="1">
      <c r="B674" s="33">
        <v>44930</v>
      </c>
      <c r="C674" s="34" t="s">
        <v>5557</v>
      </c>
      <c r="D674" s="34" t="s">
        <v>2256</v>
      </c>
      <c r="E674" s="34" t="s">
        <v>5558</v>
      </c>
      <c r="F674" s="35">
        <v>865200</v>
      </c>
      <c r="G674" s="36" t="s">
        <v>2255</v>
      </c>
      <c r="H674" s="35">
        <v>86520</v>
      </c>
      <c r="I674" s="34" t="s">
        <v>2308</v>
      </c>
      <c r="J674" s="34" t="s">
        <v>2309</v>
      </c>
      <c r="K674" s="50">
        <f t="shared" si="60"/>
        <v>273</v>
      </c>
      <c r="L674" s="38">
        <f t="shared" si="61"/>
        <v>951720</v>
      </c>
      <c r="M674" t="str">
        <f t="shared" si="62"/>
        <v/>
      </c>
    </row>
    <row r="675" spans="2:13" hidden="1" outlineLevel="1">
      <c r="B675" s="33">
        <v>44930</v>
      </c>
      <c r="C675" s="34" t="s">
        <v>5543</v>
      </c>
      <c r="D675" s="34" t="s">
        <v>2256</v>
      </c>
      <c r="E675" s="34" t="s">
        <v>5544</v>
      </c>
      <c r="F675" s="35">
        <v>865200</v>
      </c>
      <c r="G675" s="36" t="s">
        <v>2255</v>
      </c>
      <c r="H675" s="35">
        <v>86520</v>
      </c>
      <c r="I675" s="34" t="s">
        <v>2308</v>
      </c>
      <c r="J675" s="34" t="s">
        <v>2309</v>
      </c>
      <c r="K675" s="50">
        <f t="shared" si="60"/>
        <v>263</v>
      </c>
      <c r="L675" s="38">
        <f t="shared" si="61"/>
        <v>951720</v>
      </c>
      <c r="M675" t="str">
        <f t="shared" si="62"/>
        <v/>
      </c>
    </row>
    <row r="676" spans="2:13" hidden="1" outlineLevel="1">
      <c r="B676" s="33">
        <v>44929</v>
      </c>
      <c r="C676" s="34" t="s">
        <v>5354</v>
      </c>
      <c r="D676" s="34" t="s">
        <v>2256</v>
      </c>
      <c r="E676" s="34" t="s">
        <v>5355</v>
      </c>
      <c r="F676" s="35">
        <v>2690364</v>
      </c>
      <c r="G676" s="36" t="s">
        <v>2255</v>
      </c>
      <c r="H676" s="35">
        <v>269036</v>
      </c>
      <c r="I676" s="34" t="s">
        <v>2912</v>
      </c>
      <c r="J676" s="34" t="s">
        <v>2913</v>
      </c>
      <c r="K676" s="50">
        <f t="shared" si="60"/>
        <v>86</v>
      </c>
      <c r="L676" s="38">
        <f t="shared" si="61"/>
        <v>2959400</v>
      </c>
      <c r="M676" t="str">
        <f t="shared" si="62"/>
        <v/>
      </c>
    </row>
    <row r="677" spans="2:13" hidden="1" outlineLevel="1">
      <c r="B677" s="33">
        <v>44929</v>
      </c>
      <c r="C677" s="34" t="s">
        <v>5356</v>
      </c>
      <c r="D677" s="34" t="s">
        <v>2256</v>
      </c>
      <c r="E677" s="34" t="s">
        <v>3927</v>
      </c>
      <c r="F677" s="35">
        <v>865200</v>
      </c>
      <c r="G677" s="36" t="s">
        <v>2255</v>
      </c>
      <c r="H677" s="35">
        <v>86520</v>
      </c>
      <c r="I677" s="34" t="s">
        <v>2308</v>
      </c>
      <c r="J677" s="34" t="s">
        <v>2309</v>
      </c>
      <c r="K677" s="50">
        <f t="shared" si="60"/>
        <v>87</v>
      </c>
      <c r="L677" s="38">
        <f t="shared" si="61"/>
        <v>951720</v>
      </c>
      <c r="M677" t="str">
        <f t="shared" si="62"/>
        <v/>
      </c>
    </row>
    <row r="678" spans="2:13" hidden="1" outlineLevel="1">
      <c r="B678" s="33">
        <v>44929</v>
      </c>
      <c r="C678" s="34" t="s">
        <v>5357</v>
      </c>
      <c r="D678" s="34" t="s">
        <v>2256</v>
      </c>
      <c r="E678" s="34" t="s">
        <v>3369</v>
      </c>
      <c r="F678" s="35">
        <v>865200</v>
      </c>
      <c r="G678" s="36" t="s">
        <v>2255</v>
      </c>
      <c r="H678" s="35">
        <v>86520</v>
      </c>
      <c r="I678" s="34" t="s">
        <v>2308</v>
      </c>
      <c r="J678" s="34" t="s">
        <v>2309</v>
      </c>
      <c r="K678" s="50">
        <f t="shared" si="60"/>
        <v>88</v>
      </c>
      <c r="L678" s="38">
        <f t="shared" si="61"/>
        <v>951720</v>
      </c>
      <c r="M678" t="str">
        <f t="shared" si="62"/>
        <v/>
      </c>
    </row>
    <row r="679" spans="2:13" hidden="1" outlineLevel="1">
      <c r="B679" s="33">
        <v>44929</v>
      </c>
      <c r="C679" s="34" t="s">
        <v>5358</v>
      </c>
      <c r="D679" s="34" t="s">
        <v>2256</v>
      </c>
      <c r="E679" s="34" t="s">
        <v>3734</v>
      </c>
      <c r="F679" s="35">
        <v>865200</v>
      </c>
      <c r="G679" s="36" t="s">
        <v>2255</v>
      </c>
      <c r="H679" s="35">
        <v>86520</v>
      </c>
      <c r="I679" s="34" t="s">
        <v>2308</v>
      </c>
      <c r="J679" s="34" t="s">
        <v>2309</v>
      </c>
      <c r="K679" s="50">
        <f t="shared" si="60"/>
        <v>89</v>
      </c>
      <c r="L679" s="38">
        <f t="shared" si="61"/>
        <v>951720</v>
      </c>
      <c r="M679" t="str">
        <f t="shared" si="62"/>
        <v/>
      </c>
    </row>
    <row r="680" spans="2:13" hidden="1" outlineLevel="1">
      <c r="B680" s="33">
        <v>44930</v>
      </c>
      <c r="C680" s="34" t="s">
        <v>5518</v>
      </c>
      <c r="D680" s="34" t="s">
        <v>2256</v>
      </c>
      <c r="E680" s="34" t="s">
        <v>5519</v>
      </c>
      <c r="F680" s="35">
        <v>2690364</v>
      </c>
      <c r="G680" s="36" t="s">
        <v>2255</v>
      </c>
      <c r="H680" s="35">
        <v>269036</v>
      </c>
      <c r="I680" s="34" t="s">
        <v>2500</v>
      </c>
      <c r="J680" s="34" t="s">
        <v>2501</v>
      </c>
      <c r="K680" s="50">
        <f t="shared" si="60"/>
        <v>249</v>
      </c>
      <c r="L680" s="38">
        <f t="shared" si="61"/>
        <v>2959400</v>
      </c>
      <c r="M680" t="str">
        <f t="shared" si="62"/>
        <v/>
      </c>
    </row>
    <row r="681" spans="2:13" hidden="1" outlineLevel="1">
      <c r="B681" s="33">
        <v>44929</v>
      </c>
      <c r="C681" s="34" t="s">
        <v>5360</v>
      </c>
      <c r="D681" s="34" t="s">
        <v>2256</v>
      </c>
      <c r="E681" s="34" t="s">
        <v>3413</v>
      </c>
      <c r="F681" s="35">
        <v>441000</v>
      </c>
      <c r="G681" s="36" t="s">
        <v>2255</v>
      </c>
      <c r="H681" s="35">
        <v>44100</v>
      </c>
      <c r="I681" s="34" t="s">
        <v>2308</v>
      </c>
      <c r="J681" s="34" t="s">
        <v>2309</v>
      </c>
      <c r="K681" s="50">
        <f t="shared" si="60"/>
        <v>91</v>
      </c>
      <c r="L681" s="38">
        <f t="shared" si="61"/>
        <v>485100</v>
      </c>
      <c r="M681" t="str">
        <f t="shared" si="62"/>
        <v/>
      </c>
    </row>
    <row r="682" spans="2:13" hidden="1" outlineLevel="1">
      <c r="B682" s="33">
        <v>44931</v>
      </c>
      <c r="C682" s="34" t="s">
        <v>5660</v>
      </c>
      <c r="D682" s="34" t="s">
        <v>2256</v>
      </c>
      <c r="E682" s="34" t="s">
        <v>2385</v>
      </c>
      <c r="F682" s="35">
        <v>424200</v>
      </c>
      <c r="G682" s="36" t="s">
        <v>2255</v>
      </c>
      <c r="H682" s="35">
        <v>42420</v>
      </c>
      <c r="I682" s="34" t="s">
        <v>2308</v>
      </c>
      <c r="J682" s="34" t="s">
        <v>2309</v>
      </c>
      <c r="K682" s="50">
        <f t="shared" si="60"/>
        <v>404</v>
      </c>
      <c r="L682" s="38">
        <f t="shared" si="61"/>
        <v>466620</v>
      </c>
      <c r="M682" t="str">
        <f t="shared" si="62"/>
        <v/>
      </c>
    </row>
    <row r="683" spans="2:13" hidden="1" outlineLevel="1">
      <c r="B683" s="33">
        <v>44929</v>
      </c>
      <c r="C683" s="34" t="s">
        <v>5362</v>
      </c>
      <c r="D683" s="34" t="s">
        <v>2256</v>
      </c>
      <c r="E683" s="34" t="s">
        <v>5363</v>
      </c>
      <c r="F683" s="35">
        <v>865200</v>
      </c>
      <c r="G683" s="36" t="s">
        <v>2255</v>
      </c>
      <c r="H683" s="35">
        <v>86520</v>
      </c>
      <c r="I683" s="34" t="s">
        <v>2512</v>
      </c>
      <c r="J683" s="34" t="s">
        <v>2513</v>
      </c>
      <c r="K683" s="50">
        <f t="shared" si="60"/>
        <v>95</v>
      </c>
      <c r="L683" s="38">
        <f t="shared" si="61"/>
        <v>951720</v>
      </c>
      <c r="M683" t="str">
        <f t="shared" si="62"/>
        <v/>
      </c>
    </row>
    <row r="684" spans="2:13" hidden="1" outlineLevel="1">
      <c r="B684" s="33">
        <v>44930</v>
      </c>
      <c r="C684" s="34" t="s">
        <v>5509</v>
      </c>
      <c r="D684" s="34" t="s">
        <v>2256</v>
      </c>
      <c r="E684" s="34" t="s">
        <v>5510</v>
      </c>
      <c r="F684" s="35">
        <v>504615</v>
      </c>
      <c r="G684" s="36" t="s">
        <v>2255</v>
      </c>
      <c r="H684" s="35">
        <v>50462</v>
      </c>
      <c r="I684" s="34" t="s">
        <v>2308</v>
      </c>
      <c r="J684" s="34" t="s">
        <v>2309</v>
      </c>
      <c r="K684" s="50">
        <f t="shared" si="60"/>
        <v>243</v>
      </c>
      <c r="L684" s="38">
        <f t="shared" si="61"/>
        <v>555077</v>
      </c>
      <c r="M684" t="str">
        <f t="shared" si="62"/>
        <v/>
      </c>
    </row>
    <row r="685" spans="2:13" hidden="1" outlineLevel="1">
      <c r="B685" s="33">
        <v>44929</v>
      </c>
      <c r="C685" s="34" t="s">
        <v>2567</v>
      </c>
      <c r="D685" s="34" t="s">
        <v>2256</v>
      </c>
      <c r="E685" s="34" t="s">
        <v>5366</v>
      </c>
      <c r="F685" s="35">
        <v>1023221</v>
      </c>
      <c r="G685" s="36" t="s">
        <v>2255</v>
      </c>
      <c r="H685" s="35">
        <v>102322</v>
      </c>
      <c r="I685" s="34" t="s">
        <v>2512</v>
      </c>
      <c r="J685" s="34" t="s">
        <v>2513</v>
      </c>
      <c r="K685" s="50">
        <f t="shared" si="60"/>
        <v>97</v>
      </c>
      <c r="L685" s="38">
        <f t="shared" si="61"/>
        <v>1125543</v>
      </c>
      <c r="M685" t="str">
        <f t="shared" si="62"/>
        <v/>
      </c>
    </row>
    <row r="686" spans="2:13" hidden="1" outlineLevel="1">
      <c r="B686" s="33">
        <v>44929</v>
      </c>
      <c r="C686" s="34" t="s">
        <v>2569</v>
      </c>
      <c r="D686" s="34" t="s">
        <v>2256</v>
      </c>
      <c r="E686" s="34" t="s">
        <v>3840</v>
      </c>
      <c r="F686" s="35">
        <v>865200</v>
      </c>
      <c r="G686" s="36" t="s">
        <v>2255</v>
      </c>
      <c r="H686" s="35">
        <v>86520</v>
      </c>
      <c r="I686" s="34" t="s">
        <v>2308</v>
      </c>
      <c r="J686" s="34" t="s">
        <v>2309</v>
      </c>
      <c r="K686" s="50">
        <f t="shared" si="60"/>
        <v>98</v>
      </c>
      <c r="L686" s="38">
        <f t="shared" si="61"/>
        <v>951720</v>
      </c>
      <c r="M686" t="str">
        <f t="shared" si="62"/>
        <v/>
      </c>
    </row>
    <row r="687" spans="2:13" hidden="1" outlineLevel="1">
      <c r="B687" s="33">
        <v>44929</v>
      </c>
      <c r="C687" s="34" t="s">
        <v>5367</v>
      </c>
      <c r="D687" s="34" t="s">
        <v>2256</v>
      </c>
      <c r="E687" s="34" t="s">
        <v>3842</v>
      </c>
      <c r="F687" s="35">
        <v>865200</v>
      </c>
      <c r="G687" s="36" t="s">
        <v>2255</v>
      </c>
      <c r="H687" s="35">
        <v>86520</v>
      </c>
      <c r="I687" s="34" t="s">
        <v>2308</v>
      </c>
      <c r="J687" s="34" t="s">
        <v>2309</v>
      </c>
      <c r="K687" s="50">
        <f t="shared" si="60"/>
        <v>99</v>
      </c>
      <c r="L687" s="38">
        <f t="shared" si="61"/>
        <v>951720</v>
      </c>
      <c r="M687" t="str">
        <f t="shared" si="62"/>
        <v/>
      </c>
    </row>
    <row r="688" spans="2:13" hidden="1" outlineLevel="1">
      <c r="B688" s="33">
        <v>44929</v>
      </c>
      <c r="C688" s="34" t="s">
        <v>5420</v>
      </c>
      <c r="D688" s="34" t="s">
        <v>2256</v>
      </c>
      <c r="E688" s="34" t="s">
        <v>5421</v>
      </c>
      <c r="F688" s="35">
        <v>848400</v>
      </c>
      <c r="G688" s="36" t="s">
        <v>2255</v>
      </c>
      <c r="H688" s="35">
        <v>84840</v>
      </c>
      <c r="I688" s="34" t="s">
        <v>2535</v>
      </c>
      <c r="J688" s="34" t="s">
        <v>2536</v>
      </c>
      <c r="K688" s="50">
        <f t="shared" si="60"/>
        <v>161</v>
      </c>
      <c r="L688" s="38">
        <f t="shared" si="61"/>
        <v>933240</v>
      </c>
      <c r="M688" t="str">
        <f t="shared" si="62"/>
        <v/>
      </c>
    </row>
    <row r="689" spans="1:19" hidden="1" outlineLevel="1">
      <c r="B689" s="33">
        <v>44929</v>
      </c>
      <c r="C689" s="34" t="s">
        <v>5435</v>
      </c>
      <c r="D689" s="34" t="s">
        <v>2256</v>
      </c>
      <c r="E689" s="34" t="s">
        <v>4280</v>
      </c>
      <c r="F689" s="35">
        <v>865200</v>
      </c>
      <c r="G689" s="36" t="s">
        <v>2255</v>
      </c>
      <c r="H689" s="35">
        <v>86520</v>
      </c>
      <c r="I689" s="34" t="s">
        <v>2308</v>
      </c>
      <c r="J689" s="34" t="s">
        <v>2309</v>
      </c>
      <c r="K689" s="50">
        <f t="shared" si="60"/>
        <v>181</v>
      </c>
      <c r="L689" s="38">
        <f t="shared" si="61"/>
        <v>951720</v>
      </c>
      <c r="M689" t="str">
        <f t="shared" si="62"/>
        <v/>
      </c>
    </row>
    <row r="690" spans="1:19" hidden="1" outlineLevel="1">
      <c r="B690" s="33">
        <v>44932</v>
      </c>
      <c r="C690" s="34" t="s">
        <v>5853</v>
      </c>
      <c r="D690" s="34" t="s">
        <v>2256</v>
      </c>
      <c r="E690" s="34" t="s">
        <v>3712</v>
      </c>
      <c r="F690" s="35">
        <v>509856</v>
      </c>
      <c r="G690" s="36" t="s">
        <v>2255</v>
      </c>
      <c r="H690" s="35">
        <v>50986</v>
      </c>
      <c r="I690" s="34" t="s">
        <v>2308</v>
      </c>
      <c r="J690" s="34" t="s">
        <v>2309</v>
      </c>
      <c r="K690" s="50">
        <f t="shared" si="60"/>
        <v>618</v>
      </c>
      <c r="L690" s="38">
        <f t="shared" si="61"/>
        <v>560842</v>
      </c>
      <c r="M690" t="str">
        <f t="shared" si="62"/>
        <v/>
      </c>
    </row>
    <row r="691" spans="1:19" hidden="1" outlineLevel="1">
      <c r="B691" s="33">
        <v>44930</v>
      </c>
      <c r="C691" s="34" t="s">
        <v>5501</v>
      </c>
      <c r="D691" s="34" t="s">
        <v>2256</v>
      </c>
      <c r="E691" s="34" t="s">
        <v>5502</v>
      </c>
      <c r="F691" s="35">
        <v>865200</v>
      </c>
      <c r="G691" s="36" t="s">
        <v>2255</v>
      </c>
      <c r="H691" s="35">
        <v>86520</v>
      </c>
      <c r="I691" s="34" t="s">
        <v>2308</v>
      </c>
      <c r="J691" s="34" t="s">
        <v>2309</v>
      </c>
      <c r="K691" s="50">
        <f t="shared" si="60"/>
        <v>239</v>
      </c>
      <c r="L691" s="38">
        <f t="shared" si="61"/>
        <v>951720</v>
      </c>
      <c r="M691" t="str">
        <f t="shared" si="62"/>
        <v/>
      </c>
    </row>
    <row r="692" spans="1:19" hidden="1" outlineLevel="1">
      <c r="B692" s="33">
        <v>44930</v>
      </c>
      <c r="C692" s="34" t="s">
        <v>5513</v>
      </c>
      <c r="D692" s="34" t="s">
        <v>2256</v>
      </c>
      <c r="E692" s="34" t="s">
        <v>5514</v>
      </c>
      <c r="F692" s="35">
        <v>865200</v>
      </c>
      <c r="G692" s="36" t="s">
        <v>2255</v>
      </c>
      <c r="H692" s="35">
        <v>86520</v>
      </c>
      <c r="I692" s="34" t="s">
        <v>2308</v>
      </c>
      <c r="J692" s="34" t="s">
        <v>2309</v>
      </c>
      <c r="K692" s="50">
        <f t="shared" si="60"/>
        <v>246</v>
      </c>
      <c r="L692" s="38">
        <f t="shared" si="61"/>
        <v>951720</v>
      </c>
      <c r="M692" t="str">
        <f t="shared" si="62"/>
        <v/>
      </c>
      <c r="R692" s="38">
        <f>Q692-L692</f>
        <v>-951720</v>
      </c>
    </row>
    <row r="693" spans="1:19" hidden="1" outlineLevel="1">
      <c r="B693" s="33">
        <v>44929</v>
      </c>
      <c r="C693" s="34" t="s">
        <v>5374</v>
      </c>
      <c r="D693" s="34" t="s">
        <v>2256</v>
      </c>
      <c r="E693" s="34" t="s">
        <v>3799</v>
      </c>
      <c r="F693" s="35">
        <v>865200</v>
      </c>
      <c r="G693" s="36" t="s">
        <v>2255</v>
      </c>
      <c r="H693" s="35">
        <v>86520</v>
      </c>
      <c r="I693" s="34" t="s">
        <v>2308</v>
      </c>
      <c r="J693" s="34" t="s">
        <v>2309</v>
      </c>
      <c r="K693" s="50">
        <f t="shared" si="60"/>
        <v>108</v>
      </c>
      <c r="L693" s="38">
        <f t="shared" si="61"/>
        <v>951720</v>
      </c>
      <c r="M693" t="str">
        <f t="shared" si="62"/>
        <v/>
      </c>
    </row>
    <row r="694" spans="1:19" hidden="1" outlineLevel="1">
      <c r="B694" s="33">
        <v>44929</v>
      </c>
      <c r="C694" s="34" t="s">
        <v>5375</v>
      </c>
      <c r="D694" s="34" t="s">
        <v>2256</v>
      </c>
      <c r="E694" s="34" t="s">
        <v>4078</v>
      </c>
      <c r="F694" s="35">
        <v>865200</v>
      </c>
      <c r="G694" s="36" t="s">
        <v>2255</v>
      </c>
      <c r="H694" s="35">
        <v>86520</v>
      </c>
      <c r="I694" s="34" t="s">
        <v>2308</v>
      </c>
      <c r="J694" s="34" t="s">
        <v>2309</v>
      </c>
      <c r="K694" s="50">
        <f t="shared" si="60"/>
        <v>109</v>
      </c>
      <c r="L694" s="38">
        <f t="shared" si="61"/>
        <v>951720</v>
      </c>
      <c r="M694" t="str">
        <f t="shared" si="62"/>
        <v/>
      </c>
    </row>
    <row r="695" spans="1:19" hidden="1" outlineLevel="1">
      <c r="B695" s="33">
        <v>44929</v>
      </c>
      <c r="C695" s="34" t="s">
        <v>5376</v>
      </c>
      <c r="D695" s="34" t="s">
        <v>2256</v>
      </c>
      <c r="E695" s="34" t="s">
        <v>2523</v>
      </c>
      <c r="F695" s="35">
        <v>865200</v>
      </c>
      <c r="G695" s="36" t="s">
        <v>2255</v>
      </c>
      <c r="H695" s="35">
        <v>86520</v>
      </c>
      <c r="I695" s="34" t="s">
        <v>2308</v>
      </c>
      <c r="J695" s="34" t="s">
        <v>2309</v>
      </c>
      <c r="K695" s="50">
        <f t="shared" si="60"/>
        <v>110</v>
      </c>
      <c r="L695" s="38">
        <f t="shared" si="61"/>
        <v>951720</v>
      </c>
      <c r="M695" t="str">
        <f t="shared" si="62"/>
        <v/>
      </c>
    </row>
    <row r="696" spans="1:19" hidden="1" outlineLevel="1">
      <c r="B696" s="33">
        <v>44929</v>
      </c>
      <c r="C696" s="34" t="s">
        <v>5419</v>
      </c>
      <c r="D696" s="34" t="s">
        <v>2256</v>
      </c>
      <c r="E696" s="34" t="s">
        <v>3540</v>
      </c>
      <c r="F696" s="35">
        <v>1191848</v>
      </c>
      <c r="G696" s="36" t="s">
        <v>2255</v>
      </c>
      <c r="H696" s="35">
        <v>119185</v>
      </c>
      <c r="I696" s="34" t="s">
        <v>2265</v>
      </c>
      <c r="J696" s="34" t="s">
        <v>2266</v>
      </c>
      <c r="K696" s="50">
        <f t="shared" si="60"/>
        <v>151</v>
      </c>
      <c r="L696" s="38">
        <f t="shared" si="61"/>
        <v>1311033</v>
      </c>
      <c r="M696" t="str">
        <f t="shared" si="62"/>
        <v/>
      </c>
    </row>
    <row r="697" spans="1:19" s="75" customFormat="1" hidden="1" outlineLevel="1">
      <c r="A697"/>
      <c r="B697" s="33">
        <v>44931</v>
      </c>
      <c r="C697" s="34" t="s">
        <v>5667</v>
      </c>
      <c r="D697" s="34" t="s">
        <v>2256</v>
      </c>
      <c r="E697" s="34" t="s">
        <v>5668</v>
      </c>
      <c r="F697" s="35">
        <v>1730400</v>
      </c>
      <c r="G697" s="36" t="s">
        <v>2255</v>
      </c>
      <c r="H697" s="35">
        <v>173040</v>
      </c>
      <c r="I697" s="34" t="s">
        <v>2406</v>
      </c>
      <c r="J697" s="34" t="s">
        <v>2407</v>
      </c>
      <c r="K697" s="50">
        <f t="shared" si="60"/>
        <v>416</v>
      </c>
      <c r="L697" s="38">
        <f t="shared" si="61"/>
        <v>1903440</v>
      </c>
      <c r="M697" t="str">
        <f t="shared" si="62"/>
        <v/>
      </c>
      <c r="N697"/>
      <c r="O697"/>
      <c r="P697"/>
      <c r="Q697"/>
      <c r="R697"/>
      <c r="S697"/>
    </row>
    <row r="698" spans="1:19" hidden="1" outlineLevel="1">
      <c r="B698" s="33">
        <v>44930</v>
      </c>
      <c r="C698" s="34" t="s">
        <v>5613</v>
      </c>
      <c r="D698" s="34" t="s">
        <v>2256</v>
      </c>
      <c r="E698" s="34" t="s">
        <v>5614</v>
      </c>
      <c r="F698" s="35">
        <v>734310</v>
      </c>
      <c r="G698" s="36" t="s">
        <v>2255</v>
      </c>
      <c r="H698" s="35">
        <v>73431</v>
      </c>
      <c r="I698" s="34" t="s">
        <v>2265</v>
      </c>
      <c r="J698" s="34" t="s">
        <v>2266</v>
      </c>
      <c r="K698" s="50">
        <f t="shared" si="60"/>
        <v>365</v>
      </c>
      <c r="L698" s="38">
        <f t="shared" si="61"/>
        <v>807741</v>
      </c>
      <c r="M698" t="str">
        <f t="shared" si="62"/>
        <v/>
      </c>
    </row>
    <row r="699" spans="1:19" hidden="1" outlineLevel="1">
      <c r="B699" s="33">
        <v>44929</v>
      </c>
      <c r="C699" s="34" t="s">
        <v>5381</v>
      </c>
      <c r="D699" s="34" t="s">
        <v>2256</v>
      </c>
      <c r="E699" s="34" t="s">
        <v>2393</v>
      </c>
      <c r="F699" s="35">
        <v>865200</v>
      </c>
      <c r="G699" s="36" t="s">
        <v>2255</v>
      </c>
      <c r="H699" s="35">
        <v>86520</v>
      </c>
      <c r="I699" s="34" t="s">
        <v>2308</v>
      </c>
      <c r="J699" s="34" t="s">
        <v>2309</v>
      </c>
      <c r="K699" s="50">
        <f t="shared" si="60"/>
        <v>114</v>
      </c>
      <c r="L699" s="38">
        <f t="shared" si="61"/>
        <v>951720</v>
      </c>
      <c r="M699" t="str">
        <f t="shared" si="62"/>
        <v/>
      </c>
    </row>
    <row r="700" spans="1:19" hidden="1" outlineLevel="1">
      <c r="B700" s="33">
        <v>44932</v>
      </c>
      <c r="C700" s="34" t="s">
        <v>5889</v>
      </c>
      <c r="D700" s="34" t="s">
        <v>2256</v>
      </c>
      <c r="E700" s="34" t="s">
        <v>2327</v>
      </c>
      <c r="F700" s="35">
        <v>734310</v>
      </c>
      <c r="G700" s="36" t="s">
        <v>2255</v>
      </c>
      <c r="H700" s="35">
        <v>73431</v>
      </c>
      <c r="I700" s="34" t="s">
        <v>2308</v>
      </c>
      <c r="J700" s="34" t="s">
        <v>2309</v>
      </c>
      <c r="K700" s="50">
        <f t="shared" si="60"/>
        <v>664</v>
      </c>
      <c r="L700" s="38">
        <f t="shared" si="61"/>
        <v>807741</v>
      </c>
      <c r="M700" t="str">
        <f t="shared" si="62"/>
        <v/>
      </c>
    </row>
    <row r="701" spans="1:19" hidden="1" outlineLevel="1">
      <c r="B701" s="33">
        <v>44929</v>
      </c>
      <c r="C701" s="34" t="s">
        <v>5384</v>
      </c>
      <c r="D701" s="34" t="s">
        <v>2256</v>
      </c>
      <c r="E701" s="34" t="s">
        <v>5385</v>
      </c>
      <c r="F701" s="35">
        <v>4227586</v>
      </c>
      <c r="G701" s="36" t="s">
        <v>2255</v>
      </c>
      <c r="H701" s="35">
        <v>422759</v>
      </c>
      <c r="I701" s="34" t="s">
        <v>2396</v>
      </c>
      <c r="J701" s="34" t="s">
        <v>2397</v>
      </c>
      <c r="K701" s="50">
        <f t="shared" si="60"/>
        <v>116</v>
      </c>
      <c r="L701" s="38">
        <f t="shared" si="61"/>
        <v>4650345</v>
      </c>
      <c r="M701" t="str">
        <f t="shared" si="62"/>
        <v/>
      </c>
    </row>
    <row r="702" spans="1:19" outlineLevel="1">
      <c r="A702" s="75"/>
      <c r="B702" s="69">
        <v>44978</v>
      </c>
      <c r="C702" s="70" t="s">
        <v>3239</v>
      </c>
      <c r="D702" s="70" t="s">
        <v>2256</v>
      </c>
      <c r="E702" s="70" t="s">
        <v>3240</v>
      </c>
      <c r="F702" s="71">
        <v>3469610</v>
      </c>
      <c r="G702" s="72" t="s">
        <v>2255</v>
      </c>
      <c r="H702" s="71">
        <v>346961</v>
      </c>
      <c r="I702" s="70" t="s">
        <v>2265</v>
      </c>
      <c r="J702" s="70" t="s">
        <v>2266</v>
      </c>
      <c r="K702" s="73">
        <f t="shared" si="60"/>
        <v>6808</v>
      </c>
      <c r="L702" s="74">
        <f t="shared" si="61"/>
        <v>3816571</v>
      </c>
      <c r="M702" s="75" t="str">
        <f t="shared" si="62"/>
        <v/>
      </c>
      <c r="N702" s="75"/>
      <c r="O702" s="75"/>
      <c r="P702" s="75"/>
      <c r="Q702" s="75">
        <f>+VLOOKUP(K702,'20,04,2023'!Q$20:R$1052,2,0)</f>
        <v>3816571</v>
      </c>
      <c r="R702" s="74">
        <f>Q702-L702</f>
        <v>0</v>
      </c>
      <c r="S702" s="75" t="s">
        <v>8324</v>
      </c>
    </row>
    <row r="703" spans="1:19" hidden="1" outlineLevel="1">
      <c r="B703" s="33">
        <v>44978</v>
      </c>
      <c r="C703" s="34" t="s">
        <v>3241</v>
      </c>
      <c r="D703" s="34" t="s">
        <v>2256</v>
      </c>
      <c r="E703" s="34" t="s">
        <v>3242</v>
      </c>
      <c r="F703" s="35">
        <v>1684390</v>
      </c>
      <c r="G703" s="36" t="s">
        <v>2255</v>
      </c>
      <c r="H703" s="35">
        <v>168439</v>
      </c>
      <c r="I703" s="34" t="s">
        <v>2265</v>
      </c>
      <c r="J703" s="34" t="s">
        <v>2266</v>
      </c>
      <c r="K703" s="50">
        <f t="shared" si="60"/>
        <v>6809</v>
      </c>
      <c r="L703" s="38">
        <f t="shared" si="61"/>
        <v>1852829</v>
      </c>
      <c r="M703" t="str">
        <f t="shared" si="62"/>
        <v/>
      </c>
    </row>
    <row r="704" spans="1:19" hidden="1" outlineLevel="1">
      <c r="B704" s="33">
        <v>44931</v>
      </c>
      <c r="C704" s="34" t="s">
        <v>5727</v>
      </c>
      <c r="D704" s="34" t="s">
        <v>2256</v>
      </c>
      <c r="E704" s="34" t="s">
        <v>5728</v>
      </c>
      <c r="F704" s="35">
        <v>734310</v>
      </c>
      <c r="G704" s="36" t="s">
        <v>2255</v>
      </c>
      <c r="H704" s="35">
        <v>73431</v>
      </c>
      <c r="I704" s="34" t="s">
        <v>2308</v>
      </c>
      <c r="J704" s="34" t="s">
        <v>2309</v>
      </c>
      <c r="K704" s="50">
        <f t="shared" si="60"/>
        <v>471</v>
      </c>
      <c r="L704" s="38">
        <f t="shared" si="61"/>
        <v>807741</v>
      </c>
      <c r="M704" t="str">
        <f t="shared" si="62"/>
        <v/>
      </c>
    </row>
    <row r="705" spans="2:18" hidden="1" outlineLevel="1">
      <c r="B705" s="33">
        <v>44929</v>
      </c>
      <c r="C705" s="34" t="s">
        <v>5389</v>
      </c>
      <c r="D705" s="34" t="s">
        <v>2256</v>
      </c>
      <c r="E705" s="34" t="s">
        <v>2673</v>
      </c>
      <c r="F705" s="35">
        <v>865200</v>
      </c>
      <c r="G705" s="36" t="s">
        <v>2255</v>
      </c>
      <c r="H705" s="35">
        <v>86520</v>
      </c>
      <c r="I705" s="34" t="s">
        <v>2308</v>
      </c>
      <c r="J705" s="34" t="s">
        <v>2309</v>
      </c>
      <c r="K705" s="50">
        <f t="shared" si="60"/>
        <v>124</v>
      </c>
      <c r="L705" s="38">
        <f t="shared" si="61"/>
        <v>951720</v>
      </c>
      <c r="M705" t="str">
        <f t="shared" si="62"/>
        <v/>
      </c>
    </row>
    <row r="706" spans="2:18" hidden="1" outlineLevel="1">
      <c r="B706" s="33">
        <v>44931</v>
      </c>
      <c r="C706" s="34" t="s">
        <v>5671</v>
      </c>
      <c r="D706" s="34" t="s">
        <v>2256</v>
      </c>
      <c r="E706" s="34" t="s">
        <v>5672</v>
      </c>
      <c r="F706" s="35">
        <v>1730400</v>
      </c>
      <c r="G706" s="36" t="s">
        <v>2255</v>
      </c>
      <c r="H706" s="35">
        <v>173040</v>
      </c>
      <c r="I706" s="34" t="s">
        <v>2742</v>
      </c>
      <c r="J706" s="34" t="s">
        <v>2743</v>
      </c>
      <c r="K706" s="50">
        <f t="shared" si="60"/>
        <v>423</v>
      </c>
      <c r="L706" s="38">
        <f t="shared" si="61"/>
        <v>1903440</v>
      </c>
      <c r="M706" t="str">
        <f t="shared" si="62"/>
        <v/>
      </c>
    </row>
    <row r="707" spans="2:18" hidden="1" outlineLevel="1">
      <c r="B707" s="33">
        <v>44929</v>
      </c>
      <c r="C707" s="34" t="s">
        <v>5391</v>
      </c>
      <c r="D707" s="34" t="s">
        <v>2256</v>
      </c>
      <c r="E707" s="34" t="s">
        <v>3564</v>
      </c>
      <c r="F707" s="35">
        <v>865200</v>
      </c>
      <c r="G707" s="36" t="s">
        <v>2255</v>
      </c>
      <c r="H707" s="35">
        <v>86520</v>
      </c>
      <c r="I707" s="34" t="s">
        <v>2308</v>
      </c>
      <c r="J707" s="34" t="s">
        <v>2309</v>
      </c>
      <c r="K707" s="50">
        <f t="shared" si="60"/>
        <v>126</v>
      </c>
      <c r="L707" s="38">
        <f t="shared" si="61"/>
        <v>951720</v>
      </c>
      <c r="M707" t="str">
        <f t="shared" si="62"/>
        <v/>
      </c>
    </row>
    <row r="708" spans="2:18" hidden="1" outlineLevel="1">
      <c r="B708" s="33">
        <v>44929</v>
      </c>
      <c r="C708" s="34" t="s">
        <v>5392</v>
      </c>
      <c r="D708" s="34" t="s">
        <v>2256</v>
      </c>
      <c r="E708" s="34" t="s">
        <v>3564</v>
      </c>
      <c r="F708" s="35">
        <v>493496</v>
      </c>
      <c r="G708" s="36" t="s">
        <v>2255</v>
      </c>
      <c r="H708" s="35">
        <v>49350</v>
      </c>
      <c r="I708" s="34" t="s">
        <v>2308</v>
      </c>
      <c r="J708" s="34" t="s">
        <v>2309</v>
      </c>
      <c r="K708" s="50">
        <f t="shared" ref="K708:K771" si="63">+C708*1</f>
        <v>127</v>
      </c>
      <c r="L708" s="38">
        <f t="shared" ref="L708:L771" si="64">+F708+H708</f>
        <v>542846</v>
      </c>
      <c r="M708" t="str">
        <f t="shared" ref="M708:M771" si="65">+IF(L708&gt;=0,"","HT")</f>
        <v/>
      </c>
    </row>
    <row r="709" spans="2:18" hidden="1" outlineLevel="1">
      <c r="B709" s="33">
        <v>44929</v>
      </c>
      <c r="C709" s="34" t="s">
        <v>5393</v>
      </c>
      <c r="D709" s="34" t="s">
        <v>2256</v>
      </c>
      <c r="E709" s="34" t="s">
        <v>5394</v>
      </c>
      <c r="F709" s="35">
        <v>424200</v>
      </c>
      <c r="G709" s="36" t="s">
        <v>2255</v>
      </c>
      <c r="H709" s="35">
        <v>42420</v>
      </c>
      <c r="I709" s="34" t="s">
        <v>2906</v>
      </c>
      <c r="J709" s="34" t="s">
        <v>2907</v>
      </c>
      <c r="K709" s="50">
        <f t="shared" si="63"/>
        <v>128</v>
      </c>
      <c r="L709" s="38">
        <f t="shared" si="64"/>
        <v>466620</v>
      </c>
      <c r="M709" t="str">
        <f t="shared" si="65"/>
        <v/>
      </c>
    </row>
    <row r="710" spans="2:18" hidden="1" outlineLevel="1">
      <c r="B710" s="33">
        <v>44930</v>
      </c>
      <c r="C710" s="34" t="s">
        <v>5597</v>
      </c>
      <c r="D710" s="34" t="s">
        <v>2256</v>
      </c>
      <c r="E710" s="34" t="s">
        <v>5598</v>
      </c>
      <c r="F710" s="35">
        <v>2831979</v>
      </c>
      <c r="G710" s="36" t="s">
        <v>2255</v>
      </c>
      <c r="H710" s="35">
        <v>283198</v>
      </c>
      <c r="I710" s="34" t="s">
        <v>2613</v>
      </c>
      <c r="J710" s="34" t="s">
        <v>2614</v>
      </c>
      <c r="K710" s="50">
        <f t="shared" si="63"/>
        <v>308</v>
      </c>
      <c r="L710" s="38">
        <f t="shared" si="64"/>
        <v>3115177</v>
      </c>
      <c r="M710" t="str">
        <f t="shared" si="65"/>
        <v/>
      </c>
      <c r="R710" s="38">
        <f>Q710-L710</f>
        <v>-3115177</v>
      </c>
    </row>
    <row r="711" spans="2:18" hidden="1" outlineLevel="1">
      <c r="B711" s="33">
        <v>44929</v>
      </c>
      <c r="C711" s="34" t="s">
        <v>5396</v>
      </c>
      <c r="D711" s="34" t="s">
        <v>2256</v>
      </c>
      <c r="E711" s="34" t="s">
        <v>2650</v>
      </c>
      <c r="F711" s="35">
        <v>865200</v>
      </c>
      <c r="G711" s="36" t="s">
        <v>2255</v>
      </c>
      <c r="H711" s="35">
        <v>86520</v>
      </c>
      <c r="I711" s="34" t="s">
        <v>2308</v>
      </c>
      <c r="J711" s="34" t="s">
        <v>2309</v>
      </c>
      <c r="K711" s="50">
        <f t="shared" si="63"/>
        <v>130</v>
      </c>
      <c r="L711" s="38">
        <f t="shared" si="64"/>
        <v>951720</v>
      </c>
      <c r="M711" t="str">
        <f t="shared" si="65"/>
        <v/>
      </c>
    </row>
    <row r="712" spans="2:18" hidden="1" outlineLevel="1">
      <c r="B712" s="33">
        <v>44929</v>
      </c>
      <c r="C712" s="34" t="s">
        <v>5397</v>
      </c>
      <c r="D712" s="34" t="s">
        <v>2256</v>
      </c>
      <c r="E712" s="34" t="s">
        <v>5398</v>
      </c>
      <c r="F712" s="35">
        <v>848400</v>
      </c>
      <c r="G712" s="36" t="s">
        <v>2255</v>
      </c>
      <c r="H712" s="35">
        <v>84840</v>
      </c>
      <c r="I712" s="34" t="s">
        <v>2518</v>
      </c>
      <c r="J712" s="34" t="s">
        <v>2519</v>
      </c>
      <c r="K712" s="50">
        <f t="shared" si="63"/>
        <v>131</v>
      </c>
      <c r="L712" s="38">
        <f t="shared" si="64"/>
        <v>933240</v>
      </c>
      <c r="M712" t="str">
        <f t="shared" si="65"/>
        <v/>
      </c>
    </row>
    <row r="713" spans="2:18" hidden="1" outlineLevel="1">
      <c r="B713" s="33">
        <v>44929</v>
      </c>
      <c r="C713" s="34" t="s">
        <v>5399</v>
      </c>
      <c r="D713" s="34" t="s">
        <v>2256</v>
      </c>
      <c r="E713" s="34" t="s">
        <v>3538</v>
      </c>
      <c r="F713" s="35">
        <v>865200</v>
      </c>
      <c r="G713" s="36" t="s">
        <v>2255</v>
      </c>
      <c r="H713" s="35">
        <v>86520</v>
      </c>
      <c r="I713" s="34" t="s">
        <v>2308</v>
      </c>
      <c r="J713" s="34" t="s">
        <v>2309</v>
      </c>
      <c r="K713" s="50">
        <f t="shared" si="63"/>
        <v>133</v>
      </c>
      <c r="L713" s="38">
        <f t="shared" si="64"/>
        <v>951720</v>
      </c>
      <c r="M713" t="str">
        <f t="shared" si="65"/>
        <v/>
      </c>
    </row>
    <row r="714" spans="2:18" hidden="1" outlineLevel="1">
      <c r="B714" s="33">
        <v>44979</v>
      </c>
      <c r="C714" s="34" t="s">
        <v>6559</v>
      </c>
      <c r="D714" s="34" t="s">
        <v>2961</v>
      </c>
      <c r="E714" s="34" t="s">
        <v>6560</v>
      </c>
      <c r="F714" s="35">
        <v>-273166</v>
      </c>
      <c r="G714" s="36" t="s">
        <v>2568</v>
      </c>
      <c r="H714" s="35">
        <v>-21853</v>
      </c>
      <c r="I714" s="34" t="s">
        <v>2265</v>
      </c>
      <c r="J714" s="34" t="s">
        <v>2266</v>
      </c>
      <c r="K714">
        <f t="shared" si="63"/>
        <v>578</v>
      </c>
      <c r="L714" s="38">
        <f t="shared" si="64"/>
        <v>-295019</v>
      </c>
      <c r="M714" t="str">
        <f t="shared" si="65"/>
        <v>HT</v>
      </c>
      <c r="Q714" t="e">
        <f>+VLOOKUP(K714,'22.04.2023'!O$182:P$408,2,0)</f>
        <v>#N/A</v>
      </c>
    </row>
    <row r="715" spans="2:18" hidden="1" outlineLevel="1">
      <c r="B715" s="33">
        <v>44929</v>
      </c>
      <c r="C715" s="34" t="s">
        <v>5401</v>
      </c>
      <c r="D715" s="34" t="s">
        <v>2256</v>
      </c>
      <c r="E715" s="34" t="s">
        <v>3402</v>
      </c>
      <c r="F715" s="35">
        <v>865200</v>
      </c>
      <c r="G715" s="36" t="s">
        <v>2255</v>
      </c>
      <c r="H715" s="35">
        <v>86520</v>
      </c>
      <c r="I715" s="34" t="s">
        <v>2308</v>
      </c>
      <c r="J715" s="34" t="s">
        <v>2309</v>
      </c>
      <c r="K715" s="50">
        <f t="shared" si="63"/>
        <v>135</v>
      </c>
      <c r="L715" s="38">
        <f t="shared" si="64"/>
        <v>951720</v>
      </c>
      <c r="M715" t="str">
        <f t="shared" si="65"/>
        <v/>
      </c>
    </row>
    <row r="716" spans="2:18" hidden="1" outlineLevel="1">
      <c r="B716" s="33">
        <v>44929</v>
      </c>
      <c r="C716" s="34" t="s">
        <v>5402</v>
      </c>
      <c r="D716" s="34" t="s">
        <v>2256</v>
      </c>
      <c r="E716" s="34" t="s">
        <v>3890</v>
      </c>
      <c r="F716" s="35">
        <v>865200</v>
      </c>
      <c r="G716" s="36" t="s">
        <v>2255</v>
      </c>
      <c r="H716" s="35">
        <v>86520</v>
      </c>
      <c r="I716" s="34" t="s">
        <v>2308</v>
      </c>
      <c r="J716" s="34" t="s">
        <v>2309</v>
      </c>
      <c r="K716" s="50">
        <f t="shared" si="63"/>
        <v>137</v>
      </c>
      <c r="L716" s="38">
        <f t="shared" si="64"/>
        <v>951720</v>
      </c>
      <c r="M716" t="str">
        <f t="shared" si="65"/>
        <v/>
      </c>
    </row>
    <row r="717" spans="2:18" hidden="1" outlineLevel="1">
      <c r="B717" s="33">
        <v>44979</v>
      </c>
      <c r="C717" s="34" t="s">
        <v>6565</v>
      </c>
      <c r="D717" s="34" t="s">
        <v>3460</v>
      </c>
      <c r="E717" s="34" t="s">
        <v>6566</v>
      </c>
      <c r="F717" s="35">
        <v>-90689</v>
      </c>
      <c r="G717" s="36" t="s">
        <v>2255</v>
      </c>
      <c r="H717" s="35">
        <v>-9069</v>
      </c>
      <c r="I717" s="34" t="s">
        <v>2308</v>
      </c>
      <c r="J717" s="34" t="s">
        <v>2309</v>
      </c>
      <c r="K717">
        <f t="shared" si="63"/>
        <v>5507</v>
      </c>
      <c r="L717" s="38">
        <f t="shared" si="64"/>
        <v>-99758</v>
      </c>
      <c r="M717" t="str">
        <f t="shared" si="65"/>
        <v>HT</v>
      </c>
      <c r="Q717" t="e">
        <f>+VLOOKUP(K717,'22.04.2023'!O$182:P$408,2,0)</f>
        <v>#N/A</v>
      </c>
    </row>
    <row r="718" spans="2:18" hidden="1" outlineLevel="1">
      <c r="B718" s="33">
        <v>44979</v>
      </c>
      <c r="C718" s="34" t="s">
        <v>3257</v>
      </c>
      <c r="D718" s="34" t="s">
        <v>2256</v>
      </c>
      <c r="E718" s="34" t="s">
        <v>3258</v>
      </c>
      <c r="F718" s="35">
        <v>222116</v>
      </c>
      <c r="G718" s="36" t="s">
        <v>2255</v>
      </c>
      <c r="H718" s="35">
        <v>22212</v>
      </c>
      <c r="I718" s="34" t="s">
        <v>2308</v>
      </c>
      <c r="J718" s="34" t="s">
        <v>2309</v>
      </c>
      <c r="K718" s="50">
        <f t="shared" si="63"/>
        <v>6833</v>
      </c>
      <c r="L718" s="38">
        <f t="shared" si="64"/>
        <v>244328</v>
      </c>
      <c r="M718" t="str">
        <f t="shared" si="65"/>
        <v/>
      </c>
    </row>
    <row r="719" spans="2:18" hidden="1" outlineLevel="1">
      <c r="B719" s="33">
        <v>44929</v>
      </c>
      <c r="C719" s="34" t="s">
        <v>5405</v>
      </c>
      <c r="D719" s="34" t="s">
        <v>2256</v>
      </c>
      <c r="E719" s="34" t="s">
        <v>4021</v>
      </c>
      <c r="F719" s="35">
        <v>865200</v>
      </c>
      <c r="G719" s="36" t="s">
        <v>2255</v>
      </c>
      <c r="H719" s="35">
        <v>86520</v>
      </c>
      <c r="I719" s="34" t="s">
        <v>2308</v>
      </c>
      <c r="J719" s="34" t="s">
        <v>2309</v>
      </c>
      <c r="K719" s="50">
        <f t="shared" si="63"/>
        <v>140</v>
      </c>
      <c r="L719" s="38">
        <f t="shared" si="64"/>
        <v>951720</v>
      </c>
      <c r="M719" t="str">
        <f t="shared" si="65"/>
        <v/>
      </c>
    </row>
    <row r="720" spans="2:18" hidden="1" outlineLevel="1">
      <c r="B720" s="33">
        <v>44930</v>
      </c>
      <c r="C720" s="34" t="s">
        <v>5646</v>
      </c>
      <c r="D720" s="34" t="s">
        <v>2256</v>
      </c>
      <c r="E720" s="34" t="s">
        <v>5647</v>
      </c>
      <c r="F720" s="35">
        <v>865200</v>
      </c>
      <c r="G720" s="36" t="s">
        <v>2255</v>
      </c>
      <c r="H720" s="35">
        <v>86520</v>
      </c>
      <c r="I720" s="34" t="s">
        <v>2308</v>
      </c>
      <c r="J720" s="34" t="s">
        <v>2309</v>
      </c>
      <c r="K720" s="50">
        <f t="shared" si="63"/>
        <v>390</v>
      </c>
      <c r="L720" s="38">
        <f t="shared" si="64"/>
        <v>951720</v>
      </c>
      <c r="M720" t="str">
        <f t="shared" si="65"/>
        <v/>
      </c>
    </row>
    <row r="721" spans="2:18" hidden="1" outlineLevel="1">
      <c r="B721" s="33">
        <v>44929</v>
      </c>
      <c r="C721" s="34" t="s">
        <v>5407</v>
      </c>
      <c r="D721" s="34" t="s">
        <v>2256</v>
      </c>
      <c r="E721" s="34" t="s">
        <v>2659</v>
      </c>
      <c r="F721" s="35">
        <v>865200</v>
      </c>
      <c r="G721" s="36" t="s">
        <v>2255</v>
      </c>
      <c r="H721" s="35">
        <v>86520</v>
      </c>
      <c r="I721" s="34" t="s">
        <v>2308</v>
      </c>
      <c r="J721" s="34" t="s">
        <v>2309</v>
      </c>
      <c r="K721" s="50">
        <f t="shared" si="63"/>
        <v>142</v>
      </c>
      <c r="L721" s="38">
        <f t="shared" si="64"/>
        <v>951720</v>
      </c>
      <c r="M721" t="str">
        <f t="shared" si="65"/>
        <v/>
      </c>
    </row>
    <row r="722" spans="2:18" hidden="1" outlineLevel="1">
      <c r="B722" s="33">
        <v>44979</v>
      </c>
      <c r="C722" s="34" t="s">
        <v>3265</v>
      </c>
      <c r="D722" s="34" t="s">
        <v>2256</v>
      </c>
      <c r="E722" s="34" t="s">
        <v>3266</v>
      </c>
      <c r="F722" s="35">
        <v>1279643</v>
      </c>
      <c r="G722" s="36" t="s">
        <v>2255</v>
      </c>
      <c r="H722" s="35">
        <v>127964</v>
      </c>
      <c r="I722" s="34" t="s">
        <v>2308</v>
      </c>
      <c r="J722" s="34" t="s">
        <v>2309</v>
      </c>
      <c r="K722" s="50">
        <f t="shared" si="63"/>
        <v>6840</v>
      </c>
      <c r="L722" s="38">
        <f t="shared" si="64"/>
        <v>1407607</v>
      </c>
      <c r="M722" t="str">
        <f t="shared" si="65"/>
        <v/>
      </c>
    </row>
    <row r="723" spans="2:18" hidden="1" outlineLevel="1">
      <c r="B723" s="33">
        <v>44979</v>
      </c>
      <c r="C723" s="34" t="s">
        <v>3267</v>
      </c>
      <c r="D723" s="34" t="s">
        <v>2256</v>
      </c>
      <c r="E723" s="34" t="s">
        <v>3268</v>
      </c>
      <c r="F723" s="35">
        <v>1530553</v>
      </c>
      <c r="G723" s="36" t="s">
        <v>2255</v>
      </c>
      <c r="H723" s="35">
        <v>153055</v>
      </c>
      <c r="I723" s="34" t="s">
        <v>2308</v>
      </c>
      <c r="J723" s="34" t="s">
        <v>2309</v>
      </c>
      <c r="K723" s="50">
        <f t="shared" si="63"/>
        <v>6843</v>
      </c>
      <c r="L723" s="38">
        <f t="shared" si="64"/>
        <v>1683608</v>
      </c>
      <c r="M723" t="str">
        <f t="shared" si="65"/>
        <v/>
      </c>
    </row>
    <row r="724" spans="2:18" hidden="1" outlineLevel="1">
      <c r="B724" s="33">
        <v>44932</v>
      </c>
      <c r="C724" s="34" t="s">
        <v>5859</v>
      </c>
      <c r="D724" s="34" t="s">
        <v>2256</v>
      </c>
      <c r="E724" s="34" t="s">
        <v>5860</v>
      </c>
      <c r="F724" s="35">
        <v>4487527</v>
      </c>
      <c r="G724" s="36" t="s">
        <v>2255</v>
      </c>
      <c r="H724" s="35">
        <v>448753</v>
      </c>
      <c r="I724" s="34" t="s">
        <v>2406</v>
      </c>
      <c r="J724" s="34" t="s">
        <v>2407</v>
      </c>
      <c r="K724" s="50">
        <f t="shared" si="63"/>
        <v>625</v>
      </c>
      <c r="L724" s="38">
        <f t="shared" si="64"/>
        <v>4936280</v>
      </c>
      <c r="M724" t="str">
        <f t="shared" si="65"/>
        <v/>
      </c>
    </row>
    <row r="725" spans="2:18" hidden="1" outlineLevel="1">
      <c r="B725" s="33">
        <v>44929</v>
      </c>
      <c r="C725" s="34" t="s">
        <v>5412</v>
      </c>
      <c r="D725" s="34" t="s">
        <v>2256</v>
      </c>
      <c r="E725" s="34" t="s">
        <v>2584</v>
      </c>
      <c r="F725" s="35">
        <v>865200</v>
      </c>
      <c r="G725" s="36" t="s">
        <v>2255</v>
      </c>
      <c r="H725" s="35">
        <v>86520</v>
      </c>
      <c r="I725" s="34" t="s">
        <v>2308</v>
      </c>
      <c r="J725" s="34" t="s">
        <v>2309</v>
      </c>
      <c r="K725" s="50">
        <f t="shared" si="63"/>
        <v>146</v>
      </c>
      <c r="L725" s="38">
        <f t="shared" si="64"/>
        <v>951720</v>
      </c>
      <c r="M725" t="str">
        <f t="shared" si="65"/>
        <v/>
      </c>
      <c r="R725" s="38">
        <f>Q725-L725</f>
        <v>-951720</v>
      </c>
    </row>
    <row r="726" spans="2:18" hidden="1" outlineLevel="1">
      <c r="B726" s="33">
        <v>44929</v>
      </c>
      <c r="C726" s="34" t="s">
        <v>5422</v>
      </c>
      <c r="D726" s="34" t="s">
        <v>2256</v>
      </c>
      <c r="E726" s="34" t="s">
        <v>5423</v>
      </c>
      <c r="F726" s="35">
        <v>1974917</v>
      </c>
      <c r="G726" s="36" t="s">
        <v>2255</v>
      </c>
      <c r="H726" s="35">
        <v>197492</v>
      </c>
      <c r="I726" s="34" t="s">
        <v>2535</v>
      </c>
      <c r="J726" s="34" t="s">
        <v>2536</v>
      </c>
      <c r="K726" s="50">
        <f t="shared" si="63"/>
        <v>162</v>
      </c>
      <c r="L726" s="38">
        <f t="shared" si="64"/>
        <v>2172409</v>
      </c>
      <c r="M726" t="str">
        <f t="shared" si="65"/>
        <v/>
      </c>
    </row>
    <row r="727" spans="2:18" hidden="1" outlineLevel="1">
      <c r="B727" s="33">
        <v>44937</v>
      </c>
      <c r="C727" s="34" t="s">
        <v>6144</v>
      </c>
      <c r="D727" s="34" t="s">
        <v>2256</v>
      </c>
      <c r="E727" s="34" t="s">
        <v>6145</v>
      </c>
      <c r="F727" s="35">
        <v>4847593</v>
      </c>
      <c r="G727" s="36" t="s">
        <v>2255</v>
      </c>
      <c r="H727" s="35">
        <v>484759</v>
      </c>
      <c r="I727" s="34" t="s">
        <v>2587</v>
      </c>
      <c r="J727" s="34" t="s">
        <v>2588</v>
      </c>
      <c r="K727" s="50">
        <f t="shared" si="63"/>
        <v>1094</v>
      </c>
      <c r="L727" s="38">
        <f t="shared" si="64"/>
        <v>5332352</v>
      </c>
      <c r="M727" t="str">
        <f t="shared" si="65"/>
        <v/>
      </c>
    </row>
    <row r="728" spans="2:18" hidden="1" outlineLevel="1">
      <c r="B728" s="33">
        <v>44929</v>
      </c>
      <c r="C728" s="34" t="s">
        <v>5416</v>
      </c>
      <c r="D728" s="34" t="s">
        <v>2256</v>
      </c>
      <c r="E728" s="34" t="s">
        <v>5417</v>
      </c>
      <c r="F728" s="35">
        <v>848400</v>
      </c>
      <c r="G728" s="36" t="s">
        <v>2255</v>
      </c>
      <c r="H728" s="35">
        <v>84840</v>
      </c>
      <c r="I728" s="34" t="s">
        <v>2354</v>
      </c>
      <c r="J728" s="34" t="s">
        <v>2355</v>
      </c>
      <c r="K728" s="50">
        <f t="shared" si="63"/>
        <v>149</v>
      </c>
      <c r="L728" s="38">
        <f t="shared" si="64"/>
        <v>933240</v>
      </c>
      <c r="M728" t="str">
        <f t="shared" si="65"/>
        <v/>
      </c>
    </row>
    <row r="729" spans="2:18" hidden="1" outlineLevel="1">
      <c r="B729" s="33">
        <v>44930</v>
      </c>
      <c r="C729" s="34" t="s">
        <v>5572</v>
      </c>
      <c r="D729" s="34" t="s">
        <v>2256</v>
      </c>
      <c r="E729" s="34" t="s">
        <v>5573</v>
      </c>
      <c r="F729" s="35">
        <v>865200</v>
      </c>
      <c r="G729" s="36" t="s">
        <v>2255</v>
      </c>
      <c r="H729" s="35">
        <v>86520</v>
      </c>
      <c r="I729" s="34" t="s">
        <v>2308</v>
      </c>
      <c r="J729" s="34" t="s">
        <v>2309</v>
      </c>
      <c r="K729" s="50">
        <f t="shared" si="63"/>
        <v>284</v>
      </c>
      <c r="L729" s="38">
        <f t="shared" si="64"/>
        <v>951720</v>
      </c>
      <c r="M729" t="str">
        <f t="shared" si="65"/>
        <v/>
      </c>
    </row>
    <row r="730" spans="2:18" hidden="1" outlineLevel="1">
      <c r="B730" s="33">
        <v>44935</v>
      </c>
      <c r="C730" s="34" t="s">
        <v>6037</v>
      </c>
      <c r="D730" s="34" t="s">
        <v>2256</v>
      </c>
      <c r="E730" s="34" t="s">
        <v>3477</v>
      </c>
      <c r="F730" s="35">
        <v>734310</v>
      </c>
      <c r="G730" s="36" t="s">
        <v>2255</v>
      </c>
      <c r="H730" s="35">
        <v>73431</v>
      </c>
      <c r="I730" s="34" t="s">
        <v>2308</v>
      </c>
      <c r="J730" s="34" t="s">
        <v>2309</v>
      </c>
      <c r="K730" s="50">
        <f t="shared" si="63"/>
        <v>915</v>
      </c>
      <c r="L730" s="38">
        <f t="shared" si="64"/>
        <v>807741</v>
      </c>
      <c r="M730" t="str">
        <f t="shared" si="65"/>
        <v/>
      </c>
    </row>
    <row r="731" spans="2:18" hidden="1" outlineLevel="1">
      <c r="B731" s="33">
        <v>44930</v>
      </c>
      <c r="C731" s="34" t="s">
        <v>5595</v>
      </c>
      <c r="D731" s="34" t="s">
        <v>2256</v>
      </c>
      <c r="E731" s="34" t="s">
        <v>5596</v>
      </c>
      <c r="F731" s="35">
        <v>8472548</v>
      </c>
      <c r="G731" s="36" t="s">
        <v>2255</v>
      </c>
      <c r="H731" s="35">
        <v>847255</v>
      </c>
      <c r="I731" s="34" t="s">
        <v>2603</v>
      </c>
      <c r="J731" s="34" t="s">
        <v>2604</v>
      </c>
      <c r="K731" s="50">
        <f t="shared" si="63"/>
        <v>307</v>
      </c>
      <c r="L731" s="38">
        <f t="shared" si="64"/>
        <v>9319803</v>
      </c>
      <c r="M731" t="str">
        <f t="shared" si="65"/>
        <v/>
      </c>
    </row>
    <row r="732" spans="2:18" hidden="1" outlineLevel="1">
      <c r="B732" s="33">
        <v>44935</v>
      </c>
      <c r="C732" s="34" t="s">
        <v>6050</v>
      </c>
      <c r="D732" s="34" t="s">
        <v>2256</v>
      </c>
      <c r="E732" s="34" t="s">
        <v>6051</v>
      </c>
      <c r="F732" s="35">
        <v>734310</v>
      </c>
      <c r="G732" s="36" t="s">
        <v>2255</v>
      </c>
      <c r="H732" s="35">
        <v>73431</v>
      </c>
      <c r="I732" s="34" t="s">
        <v>2475</v>
      </c>
      <c r="J732" s="34" t="s">
        <v>2476</v>
      </c>
      <c r="K732" s="50">
        <f t="shared" si="63"/>
        <v>936</v>
      </c>
      <c r="L732" s="38">
        <f t="shared" si="64"/>
        <v>807741</v>
      </c>
      <c r="M732" t="str">
        <f t="shared" si="65"/>
        <v/>
      </c>
    </row>
    <row r="733" spans="2:18" hidden="1" outlineLevel="1">
      <c r="B733" s="33">
        <v>44929</v>
      </c>
      <c r="C733" s="34" t="s">
        <v>5424</v>
      </c>
      <c r="D733" s="34" t="s">
        <v>2256</v>
      </c>
      <c r="E733" s="34" t="s">
        <v>5425</v>
      </c>
      <c r="F733" s="35">
        <v>2690364</v>
      </c>
      <c r="G733" s="36" t="s">
        <v>2255</v>
      </c>
      <c r="H733" s="35">
        <v>269036</v>
      </c>
      <c r="I733" s="34" t="s">
        <v>2991</v>
      </c>
      <c r="J733" s="34" t="s">
        <v>2992</v>
      </c>
      <c r="K733" s="50">
        <f t="shared" si="63"/>
        <v>165</v>
      </c>
      <c r="L733" s="38">
        <f t="shared" si="64"/>
        <v>2959400</v>
      </c>
      <c r="M733" t="str">
        <f t="shared" si="65"/>
        <v/>
      </c>
    </row>
    <row r="734" spans="2:18" hidden="1" outlineLevel="1">
      <c r="B734" s="33">
        <v>44979</v>
      </c>
      <c r="C734" s="34" t="s">
        <v>3289</v>
      </c>
      <c r="D734" s="34" t="s">
        <v>2256</v>
      </c>
      <c r="E734" s="34" t="s">
        <v>3290</v>
      </c>
      <c r="F734" s="35">
        <v>1869548</v>
      </c>
      <c r="G734" s="36" t="s">
        <v>2255</v>
      </c>
      <c r="H734" s="35">
        <v>186955</v>
      </c>
      <c r="I734" s="34" t="s">
        <v>2265</v>
      </c>
      <c r="J734" s="34" t="s">
        <v>2266</v>
      </c>
      <c r="K734" s="50">
        <f t="shared" si="63"/>
        <v>6862</v>
      </c>
      <c r="L734" s="38">
        <f t="shared" si="64"/>
        <v>2056503</v>
      </c>
      <c r="M734" t="str">
        <f t="shared" si="65"/>
        <v/>
      </c>
    </row>
    <row r="735" spans="2:18" hidden="1" outlineLevel="1">
      <c r="B735" s="33">
        <v>44929</v>
      </c>
      <c r="C735" s="34" t="s">
        <v>5428</v>
      </c>
      <c r="D735" s="34" t="s">
        <v>2256</v>
      </c>
      <c r="E735" s="34" t="s">
        <v>5429</v>
      </c>
      <c r="F735" s="35">
        <v>1391040</v>
      </c>
      <c r="G735" s="36" t="s">
        <v>2255</v>
      </c>
      <c r="H735" s="35">
        <v>139104</v>
      </c>
      <c r="I735" s="34" t="s">
        <v>2541</v>
      </c>
      <c r="J735" s="34" t="s">
        <v>2542</v>
      </c>
      <c r="K735" s="50">
        <f t="shared" si="63"/>
        <v>173</v>
      </c>
      <c r="L735" s="38">
        <f t="shared" si="64"/>
        <v>1530144</v>
      </c>
      <c r="M735" t="str">
        <f t="shared" si="65"/>
        <v/>
      </c>
    </row>
    <row r="736" spans="2:18" hidden="1" outlineLevel="1">
      <c r="B736" s="33">
        <v>44929</v>
      </c>
      <c r="C736" s="34" t="s">
        <v>5430</v>
      </c>
      <c r="D736" s="34" t="s">
        <v>2256</v>
      </c>
      <c r="E736" s="34" t="s">
        <v>5431</v>
      </c>
      <c r="F736" s="35">
        <v>1956054</v>
      </c>
      <c r="G736" s="36" t="s">
        <v>2255</v>
      </c>
      <c r="H736" s="35">
        <v>195605</v>
      </c>
      <c r="I736" s="34" t="s">
        <v>2541</v>
      </c>
      <c r="J736" s="34" t="s">
        <v>2542</v>
      </c>
      <c r="K736" s="50">
        <f t="shared" si="63"/>
        <v>174</v>
      </c>
      <c r="L736" s="38">
        <f t="shared" si="64"/>
        <v>2151659</v>
      </c>
      <c r="M736" t="str">
        <f t="shared" si="65"/>
        <v/>
      </c>
    </row>
    <row r="737" spans="2:18" hidden="1" outlineLevel="1">
      <c r="B737" s="33">
        <v>44929</v>
      </c>
      <c r="C737" s="34" t="s">
        <v>5432</v>
      </c>
      <c r="D737" s="34" t="s">
        <v>2256</v>
      </c>
      <c r="E737" s="34" t="s">
        <v>3500</v>
      </c>
      <c r="F737" s="35">
        <v>865200</v>
      </c>
      <c r="G737" s="36" t="s">
        <v>2255</v>
      </c>
      <c r="H737" s="35">
        <v>86520</v>
      </c>
      <c r="I737" s="34" t="s">
        <v>2308</v>
      </c>
      <c r="J737" s="34" t="s">
        <v>2309</v>
      </c>
      <c r="K737" s="50">
        <f t="shared" si="63"/>
        <v>176</v>
      </c>
      <c r="L737" s="38">
        <f t="shared" si="64"/>
        <v>951720</v>
      </c>
      <c r="M737" t="str">
        <f t="shared" si="65"/>
        <v/>
      </c>
    </row>
    <row r="738" spans="2:18" hidden="1" outlineLevel="1">
      <c r="B738" s="33">
        <v>44929</v>
      </c>
      <c r="C738" s="34" t="s">
        <v>5433</v>
      </c>
      <c r="D738" s="34" t="s">
        <v>2256</v>
      </c>
      <c r="E738" s="34" t="s">
        <v>2661</v>
      </c>
      <c r="F738" s="35">
        <v>865200</v>
      </c>
      <c r="G738" s="36" t="s">
        <v>2255</v>
      </c>
      <c r="H738" s="35">
        <v>86520</v>
      </c>
      <c r="I738" s="34" t="s">
        <v>2308</v>
      </c>
      <c r="J738" s="34" t="s">
        <v>2309</v>
      </c>
      <c r="K738" s="50">
        <f t="shared" si="63"/>
        <v>178</v>
      </c>
      <c r="L738" s="38">
        <f t="shared" si="64"/>
        <v>951720</v>
      </c>
      <c r="M738" t="str">
        <f t="shared" si="65"/>
        <v/>
      </c>
      <c r="R738" s="38">
        <f>Q738-L738</f>
        <v>-951720</v>
      </c>
    </row>
    <row r="739" spans="2:18" hidden="1" outlineLevel="1">
      <c r="B739" s="33">
        <v>44929</v>
      </c>
      <c r="C739" s="34" t="s">
        <v>5434</v>
      </c>
      <c r="D739" s="34" t="s">
        <v>2256</v>
      </c>
      <c r="E739" s="34" t="s">
        <v>4068</v>
      </c>
      <c r="F739" s="35">
        <v>865200</v>
      </c>
      <c r="G739" s="36" t="s">
        <v>2255</v>
      </c>
      <c r="H739" s="35">
        <v>86520</v>
      </c>
      <c r="I739" s="34" t="s">
        <v>2308</v>
      </c>
      <c r="J739" s="34" t="s">
        <v>2309</v>
      </c>
      <c r="K739" s="50">
        <f t="shared" si="63"/>
        <v>179</v>
      </c>
      <c r="L739" s="38">
        <f t="shared" si="64"/>
        <v>951720</v>
      </c>
      <c r="M739" t="str">
        <f t="shared" si="65"/>
        <v/>
      </c>
    </row>
    <row r="740" spans="2:18" hidden="1" outlineLevel="1">
      <c r="B740" s="33">
        <v>44930</v>
      </c>
      <c r="C740" s="34" t="s">
        <v>5511</v>
      </c>
      <c r="D740" s="34" t="s">
        <v>2256</v>
      </c>
      <c r="E740" s="34" t="s">
        <v>5512</v>
      </c>
      <c r="F740" s="35">
        <v>567883</v>
      </c>
      <c r="G740" s="36" t="s">
        <v>2255</v>
      </c>
      <c r="H740" s="35">
        <v>56788</v>
      </c>
      <c r="I740" s="34" t="s">
        <v>2308</v>
      </c>
      <c r="J740" s="34" t="s">
        <v>2309</v>
      </c>
      <c r="K740" s="50">
        <f t="shared" si="63"/>
        <v>245</v>
      </c>
      <c r="L740" s="38">
        <f t="shared" si="64"/>
        <v>624671</v>
      </c>
      <c r="M740" t="str">
        <f t="shared" si="65"/>
        <v/>
      </c>
    </row>
    <row r="741" spans="2:18" hidden="1" outlineLevel="1">
      <c r="B741" s="33">
        <v>44929</v>
      </c>
      <c r="C741" s="34" t="s">
        <v>5436</v>
      </c>
      <c r="D741" s="34" t="s">
        <v>2256</v>
      </c>
      <c r="E741" s="34" t="s">
        <v>3481</v>
      </c>
      <c r="F741" s="35">
        <v>424200</v>
      </c>
      <c r="G741" s="36" t="s">
        <v>2255</v>
      </c>
      <c r="H741" s="35">
        <v>42420</v>
      </c>
      <c r="I741" s="34" t="s">
        <v>2308</v>
      </c>
      <c r="J741" s="34" t="s">
        <v>2309</v>
      </c>
      <c r="K741" s="50">
        <f t="shared" si="63"/>
        <v>182</v>
      </c>
      <c r="L741" s="38">
        <f t="shared" si="64"/>
        <v>466620</v>
      </c>
      <c r="M741" t="str">
        <f t="shared" si="65"/>
        <v/>
      </c>
    </row>
    <row r="742" spans="2:18" hidden="1" outlineLevel="1">
      <c r="B742" s="33">
        <v>44929</v>
      </c>
      <c r="C742" s="34" t="s">
        <v>5437</v>
      </c>
      <c r="D742" s="34" t="s">
        <v>2256</v>
      </c>
      <c r="E742" s="34" t="s">
        <v>3959</v>
      </c>
      <c r="F742" s="35">
        <v>865200</v>
      </c>
      <c r="G742" s="36" t="s">
        <v>2255</v>
      </c>
      <c r="H742" s="35">
        <v>86520</v>
      </c>
      <c r="I742" s="34" t="s">
        <v>2308</v>
      </c>
      <c r="J742" s="34" t="s">
        <v>2309</v>
      </c>
      <c r="K742" s="50">
        <f t="shared" si="63"/>
        <v>183</v>
      </c>
      <c r="L742" s="38">
        <f t="shared" si="64"/>
        <v>951720</v>
      </c>
      <c r="M742" t="str">
        <f t="shared" si="65"/>
        <v/>
      </c>
    </row>
    <row r="743" spans="2:18" hidden="1" outlineLevel="1">
      <c r="B743" s="33">
        <v>44931</v>
      </c>
      <c r="C743" s="34" t="s">
        <v>5657</v>
      </c>
      <c r="D743" s="34" t="s">
        <v>2256</v>
      </c>
      <c r="E743" s="34" t="s">
        <v>4442</v>
      </c>
      <c r="F743" s="35">
        <v>876359</v>
      </c>
      <c r="G743" s="36" t="s">
        <v>2255</v>
      </c>
      <c r="H743" s="35">
        <v>87636</v>
      </c>
      <c r="I743" s="34" t="s">
        <v>2308</v>
      </c>
      <c r="J743" s="34" t="s">
        <v>2309</v>
      </c>
      <c r="K743" s="50">
        <f t="shared" si="63"/>
        <v>401</v>
      </c>
      <c r="L743" s="38">
        <f t="shared" si="64"/>
        <v>963995</v>
      </c>
      <c r="M743" t="str">
        <f t="shared" si="65"/>
        <v/>
      </c>
    </row>
    <row r="744" spans="2:18" hidden="1" outlineLevel="1">
      <c r="B744" s="33">
        <v>44979</v>
      </c>
      <c r="C744" s="34" t="s">
        <v>3309</v>
      </c>
      <c r="D744" s="34" t="s">
        <v>2256</v>
      </c>
      <c r="E744" s="34" t="s">
        <v>3310</v>
      </c>
      <c r="F744" s="35">
        <v>1632750</v>
      </c>
      <c r="G744" s="36" t="s">
        <v>2255</v>
      </c>
      <c r="H744" s="35">
        <v>163275</v>
      </c>
      <c r="I744" s="34" t="s">
        <v>2595</v>
      </c>
      <c r="J744" s="34" t="s">
        <v>2596</v>
      </c>
      <c r="K744" s="50">
        <f t="shared" si="63"/>
        <v>6875</v>
      </c>
      <c r="L744" s="38">
        <f t="shared" si="64"/>
        <v>1796025</v>
      </c>
      <c r="M744" t="str">
        <f t="shared" si="65"/>
        <v/>
      </c>
    </row>
    <row r="745" spans="2:18" hidden="1" outlineLevel="1">
      <c r="B745" s="33">
        <v>44929</v>
      </c>
      <c r="C745" s="34" t="s">
        <v>5441</v>
      </c>
      <c r="D745" s="34" t="s">
        <v>2256</v>
      </c>
      <c r="E745" s="34" t="s">
        <v>2556</v>
      </c>
      <c r="F745" s="35">
        <v>865200</v>
      </c>
      <c r="G745" s="36" t="s">
        <v>2255</v>
      </c>
      <c r="H745" s="35">
        <v>86520</v>
      </c>
      <c r="I745" s="34" t="s">
        <v>2308</v>
      </c>
      <c r="J745" s="34" t="s">
        <v>2309</v>
      </c>
      <c r="K745" s="50">
        <f t="shared" si="63"/>
        <v>187</v>
      </c>
      <c r="L745" s="38">
        <f t="shared" si="64"/>
        <v>951720</v>
      </c>
      <c r="M745" t="str">
        <f t="shared" si="65"/>
        <v/>
      </c>
    </row>
    <row r="746" spans="2:18" hidden="1" outlineLevel="1">
      <c r="B746" s="33">
        <v>44980</v>
      </c>
      <c r="C746" s="34" t="s">
        <v>5879</v>
      </c>
      <c r="D746" s="34" t="s">
        <v>2961</v>
      </c>
      <c r="E746" s="34" t="s">
        <v>6567</v>
      </c>
      <c r="F746" s="35">
        <v>-233975</v>
      </c>
      <c r="G746" s="36" t="s">
        <v>2568</v>
      </c>
      <c r="H746" s="35">
        <v>-18718</v>
      </c>
      <c r="I746" s="34" t="s">
        <v>2265</v>
      </c>
      <c r="J746" s="34" t="s">
        <v>2266</v>
      </c>
      <c r="K746">
        <f t="shared" si="63"/>
        <v>655</v>
      </c>
      <c r="L746" s="38">
        <f t="shared" si="64"/>
        <v>-252693</v>
      </c>
      <c r="M746" t="str">
        <f t="shared" si="65"/>
        <v>HT</v>
      </c>
      <c r="Q746" t="e">
        <f>+VLOOKUP(K746,'22.04.2023'!O$182:P$408,2,0)</f>
        <v>#N/A</v>
      </c>
    </row>
    <row r="747" spans="2:18" hidden="1" outlineLevel="1">
      <c r="B747" s="33">
        <v>44929</v>
      </c>
      <c r="C747" s="34" t="s">
        <v>5442</v>
      </c>
      <c r="D747" s="34" t="s">
        <v>2256</v>
      </c>
      <c r="E747" s="34" t="s">
        <v>3477</v>
      </c>
      <c r="F747" s="35">
        <v>865200</v>
      </c>
      <c r="G747" s="36" t="s">
        <v>2255</v>
      </c>
      <c r="H747" s="35">
        <v>86520</v>
      </c>
      <c r="I747" s="34" t="s">
        <v>2308</v>
      </c>
      <c r="J747" s="34" t="s">
        <v>2309</v>
      </c>
      <c r="K747" s="50">
        <f t="shared" si="63"/>
        <v>188</v>
      </c>
      <c r="L747" s="38">
        <f t="shared" si="64"/>
        <v>951720</v>
      </c>
      <c r="M747" t="str">
        <f t="shared" si="65"/>
        <v/>
      </c>
    </row>
    <row r="748" spans="2:18" hidden="1" outlineLevel="1">
      <c r="B748" s="33">
        <v>44929</v>
      </c>
      <c r="C748" s="34" t="s">
        <v>5443</v>
      </c>
      <c r="D748" s="34" t="s">
        <v>2256</v>
      </c>
      <c r="E748" s="34" t="s">
        <v>5444</v>
      </c>
      <c r="F748" s="35">
        <v>950746</v>
      </c>
      <c r="G748" s="36" t="s">
        <v>2255</v>
      </c>
      <c r="H748" s="35">
        <v>95075</v>
      </c>
      <c r="I748" s="34" t="s">
        <v>2308</v>
      </c>
      <c r="J748" s="34" t="s">
        <v>2309</v>
      </c>
      <c r="K748" s="50">
        <f t="shared" si="63"/>
        <v>189</v>
      </c>
      <c r="L748" s="38">
        <f t="shared" si="64"/>
        <v>1045821</v>
      </c>
      <c r="M748" t="str">
        <f t="shared" si="65"/>
        <v/>
      </c>
    </row>
    <row r="749" spans="2:18" hidden="1" outlineLevel="1">
      <c r="B749" s="33">
        <v>44929</v>
      </c>
      <c r="C749" s="34" t="s">
        <v>5445</v>
      </c>
      <c r="D749" s="34" t="s">
        <v>2256</v>
      </c>
      <c r="E749" s="34" t="s">
        <v>2411</v>
      </c>
      <c r="F749" s="35">
        <v>865200</v>
      </c>
      <c r="G749" s="36" t="s">
        <v>2255</v>
      </c>
      <c r="H749" s="35">
        <v>86520</v>
      </c>
      <c r="I749" s="34" t="s">
        <v>2308</v>
      </c>
      <c r="J749" s="34" t="s">
        <v>2309</v>
      </c>
      <c r="K749" s="50">
        <f t="shared" si="63"/>
        <v>190</v>
      </c>
      <c r="L749" s="38">
        <f t="shared" si="64"/>
        <v>951720</v>
      </c>
      <c r="M749" t="str">
        <f t="shared" si="65"/>
        <v/>
      </c>
    </row>
    <row r="750" spans="2:18" hidden="1" outlineLevel="1">
      <c r="B750" s="33">
        <v>44933</v>
      </c>
      <c r="C750" s="34" t="s">
        <v>6003</v>
      </c>
      <c r="D750" s="34" t="s">
        <v>2256</v>
      </c>
      <c r="E750" s="34" t="s">
        <v>6004</v>
      </c>
      <c r="F750" s="35">
        <v>11427736</v>
      </c>
      <c r="G750" s="36" t="s">
        <v>2255</v>
      </c>
      <c r="H750" s="35">
        <v>1142774</v>
      </c>
      <c r="I750" s="34" t="s">
        <v>2599</v>
      </c>
      <c r="J750" s="34" t="s">
        <v>2600</v>
      </c>
      <c r="K750" s="50">
        <f t="shared" si="63"/>
        <v>862</v>
      </c>
      <c r="L750" s="38">
        <f t="shared" si="64"/>
        <v>12570510</v>
      </c>
      <c r="M750" t="str">
        <f t="shared" si="65"/>
        <v/>
      </c>
    </row>
    <row r="751" spans="2:18" hidden="1" outlineLevel="1">
      <c r="B751" s="33">
        <v>44929</v>
      </c>
      <c r="C751" s="34" t="s">
        <v>5448</v>
      </c>
      <c r="D751" s="34" t="s">
        <v>2256</v>
      </c>
      <c r="E751" s="34" t="s">
        <v>5449</v>
      </c>
      <c r="F751" s="35">
        <v>3462305</v>
      </c>
      <c r="G751" s="36" t="s">
        <v>2255</v>
      </c>
      <c r="H751" s="35">
        <v>346231</v>
      </c>
      <c r="I751" s="34" t="s">
        <v>2742</v>
      </c>
      <c r="J751" s="34" t="s">
        <v>2743</v>
      </c>
      <c r="K751" s="50">
        <f t="shared" si="63"/>
        <v>200</v>
      </c>
      <c r="L751" s="38">
        <f t="shared" si="64"/>
        <v>3808536</v>
      </c>
      <c r="M751" t="str">
        <f t="shared" si="65"/>
        <v/>
      </c>
    </row>
    <row r="752" spans="2:18" hidden="1" outlineLevel="1">
      <c r="B752" s="33">
        <v>44929</v>
      </c>
      <c r="C752" s="34" t="s">
        <v>5450</v>
      </c>
      <c r="D752" s="34" t="s">
        <v>2256</v>
      </c>
      <c r="E752" s="34" t="s">
        <v>5451</v>
      </c>
      <c r="F752" s="35">
        <v>3036183</v>
      </c>
      <c r="G752" s="36" t="s">
        <v>2255</v>
      </c>
      <c r="H752" s="35">
        <v>303618</v>
      </c>
      <c r="I752" s="34" t="s">
        <v>3694</v>
      </c>
      <c r="J752" s="34" t="s">
        <v>3695</v>
      </c>
      <c r="K752" s="50">
        <f t="shared" si="63"/>
        <v>202</v>
      </c>
      <c r="L752" s="38">
        <f t="shared" si="64"/>
        <v>3339801</v>
      </c>
      <c r="M752" t="str">
        <f t="shared" si="65"/>
        <v/>
      </c>
    </row>
    <row r="753" spans="2:18" hidden="1" outlineLevel="1">
      <c r="B753" s="33">
        <v>44929</v>
      </c>
      <c r="C753" s="34" t="s">
        <v>5452</v>
      </c>
      <c r="D753" s="34" t="s">
        <v>2256</v>
      </c>
      <c r="E753" s="34" t="s">
        <v>5453</v>
      </c>
      <c r="F753" s="35">
        <v>865200</v>
      </c>
      <c r="G753" s="36" t="s">
        <v>2255</v>
      </c>
      <c r="H753" s="35">
        <v>86520</v>
      </c>
      <c r="I753" s="34" t="s">
        <v>2308</v>
      </c>
      <c r="J753" s="34" t="s">
        <v>2309</v>
      </c>
      <c r="K753" s="50">
        <f t="shared" si="63"/>
        <v>204</v>
      </c>
      <c r="L753" s="38">
        <f t="shared" si="64"/>
        <v>951720</v>
      </c>
      <c r="M753" t="str">
        <f t="shared" si="65"/>
        <v/>
      </c>
    </row>
    <row r="754" spans="2:18" hidden="1" outlineLevel="1">
      <c r="B754" s="33">
        <v>44929</v>
      </c>
      <c r="C754" s="34" t="s">
        <v>5454</v>
      </c>
      <c r="D754" s="34" t="s">
        <v>2256</v>
      </c>
      <c r="E754" s="34" t="s">
        <v>5455</v>
      </c>
      <c r="F754" s="35">
        <v>865200</v>
      </c>
      <c r="G754" s="36" t="s">
        <v>2255</v>
      </c>
      <c r="H754" s="35">
        <v>86520</v>
      </c>
      <c r="I754" s="34" t="s">
        <v>2308</v>
      </c>
      <c r="J754" s="34" t="s">
        <v>2309</v>
      </c>
      <c r="K754" s="50">
        <f t="shared" si="63"/>
        <v>205</v>
      </c>
      <c r="L754" s="38">
        <f t="shared" si="64"/>
        <v>951720</v>
      </c>
      <c r="M754" t="str">
        <f t="shared" si="65"/>
        <v/>
      </c>
      <c r="R754" s="38">
        <f>Q754-L754</f>
        <v>-951720</v>
      </c>
    </row>
    <row r="755" spans="2:18" hidden="1" outlineLevel="1">
      <c r="B755" s="33">
        <v>44929</v>
      </c>
      <c r="C755" s="34" t="s">
        <v>5456</v>
      </c>
      <c r="D755" s="34" t="s">
        <v>2256</v>
      </c>
      <c r="E755" s="34" t="s">
        <v>5457</v>
      </c>
      <c r="F755" s="35">
        <v>865200</v>
      </c>
      <c r="G755" s="36" t="s">
        <v>2255</v>
      </c>
      <c r="H755" s="35">
        <v>86520</v>
      </c>
      <c r="I755" s="34" t="s">
        <v>2308</v>
      </c>
      <c r="J755" s="34" t="s">
        <v>2309</v>
      </c>
      <c r="K755" s="50">
        <f t="shared" si="63"/>
        <v>206</v>
      </c>
      <c r="L755" s="38">
        <f t="shared" si="64"/>
        <v>951720</v>
      </c>
      <c r="M755" t="str">
        <f t="shared" si="65"/>
        <v/>
      </c>
    </row>
    <row r="756" spans="2:18" hidden="1" outlineLevel="1">
      <c r="B756" s="33">
        <v>44929</v>
      </c>
      <c r="C756" s="34" t="s">
        <v>5458</v>
      </c>
      <c r="D756" s="34" t="s">
        <v>2256</v>
      </c>
      <c r="E756" s="34" t="s">
        <v>5459</v>
      </c>
      <c r="F756" s="35">
        <v>865200</v>
      </c>
      <c r="G756" s="36" t="s">
        <v>2255</v>
      </c>
      <c r="H756" s="35">
        <v>86520</v>
      </c>
      <c r="I756" s="34" t="s">
        <v>2308</v>
      </c>
      <c r="J756" s="34" t="s">
        <v>2309</v>
      </c>
      <c r="K756" s="50">
        <f t="shared" si="63"/>
        <v>207</v>
      </c>
      <c r="L756" s="38">
        <f t="shared" si="64"/>
        <v>951720</v>
      </c>
      <c r="M756" t="str">
        <f t="shared" si="65"/>
        <v/>
      </c>
    </row>
    <row r="757" spans="2:18" hidden="1" outlineLevel="1">
      <c r="B757" s="33">
        <v>44980</v>
      </c>
      <c r="C757" s="34" t="s">
        <v>3323</v>
      </c>
      <c r="D757" s="34" t="s">
        <v>2256</v>
      </c>
      <c r="E757" s="34" t="s">
        <v>3324</v>
      </c>
      <c r="F757" s="35">
        <v>1665870</v>
      </c>
      <c r="G757" s="36" t="s">
        <v>2255</v>
      </c>
      <c r="H757" s="35">
        <v>166587</v>
      </c>
      <c r="I757" s="34" t="s">
        <v>2344</v>
      </c>
      <c r="J757" s="34" t="s">
        <v>2345</v>
      </c>
      <c r="K757" s="50">
        <f t="shared" si="63"/>
        <v>7238</v>
      </c>
      <c r="L757" s="38">
        <f t="shared" si="64"/>
        <v>1832457</v>
      </c>
      <c r="M757" t="str">
        <f t="shared" si="65"/>
        <v/>
      </c>
    </row>
    <row r="758" spans="2:18" hidden="1" outlineLevel="1">
      <c r="B758" s="33">
        <v>44929</v>
      </c>
      <c r="C758" s="34" t="s">
        <v>5462</v>
      </c>
      <c r="D758" s="34" t="s">
        <v>2256</v>
      </c>
      <c r="E758" s="34" t="s">
        <v>5463</v>
      </c>
      <c r="F758" s="35">
        <v>865200</v>
      </c>
      <c r="G758" s="36" t="s">
        <v>2255</v>
      </c>
      <c r="H758" s="35">
        <v>86520</v>
      </c>
      <c r="I758" s="34" t="s">
        <v>2308</v>
      </c>
      <c r="J758" s="34" t="s">
        <v>2309</v>
      </c>
      <c r="K758" s="50">
        <f t="shared" si="63"/>
        <v>209</v>
      </c>
      <c r="L758" s="38">
        <f t="shared" si="64"/>
        <v>951720</v>
      </c>
      <c r="M758" t="str">
        <f t="shared" si="65"/>
        <v/>
      </c>
    </row>
    <row r="759" spans="2:18" hidden="1" outlineLevel="1">
      <c r="B759" s="33">
        <v>44980</v>
      </c>
      <c r="C759" s="34" t="s">
        <v>3327</v>
      </c>
      <c r="D759" s="34" t="s">
        <v>2256</v>
      </c>
      <c r="E759" s="34" t="s">
        <v>3328</v>
      </c>
      <c r="F759" s="35">
        <v>220293</v>
      </c>
      <c r="G759" s="36" t="s">
        <v>2255</v>
      </c>
      <c r="H759" s="35">
        <v>22029</v>
      </c>
      <c r="I759" s="34" t="s">
        <v>2308</v>
      </c>
      <c r="J759" s="34" t="s">
        <v>2309</v>
      </c>
      <c r="K759" s="50">
        <f t="shared" si="63"/>
        <v>7324</v>
      </c>
      <c r="L759" s="38">
        <f t="shared" si="64"/>
        <v>242322</v>
      </c>
      <c r="M759" t="str">
        <f t="shared" si="65"/>
        <v/>
      </c>
    </row>
    <row r="760" spans="2:18" hidden="1" outlineLevel="1">
      <c r="B760" s="33">
        <v>44929</v>
      </c>
      <c r="C760" s="34" t="s">
        <v>5466</v>
      </c>
      <c r="D760" s="34" t="s">
        <v>2256</v>
      </c>
      <c r="E760" s="34" t="s">
        <v>5467</v>
      </c>
      <c r="F760" s="35">
        <v>441000</v>
      </c>
      <c r="G760" s="36" t="s">
        <v>2255</v>
      </c>
      <c r="H760" s="35">
        <v>44100</v>
      </c>
      <c r="I760" s="34" t="s">
        <v>2308</v>
      </c>
      <c r="J760" s="34" t="s">
        <v>2309</v>
      </c>
      <c r="K760" s="50">
        <f t="shared" si="63"/>
        <v>211</v>
      </c>
      <c r="L760" s="38">
        <f t="shared" si="64"/>
        <v>485100</v>
      </c>
      <c r="M760" t="str">
        <f t="shared" si="65"/>
        <v/>
      </c>
    </row>
    <row r="761" spans="2:18" hidden="1" outlineLevel="1">
      <c r="B761" s="33">
        <v>44929</v>
      </c>
      <c r="C761" s="34" t="s">
        <v>5468</v>
      </c>
      <c r="D761" s="34" t="s">
        <v>2256</v>
      </c>
      <c r="E761" s="34" t="s">
        <v>5469</v>
      </c>
      <c r="F761" s="35">
        <v>865200</v>
      </c>
      <c r="G761" s="36" t="s">
        <v>2255</v>
      </c>
      <c r="H761" s="35">
        <v>86520</v>
      </c>
      <c r="I761" s="34" t="s">
        <v>2308</v>
      </c>
      <c r="J761" s="34" t="s">
        <v>2309</v>
      </c>
      <c r="K761" s="50">
        <f t="shared" si="63"/>
        <v>212</v>
      </c>
      <c r="L761" s="38">
        <f t="shared" si="64"/>
        <v>951720</v>
      </c>
      <c r="M761" t="str">
        <f t="shared" si="65"/>
        <v/>
      </c>
    </row>
    <row r="762" spans="2:18" hidden="1" outlineLevel="1">
      <c r="B762" s="33">
        <v>44929</v>
      </c>
      <c r="C762" s="34" t="s">
        <v>5470</v>
      </c>
      <c r="D762" s="34" t="s">
        <v>2256</v>
      </c>
      <c r="E762" s="34" t="s">
        <v>5471</v>
      </c>
      <c r="F762" s="35">
        <v>865200</v>
      </c>
      <c r="G762" s="36" t="s">
        <v>2255</v>
      </c>
      <c r="H762" s="35">
        <v>86520</v>
      </c>
      <c r="I762" s="34" t="s">
        <v>2308</v>
      </c>
      <c r="J762" s="34" t="s">
        <v>2309</v>
      </c>
      <c r="K762" s="50">
        <f t="shared" si="63"/>
        <v>213</v>
      </c>
      <c r="L762" s="38">
        <f t="shared" si="64"/>
        <v>951720</v>
      </c>
      <c r="M762" t="str">
        <f t="shared" si="65"/>
        <v/>
      </c>
    </row>
    <row r="763" spans="2:18" hidden="1" outlineLevel="1">
      <c r="B763" s="33">
        <v>44929</v>
      </c>
      <c r="C763" s="34" t="s">
        <v>5472</v>
      </c>
      <c r="D763" s="34" t="s">
        <v>2256</v>
      </c>
      <c r="E763" s="34" t="s">
        <v>5473</v>
      </c>
      <c r="F763" s="35">
        <v>865200</v>
      </c>
      <c r="G763" s="36" t="s">
        <v>2255</v>
      </c>
      <c r="H763" s="35">
        <v>86520</v>
      </c>
      <c r="I763" s="34" t="s">
        <v>2308</v>
      </c>
      <c r="J763" s="34" t="s">
        <v>2309</v>
      </c>
      <c r="K763" s="50">
        <f t="shared" si="63"/>
        <v>214</v>
      </c>
      <c r="L763" s="38">
        <f t="shared" si="64"/>
        <v>951720</v>
      </c>
      <c r="M763" t="str">
        <f t="shared" si="65"/>
        <v/>
      </c>
    </row>
    <row r="764" spans="2:18" hidden="1" outlineLevel="1">
      <c r="B764" s="33">
        <v>44929</v>
      </c>
      <c r="C764" s="34" t="s">
        <v>5259</v>
      </c>
      <c r="D764" s="34" t="s">
        <v>2256</v>
      </c>
      <c r="E764" s="34" t="s">
        <v>5474</v>
      </c>
      <c r="F764" s="35">
        <v>865200</v>
      </c>
      <c r="G764" s="36" t="s">
        <v>2255</v>
      </c>
      <c r="H764" s="35">
        <v>86520</v>
      </c>
      <c r="I764" s="34" t="s">
        <v>2308</v>
      </c>
      <c r="J764" s="34" t="s">
        <v>2309</v>
      </c>
      <c r="K764" s="50">
        <f t="shared" si="63"/>
        <v>215</v>
      </c>
      <c r="L764" s="38">
        <f t="shared" si="64"/>
        <v>951720</v>
      </c>
      <c r="M764" t="str">
        <f t="shared" si="65"/>
        <v/>
      </c>
    </row>
    <row r="765" spans="2:18" hidden="1" outlineLevel="1">
      <c r="B765" s="33">
        <v>44929</v>
      </c>
      <c r="C765" s="34" t="s">
        <v>5475</v>
      </c>
      <c r="D765" s="34" t="s">
        <v>2256</v>
      </c>
      <c r="E765" s="34" t="s">
        <v>5476</v>
      </c>
      <c r="F765" s="35">
        <v>865200</v>
      </c>
      <c r="G765" s="36" t="s">
        <v>2255</v>
      </c>
      <c r="H765" s="35">
        <v>86520</v>
      </c>
      <c r="I765" s="34" t="s">
        <v>2308</v>
      </c>
      <c r="J765" s="34" t="s">
        <v>2309</v>
      </c>
      <c r="K765" s="50">
        <f t="shared" si="63"/>
        <v>216</v>
      </c>
      <c r="L765" s="38">
        <f t="shared" si="64"/>
        <v>951720</v>
      </c>
      <c r="M765" t="str">
        <f t="shared" si="65"/>
        <v/>
      </c>
    </row>
    <row r="766" spans="2:18" hidden="1" outlineLevel="1">
      <c r="B766" s="33">
        <v>44931</v>
      </c>
      <c r="C766" s="34" t="s">
        <v>5720</v>
      </c>
      <c r="D766" s="34" t="s">
        <v>2256</v>
      </c>
      <c r="E766" s="34" t="s">
        <v>3574</v>
      </c>
      <c r="F766" s="35">
        <v>734310</v>
      </c>
      <c r="G766" s="36" t="s">
        <v>2255</v>
      </c>
      <c r="H766" s="35">
        <v>73431</v>
      </c>
      <c r="I766" s="34" t="s">
        <v>2308</v>
      </c>
      <c r="J766" s="34" t="s">
        <v>2309</v>
      </c>
      <c r="K766" s="50">
        <f t="shared" si="63"/>
        <v>463</v>
      </c>
      <c r="L766" s="38">
        <f t="shared" si="64"/>
        <v>807741</v>
      </c>
      <c r="M766" t="str">
        <f t="shared" si="65"/>
        <v/>
      </c>
    </row>
    <row r="767" spans="2:18" hidden="1" outlineLevel="1">
      <c r="B767" s="33">
        <v>44931</v>
      </c>
      <c r="C767" s="34" t="s">
        <v>5669</v>
      </c>
      <c r="D767" s="34" t="s">
        <v>2256</v>
      </c>
      <c r="E767" s="34" t="s">
        <v>3671</v>
      </c>
      <c r="F767" s="35">
        <v>587448</v>
      </c>
      <c r="G767" s="36" t="s">
        <v>2255</v>
      </c>
      <c r="H767" s="35">
        <v>58745</v>
      </c>
      <c r="I767" s="34" t="s">
        <v>2308</v>
      </c>
      <c r="J767" s="34" t="s">
        <v>2309</v>
      </c>
      <c r="K767" s="50">
        <f t="shared" si="63"/>
        <v>417</v>
      </c>
      <c r="L767" s="38">
        <f t="shared" si="64"/>
        <v>646193</v>
      </c>
      <c r="M767" t="str">
        <f t="shared" si="65"/>
        <v/>
      </c>
    </row>
    <row r="768" spans="2:18" hidden="1" outlineLevel="1">
      <c r="B768" s="33">
        <v>44930</v>
      </c>
      <c r="C768" s="34" t="s">
        <v>5282</v>
      </c>
      <c r="D768" s="34" t="s">
        <v>5270</v>
      </c>
      <c r="E768" s="34" t="s">
        <v>5481</v>
      </c>
      <c r="F768" s="35">
        <v>-188798</v>
      </c>
      <c r="G768" s="36" t="s">
        <v>2568</v>
      </c>
      <c r="H768" s="35">
        <v>-15104</v>
      </c>
      <c r="I768" s="34" t="s">
        <v>2443</v>
      </c>
      <c r="J768" s="34" t="s">
        <v>2444</v>
      </c>
      <c r="K768">
        <f t="shared" si="63"/>
        <v>3</v>
      </c>
      <c r="L768" s="38">
        <f t="shared" si="64"/>
        <v>-203902</v>
      </c>
      <c r="M768" t="str">
        <f t="shared" si="65"/>
        <v>HT</v>
      </c>
      <c r="Q768" t="e">
        <f>+VLOOKUP(K768,'22.04.2023'!O$182:P$408,2,0)</f>
        <v>#N/A</v>
      </c>
      <c r="R768" s="38" t="e">
        <f>+Q768-L768</f>
        <v>#N/A</v>
      </c>
    </row>
    <row r="769" spans="1:19" hidden="1" outlineLevel="1">
      <c r="B769" s="33">
        <v>44930</v>
      </c>
      <c r="C769" s="34" t="s">
        <v>5302</v>
      </c>
      <c r="D769" s="34" t="s">
        <v>4993</v>
      </c>
      <c r="E769" s="34" t="s">
        <v>5481</v>
      </c>
      <c r="F769" s="35">
        <v>-111058</v>
      </c>
      <c r="G769" s="36" t="s">
        <v>2568</v>
      </c>
      <c r="H769" s="35">
        <v>-8885</v>
      </c>
      <c r="I769" s="34" t="s">
        <v>2475</v>
      </c>
      <c r="J769" s="34" t="s">
        <v>2476</v>
      </c>
      <c r="K769">
        <f t="shared" si="63"/>
        <v>14</v>
      </c>
      <c r="L769" s="38">
        <f t="shared" si="64"/>
        <v>-119943</v>
      </c>
      <c r="M769" t="str">
        <f t="shared" si="65"/>
        <v>HT</v>
      </c>
      <c r="Q769" t="e">
        <f>+VLOOKUP(K769,'22.04.2023'!O$182:P$408,2,0)</f>
        <v>#N/A</v>
      </c>
    </row>
    <row r="770" spans="1:19" hidden="1" outlineLevel="1">
      <c r="B770" s="33">
        <v>44980</v>
      </c>
      <c r="C770" s="34" t="s">
        <v>3349</v>
      </c>
      <c r="D770" s="34" t="s">
        <v>2256</v>
      </c>
      <c r="E770" s="34" t="s">
        <v>3350</v>
      </c>
      <c r="F770" s="35">
        <v>1313891</v>
      </c>
      <c r="G770" s="36" t="s">
        <v>2255</v>
      </c>
      <c r="H770" s="35">
        <v>131389</v>
      </c>
      <c r="I770" s="34" t="s">
        <v>2308</v>
      </c>
      <c r="J770" s="34" t="s">
        <v>2309</v>
      </c>
      <c r="K770" s="50">
        <f t="shared" si="63"/>
        <v>7659</v>
      </c>
      <c r="L770" s="38">
        <f t="shared" si="64"/>
        <v>1445280</v>
      </c>
      <c r="M770" t="str">
        <f t="shared" si="65"/>
        <v/>
      </c>
    </row>
    <row r="771" spans="1:19" hidden="1" outlineLevel="1">
      <c r="B771" s="33">
        <v>44980</v>
      </c>
      <c r="C771" s="34" t="s">
        <v>3351</v>
      </c>
      <c r="D771" s="34" t="s">
        <v>2256</v>
      </c>
      <c r="E771" s="34" t="s">
        <v>3352</v>
      </c>
      <c r="F771" s="35">
        <v>370839</v>
      </c>
      <c r="G771" s="36" t="s">
        <v>2255</v>
      </c>
      <c r="H771" s="35">
        <v>37084</v>
      </c>
      <c r="I771" s="34" t="s">
        <v>2512</v>
      </c>
      <c r="J771" s="34" t="s">
        <v>2513</v>
      </c>
      <c r="K771" s="50">
        <f t="shared" si="63"/>
        <v>7948</v>
      </c>
      <c r="L771" s="38">
        <f t="shared" si="64"/>
        <v>407923</v>
      </c>
      <c r="M771" t="str">
        <f t="shared" si="65"/>
        <v/>
      </c>
    </row>
    <row r="772" spans="1:19" hidden="1" outlineLevel="1">
      <c r="B772" s="33">
        <v>44930</v>
      </c>
      <c r="C772" s="34" t="s">
        <v>5416</v>
      </c>
      <c r="D772" s="34" t="s">
        <v>3460</v>
      </c>
      <c r="E772" s="34" t="s">
        <v>5481</v>
      </c>
      <c r="F772" s="35">
        <v>-111058</v>
      </c>
      <c r="G772" s="36" t="s">
        <v>2568</v>
      </c>
      <c r="H772" s="35">
        <v>-8885</v>
      </c>
      <c r="I772" s="34" t="s">
        <v>2308</v>
      </c>
      <c r="J772" s="34" t="s">
        <v>2309</v>
      </c>
      <c r="K772">
        <f t="shared" ref="K772:K835" si="66">+C772*1</f>
        <v>149</v>
      </c>
      <c r="L772" s="38">
        <f t="shared" ref="L772:L835" si="67">+F772+H772</f>
        <v>-119943</v>
      </c>
      <c r="M772" t="str">
        <f t="shared" ref="M772:M835" si="68">+IF(L772&gt;=0,"","HT")</f>
        <v>HT</v>
      </c>
      <c r="Q772" t="e">
        <f>+VLOOKUP(K772,'22.04.2023'!O$182:P$408,2,0)</f>
        <v>#N/A</v>
      </c>
    </row>
    <row r="773" spans="1:19" hidden="1" outlineLevel="1">
      <c r="B773" s="33">
        <v>44930</v>
      </c>
      <c r="C773" s="34" t="s">
        <v>5482</v>
      </c>
      <c r="D773" s="34" t="s">
        <v>3460</v>
      </c>
      <c r="E773" s="34" t="s">
        <v>5481</v>
      </c>
      <c r="F773" s="35">
        <v>-211422</v>
      </c>
      <c r="G773" s="36" t="s">
        <v>2568</v>
      </c>
      <c r="H773" s="35">
        <v>-16914</v>
      </c>
      <c r="I773" s="34" t="s">
        <v>2308</v>
      </c>
      <c r="J773" s="34" t="s">
        <v>2309</v>
      </c>
      <c r="K773">
        <f t="shared" si="66"/>
        <v>160</v>
      </c>
      <c r="L773" s="38">
        <f t="shared" si="67"/>
        <v>-228336</v>
      </c>
      <c r="M773" t="str">
        <f t="shared" si="68"/>
        <v>HT</v>
      </c>
      <c r="Q773" t="e">
        <f>+VLOOKUP(K773,'22.04.2023'!O$182:P$408,2,0)</f>
        <v>#N/A</v>
      </c>
    </row>
    <row r="774" spans="1:19" hidden="1" outlineLevel="1">
      <c r="B774" s="33">
        <v>44930</v>
      </c>
      <c r="C774" s="34" t="s">
        <v>5483</v>
      </c>
      <c r="D774" s="34" t="s">
        <v>2256</v>
      </c>
      <c r="E774" s="34" t="s">
        <v>5484</v>
      </c>
      <c r="F774" s="35">
        <v>865200</v>
      </c>
      <c r="G774" s="36" t="s">
        <v>2255</v>
      </c>
      <c r="H774" s="35">
        <v>86520</v>
      </c>
      <c r="I774" s="34" t="s">
        <v>2308</v>
      </c>
      <c r="J774" s="34" t="s">
        <v>2309</v>
      </c>
      <c r="K774" s="50">
        <f t="shared" si="66"/>
        <v>219</v>
      </c>
      <c r="L774" s="38">
        <f t="shared" si="67"/>
        <v>951720</v>
      </c>
      <c r="M774" t="str">
        <f t="shared" si="68"/>
        <v/>
      </c>
    </row>
    <row r="775" spans="1:19" hidden="1" outlineLevel="1">
      <c r="B775" s="33">
        <v>44930</v>
      </c>
      <c r="C775" s="34" t="s">
        <v>5485</v>
      </c>
      <c r="D775" s="34" t="s">
        <v>2256</v>
      </c>
      <c r="E775" s="34" t="s">
        <v>5486</v>
      </c>
      <c r="F775" s="35">
        <v>865200</v>
      </c>
      <c r="G775" s="36" t="s">
        <v>2255</v>
      </c>
      <c r="H775" s="35">
        <v>86520</v>
      </c>
      <c r="I775" s="34" t="s">
        <v>2625</v>
      </c>
      <c r="J775" s="34" t="s">
        <v>2626</v>
      </c>
      <c r="K775" s="50">
        <f t="shared" si="66"/>
        <v>220</v>
      </c>
      <c r="L775" s="38">
        <f t="shared" si="67"/>
        <v>951720</v>
      </c>
      <c r="M775" t="str">
        <f t="shared" si="68"/>
        <v/>
      </c>
    </row>
    <row r="776" spans="1:19" hidden="1" outlineLevel="1">
      <c r="B776" s="33">
        <v>44930</v>
      </c>
      <c r="C776" s="34" t="s">
        <v>5487</v>
      </c>
      <c r="D776" s="34" t="s">
        <v>2256</v>
      </c>
      <c r="E776" s="34" t="s">
        <v>5488</v>
      </c>
      <c r="F776" s="35">
        <v>734310</v>
      </c>
      <c r="G776" s="36" t="s">
        <v>2255</v>
      </c>
      <c r="H776" s="35">
        <v>73431</v>
      </c>
      <c r="I776" s="34" t="s">
        <v>2308</v>
      </c>
      <c r="J776" s="34" t="s">
        <v>2309</v>
      </c>
      <c r="K776" s="50">
        <f t="shared" si="66"/>
        <v>226</v>
      </c>
      <c r="L776" s="38">
        <f t="shared" si="67"/>
        <v>807741</v>
      </c>
      <c r="M776" t="str">
        <f t="shared" si="68"/>
        <v/>
      </c>
    </row>
    <row r="777" spans="1:19" outlineLevel="1">
      <c r="A777" s="75"/>
      <c r="B777" s="69">
        <v>44930</v>
      </c>
      <c r="C777" s="70" t="s">
        <v>5627</v>
      </c>
      <c r="D777" s="70" t="s">
        <v>2256</v>
      </c>
      <c r="E777" s="70" t="s">
        <v>3444</v>
      </c>
      <c r="F777" s="71">
        <v>1468620</v>
      </c>
      <c r="G777" s="72" t="s">
        <v>2255</v>
      </c>
      <c r="H777" s="71">
        <v>146862</v>
      </c>
      <c r="I777" s="70" t="s">
        <v>2265</v>
      </c>
      <c r="J777" s="70" t="s">
        <v>2266</v>
      </c>
      <c r="K777" s="73">
        <f t="shared" si="66"/>
        <v>378</v>
      </c>
      <c r="L777" s="74">
        <f t="shared" si="67"/>
        <v>1615482</v>
      </c>
      <c r="M777" s="75" t="str">
        <f t="shared" si="68"/>
        <v/>
      </c>
      <c r="N777" s="75"/>
      <c r="O777" s="75"/>
      <c r="P777" s="75"/>
      <c r="Q777" s="75">
        <f>+VLOOKUP(K777,'20,04,2023'!Q$20:R$1052,2,0)</f>
        <v>1615482</v>
      </c>
      <c r="R777" s="74">
        <f>Q777-L777</f>
        <v>0</v>
      </c>
      <c r="S777" s="75" t="s">
        <v>8324</v>
      </c>
    </row>
    <row r="778" spans="1:19" hidden="1" outlineLevel="1">
      <c r="B778" s="33">
        <v>44930</v>
      </c>
      <c r="C778" s="34" t="s">
        <v>5491</v>
      </c>
      <c r="D778" s="34" t="s">
        <v>2256</v>
      </c>
      <c r="E778" s="34" t="s">
        <v>5492</v>
      </c>
      <c r="F778" s="35">
        <v>976090</v>
      </c>
      <c r="G778" s="36" t="s">
        <v>2255</v>
      </c>
      <c r="H778" s="35">
        <v>97609</v>
      </c>
      <c r="I778" s="34" t="s">
        <v>2265</v>
      </c>
      <c r="J778" s="34" t="s">
        <v>2266</v>
      </c>
      <c r="K778" s="50">
        <f t="shared" si="66"/>
        <v>234</v>
      </c>
      <c r="L778" s="38">
        <f t="shared" si="67"/>
        <v>1073699</v>
      </c>
      <c r="M778" t="str">
        <f t="shared" si="68"/>
        <v/>
      </c>
    </row>
    <row r="779" spans="1:19" hidden="1" outlineLevel="1">
      <c r="B779" s="33">
        <v>44932</v>
      </c>
      <c r="C779" s="34" t="s">
        <v>5864</v>
      </c>
      <c r="D779" s="34" t="s">
        <v>2256</v>
      </c>
      <c r="E779" s="34" t="s">
        <v>3940</v>
      </c>
      <c r="F779" s="35">
        <v>734310</v>
      </c>
      <c r="G779" s="36" t="s">
        <v>2255</v>
      </c>
      <c r="H779" s="35">
        <v>73431</v>
      </c>
      <c r="I779" s="34" t="s">
        <v>2308</v>
      </c>
      <c r="J779" s="34" t="s">
        <v>2309</v>
      </c>
      <c r="K779" s="50">
        <f t="shared" si="66"/>
        <v>629</v>
      </c>
      <c r="L779" s="38">
        <f t="shared" si="67"/>
        <v>807741</v>
      </c>
      <c r="M779" t="str">
        <f t="shared" si="68"/>
        <v/>
      </c>
      <c r="R779" s="38">
        <f>Q779-L779</f>
        <v>-807741</v>
      </c>
    </row>
    <row r="780" spans="1:19" hidden="1" outlineLevel="1">
      <c r="B780" s="33">
        <v>44930</v>
      </c>
      <c r="C780" s="34" t="s">
        <v>5031</v>
      </c>
      <c r="D780" s="34" t="s">
        <v>2256</v>
      </c>
      <c r="E780" s="34" t="s">
        <v>5517</v>
      </c>
      <c r="F780" s="35">
        <v>424200</v>
      </c>
      <c r="G780" s="36" t="s">
        <v>2255</v>
      </c>
      <c r="H780" s="35">
        <v>42420</v>
      </c>
      <c r="I780" s="34" t="s">
        <v>2308</v>
      </c>
      <c r="J780" s="34" t="s">
        <v>2309</v>
      </c>
      <c r="K780" s="50">
        <f t="shared" si="66"/>
        <v>248</v>
      </c>
      <c r="L780" s="38">
        <f t="shared" si="67"/>
        <v>466620</v>
      </c>
      <c r="M780" t="str">
        <f t="shared" si="68"/>
        <v/>
      </c>
    </row>
    <row r="781" spans="1:19" hidden="1" outlineLevel="1">
      <c r="B781" s="33">
        <v>44930</v>
      </c>
      <c r="C781" s="34" t="s">
        <v>5499</v>
      </c>
      <c r="D781" s="34" t="s">
        <v>2256</v>
      </c>
      <c r="E781" s="34" t="s">
        <v>5500</v>
      </c>
      <c r="F781" s="35">
        <v>865200</v>
      </c>
      <c r="G781" s="36" t="s">
        <v>2255</v>
      </c>
      <c r="H781" s="35">
        <v>86520</v>
      </c>
      <c r="I781" s="34" t="s">
        <v>2308</v>
      </c>
      <c r="J781" s="34" t="s">
        <v>2309</v>
      </c>
      <c r="K781" s="50">
        <f t="shared" si="66"/>
        <v>238</v>
      </c>
      <c r="L781" s="38">
        <f t="shared" si="67"/>
        <v>951720</v>
      </c>
      <c r="M781" t="str">
        <f t="shared" si="68"/>
        <v/>
      </c>
    </row>
    <row r="782" spans="1:19" hidden="1" outlineLevel="1">
      <c r="B782" s="33">
        <v>44932</v>
      </c>
      <c r="C782" s="34" t="s">
        <v>5878</v>
      </c>
      <c r="D782" s="34" t="s">
        <v>2256</v>
      </c>
      <c r="E782" s="34" t="s">
        <v>2333</v>
      </c>
      <c r="F782" s="35">
        <v>734310</v>
      </c>
      <c r="G782" s="36" t="s">
        <v>2255</v>
      </c>
      <c r="H782" s="35">
        <v>73431</v>
      </c>
      <c r="I782" s="34" t="s">
        <v>2308</v>
      </c>
      <c r="J782" s="34" t="s">
        <v>2309</v>
      </c>
      <c r="K782" s="50">
        <f t="shared" si="66"/>
        <v>654</v>
      </c>
      <c r="L782" s="38">
        <f t="shared" si="67"/>
        <v>807741</v>
      </c>
      <c r="M782" t="str">
        <f t="shared" si="68"/>
        <v/>
      </c>
    </row>
    <row r="783" spans="1:19" hidden="1" outlineLevel="1">
      <c r="B783" s="33">
        <v>44930</v>
      </c>
      <c r="C783" s="34" t="s">
        <v>5503</v>
      </c>
      <c r="D783" s="34" t="s">
        <v>2256</v>
      </c>
      <c r="E783" s="34" t="s">
        <v>5504</v>
      </c>
      <c r="F783" s="35">
        <v>943993</v>
      </c>
      <c r="G783" s="36" t="s">
        <v>2255</v>
      </c>
      <c r="H783" s="35">
        <v>94399</v>
      </c>
      <c r="I783" s="34" t="s">
        <v>2354</v>
      </c>
      <c r="J783" s="34" t="s">
        <v>2355</v>
      </c>
      <c r="K783" s="50">
        <f t="shared" si="66"/>
        <v>240</v>
      </c>
      <c r="L783" s="38">
        <f t="shared" si="67"/>
        <v>1038392</v>
      </c>
      <c r="M783" t="str">
        <f t="shared" si="68"/>
        <v/>
      </c>
      <c r="R783" s="38">
        <f>Q783-L783</f>
        <v>-1038392</v>
      </c>
    </row>
    <row r="784" spans="1:19" hidden="1" outlineLevel="1">
      <c r="B784" s="33">
        <v>44930</v>
      </c>
      <c r="C784" s="34" t="s">
        <v>5505</v>
      </c>
      <c r="D784" s="34" t="s">
        <v>2256</v>
      </c>
      <c r="E784" s="34" t="s">
        <v>5506</v>
      </c>
      <c r="F784" s="35">
        <v>865200</v>
      </c>
      <c r="G784" s="36" t="s">
        <v>2255</v>
      </c>
      <c r="H784" s="35">
        <v>86520</v>
      </c>
      <c r="I784" s="34" t="s">
        <v>2308</v>
      </c>
      <c r="J784" s="34" t="s">
        <v>2309</v>
      </c>
      <c r="K784" s="50">
        <f t="shared" si="66"/>
        <v>241</v>
      </c>
      <c r="L784" s="38">
        <f t="shared" si="67"/>
        <v>951720</v>
      </c>
      <c r="M784" t="str">
        <f t="shared" si="68"/>
        <v/>
      </c>
      <c r="R784" s="38">
        <f>Q784-L784</f>
        <v>-951720</v>
      </c>
    </row>
    <row r="785" spans="2:18" hidden="1" outlineLevel="1">
      <c r="B785" s="33">
        <v>44930</v>
      </c>
      <c r="C785" s="34" t="s">
        <v>5507</v>
      </c>
      <c r="D785" s="34" t="s">
        <v>2256</v>
      </c>
      <c r="E785" s="34" t="s">
        <v>5508</v>
      </c>
      <c r="F785" s="35">
        <v>865200</v>
      </c>
      <c r="G785" s="36" t="s">
        <v>2255</v>
      </c>
      <c r="H785" s="35">
        <v>86520</v>
      </c>
      <c r="I785" s="34" t="s">
        <v>2308</v>
      </c>
      <c r="J785" s="34" t="s">
        <v>2309</v>
      </c>
      <c r="K785" s="50">
        <f t="shared" si="66"/>
        <v>242</v>
      </c>
      <c r="L785" s="38">
        <f t="shared" si="67"/>
        <v>951720</v>
      </c>
      <c r="M785" t="str">
        <f t="shared" si="68"/>
        <v/>
      </c>
      <c r="R785" s="38">
        <f>Q785-L785</f>
        <v>-951720</v>
      </c>
    </row>
    <row r="786" spans="2:18" hidden="1" outlineLevel="1">
      <c r="B786" s="33">
        <v>44930</v>
      </c>
      <c r="C786" s="34" t="s">
        <v>5549</v>
      </c>
      <c r="D786" s="34" t="s">
        <v>2256</v>
      </c>
      <c r="E786" s="34" t="s">
        <v>5550</v>
      </c>
      <c r="F786" s="35">
        <v>1306200</v>
      </c>
      <c r="G786" s="36" t="s">
        <v>2255</v>
      </c>
      <c r="H786" s="35">
        <v>130620</v>
      </c>
      <c r="I786" s="34" t="s">
        <v>2678</v>
      </c>
      <c r="J786" s="34" t="s">
        <v>2679</v>
      </c>
      <c r="K786" s="50">
        <f t="shared" si="66"/>
        <v>268</v>
      </c>
      <c r="L786" s="38">
        <f t="shared" si="67"/>
        <v>1436820</v>
      </c>
      <c r="M786" t="str">
        <f t="shared" si="68"/>
        <v/>
      </c>
      <c r="R786" s="38">
        <f>Q786-L786</f>
        <v>-1436820</v>
      </c>
    </row>
    <row r="787" spans="2:18" hidden="1" outlineLevel="1">
      <c r="B787" s="33">
        <v>44931</v>
      </c>
      <c r="C787" s="34" t="s">
        <v>5692</v>
      </c>
      <c r="D787" s="34" t="s">
        <v>2256</v>
      </c>
      <c r="E787" s="34" t="s">
        <v>5693</v>
      </c>
      <c r="F787" s="35">
        <v>1189648</v>
      </c>
      <c r="G787" s="36" t="s">
        <v>2255</v>
      </c>
      <c r="H787" s="35">
        <v>118965</v>
      </c>
      <c r="I787" s="34" t="s">
        <v>2308</v>
      </c>
      <c r="J787" s="34" t="s">
        <v>2309</v>
      </c>
      <c r="K787" s="50">
        <f t="shared" si="66"/>
        <v>435</v>
      </c>
      <c r="L787" s="38">
        <f t="shared" si="67"/>
        <v>1308613</v>
      </c>
      <c r="M787" t="str">
        <f t="shared" si="68"/>
        <v/>
      </c>
    </row>
    <row r="788" spans="2:18" hidden="1" outlineLevel="1">
      <c r="B788" s="33">
        <v>44931</v>
      </c>
      <c r="C788" s="34" t="s">
        <v>5452</v>
      </c>
      <c r="D788" s="34" t="s">
        <v>5342</v>
      </c>
      <c r="E788" s="34" t="s">
        <v>5481</v>
      </c>
      <c r="F788" s="35">
        <v>-285040</v>
      </c>
      <c r="G788" s="36" t="s">
        <v>2568</v>
      </c>
      <c r="H788" s="35">
        <v>-22803</v>
      </c>
      <c r="I788" s="34" t="s">
        <v>2308</v>
      </c>
      <c r="J788" s="34" t="s">
        <v>2309</v>
      </c>
      <c r="K788">
        <f t="shared" si="66"/>
        <v>204</v>
      </c>
      <c r="L788" s="38">
        <f t="shared" si="67"/>
        <v>-307843</v>
      </c>
      <c r="M788" t="str">
        <f t="shared" si="68"/>
        <v>HT</v>
      </c>
      <c r="Q788" t="e">
        <f>+VLOOKUP(K788,'22.04.2023'!O$182:P$408,2,0)</f>
        <v>#N/A</v>
      </c>
    </row>
    <row r="789" spans="2:18" hidden="1" outlineLevel="1">
      <c r="B789" s="33">
        <v>44930</v>
      </c>
      <c r="C789" s="34" t="s">
        <v>5515</v>
      </c>
      <c r="D789" s="34" t="s">
        <v>2256</v>
      </c>
      <c r="E789" s="34" t="s">
        <v>5516</v>
      </c>
      <c r="F789" s="35">
        <v>865200</v>
      </c>
      <c r="G789" s="36" t="s">
        <v>2255</v>
      </c>
      <c r="H789" s="35">
        <v>86520</v>
      </c>
      <c r="I789" s="34" t="s">
        <v>2308</v>
      </c>
      <c r="J789" s="34" t="s">
        <v>2309</v>
      </c>
      <c r="K789" s="50">
        <f t="shared" si="66"/>
        <v>247</v>
      </c>
      <c r="L789" s="38">
        <f t="shared" si="67"/>
        <v>951720</v>
      </c>
      <c r="M789" t="str">
        <f t="shared" si="68"/>
        <v/>
      </c>
    </row>
    <row r="790" spans="2:18" hidden="1" outlineLevel="1">
      <c r="B790" s="33">
        <v>44981</v>
      </c>
      <c r="C790" s="34" t="s">
        <v>3357</v>
      </c>
      <c r="D790" s="34" t="s">
        <v>2256</v>
      </c>
      <c r="E790" s="34" t="s">
        <v>2509</v>
      </c>
      <c r="F790" s="35">
        <v>798982</v>
      </c>
      <c r="G790" s="36" t="s">
        <v>2255</v>
      </c>
      <c r="H790" s="35">
        <v>79898</v>
      </c>
      <c r="I790" s="34" t="s">
        <v>2308</v>
      </c>
      <c r="J790" s="34" t="s">
        <v>2309</v>
      </c>
      <c r="K790" s="50">
        <f t="shared" si="66"/>
        <v>8614</v>
      </c>
      <c r="L790" s="38">
        <f t="shared" si="67"/>
        <v>878880</v>
      </c>
      <c r="M790" t="str">
        <f t="shared" si="68"/>
        <v/>
      </c>
    </row>
    <row r="791" spans="2:18" hidden="1" outlineLevel="1">
      <c r="B791" s="33">
        <v>44981</v>
      </c>
      <c r="C791" s="34" t="s">
        <v>3358</v>
      </c>
      <c r="D791" s="34" t="s">
        <v>2256</v>
      </c>
      <c r="E791" s="34" t="s">
        <v>3359</v>
      </c>
      <c r="F791" s="35">
        <v>555290</v>
      </c>
      <c r="G791" s="36" t="s">
        <v>2255</v>
      </c>
      <c r="H791" s="35">
        <v>55529</v>
      </c>
      <c r="I791" s="34" t="s">
        <v>2504</v>
      </c>
      <c r="J791" s="34" t="s">
        <v>2505</v>
      </c>
      <c r="K791" s="50">
        <f t="shared" si="66"/>
        <v>8615</v>
      </c>
      <c r="L791" s="38">
        <f t="shared" si="67"/>
        <v>610819</v>
      </c>
      <c r="M791" t="str">
        <f t="shared" si="68"/>
        <v/>
      </c>
    </row>
    <row r="792" spans="2:18" hidden="1" outlineLevel="1">
      <c r="B792" s="33">
        <v>44930</v>
      </c>
      <c r="C792" s="34" t="s">
        <v>5520</v>
      </c>
      <c r="D792" s="34" t="s">
        <v>2256</v>
      </c>
      <c r="E792" s="34" t="s">
        <v>5521</v>
      </c>
      <c r="F792" s="35">
        <v>1730400</v>
      </c>
      <c r="G792" s="36" t="s">
        <v>2255</v>
      </c>
      <c r="H792" s="35">
        <v>173040</v>
      </c>
      <c r="I792" s="34" t="s">
        <v>2500</v>
      </c>
      <c r="J792" s="34" t="s">
        <v>2501</v>
      </c>
      <c r="K792" s="50">
        <f t="shared" si="66"/>
        <v>250</v>
      </c>
      <c r="L792" s="38">
        <f t="shared" si="67"/>
        <v>1903440</v>
      </c>
      <c r="M792" t="str">
        <f t="shared" si="68"/>
        <v/>
      </c>
    </row>
    <row r="793" spans="2:18" hidden="1" outlineLevel="1">
      <c r="B793" s="33">
        <v>44930</v>
      </c>
      <c r="C793" s="34" t="s">
        <v>5522</v>
      </c>
      <c r="D793" s="34" t="s">
        <v>2256</v>
      </c>
      <c r="E793" s="34" t="s">
        <v>5523</v>
      </c>
      <c r="F793" s="35">
        <v>865200</v>
      </c>
      <c r="G793" s="36" t="s">
        <v>2255</v>
      </c>
      <c r="H793" s="35">
        <v>86520</v>
      </c>
      <c r="I793" s="34" t="s">
        <v>2308</v>
      </c>
      <c r="J793" s="34" t="s">
        <v>2309</v>
      </c>
      <c r="K793" s="50">
        <f t="shared" si="66"/>
        <v>251</v>
      </c>
      <c r="L793" s="38">
        <f t="shared" si="67"/>
        <v>951720</v>
      </c>
      <c r="M793" t="str">
        <f t="shared" si="68"/>
        <v/>
      </c>
    </row>
    <row r="794" spans="2:18" hidden="1" outlineLevel="1">
      <c r="B794" s="33">
        <v>44930</v>
      </c>
      <c r="C794" s="34" t="s">
        <v>5524</v>
      </c>
      <c r="D794" s="34" t="s">
        <v>2256</v>
      </c>
      <c r="E794" s="34" t="s">
        <v>5525</v>
      </c>
      <c r="F794" s="35">
        <v>1274641</v>
      </c>
      <c r="G794" s="36" t="s">
        <v>2255</v>
      </c>
      <c r="H794" s="35">
        <v>127464</v>
      </c>
      <c r="I794" s="34" t="s">
        <v>2308</v>
      </c>
      <c r="J794" s="34" t="s">
        <v>2309</v>
      </c>
      <c r="K794" s="50">
        <f t="shared" si="66"/>
        <v>252</v>
      </c>
      <c r="L794" s="38">
        <f t="shared" si="67"/>
        <v>1402105</v>
      </c>
      <c r="M794" t="str">
        <f t="shared" si="68"/>
        <v/>
      </c>
    </row>
    <row r="795" spans="2:18" hidden="1" outlineLevel="1">
      <c r="B795" s="33">
        <v>44930</v>
      </c>
      <c r="C795" s="34" t="s">
        <v>5526</v>
      </c>
      <c r="D795" s="34" t="s">
        <v>2256</v>
      </c>
      <c r="E795" s="34" t="s">
        <v>5527</v>
      </c>
      <c r="F795" s="35">
        <v>865200</v>
      </c>
      <c r="G795" s="36" t="s">
        <v>2255</v>
      </c>
      <c r="H795" s="35">
        <v>86520</v>
      </c>
      <c r="I795" s="34" t="s">
        <v>2308</v>
      </c>
      <c r="J795" s="34" t="s">
        <v>2309</v>
      </c>
      <c r="K795" s="50">
        <f t="shared" si="66"/>
        <v>253</v>
      </c>
      <c r="L795" s="38">
        <f t="shared" si="67"/>
        <v>951720</v>
      </c>
      <c r="M795" t="str">
        <f t="shared" si="68"/>
        <v/>
      </c>
    </row>
    <row r="796" spans="2:18" hidden="1" outlineLevel="1">
      <c r="B796" s="33">
        <v>44930</v>
      </c>
      <c r="C796" s="34" t="s">
        <v>4824</v>
      </c>
      <c r="D796" s="34" t="s">
        <v>2256</v>
      </c>
      <c r="E796" s="34" t="s">
        <v>5528</v>
      </c>
      <c r="F796" s="35">
        <v>865200</v>
      </c>
      <c r="G796" s="36" t="s">
        <v>2255</v>
      </c>
      <c r="H796" s="35">
        <v>86520</v>
      </c>
      <c r="I796" s="34" t="s">
        <v>2308</v>
      </c>
      <c r="J796" s="34" t="s">
        <v>2309</v>
      </c>
      <c r="K796" s="50">
        <f t="shared" si="66"/>
        <v>254</v>
      </c>
      <c r="L796" s="38">
        <f t="shared" si="67"/>
        <v>951720</v>
      </c>
      <c r="M796" t="str">
        <f t="shared" si="68"/>
        <v/>
      </c>
    </row>
    <row r="797" spans="2:18" hidden="1" outlineLevel="1">
      <c r="B797" s="33">
        <v>44930</v>
      </c>
      <c r="C797" s="34" t="s">
        <v>5529</v>
      </c>
      <c r="D797" s="34" t="s">
        <v>2256</v>
      </c>
      <c r="E797" s="34" t="s">
        <v>5530</v>
      </c>
      <c r="F797" s="35">
        <v>424200</v>
      </c>
      <c r="G797" s="36" t="s">
        <v>2255</v>
      </c>
      <c r="H797" s="35">
        <v>42420</v>
      </c>
      <c r="I797" s="34" t="s">
        <v>2308</v>
      </c>
      <c r="J797" s="34" t="s">
        <v>2309</v>
      </c>
      <c r="K797" s="50">
        <f t="shared" si="66"/>
        <v>255</v>
      </c>
      <c r="L797" s="38">
        <f t="shared" si="67"/>
        <v>466620</v>
      </c>
      <c r="M797" t="str">
        <f t="shared" si="68"/>
        <v/>
      </c>
    </row>
    <row r="798" spans="2:18" hidden="1" outlineLevel="1">
      <c r="B798" s="33">
        <v>44930</v>
      </c>
      <c r="C798" s="34" t="s">
        <v>5531</v>
      </c>
      <c r="D798" s="34" t="s">
        <v>2256</v>
      </c>
      <c r="E798" s="34" t="s">
        <v>5532</v>
      </c>
      <c r="F798" s="35">
        <v>865200</v>
      </c>
      <c r="G798" s="36" t="s">
        <v>2255</v>
      </c>
      <c r="H798" s="35">
        <v>86520</v>
      </c>
      <c r="I798" s="34" t="s">
        <v>2308</v>
      </c>
      <c r="J798" s="34" t="s">
        <v>2309</v>
      </c>
      <c r="K798" s="50">
        <f t="shared" si="66"/>
        <v>256</v>
      </c>
      <c r="L798" s="38">
        <f t="shared" si="67"/>
        <v>951720</v>
      </c>
      <c r="M798" t="str">
        <f t="shared" si="68"/>
        <v/>
      </c>
    </row>
    <row r="799" spans="2:18" hidden="1" outlineLevel="1">
      <c r="B799" s="33">
        <v>44930</v>
      </c>
      <c r="C799" s="34" t="s">
        <v>5533</v>
      </c>
      <c r="D799" s="34" t="s">
        <v>2256</v>
      </c>
      <c r="E799" s="34" t="s">
        <v>5534</v>
      </c>
      <c r="F799" s="35">
        <v>865200</v>
      </c>
      <c r="G799" s="36" t="s">
        <v>2255</v>
      </c>
      <c r="H799" s="35">
        <v>86520</v>
      </c>
      <c r="I799" s="34" t="s">
        <v>2308</v>
      </c>
      <c r="J799" s="34" t="s">
        <v>2309</v>
      </c>
      <c r="K799" s="50">
        <f t="shared" si="66"/>
        <v>257</v>
      </c>
      <c r="L799" s="38">
        <f t="shared" si="67"/>
        <v>951720</v>
      </c>
      <c r="M799" t="str">
        <f t="shared" si="68"/>
        <v/>
      </c>
    </row>
    <row r="800" spans="2:18" hidden="1" outlineLevel="1">
      <c r="B800" s="33">
        <v>44930</v>
      </c>
      <c r="C800" s="34" t="s">
        <v>5535</v>
      </c>
      <c r="D800" s="34" t="s">
        <v>2256</v>
      </c>
      <c r="E800" s="34" t="s">
        <v>5536</v>
      </c>
      <c r="F800" s="35">
        <v>865200</v>
      </c>
      <c r="G800" s="36" t="s">
        <v>2255</v>
      </c>
      <c r="H800" s="35">
        <v>86520</v>
      </c>
      <c r="I800" s="34" t="s">
        <v>2308</v>
      </c>
      <c r="J800" s="34" t="s">
        <v>2309</v>
      </c>
      <c r="K800" s="50">
        <f t="shared" si="66"/>
        <v>258</v>
      </c>
      <c r="L800" s="38">
        <f t="shared" si="67"/>
        <v>951720</v>
      </c>
      <c r="M800" t="str">
        <f t="shared" si="68"/>
        <v/>
      </c>
    </row>
    <row r="801" spans="1:19" hidden="1" outlineLevel="1">
      <c r="B801" s="33">
        <v>44930</v>
      </c>
      <c r="C801" s="34" t="s">
        <v>5537</v>
      </c>
      <c r="D801" s="34" t="s">
        <v>2256</v>
      </c>
      <c r="E801" s="34" t="s">
        <v>5538</v>
      </c>
      <c r="F801" s="35">
        <v>865200</v>
      </c>
      <c r="G801" s="36" t="s">
        <v>2255</v>
      </c>
      <c r="H801" s="35">
        <v>86520</v>
      </c>
      <c r="I801" s="34" t="s">
        <v>2308</v>
      </c>
      <c r="J801" s="34" t="s">
        <v>2309</v>
      </c>
      <c r="K801" s="50">
        <f t="shared" si="66"/>
        <v>260</v>
      </c>
      <c r="L801" s="38">
        <f t="shared" si="67"/>
        <v>951720</v>
      </c>
      <c r="M801" t="str">
        <f t="shared" si="68"/>
        <v/>
      </c>
      <c r="R801" s="38">
        <f>Q801-L801</f>
        <v>-951720</v>
      </c>
    </row>
    <row r="802" spans="1:19" hidden="1" outlineLevel="1">
      <c r="B802" s="33">
        <v>44930</v>
      </c>
      <c r="C802" s="34" t="s">
        <v>5539</v>
      </c>
      <c r="D802" s="34" t="s">
        <v>2256</v>
      </c>
      <c r="E802" s="34" t="s">
        <v>5540</v>
      </c>
      <c r="F802" s="35">
        <v>865200</v>
      </c>
      <c r="G802" s="36" t="s">
        <v>2255</v>
      </c>
      <c r="H802" s="35">
        <v>86520</v>
      </c>
      <c r="I802" s="34" t="s">
        <v>2308</v>
      </c>
      <c r="J802" s="34" t="s">
        <v>2309</v>
      </c>
      <c r="K802" s="50">
        <f t="shared" si="66"/>
        <v>261</v>
      </c>
      <c r="L802" s="38">
        <f t="shared" si="67"/>
        <v>951720</v>
      </c>
      <c r="M802" t="str">
        <f t="shared" si="68"/>
        <v/>
      </c>
    </row>
    <row r="803" spans="1:19" hidden="1" outlineLevel="1">
      <c r="B803" s="33">
        <v>44930</v>
      </c>
      <c r="C803" s="34" t="s">
        <v>5541</v>
      </c>
      <c r="D803" s="34" t="s">
        <v>2256</v>
      </c>
      <c r="E803" s="34" t="s">
        <v>5542</v>
      </c>
      <c r="F803" s="35">
        <v>865200</v>
      </c>
      <c r="G803" s="36" t="s">
        <v>2255</v>
      </c>
      <c r="H803" s="35">
        <v>86520</v>
      </c>
      <c r="I803" s="34" t="s">
        <v>2308</v>
      </c>
      <c r="J803" s="34" t="s">
        <v>2309</v>
      </c>
      <c r="K803" s="50">
        <f t="shared" si="66"/>
        <v>262</v>
      </c>
      <c r="L803" s="38">
        <f t="shared" si="67"/>
        <v>951720</v>
      </c>
      <c r="M803" t="str">
        <f t="shared" si="68"/>
        <v/>
      </c>
    </row>
    <row r="804" spans="1:19" hidden="1" outlineLevel="1">
      <c r="B804" s="33">
        <v>44932</v>
      </c>
      <c r="C804" s="34" t="s">
        <v>5967</v>
      </c>
      <c r="D804" s="34" t="s">
        <v>2256</v>
      </c>
      <c r="E804" s="34" t="s">
        <v>4762</v>
      </c>
      <c r="F804" s="35">
        <v>734310</v>
      </c>
      <c r="G804" s="36" t="s">
        <v>2255</v>
      </c>
      <c r="H804" s="35">
        <v>73431</v>
      </c>
      <c r="I804" s="34" t="s">
        <v>2308</v>
      </c>
      <c r="J804" s="34" t="s">
        <v>2309</v>
      </c>
      <c r="K804" s="50">
        <f t="shared" si="66"/>
        <v>783</v>
      </c>
      <c r="L804" s="38">
        <f t="shared" si="67"/>
        <v>807741</v>
      </c>
      <c r="M804" t="str">
        <f t="shared" si="68"/>
        <v/>
      </c>
    </row>
    <row r="805" spans="1:19" hidden="1" outlineLevel="1">
      <c r="B805" s="33">
        <v>44930</v>
      </c>
      <c r="C805" s="34" t="s">
        <v>5545</v>
      </c>
      <c r="D805" s="34" t="s">
        <v>2256</v>
      </c>
      <c r="E805" s="34" t="s">
        <v>5546</v>
      </c>
      <c r="F805" s="35">
        <v>865200</v>
      </c>
      <c r="G805" s="36" t="s">
        <v>2255</v>
      </c>
      <c r="H805" s="35">
        <v>86520</v>
      </c>
      <c r="I805" s="34" t="s">
        <v>2308</v>
      </c>
      <c r="J805" s="34" t="s">
        <v>2309</v>
      </c>
      <c r="K805" s="50">
        <f t="shared" si="66"/>
        <v>264</v>
      </c>
      <c r="L805" s="38">
        <f t="shared" si="67"/>
        <v>951720</v>
      </c>
      <c r="M805" t="str">
        <f t="shared" si="68"/>
        <v/>
      </c>
    </row>
    <row r="806" spans="1:19" hidden="1" outlineLevel="1">
      <c r="B806" s="33">
        <v>44930</v>
      </c>
      <c r="C806" s="34" t="s">
        <v>5547</v>
      </c>
      <c r="D806" s="34" t="s">
        <v>2256</v>
      </c>
      <c r="E806" s="34" t="s">
        <v>5548</v>
      </c>
      <c r="F806" s="35">
        <v>1237455</v>
      </c>
      <c r="G806" s="36" t="s">
        <v>2255</v>
      </c>
      <c r="H806" s="35">
        <v>123746</v>
      </c>
      <c r="I806" s="34" t="s">
        <v>2265</v>
      </c>
      <c r="J806" s="34" t="s">
        <v>2266</v>
      </c>
      <c r="K806" s="50">
        <f t="shared" si="66"/>
        <v>266</v>
      </c>
      <c r="L806" s="38">
        <f t="shared" si="67"/>
        <v>1361201</v>
      </c>
      <c r="M806" t="str">
        <f t="shared" si="68"/>
        <v/>
      </c>
    </row>
    <row r="807" spans="1:19" hidden="1" outlineLevel="1">
      <c r="B807" s="33">
        <v>44930</v>
      </c>
      <c r="C807" s="34" t="s">
        <v>5601</v>
      </c>
      <c r="D807" s="34" t="s">
        <v>2256</v>
      </c>
      <c r="E807" s="34" t="s">
        <v>5602</v>
      </c>
      <c r="F807" s="35">
        <v>424200</v>
      </c>
      <c r="G807" s="36" t="s">
        <v>2255</v>
      </c>
      <c r="H807" s="35">
        <v>42420</v>
      </c>
      <c r="I807" s="34" t="s">
        <v>2599</v>
      </c>
      <c r="J807" s="34" t="s">
        <v>2600</v>
      </c>
      <c r="K807" s="50">
        <f t="shared" si="66"/>
        <v>310</v>
      </c>
      <c r="L807" s="38">
        <f t="shared" si="67"/>
        <v>466620</v>
      </c>
      <c r="M807" t="str">
        <f t="shared" si="68"/>
        <v/>
      </c>
    </row>
    <row r="808" spans="1:19" hidden="1" outlineLevel="1">
      <c r="B808" s="33">
        <v>44932</v>
      </c>
      <c r="C808" s="34" t="s">
        <v>5839</v>
      </c>
      <c r="D808" s="34" t="s">
        <v>2256</v>
      </c>
      <c r="E808" s="34" t="s">
        <v>2464</v>
      </c>
      <c r="F808" s="35">
        <v>1189648</v>
      </c>
      <c r="G808" s="36" t="s">
        <v>2255</v>
      </c>
      <c r="H808" s="35">
        <v>118965</v>
      </c>
      <c r="I808" s="34" t="s">
        <v>2308</v>
      </c>
      <c r="J808" s="34" t="s">
        <v>2309</v>
      </c>
      <c r="K808" s="50">
        <f t="shared" si="66"/>
        <v>605</v>
      </c>
      <c r="L808" s="38">
        <f t="shared" si="67"/>
        <v>1308613</v>
      </c>
      <c r="M808" t="str">
        <f t="shared" si="68"/>
        <v/>
      </c>
    </row>
    <row r="809" spans="1:19" s="75" customFormat="1" hidden="1" outlineLevel="1">
      <c r="A809"/>
      <c r="B809" s="33">
        <v>44930</v>
      </c>
      <c r="C809" s="34" t="s">
        <v>5553</v>
      </c>
      <c r="D809" s="34" t="s">
        <v>2256</v>
      </c>
      <c r="E809" s="34" t="s">
        <v>5554</v>
      </c>
      <c r="F809" s="35">
        <v>865200</v>
      </c>
      <c r="G809" s="36" t="s">
        <v>2255</v>
      </c>
      <c r="H809" s="35">
        <v>86520</v>
      </c>
      <c r="I809" s="34" t="s">
        <v>3132</v>
      </c>
      <c r="J809" s="34" t="s">
        <v>3133</v>
      </c>
      <c r="K809" s="50">
        <f t="shared" si="66"/>
        <v>270</v>
      </c>
      <c r="L809" s="38">
        <f t="shared" si="67"/>
        <v>951720</v>
      </c>
      <c r="M809" t="str">
        <f t="shared" si="68"/>
        <v/>
      </c>
      <c r="N809"/>
      <c r="O809"/>
      <c r="P809"/>
      <c r="Q809"/>
      <c r="R809"/>
      <c r="S809"/>
    </row>
    <row r="810" spans="1:19" s="75" customFormat="1" hidden="1" outlineLevel="1">
      <c r="A810"/>
      <c r="B810" s="33">
        <v>44930</v>
      </c>
      <c r="C810" s="34" t="s">
        <v>5555</v>
      </c>
      <c r="D810" s="34" t="s">
        <v>2256</v>
      </c>
      <c r="E810" s="34" t="s">
        <v>5556</v>
      </c>
      <c r="F810" s="35">
        <v>455338</v>
      </c>
      <c r="G810" s="36" t="s">
        <v>2255</v>
      </c>
      <c r="H810" s="35">
        <v>45534</v>
      </c>
      <c r="I810" s="34" t="s">
        <v>2308</v>
      </c>
      <c r="J810" s="34" t="s">
        <v>2309</v>
      </c>
      <c r="K810" s="50">
        <f t="shared" si="66"/>
        <v>272</v>
      </c>
      <c r="L810" s="38">
        <f t="shared" si="67"/>
        <v>500872</v>
      </c>
      <c r="M810" t="str">
        <f t="shared" si="68"/>
        <v/>
      </c>
      <c r="N810"/>
      <c r="O810"/>
      <c r="P810"/>
      <c r="Q810"/>
      <c r="R810"/>
      <c r="S810"/>
    </row>
    <row r="811" spans="1:19" outlineLevel="1">
      <c r="A811" s="75"/>
      <c r="B811" s="69">
        <v>44981</v>
      </c>
      <c r="C811" s="70" t="s">
        <v>3393</v>
      </c>
      <c r="D811" s="70" t="s">
        <v>2256</v>
      </c>
      <c r="E811" s="70" t="s">
        <v>3394</v>
      </c>
      <c r="F811" s="71">
        <v>1376248</v>
      </c>
      <c r="G811" s="72" t="s">
        <v>2255</v>
      </c>
      <c r="H811" s="71">
        <v>137625</v>
      </c>
      <c r="I811" s="70" t="s">
        <v>2308</v>
      </c>
      <c r="J811" s="70" t="s">
        <v>2309</v>
      </c>
      <c r="K811" s="73">
        <f t="shared" si="66"/>
        <v>8980</v>
      </c>
      <c r="L811" s="74">
        <f t="shared" si="67"/>
        <v>1513873</v>
      </c>
      <c r="M811" s="75" t="str">
        <f t="shared" si="68"/>
        <v/>
      </c>
      <c r="N811" s="75"/>
      <c r="O811" s="75"/>
      <c r="P811" s="75"/>
      <c r="Q811" s="75">
        <f>+VLOOKUP(K811,'20,04,2023'!Q$20:R$1052,2,0)</f>
        <v>1513873</v>
      </c>
      <c r="R811" s="74">
        <f>Q811-L811</f>
        <v>0</v>
      </c>
      <c r="S811" s="75" t="s">
        <v>8324</v>
      </c>
    </row>
    <row r="812" spans="1:19" hidden="1" outlineLevel="1">
      <c r="B812" s="33">
        <v>44981</v>
      </c>
      <c r="C812" s="34" t="s">
        <v>3395</v>
      </c>
      <c r="D812" s="34" t="s">
        <v>2256</v>
      </c>
      <c r="E812" s="34" t="s">
        <v>3396</v>
      </c>
      <c r="F812" s="35">
        <v>648900</v>
      </c>
      <c r="G812" s="36" t="s">
        <v>2255</v>
      </c>
      <c r="H812" s="35">
        <v>64890</v>
      </c>
      <c r="I812" s="34" t="s">
        <v>2308</v>
      </c>
      <c r="J812" s="34" t="s">
        <v>2309</v>
      </c>
      <c r="K812" s="50">
        <f t="shared" si="66"/>
        <v>8981</v>
      </c>
      <c r="L812" s="38">
        <f t="shared" si="67"/>
        <v>713790</v>
      </c>
      <c r="M812" t="str">
        <f t="shared" si="68"/>
        <v/>
      </c>
    </row>
    <row r="813" spans="1:19" hidden="1" outlineLevel="1">
      <c r="B813" s="33">
        <v>44930</v>
      </c>
      <c r="C813" s="34" t="s">
        <v>5560</v>
      </c>
      <c r="D813" s="34" t="s">
        <v>2256</v>
      </c>
      <c r="E813" s="34" t="s">
        <v>5561</v>
      </c>
      <c r="F813" s="35">
        <v>1685056</v>
      </c>
      <c r="G813" s="36" t="s">
        <v>2255</v>
      </c>
      <c r="H813" s="35">
        <v>168506</v>
      </c>
      <c r="I813" s="34" t="s">
        <v>2308</v>
      </c>
      <c r="J813" s="34" t="s">
        <v>2309</v>
      </c>
      <c r="K813" s="50">
        <f t="shared" si="66"/>
        <v>275</v>
      </c>
      <c r="L813" s="38">
        <f t="shared" si="67"/>
        <v>1853562</v>
      </c>
      <c r="M813" t="str">
        <f t="shared" si="68"/>
        <v/>
      </c>
    </row>
    <row r="814" spans="1:19" hidden="1" outlineLevel="1">
      <c r="B814" s="33">
        <v>44930</v>
      </c>
      <c r="C814" s="34" t="s">
        <v>5562</v>
      </c>
      <c r="D814" s="34" t="s">
        <v>2256</v>
      </c>
      <c r="E814" s="34" t="s">
        <v>5563</v>
      </c>
      <c r="F814" s="35">
        <v>200728</v>
      </c>
      <c r="G814" s="36" t="s">
        <v>2255</v>
      </c>
      <c r="H814" s="35">
        <v>20073</v>
      </c>
      <c r="I814" s="34" t="s">
        <v>2308</v>
      </c>
      <c r="J814" s="34" t="s">
        <v>2309</v>
      </c>
      <c r="K814" s="50">
        <f t="shared" si="66"/>
        <v>276</v>
      </c>
      <c r="L814" s="38">
        <f t="shared" si="67"/>
        <v>220801</v>
      </c>
      <c r="M814" t="str">
        <f t="shared" si="68"/>
        <v/>
      </c>
    </row>
    <row r="815" spans="1:19" hidden="1" outlineLevel="1">
      <c r="B815" s="33">
        <v>44930</v>
      </c>
      <c r="C815" s="34" t="s">
        <v>5564</v>
      </c>
      <c r="D815" s="34" t="s">
        <v>2256</v>
      </c>
      <c r="E815" s="34" t="s">
        <v>5565</v>
      </c>
      <c r="F815" s="35">
        <v>865200</v>
      </c>
      <c r="G815" s="36" t="s">
        <v>2255</v>
      </c>
      <c r="H815" s="35">
        <v>86520</v>
      </c>
      <c r="I815" s="34" t="s">
        <v>2308</v>
      </c>
      <c r="J815" s="34" t="s">
        <v>2309</v>
      </c>
      <c r="K815" s="50">
        <f t="shared" si="66"/>
        <v>278</v>
      </c>
      <c r="L815" s="38">
        <f t="shared" si="67"/>
        <v>951720</v>
      </c>
      <c r="M815" t="str">
        <f t="shared" si="68"/>
        <v/>
      </c>
    </row>
    <row r="816" spans="1:19" hidden="1" outlineLevel="1">
      <c r="B816" s="33">
        <v>44981</v>
      </c>
      <c r="C816" s="34" t="s">
        <v>3401</v>
      </c>
      <c r="D816" s="34" t="s">
        <v>2256</v>
      </c>
      <c r="E816" s="34" t="s">
        <v>3402</v>
      </c>
      <c r="F816" s="35">
        <v>605665</v>
      </c>
      <c r="G816" s="36" t="s">
        <v>2255</v>
      </c>
      <c r="H816" s="35">
        <v>60567</v>
      </c>
      <c r="I816" s="34" t="s">
        <v>2308</v>
      </c>
      <c r="J816" s="34" t="s">
        <v>2309</v>
      </c>
      <c r="K816" s="50">
        <f t="shared" si="66"/>
        <v>8986</v>
      </c>
      <c r="L816" s="38">
        <f t="shared" si="67"/>
        <v>666232</v>
      </c>
      <c r="M816" t="str">
        <f t="shared" si="68"/>
        <v/>
      </c>
    </row>
    <row r="817" spans="1:19" s="75" customFormat="1" hidden="1" outlineLevel="1">
      <c r="A817"/>
      <c r="B817" s="33">
        <v>44930</v>
      </c>
      <c r="C817" s="34" t="s">
        <v>5568</v>
      </c>
      <c r="D817" s="34" t="s">
        <v>2256</v>
      </c>
      <c r="E817" s="34" t="s">
        <v>5569</v>
      </c>
      <c r="F817" s="35">
        <v>1887986</v>
      </c>
      <c r="G817" s="36" t="s">
        <v>2255</v>
      </c>
      <c r="H817" s="35">
        <v>188799</v>
      </c>
      <c r="I817" s="34" t="s">
        <v>2666</v>
      </c>
      <c r="J817" s="34" t="s">
        <v>2667</v>
      </c>
      <c r="K817" s="50">
        <f t="shared" si="66"/>
        <v>281</v>
      </c>
      <c r="L817" s="38">
        <f t="shared" si="67"/>
        <v>2076785</v>
      </c>
      <c r="M817" t="str">
        <f t="shared" si="68"/>
        <v/>
      </c>
      <c r="N817"/>
      <c r="O817"/>
      <c r="P817"/>
      <c r="Q817"/>
      <c r="R817"/>
      <c r="S817"/>
    </row>
    <row r="818" spans="1:19" s="75" customFormat="1" hidden="1" outlineLevel="1">
      <c r="A818"/>
      <c r="B818" s="33">
        <v>44930</v>
      </c>
      <c r="C818" s="34" t="s">
        <v>5570</v>
      </c>
      <c r="D818" s="34" t="s">
        <v>2256</v>
      </c>
      <c r="E818" s="34" t="s">
        <v>5571</v>
      </c>
      <c r="F818" s="35">
        <v>848400</v>
      </c>
      <c r="G818" s="36" t="s">
        <v>2255</v>
      </c>
      <c r="H818" s="35">
        <v>84840</v>
      </c>
      <c r="I818" s="34" t="s">
        <v>2666</v>
      </c>
      <c r="J818" s="34" t="s">
        <v>2667</v>
      </c>
      <c r="K818" s="50">
        <f t="shared" si="66"/>
        <v>282</v>
      </c>
      <c r="L818" s="38">
        <f t="shared" si="67"/>
        <v>933240</v>
      </c>
      <c r="M818" t="str">
        <f t="shared" si="68"/>
        <v/>
      </c>
      <c r="N818"/>
      <c r="O818"/>
      <c r="P818"/>
      <c r="Q818"/>
      <c r="R818"/>
      <c r="S818"/>
    </row>
    <row r="819" spans="1:19" hidden="1" outlineLevel="1">
      <c r="B819" s="33">
        <v>44981</v>
      </c>
      <c r="C819" s="34" t="s">
        <v>3406</v>
      </c>
      <c r="D819" s="34" t="s">
        <v>2256</v>
      </c>
      <c r="E819" s="34" t="s">
        <v>3407</v>
      </c>
      <c r="F819" s="35">
        <v>2440220</v>
      </c>
      <c r="G819" s="36" t="s">
        <v>2255</v>
      </c>
      <c r="H819" s="35">
        <v>244022</v>
      </c>
      <c r="I819" s="34" t="s">
        <v>2518</v>
      </c>
      <c r="J819" s="34" t="s">
        <v>2519</v>
      </c>
      <c r="K819" s="50">
        <f t="shared" si="66"/>
        <v>8999</v>
      </c>
      <c r="L819" s="38">
        <f t="shared" si="67"/>
        <v>2684242</v>
      </c>
      <c r="M819" t="str">
        <f t="shared" si="68"/>
        <v/>
      </c>
    </row>
    <row r="820" spans="1:19" hidden="1" outlineLevel="1">
      <c r="B820" s="33">
        <v>44982</v>
      </c>
      <c r="C820" s="34" t="s">
        <v>6592</v>
      </c>
      <c r="D820" s="34" t="s">
        <v>3460</v>
      </c>
      <c r="E820" s="34" t="s">
        <v>6453</v>
      </c>
      <c r="F820" s="35">
        <v>-776540</v>
      </c>
      <c r="G820" s="36" t="s">
        <v>2568</v>
      </c>
      <c r="H820" s="35">
        <v>-62123</v>
      </c>
      <c r="I820" s="34" t="s">
        <v>2308</v>
      </c>
      <c r="J820" s="34" t="s">
        <v>2309</v>
      </c>
      <c r="K820">
        <f t="shared" si="66"/>
        <v>6229</v>
      </c>
      <c r="L820" s="38">
        <f t="shared" si="67"/>
        <v>-838663</v>
      </c>
      <c r="M820" t="str">
        <f t="shared" si="68"/>
        <v>HT</v>
      </c>
      <c r="Q820" t="e">
        <f>+VLOOKUP(K820,'22.04.2023'!O$182:P$408,2,0)</f>
        <v>#N/A</v>
      </c>
    </row>
    <row r="821" spans="1:19" hidden="1" outlineLevel="1">
      <c r="B821" s="33">
        <v>44930</v>
      </c>
      <c r="C821" s="34" t="s">
        <v>5576</v>
      </c>
      <c r="D821" s="34" t="s">
        <v>2256</v>
      </c>
      <c r="E821" s="34" t="s">
        <v>5577</v>
      </c>
      <c r="F821" s="35">
        <v>1410179</v>
      </c>
      <c r="G821" s="36" t="s">
        <v>2255</v>
      </c>
      <c r="H821" s="35">
        <v>141018</v>
      </c>
      <c r="I821" s="34" t="s">
        <v>2308</v>
      </c>
      <c r="J821" s="34" t="s">
        <v>2309</v>
      </c>
      <c r="K821" s="50">
        <f t="shared" si="66"/>
        <v>286</v>
      </c>
      <c r="L821" s="38">
        <f t="shared" si="67"/>
        <v>1551197</v>
      </c>
      <c r="M821" t="str">
        <f t="shared" si="68"/>
        <v/>
      </c>
    </row>
    <row r="822" spans="1:19" s="75" customFormat="1" hidden="1" outlineLevel="1">
      <c r="A822"/>
      <c r="B822" s="33">
        <v>44930</v>
      </c>
      <c r="C822" s="34" t="s">
        <v>5578</v>
      </c>
      <c r="D822" s="34" t="s">
        <v>2256</v>
      </c>
      <c r="E822" s="34" t="s">
        <v>5579</v>
      </c>
      <c r="F822" s="35">
        <v>865200</v>
      </c>
      <c r="G822" s="36" t="s">
        <v>2255</v>
      </c>
      <c r="H822" s="35">
        <v>86520</v>
      </c>
      <c r="I822" s="34" t="s">
        <v>2308</v>
      </c>
      <c r="J822" s="34" t="s">
        <v>2309</v>
      </c>
      <c r="K822" s="50">
        <f t="shared" si="66"/>
        <v>287</v>
      </c>
      <c r="L822" s="38">
        <f t="shared" si="67"/>
        <v>951720</v>
      </c>
      <c r="M822" t="str">
        <f t="shared" si="68"/>
        <v/>
      </c>
      <c r="N822"/>
      <c r="O822"/>
      <c r="P822"/>
      <c r="Q822"/>
      <c r="R822"/>
      <c r="S822"/>
    </row>
    <row r="823" spans="1:19" hidden="1" outlineLevel="1">
      <c r="B823" s="33">
        <v>44930</v>
      </c>
      <c r="C823" s="34" t="s">
        <v>5580</v>
      </c>
      <c r="D823" s="34" t="s">
        <v>2256</v>
      </c>
      <c r="E823" s="34" t="s">
        <v>5581</v>
      </c>
      <c r="F823" s="35">
        <v>865200</v>
      </c>
      <c r="G823" s="36" t="s">
        <v>2255</v>
      </c>
      <c r="H823" s="35">
        <v>86520</v>
      </c>
      <c r="I823" s="34" t="s">
        <v>2308</v>
      </c>
      <c r="J823" s="34" t="s">
        <v>2309</v>
      </c>
      <c r="K823" s="50">
        <f t="shared" si="66"/>
        <v>288</v>
      </c>
      <c r="L823" s="38">
        <f t="shared" si="67"/>
        <v>951720</v>
      </c>
      <c r="M823" t="str">
        <f t="shared" si="68"/>
        <v/>
      </c>
    </row>
    <row r="824" spans="1:19" hidden="1" outlineLevel="1">
      <c r="B824" s="33">
        <v>44930</v>
      </c>
      <c r="C824" s="34" t="s">
        <v>5582</v>
      </c>
      <c r="D824" s="34" t="s">
        <v>2256</v>
      </c>
      <c r="E824" s="34" t="s">
        <v>5583</v>
      </c>
      <c r="F824" s="35">
        <v>424200</v>
      </c>
      <c r="G824" s="36" t="s">
        <v>2255</v>
      </c>
      <c r="H824" s="35">
        <v>42420</v>
      </c>
      <c r="I824" s="34" t="s">
        <v>2308</v>
      </c>
      <c r="J824" s="34" t="s">
        <v>2309</v>
      </c>
      <c r="K824" s="50">
        <f t="shared" si="66"/>
        <v>289</v>
      </c>
      <c r="L824" s="38">
        <f t="shared" si="67"/>
        <v>466620</v>
      </c>
      <c r="M824" t="str">
        <f t="shared" si="68"/>
        <v/>
      </c>
    </row>
    <row r="825" spans="1:19" hidden="1" outlineLevel="1">
      <c r="B825" s="33">
        <v>44930</v>
      </c>
      <c r="C825" s="34" t="s">
        <v>5584</v>
      </c>
      <c r="D825" s="34" t="s">
        <v>2256</v>
      </c>
      <c r="E825" s="34" t="s">
        <v>5585</v>
      </c>
      <c r="F825" s="35">
        <v>992362</v>
      </c>
      <c r="G825" s="36" t="s">
        <v>2255</v>
      </c>
      <c r="H825" s="35">
        <v>99236</v>
      </c>
      <c r="I825" s="34" t="s">
        <v>2308</v>
      </c>
      <c r="J825" s="34" t="s">
        <v>2309</v>
      </c>
      <c r="K825" s="50">
        <f t="shared" si="66"/>
        <v>290</v>
      </c>
      <c r="L825" s="38">
        <f t="shared" si="67"/>
        <v>1091598</v>
      </c>
      <c r="M825" t="str">
        <f t="shared" si="68"/>
        <v/>
      </c>
    </row>
    <row r="826" spans="1:19" s="75" customFormat="1" hidden="1" outlineLevel="1">
      <c r="A826"/>
      <c r="B826" s="33">
        <v>44930</v>
      </c>
      <c r="C826" s="34" t="s">
        <v>5267</v>
      </c>
      <c r="D826" s="34" t="s">
        <v>2256</v>
      </c>
      <c r="E826" s="34" t="s">
        <v>3969</v>
      </c>
      <c r="F826" s="35">
        <v>734310</v>
      </c>
      <c r="G826" s="36" t="s">
        <v>2255</v>
      </c>
      <c r="H826" s="35">
        <v>73431</v>
      </c>
      <c r="I826" s="34" t="s">
        <v>2308</v>
      </c>
      <c r="J826" s="34" t="s">
        <v>2309</v>
      </c>
      <c r="K826" s="50">
        <f t="shared" si="66"/>
        <v>291</v>
      </c>
      <c r="L826" s="38">
        <f t="shared" si="67"/>
        <v>807741</v>
      </c>
      <c r="M826" t="str">
        <f t="shared" si="68"/>
        <v/>
      </c>
      <c r="N826"/>
      <c r="O826"/>
      <c r="P826"/>
      <c r="Q826"/>
      <c r="R826"/>
      <c r="S826"/>
    </row>
    <row r="827" spans="1:19" hidden="1" outlineLevel="1">
      <c r="B827" s="33">
        <v>44930</v>
      </c>
      <c r="C827" s="34" t="s">
        <v>5264</v>
      </c>
      <c r="D827" s="34" t="s">
        <v>2256</v>
      </c>
      <c r="E827" s="34" t="s">
        <v>5586</v>
      </c>
      <c r="F827" s="35">
        <v>848400</v>
      </c>
      <c r="G827" s="36" t="s">
        <v>2255</v>
      </c>
      <c r="H827" s="35">
        <v>84840</v>
      </c>
      <c r="I827" s="34" t="s">
        <v>2595</v>
      </c>
      <c r="J827" s="34" t="s">
        <v>2596</v>
      </c>
      <c r="K827" s="50">
        <f t="shared" si="66"/>
        <v>294</v>
      </c>
      <c r="L827" s="38">
        <f t="shared" si="67"/>
        <v>933240</v>
      </c>
      <c r="M827" t="str">
        <f t="shared" si="68"/>
        <v/>
      </c>
    </row>
    <row r="828" spans="1:19" hidden="1" outlineLevel="1">
      <c r="B828" s="33">
        <v>44930</v>
      </c>
      <c r="C828" s="34" t="s">
        <v>5587</v>
      </c>
      <c r="D828" s="34" t="s">
        <v>2256</v>
      </c>
      <c r="E828" s="34" t="s">
        <v>5588</v>
      </c>
      <c r="F828" s="35">
        <v>1730400</v>
      </c>
      <c r="G828" s="36" t="s">
        <v>2255</v>
      </c>
      <c r="H828" s="35">
        <v>173040</v>
      </c>
      <c r="I828" s="34" t="s">
        <v>2595</v>
      </c>
      <c r="J828" s="34" t="s">
        <v>2596</v>
      </c>
      <c r="K828" s="50">
        <f t="shared" si="66"/>
        <v>295</v>
      </c>
      <c r="L828" s="38">
        <f t="shared" si="67"/>
        <v>1903440</v>
      </c>
      <c r="M828" t="str">
        <f t="shared" si="68"/>
        <v/>
      </c>
    </row>
    <row r="829" spans="1:19" hidden="1" outlineLevel="1">
      <c r="B829" s="33">
        <v>44930</v>
      </c>
      <c r="C829" s="34" t="s">
        <v>5589</v>
      </c>
      <c r="D829" s="34" t="s">
        <v>2256</v>
      </c>
      <c r="E829" s="34" t="s">
        <v>5590</v>
      </c>
      <c r="F829" s="35">
        <v>882000</v>
      </c>
      <c r="G829" s="36" t="s">
        <v>2255</v>
      </c>
      <c r="H829" s="35">
        <v>88200</v>
      </c>
      <c r="I829" s="34" t="s">
        <v>2617</v>
      </c>
      <c r="J829" s="34" t="s">
        <v>2618</v>
      </c>
      <c r="K829" s="50">
        <f t="shared" si="66"/>
        <v>298</v>
      </c>
      <c r="L829" s="38">
        <f t="shared" si="67"/>
        <v>970200</v>
      </c>
      <c r="M829" t="str">
        <f t="shared" si="68"/>
        <v/>
      </c>
    </row>
    <row r="830" spans="1:19" hidden="1" outlineLevel="1">
      <c r="B830" s="33">
        <v>44930</v>
      </c>
      <c r="C830" s="34" t="s">
        <v>5591</v>
      </c>
      <c r="D830" s="34" t="s">
        <v>2256</v>
      </c>
      <c r="E830" s="34" t="s">
        <v>5592</v>
      </c>
      <c r="F830" s="35">
        <v>5449330</v>
      </c>
      <c r="G830" s="36" t="s">
        <v>2255</v>
      </c>
      <c r="H830" s="35">
        <v>544933</v>
      </c>
      <c r="I830" s="34" t="s">
        <v>2617</v>
      </c>
      <c r="J830" s="34" t="s">
        <v>2618</v>
      </c>
      <c r="K830" s="50">
        <f t="shared" si="66"/>
        <v>299</v>
      </c>
      <c r="L830" s="38">
        <f t="shared" si="67"/>
        <v>5994263</v>
      </c>
      <c r="M830" t="str">
        <f t="shared" si="68"/>
        <v/>
      </c>
    </row>
    <row r="831" spans="1:19" hidden="1" outlineLevel="1">
      <c r="B831" s="33">
        <v>44930</v>
      </c>
      <c r="C831" s="34" t="s">
        <v>5593</v>
      </c>
      <c r="D831" s="34" t="s">
        <v>2256</v>
      </c>
      <c r="E831" s="34" t="s">
        <v>5594</v>
      </c>
      <c r="F831" s="35">
        <v>5191200</v>
      </c>
      <c r="G831" s="36" t="s">
        <v>2255</v>
      </c>
      <c r="H831" s="35">
        <v>519120</v>
      </c>
      <c r="I831" s="34" t="s">
        <v>2603</v>
      </c>
      <c r="J831" s="34" t="s">
        <v>2604</v>
      </c>
      <c r="K831" s="50">
        <f t="shared" si="66"/>
        <v>306</v>
      </c>
      <c r="L831" s="38">
        <f t="shared" si="67"/>
        <v>5710320</v>
      </c>
      <c r="M831" t="str">
        <f t="shared" si="68"/>
        <v/>
      </c>
    </row>
    <row r="832" spans="1:19" hidden="1" outlineLevel="1">
      <c r="B832" s="33">
        <v>44982</v>
      </c>
      <c r="C832" s="34" t="s">
        <v>3427</v>
      </c>
      <c r="D832" s="34" t="s">
        <v>2256</v>
      </c>
      <c r="E832" s="34" t="s">
        <v>3428</v>
      </c>
      <c r="F832" s="35">
        <v>150546</v>
      </c>
      <c r="G832" s="36" t="s">
        <v>2255</v>
      </c>
      <c r="H832" s="35">
        <v>15055</v>
      </c>
      <c r="I832" s="34" t="s">
        <v>2308</v>
      </c>
      <c r="J832" s="34" t="s">
        <v>2309</v>
      </c>
      <c r="K832" s="50">
        <f t="shared" si="66"/>
        <v>9013</v>
      </c>
      <c r="L832" s="38">
        <f t="shared" si="67"/>
        <v>165601</v>
      </c>
      <c r="M832" t="str">
        <f t="shared" si="68"/>
        <v/>
      </c>
    </row>
    <row r="833" spans="2:19" outlineLevel="1">
      <c r="B833" s="33">
        <v>44984</v>
      </c>
      <c r="C833" s="34" t="s">
        <v>5391</v>
      </c>
      <c r="D833" s="34" t="s">
        <v>4794</v>
      </c>
      <c r="E833" s="34" t="s">
        <v>6593</v>
      </c>
      <c r="F833" s="35">
        <v>-110250</v>
      </c>
      <c r="G833" s="36" t="s">
        <v>2255</v>
      </c>
      <c r="H833" s="35">
        <v>-11025</v>
      </c>
      <c r="I833" s="34" t="s">
        <v>2512</v>
      </c>
      <c r="J833" s="34" t="s">
        <v>2513</v>
      </c>
      <c r="K833">
        <f t="shared" si="66"/>
        <v>126</v>
      </c>
      <c r="L833" s="38">
        <f t="shared" si="67"/>
        <v>-121275</v>
      </c>
      <c r="M833" t="str">
        <f t="shared" si="68"/>
        <v>HT</v>
      </c>
      <c r="Q833">
        <f>+VLOOKUP(K833,'22.04.2023'!O$182:P$408,2,0)</f>
        <v>-121275</v>
      </c>
      <c r="R833" s="38">
        <f>+Q833-L833</f>
        <v>0</v>
      </c>
      <c r="S833" t="s">
        <v>8325</v>
      </c>
    </row>
    <row r="834" spans="2:19" hidden="1" outlineLevel="1">
      <c r="B834" s="33">
        <v>44930</v>
      </c>
      <c r="C834" s="34" t="s">
        <v>5599</v>
      </c>
      <c r="D834" s="34" t="s">
        <v>2256</v>
      </c>
      <c r="E834" s="34" t="s">
        <v>5600</v>
      </c>
      <c r="F834" s="35">
        <v>848400</v>
      </c>
      <c r="G834" s="36" t="s">
        <v>2255</v>
      </c>
      <c r="H834" s="35">
        <v>84840</v>
      </c>
      <c r="I834" s="34" t="s">
        <v>2613</v>
      </c>
      <c r="J834" s="34" t="s">
        <v>2614</v>
      </c>
      <c r="K834" s="50">
        <f t="shared" si="66"/>
        <v>309</v>
      </c>
      <c r="L834" s="38">
        <f t="shared" si="67"/>
        <v>933240</v>
      </c>
      <c r="M834" t="str">
        <f t="shared" si="68"/>
        <v/>
      </c>
    </row>
    <row r="835" spans="2:19" hidden="1" outlineLevel="1">
      <c r="B835" s="33">
        <v>44932</v>
      </c>
      <c r="C835" s="34" t="s">
        <v>5834</v>
      </c>
      <c r="D835" s="34" t="s">
        <v>2256</v>
      </c>
      <c r="E835" s="34" t="s">
        <v>2584</v>
      </c>
      <c r="F835" s="35">
        <v>734310</v>
      </c>
      <c r="G835" s="36" t="s">
        <v>2255</v>
      </c>
      <c r="H835" s="35">
        <v>73431</v>
      </c>
      <c r="I835" s="34" t="s">
        <v>2308</v>
      </c>
      <c r="J835" s="34" t="s">
        <v>2309</v>
      </c>
      <c r="K835" s="50">
        <f t="shared" si="66"/>
        <v>600</v>
      </c>
      <c r="L835" s="38">
        <f t="shared" si="67"/>
        <v>807741</v>
      </c>
      <c r="M835" t="str">
        <f t="shared" si="68"/>
        <v/>
      </c>
    </row>
    <row r="836" spans="2:19" hidden="1" outlineLevel="1">
      <c r="B836" s="33">
        <v>44930</v>
      </c>
      <c r="C836" s="34" t="s">
        <v>5603</v>
      </c>
      <c r="D836" s="34" t="s">
        <v>2256</v>
      </c>
      <c r="E836" s="34" t="s">
        <v>5604</v>
      </c>
      <c r="F836" s="35">
        <v>1730400</v>
      </c>
      <c r="G836" s="36" t="s">
        <v>2255</v>
      </c>
      <c r="H836" s="35">
        <v>173040</v>
      </c>
      <c r="I836" s="34" t="s">
        <v>2443</v>
      </c>
      <c r="J836" s="34" t="s">
        <v>2444</v>
      </c>
      <c r="K836" s="50">
        <f t="shared" ref="K836:K899" si="69">+C836*1</f>
        <v>314</v>
      </c>
      <c r="L836" s="38">
        <f t="shared" ref="L836:L899" si="70">+F836+H836</f>
        <v>1903440</v>
      </c>
      <c r="M836" t="str">
        <f t="shared" ref="M836:M899" si="71">+IF(L836&gt;=0,"","HT")</f>
        <v/>
      </c>
    </row>
    <row r="837" spans="2:19" hidden="1" outlineLevel="1">
      <c r="B837" s="33">
        <v>44930</v>
      </c>
      <c r="C837" s="34" t="s">
        <v>5605</v>
      </c>
      <c r="D837" s="34" t="s">
        <v>2256</v>
      </c>
      <c r="E837" s="34" t="s">
        <v>5606</v>
      </c>
      <c r="F837" s="35">
        <v>7930011</v>
      </c>
      <c r="G837" s="36" t="s">
        <v>2255</v>
      </c>
      <c r="H837" s="35">
        <v>793001</v>
      </c>
      <c r="I837" s="34" t="s">
        <v>2609</v>
      </c>
      <c r="J837" s="34" t="s">
        <v>2610</v>
      </c>
      <c r="K837" s="50">
        <f t="shared" si="69"/>
        <v>316</v>
      </c>
      <c r="L837" s="38">
        <f t="shared" si="70"/>
        <v>8723012</v>
      </c>
      <c r="M837" t="str">
        <f t="shared" si="71"/>
        <v/>
      </c>
    </row>
    <row r="838" spans="2:19" hidden="1" outlineLevel="1">
      <c r="B838" s="33">
        <v>44930</v>
      </c>
      <c r="C838" s="34" t="s">
        <v>5607</v>
      </c>
      <c r="D838" s="34" t="s">
        <v>2256</v>
      </c>
      <c r="E838" s="34" t="s">
        <v>3827</v>
      </c>
      <c r="F838" s="35">
        <v>734310</v>
      </c>
      <c r="G838" s="36" t="s">
        <v>2255</v>
      </c>
      <c r="H838" s="35">
        <v>73431</v>
      </c>
      <c r="I838" s="34" t="s">
        <v>2265</v>
      </c>
      <c r="J838" s="34" t="s">
        <v>2266</v>
      </c>
      <c r="K838" s="50">
        <f t="shared" si="69"/>
        <v>359</v>
      </c>
      <c r="L838" s="38">
        <f t="shared" si="70"/>
        <v>807741</v>
      </c>
      <c r="M838" t="str">
        <f t="shared" si="71"/>
        <v/>
      </c>
    </row>
    <row r="839" spans="2:19" hidden="1" outlineLevel="1">
      <c r="B839" s="33">
        <v>44984</v>
      </c>
      <c r="C839" s="34" t="s">
        <v>3094</v>
      </c>
      <c r="D839" s="34" t="s">
        <v>3460</v>
      </c>
      <c r="E839" s="34" t="s">
        <v>6601</v>
      </c>
      <c r="F839" s="35">
        <v>-695142</v>
      </c>
      <c r="G839" s="36" t="s">
        <v>2255</v>
      </c>
      <c r="H839" s="35">
        <v>-69514</v>
      </c>
      <c r="I839" s="34" t="s">
        <v>2308</v>
      </c>
      <c r="J839" s="34" t="s">
        <v>2309</v>
      </c>
      <c r="K839">
        <f t="shared" si="69"/>
        <v>6375</v>
      </c>
      <c r="L839" s="38">
        <f t="shared" si="70"/>
        <v>-764656</v>
      </c>
      <c r="M839" t="str">
        <f t="shared" si="71"/>
        <v>HT</v>
      </c>
      <c r="Q839" t="e">
        <f>+VLOOKUP(K839,'22.04.2023'!O$182:P$408,2,0)</f>
        <v>#N/A</v>
      </c>
    </row>
    <row r="840" spans="2:19" hidden="1" outlineLevel="1">
      <c r="B840" s="33">
        <v>44984</v>
      </c>
      <c r="C840" s="34" t="s">
        <v>3429</v>
      </c>
      <c r="D840" s="34" t="s">
        <v>2256</v>
      </c>
      <c r="E840" s="34" t="s">
        <v>2331</v>
      </c>
      <c r="F840" s="35">
        <v>1281290</v>
      </c>
      <c r="G840" s="36" t="s">
        <v>2255</v>
      </c>
      <c r="H840" s="35">
        <v>128129</v>
      </c>
      <c r="I840" s="34" t="s">
        <v>2308</v>
      </c>
      <c r="J840" s="34" t="s">
        <v>2309</v>
      </c>
      <c r="K840" s="50">
        <f t="shared" si="69"/>
        <v>9030</v>
      </c>
      <c r="L840" s="38">
        <f t="shared" si="70"/>
        <v>1409419</v>
      </c>
      <c r="M840" t="str">
        <f t="shared" si="71"/>
        <v/>
      </c>
    </row>
    <row r="841" spans="2:19" hidden="1" outlineLevel="1">
      <c r="B841" s="33">
        <v>44930</v>
      </c>
      <c r="C841" s="34" t="s">
        <v>5610</v>
      </c>
      <c r="D841" s="34" t="s">
        <v>2256</v>
      </c>
      <c r="E841" s="34" t="s">
        <v>3290</v>
      </c>
      <c r="F841" s="35">
        <v>734310</v>
      </c>
      <c r="G841" s="36" t="s">
        <v>2255</v>
      </c>
      <c r="H841" s="35">
        <v>73431</v>
      </c>
      <c r="I841" s="34" t="s">
        <v>2265</v>
      </c>
      <c r="J841" s="34" t="s">
        <v>2266</v>
      </c>
      <c r="K841" s="50">
        <f t="shared" si="69"/>
        <v>362</v>
      </c>
      <c r="L841" s="38">
        <f t="shared" si="70"/>
        <v>807741</v>
      </c>
      <c r="M841" t="str">
        <f t="shared" si="71"/>
        <v/>
      </c>
    </row>
    <row r="842" spans="2:19" hidden="1" outlineLevel="1">
      <c r="B842" s="33">
        <v>44930</v>
      </c>
      <c r="C842" s="34" t="s">
        <v>5611</v>
      </c>
      <c r="D842" s="34" t="s">
        <v>2256</v>
      </c>
      <c r="E842" s="34" t="s">
        <v>4771</v>
      </c>
      <c r="F842" s="35">
        <v>734310</v>
      </c>
      <c r="G842" s="36" t="s">
        <v>2255</v>
      </c>
      <c r="H842" s="35">
        <v>73431</v>
      </c>
      <c r="I842" s="34" t="s">
        <v>2265</v>
      </c>
      <c r="J842" s="34" t="s">
        <v>2266</v>
      </c>
      <c r="K842" s="50">
        <f t="shared" si="69"/>
        <v>363</v>
      </c>
      <c r="L842" s="38">
        <f t="shared" si="70"/>
        <v>807741</v>
      </c>
      <c r="M842" t="str">
        <f t="shared" si="71"/>
        <v/>
      </c>
    </row>
    <row r="843" spans="2:19" hidden="1" outlineLevel="1">
      <c r="B843" s="33">
        <v>44930</v>
      </c>
      <c r="C843" s="34" t="s">
        <v>5612</v>
      </c>
      <c r="D843" s="34" t="s">
        <v>2256</v>
      </c>
      <c r="E843" s="34" t="s">
        <v>4814</v>
      </c>
      <c r="F843" s="35">
        <v>440586</v>
      </c>
      <c r="G843" s="36" t="s">
        <v>2255</v>
      </c>
      <c r="H843" s="35">
        <v>44059</v>
      </c>
      <c r="I843" s="34" t="s">
        <v>2265</v>
      </c>
      <c r="J843" s="34" t="s">
        <v>2266</v>
      </c>
      <c r="K843" s="50">
        <f t="shared" si="69"/>
        <v>364</v>
      </c>
      <c r="L843" s="38">
        <f t="shared" si="70"/>
        <v>484645</v>
      </c>
      <c r="M843" t="str">
        <f t="shared" si="71"/>
        <v/>
      </c>
    </row>
    <row r="844" spans="2:19" hidden="1" outlineLevel="1">
      <c r="B844" s="33">
        <v>44932</v>
      </c>
      <c r="C844" s="34" t="s">
        <v>5968</v>
      </c>
      <c r="D844" s="34" t="s">
        <v>2256</v>
      </c>
      <c r="E844" s="34" t="s">
        <v>4199</v>
      </c>
      <c r="F844" s="35">
        <v>1189648</v>
      </c>
      <c r="G844" s="36" t="s">
        <v>2255</v>
      </c>
      <c r="H844" s="35">
        <v>118965</v>
      </c>
      <c r="I844" s="34" t="s">
        <v>2308</v>
      </c>
      <c r="J844" s="34" t="s">
        <v>2309</v>
      </c>
      <c r="K844" s="50">
        <f t="shared" si="69"/>
        <v>784</v>
      </c>
      <c r="L844" s="38">
        <f t="shared" si="70"/>
        <v>1308613</v>
      </c>
      <c r="M844" t="str">
        <f t="shared" si="71"/>
        <v/>
      </c>
    </row>
    <row r="845" spans="2:19" hidden="1" outlineLevel="1">
      <c r="B845" s="33">
        <v>44930</v>
      </c>
      <c r="C845" s="34" t="s">
        <v>5615</v>
      </c>
      <c r="D845" s="34" t="s">
        <v>2256</v>
      </c>
      <c r="E845" s="34" t="s">
        <v>5616</v>
      </c>
      <c r="F845" s="35">
        <v>1189648</v>
      </c>
      <c r="G845" s="36" t="s">
        <v>2255</v>
      </c>
      <c r="H845" s="35">
        <v>118965</v>
      </c>
      <c r="I845" s="34" t="s">
        <v>2265</v>
      </c>
      <c r="J845" s="34" t="s">
        <v>2266</v>
      </c>
      <c r="K845" s="50">
        <f t="shared" si="69"/>
        <v>366</v>
      </c>
      <c r="L845" s="38">
        <f t="shared" si="70"/>
        <v>1308613</v>
      </c>
      <c r="M845" t="str">
        <f t="shared" si="71"/>
        <v/>
      </c>
    </row>
    <row r="846" spans="2:19" hidden="1" outlineLevel="1">
      <c r="B846" s="33">
        <v>44930</v>
      </c>
      <c r="C846" s="34" t="s">
        <v>5617</v>
      </c>
      <c r="D846" s="34" t="s">
        <v>2256</v>
      </c>
      <c r="E846" s="34" t="s">
        <v>4435</v>
      </c>
      <c r="F846" s="35">
        <v>734310</v>
      </c>
      <c r="G846" s="36" t="s">
        <v>2255</v>
      </c>
      <c r="H846" s="35">
        <v>73431</v>
      </c>
      <c r="I846" s="34" t="s">
        <v>2265</v>
      </c>
      <c r="J846" s="34" t="s">
        <v>2266</v>
      </c>
      <c r="K846" s="50">
        <f t="shared" si="69"/>
        <v>367</v>
      </c>
      <c r="L846" s="38">
        <f t="shared" si="70"/>
        <v>807741</v>
      </c>
      <c r="M846" t="str">
        <f t="shared" si="71"/>
        <v/>
      </c>
    </row>
    <row r="847" spans="2:19" hidden="1" outlineLevel="1">
      <c r="B847" s="33">
        <v>44930</v>
      </c>
      <c r="C847" s="34" t="s">
        <v>5618</v>
      </c>
      <c r="D847" s="34" t="s">
        <v>2256</v>
      </c>
      <c r="E847" s="34" t="s">
        <v>3242</v>
      </c>
      <c r="F847" s="35">
        <v>1280715</v>
      </c>
      <c r="G847" s="36" t="s">
        <v>2255</v>
      </c>
      <c r="H847" s="35">
        <v>128072</v>
      </c>
      <c r="I847" s="34" t="s">
        <v>2265</v>
      </c>
      <c r="J847" s="34" t="s">
        <v>2266</v>
      </c>
      <c r="K847" s="50">
        <f t="shared" si="69"/>
        <v>368</v>
      </c>
      <c r="L847" s="38">
        <f t="shared" si="70"/>
        <v>1408787</v>
      </c>
      <c r="M847" t="str">
        <f t="shared" si="71"/>
        <v/>
      </c>
    </row>
    <row r="848" spans="2:19" hidden="1" outlineLevel="1">
      <c r="B848" s="33">
        <v>44930</v>
      </c>
      <c r="C848" s="34" t="s">
        <v>5619</v>
      </c>
      <c r="D848" s="34" t="s">
        <v>2256</v>
      </c>
      <c r="E848" s="34" t="s">
        <v>3135</v>
      </c>
      <c r="F848" s="35">
        <v>734310</v>
      </c>
      <c r="G848" s="36" t="s">
        <v>2255</v>
      </c>
      <c r="H848" s="35">
        <v>73431</v>
      </c>
      <c r="I848" s="34" t="s">
        <v>2265</v>
      </c>
      <c r="J848" s="34" t="s">
        <v>2266</v>
      </c>
      <c r="K848" s="50">
        <f t="shared" si="69"/>
        <v>369</v>
      </c>
      <c r="L848" s="38">
        <f t="shared" si="70"/>
        <v>807741</v>
      </c>
      <c r="M848" t="str">
        <f t="shared" si="71"/>
        <v/>
      </c>
    </row>
    <row r="849" spans="1:19" hidden="1" outlineLevel="1">
      <c r="B849" s="33">
        <v>44930</v>
      </c>
      <c r="C849" s="34" t="s">
        <v>5620</v>
      </c>
      <c r="D849" s="34" t="s">
        <v>2256</v>
      </c>
      <c r="E849" s="34"/>
      <c r="F849" s="35">
        <v>0</v>
      </c>
      <c r="G849" s="36" t="s">
        <v>2255</v>
      </c>
      <c r="H849" s="35">
        <v>0</v>
      </c>
      <c r="I849" s="34" t="s">
        <v>2265</v>
      </c>
      <c r="J849" s="34" t="s">
        <v>2266</v>
      </c>
      <c r="K849" s="50">
        <f t="shared" si="69"/>
        <v>370</v>
      </c>
      <c r="L849" s="38">
        <f t="shared" si="70"/>
        <v>0</v>
      </c>
      <c r="M849" t="str">
        <f t="shared" si="71"/>
        <v/>
      </c>
    </row>
    <row r="850" spans="1:19" hidden="1" outlineLevel="1">
      <c r="B850" s="33">
        <v>44930</v>
      </c>
      <c r="C850" s="34" t="s">
        <v>5621</v>
      </c>
      <c r="D850" s="34" t="s">
        <v>2256</v>
      </c>
      <c r="E850" s="34" t="s">
        <v>5622</v>
      </c>
      <c r="F850" s="35">
        <v>440586</v>
      </c>
      <c r="G850" s="36" t="s">
        <v>2255</v>
      </c>
      <c r="H850" s="35">
        <v>44059</v>
      </c>
      <c r="I850" s="34" t="s">
        <v>2265</v>
      </c>
      <c r="J850" s="34" t="s">
        <v>2266</v>
      </c>
      <c r="K850" s="50">
        <f t="shared" si="69"/>
        <v>371</v>
      </c>
      <c r="L850" s="38">
        <f t="shared" si="70"/>
        <v>484645</v>
      </c>
      <c r="M850" t="str">
        <f t="shared" si="71"/>
        <v/>
      </c>
    </row>
    <row r="851" spans="1:19" hidden="1" outlineLevel="1">
      <c r="B851" s="33">
        <v>44930</v>
      </c>
      <c r="C851" s="34" t="s">
        <v>5623</v>
      </c>
      <c r="D851" s="34" t="s">
        <v>2256</v>
      </c>
      <c r="E851" s="34" t="s">
        <v>4154</v>
      </c>
      <c r="F851" s="35">
        <v>440586</v>
      </c>
      <c r="G851" s="36" t="s">
        <v>2255</v>
      </c>
      <c r="H851" s="35">
        <v>44059</v>
      </c>
      <c r="I851" s="34" t="s">
        <v>2265</v>
      </c>
      <c r="J851" s="34" t="s">
        <v>2266</v>
      </c>
      <c r="K851" s="50">
        <f t="shared" si="69"/>
        <v>372</v>
      </c>
      <c r="L851" s="38">
        <f t="shared" si="70"/>
        <v>484645</v>
      </c>
      <c r="M851" t="str">
        <f t="shared" si="71"/>
        <v/>
      </c>
    </row>
    <row r="852" spans="1:19" hidden="1" outlineLevel="1">
      <c r="B852" s="33">
        <v>44930</v>
      </c>
      <c r="C852" s="34" t="s">
        <v>5624</v>
      </c>
      <c r="D852" s="34" t="s">
        <v>2256</v>
      </c>
      <c r="E852" s="34" t="s">
        <v>4439</v>
      </c>
      <c r="F852" s="35">
        <v>367155</v>
      </c>
      <c r="G852" s="36" t="s">
        <v>2255</v>
      </c>
      <c r="H852" s="35">
        <v>36716</v>
      </c>
      <c r="I852" s="34" t="s">
        <v>2265</v>
      </c>
      <c r="J852" s="34" t="s">
        <v>2266</v>
      </c>
      <c r="K852" s="50">
        <f t="shared" si="69"/>
        <v>373</v>
      </c>
      <c r="L852" s="38">
        <f t="shared" si="70"/>
        <v>403871</v>
      </c>
      <c r="M852" t="str">
        <f t="shared" si="71"/>
        <v/>
      </c>
    </row>
    <row r="853" spans="1:19" hidden="1" outlineLevel="1">
      <c r="B853" s="33">
        <v>44930</v>
      </c>
      <c r="C853" s="34" t="s">
        <v>5261</v>
      </c>
      <c r="D853" s="34" t="s">
        <v>2256</v>
      </c>
      <c r="E853" s="34" t="s">
        <v>4773</v>
      </c>
      <c r="F853" s="35">
        <v>734310</v>
      </c>
      <c r="G853" s="36" t="s">
        <v>2255</v>
      </c>
      <c r="H853" s="35">
        <v>73431</v>
      </c>
      <c r="I853" s="34" t="s">
        <v>2265</v>
      </c>
      <c r="J853" s="34" t="s">
        <v>2266</v>
      </c>
      <c r="K853" s="50">
        <f t="shared" si="69"/>
        <v>374</v>
      </c>
      <c r="L853" s="38">
        <f t="shared" si="70"/>
        <v>807741</v>
      </c>
      <c r="M853" t="str">
        <f t="shared" si="71"/>
        <v/>
      </c>
    </row>
    <row r="854" spans="1:19" hidden="1" outlineLevel="1">
      <c r="B854" s="33">
        <v>44930</v>
      </c>
      <c r="C854" s="34" t="s">
        <v>5625</v>
      </c>
      <c r="D854" s="34" t="s">
        <v>2256</v>
      </c>
      <c r="E854" s="34" t="s">
        <v>4665</v>
      </c>
      <c r="F854" s="35">
        <v>1101465</v>
      </c>
      <c r="G854" s="36" t="s">
        <v>2255</v>
      </c>
      <c r="H854" s="35">
        <v>110147</v>
      </c>
      <c r="I854" s="34" t="s">
        <v>2265</v>
      </c>
      <c r="J854" s="34" t="s">
        <v>2266</v>
      </c>
      <c r="K854" s="50">
        <f t="shared" si="69"/>
        <v>375</v>
      </c>
      <c r="L854" s="38">
        <f t="shared" si="70"/>
        <v>1211612</v>
      </c>
      <c r="M854" t="str">
        <f t="shared" si="71"/>
        <v/>
      </c>
    </row>
    <row r="855" spans="1:19" hidden="1" outlineLevel="1">
      <c r="B855" s="33">
        <v>44932</v>
      </c>
      <c r="C855" s="34" t="s">
        <v>5863</v>
      </c>
      <c r="D855" s="34" t="s">
        <v>2256</v>
      </c>
      <c r="E855" s="34" t="s">
        <v>4257</v>
      </c>
      <c r="F855" s="35">
        <v>734310</v>
      </c>
      <c r="G855" s="36" t="s">
        <v>2255</v>
      </c>
      <c r="H855" s="35">
        <v>73431</v>
      </c>
      <c r="I855" s="34" t="s">
        <v>2308</v>
      </c>
      <c r="J855" s="34" t="s">
        <v>2309</v>
      </c>
      <c r="K855" s="50">
        <f t="shared" si="69"/>
        <v>628</v>
      </c>
      <c r="L855" s="38">
        <f t="shared" si="70"/>
        <v>807741</v>
      </c>
      <c r="M855" t="str">
        <f t="shared" si="71"/>
        <v/>
      </c>
    </row>
    <row r="856" spans="1:19" s="75" customFormat="1" hidden="1" outlineLevel="1">
      <c r="A856"/>
      <c r="B856" s="33">
        <v>44930</v>
      </c>
      <c r="C856" s="34" t="s">
        <v>5626</v>
      </c>
      <c r="D856" s="34" t="s">
        <v>2256</v>
      </c>
      <c r="E856" s="34" t="s">
        <v>4368</v>
      </c>
      <c r="F856" s="35">
        <v>734310</v>
      </c>
      <c r="G856" s="36" t="s">
        <v>2255</v>
      </c>
      <c r="H856" s="35">
        <v>73431</v>
      </c>
      <c r="I856" s="34" t="s">
        <v>2265</v>
      </c>
      <c r="J856" s="34" t="s">
        <v>2266</v>
      </c>
      <c r="K856" s="50">
        <f t="shared" si="69"/>
        <v>377</v>
      </c>
      <c r="L856" s="38">
        <f t="shared" si="70"/>
        <v>807741</v>
      </c>
      <c r="M856" t="str">
        <f t="shared" si="71"/>
        <v/>
      </c>
      <c r="N856"/>
      <c r="O856"/>
      <c r="P856"/>
      <c r="Q856"/>
      <c r="R856" s="38">
        <f>Q856-L856</f>
        <v>-807741</v>
      </c>
      <c r="S856"/>
    </row>
    <row r="857" spans="1:19" hidden="1" outlineLevel="1">
      <c r="B857" s="33">
        <v>44932</v>
      </c>
      <c r="C857" s="34" t="s">
        <v>5846</v>
      </c>
      <c r="D857" s="34" t="s">
        <v>2256</v>
      </c>
      <c r="E857" s="34" t="s">
        <v>3386</v>
      </c>
      <c r="F857" s="35">
        <v>734310</v>
      </c>
      <c r="G857" s="36" t="s">
        <v>2255</v>
      </c>
      <c r="H857" s="35">
        <v>73431</v>
      </c>
      <c r="I857" s="34" t="s">
        <v>2308</v>
      </c>
      <c r="J857" s="34" t="s">
        <v>2309</v>
      </c>
      <c r="K857" s="50">
        <f t="shared" si="69"/>
        <v>611</v>
      </c>
      <c r="L857" s="38">
        <f t="shared" si="70"/>
        <v>807741</v>
      </c>
      <c r="M857" t="str">
        <f t="shared" si="71"/>
        <v/>
      </c>
    </row>
    <row r="858" spans="1:19" hidden="1" outlineLevel="1">
      <c r="B858" s="33">
        <v>44930</v>
      </c>
      <c r="C858" s="34" t="s">
        <v>5628</v>
      </c>
      <c r="D858" s="34" t="s">
        <v>2256</v>
      </c>
      <c r="E858" s="34" t="s">
        <v>3442</v>
      </c>
      <c r="F858" s="35">
        <v>734310</v>
      </c>
      <c r="G858" s="36" t="s">
        <v>2255</v>
      </c>
      <c r="H858" s="35">
        <v>73431</v>
      </c>
      <c r="I858" s="34" t="s">
        <v>2265</v>
      </c>
      <c r="J858" s="34" t="s">
        <v>2266</v>
      </c>
      <c r="K858" s="50">
        <f t="shared" si="69"/>
        <v>379</v>
      </c>
      <c r="L858" s="38">
        <f t="shared" si="70"/>
        <v>807741</v>
      </c>
      <c r="M858" t="str">
        <f t="shared" si="71"/>
        <v/>
      </c>
    </row>
    <row r="859" spans="1:19" hidden="1" outlineLevel="1">
      <c r="B859" s="33">
        <v>44930</v>
      </c>
      <c r="C859" s="34" t="s">
        <v>5629</v>
      </c>
      <c r="D859" s="34" t="s">
        <v>2256</v>
      </c>
      <c r="E859" s="34" t="s">
        <v>5630</v>
      </c>
      <c r="F859" s="35">
        <v>865200</v>
      </c>
      <c r="G859" s="36" t="s">
        <v>2255</v>
      </c>
      <c r="H859" s="35">
        <v>86520</v>
      </c>
      <c r="I859" s="34" t="s">
        <v>4579</v>
      </c>
      <c r="J859" s="34" t="s">
        <v>4580</v>
      </c>
      <c r="K859" s="50">
        <f t="shared" si="69"/>
        <v>381</v>
      </c>
      <c r="L859" s="38">
        <f t="shared" si="70"/>
        <v>951720</v>
      </c>
      <c r="M859" t="str">
        <f t="shared" si="71"/>
        <v/>
      </c>
    </row>
    <row r="860" spans="1:19" hidden="1" outlineLevel="1">
      <c r="B860" s="33">
        <v>44930</v>
      </c>
      <c r="C860" s="34" t="s">
        <v>5631</v>
      </c>
      <c r="D860" s="34" t="s">
        <v>2256</v>
      </c>
      <c r="E860" s="34" t="s">
        <v>5632</v>
      </c>
      <c r="F860" s="35">
        <v>1289400</v>
      </c>
      <c r="G860" s="36" t="s">
        <v>2255</v>
      </c>
      <c r="H860" s="35">
        <v>128940</v>
      </c>
      <c r="I860" s="34" t="s">
        <v>2344</v>
      </c>
      <c r="J860" s="34" t="s">
        <v>2345</v>
      </c>
      <c r="K860" s="50">
        <f t="shared" si="69"/>
        <v>382</v>
      </c>
      <c r="L860" s="38">
        <f t="shared" si="70"/>
        <v>1418340</v>
      </c>
      <c r="M860" t="str">
        <f t="shared" si="71"/>
        <v/>
      </c>
    </row>
    <row r="861" spans="1:19" hidden="1" outlineLevel="1">
      <c r="B861" s="33">
        <v>44930</v>
      </c>
      <c r="C861" s="34" t="s">
        <v>5633</v>
      </c>
      <c r="D861" s="34" t="s">
        <v>2256</v>
      </c>
      <c r="E861" s="34" t="s">
        <v>3844</v>
      </c>
      <c r="F861" s="35">
        <v>865200</v>
      </c>
      <c r="G861" s="36" t="s">
        <v>2255</v>
      </c>
      <c r="H861" s="35">
        <v>86520</v>
      </c>
      <c r="I861" s="34" t="s">
        <v>2308</v>
      </c>
      <c r="J861" s="34" t="s">
        <v>2309</v>
      </c>
      <c r="K861" s="50">
        <f t="shared" si="69"/>
        <v>383</v>
      </c>
      <c r="L861" s="38">
        <f t="shared" si="70"/>
        <v>951720</v>
      </c>
      <c r="M861" t="str">
        <f t="shared" si="71"/>
        <v/>
      </c>
    </row>
    <row r="862" spans="1:19" hidden="1" outlineLevel="1">
      <c r="B862" s="33">
        <v>44930</v>
      </c>
      <c r="C862" s="34" t="s">
        <v>5634</v>
      </c>
      <c r="D862" s="34" t="s">
        <v>2256</v>
      </c>
      <c r="E862" s="34" t="s">
        <v>5635</v>
      </c>
      <c r="F862" s="35">
        <v>865200</v>
      </c>
      <c r="G862" s="36" t="s">
        <v>2255</v>
      </c>
      <c r="H862" s="35">
        <v>86520</v>
      </c>
      <c r="I862" s="34" t="s">
        <v>2308</v>
      </c>
      <c r="J862" s="34" t="s">
        <v>2309</v>
      </c>
      <c r="K862" s="50">
        <f t="shared" si="69"/>
        <v>384</v>
      </c>
      <c r="L862" s="38">
        <f t="shared" si="70"/>
        <v>951720</v>
      </c>
      <c r="M862" t="str">
        <f t="shared" si="71"/>
        <v/>
      </c>
    </row>
    <row r="863" spans="1:19" hidden="1" outlineLevel="1">
      <c r="B863" s="33">
        <v>44930</v>
      </c>
      <c r="C863" s="34" t="s">
        <v>5636</v>
      </c>
      <c r="D863" s="34" t="s">
        <v>2256</v>
      </c>
      <c r="E863" s="34" t="s">
        <v>5637</v>
      </c>
      <c r="F863" s="35">
        <v>865200</v>
      </c>
      <c r="G863" s="36" t="s">
        <v>2255</v>
      </c>
      <c r="H863" s="35">
        <v>86520</v>
      </c>
      <c r="I863" s="34" t="s">
        <v>2308</v>
      </c>
      <c r="J863" s="34" t="s">
        <v>2309</v>
      </c>
      <c r="K863" s="50">
        <f t="shared" si="69"/>
        <v>385</v>
      </c>
      <c r="L863" s="38">
        <f t="shared" si="70"/>
        <v>951720</v>
      </c>
      <c r="M863" t="str">
        <f t="shared" si="71"/>
        <v/>
      </c>
    </row>
    <row r="864" spans="1:19" hidden="1" outlineLevel="1">
      <c r="B864" s="33">
        <v>44930</v>
      </c>
      <c r="C864" s="34" t="s">
        <v>5638</v>
      </c>
      <c r="D864" s="34" t="s">
        <v>2256</v>
      </c>
      <c r="E864" s="34" t="s">
        <v>5639</v>
      </c>
      <c r="F864" s="35">
        <v>424200</v>
      </c>
      <c r="G864" s="36" t="s">
        <v>2255</v>
      </c>
      <c r="H864" s="35">
        <v>42420</v>
      </c>
      <c r="I864" s="34" t="s">
        <v>2308</v>
      </c>
      <c r="J864" s="34" t="s">
        <v>2309</v>
      </c>
      <c r="K864" s="50">
        <f t="shared" si="69"/>
        <v>386</v>
      </c>
      <c r="L864" s="38">
        <f t="shared" si="70"/>
        <v>466620</v>
      </c>
      <c r="M864" t="str">
        <f t="shared" si="71"/>
        <v/>
      </c>
    </row>
    <row r="865" spans="1:19" hidden="1" outlineLevel="1">
      <c r="B865" s="33">
        <v>44930</v>
      </c>
      <c r="C865" s="34" t="s">
        <v>5640</v>
      </c>
      <c r="D865" s="34" t="s">
        <v>2256</v>
      </c>
      <c r="E865" s="34" t="s">
        <v>5641</v>
      </c>
      <c r="F865" s="35">
        <v>865200</v>
      </c>
      <c r="G865" s="36" t="s">
        <v>2255</v>
      </c>
      <c r="H865" s="35">
        <v>86520</v>
      </c>
      <c r="I865" s="34" t="s">
        <v>2308</v>
      </c>
      <c r="J865" s="34" t="s">
        <v>2309</v>
      </c>
      <c r="K865" s="50">
        <f t="shared" si="69"/>
        <v>387</v>
      </c>
      <c r="L865" s="38">
        <f t="shared" si="70"/>
        <v>951720</v>
      </c>
      <c r="M865" t="str">
        <f t="shared" si="71"/>
        <v/>
      </c>
    </row>
    <row r="866" spans="1:19" hidden="1" outlineLevel="1">
      <c r="B866" s="33">
        <v>44930</v>
      </c>
      <c r="C866" s="34" t="s">
        <v>5642</v>
      </c>
      <c r="D866" s="34" t="s">
        <v>2256</v>
      </c>
      <c r="E866" s="34" t="s">
        <v>5643</v>
      </c>
      <c r="F866" s="35">
        <v>865200</v>
      </c>
      <c r="G866" s="36" t="s">
        <v>2255</v>
      </c>
      <c r="H866" s="35">
        <v>86520</v>
      </c>
      <c r="I866" s="34" t="s">
        <v>2308</v>
      </c>
      <c r="J866" s="34" t="s">
        <v>2309</v>
      </c>
      <c r="K866" s="50">
        <f t="shared" si="69"/>
        <v>388</v>
      </c>
      <c r="L866" s="38">
        <f t="shared" si="70"/>
        <v>951720</v>
      </c>
      <c r="M866" t="str">
        <f t="shared" si="71"/>
        <v/>
      </c>
    </row>
    <row r="867" spans="1:19" hidden="1" outlineLevel="1">
      <c r="B867" s="33">
        <v>44930</v>
      </c>
      <c r="C867" s="34" t="s">
        <v>5644</v>
      </c>
      <c r="D867" s="34" t="s">
        <v>2256</v>
      </c>
      <c r="E867" s="34" t="s">
        <v>5645</v>
      </c>
      <c r="F867" s="35">
        <v>865200</v>
      </c>
      <c r="G867" s="36" t="s">
        <v>2255</v>
      </c>
      <c r="H867" s="35">
        <v>86520</v>
      </c>
      <c r="I867" s="34" t="s">
        <v>2308</v>
      </c>
      <c r="J867" s="34" t="s">
        <v>2309</v>
      </c>
      <c r="K867" s="50">
        <f t="shared" si="69"/>
        <v>389</v>
      </c>
      <c r="L867" s="38">
        <f t="shared" si="70"/>
        <v>951720</v>
      </c>
      <c r="M867" t="str">
        <f t="shared" si="71"/>
        <v/>
      </c>
    </row>
    <row r="868" spans="1:19" outlineLevel="1">
      <c r="A868" s="75"/>
      <c r="B868" s="69">
        <v>44986</v>
      </c>
      <c r="C868" s="70" t="s">
        <v>5944</v>
      </c>
      <c r="D868" s="70" t="s">
        <v>2961</v>
      </c>
      <c r="E868" s="70" t="s">
        <v>6606</v>
      </c>
      <c r="F868" s="71">
        <v>-1388199</v>
      </c>
      <c r="G868" s="72" t="s">
        <v>2568</v>
      </c>
      <c r="H868" s="71">
        <v>-111056</v>
      </c>
      <c r="I868" s="70" t="s">
        <v>2265</v>
      </c>
      <c r="J868" s="70" t="s">
        <v>2266</v>
      </c>
      <c r="K868" s="75">
        <f t="shared" si="69"/>
        <v>749</v>
      </c>
      <c r="L868" s="74">
        <f t="shared" si="70"/>
        <v>-1499255</v>
      </c>
      <c r="M868" s="75" t="str">
        <f t="shared" si="71"/>
        <v>HT</v>
      </c>
      <c r="N868" s="75"/>
      <c r="O868" s="75"/>
      <c r="P868" s="75"/>
      <c r="Q868" s="75">
        <f>+VLOOKUP(K868,'20,04,2023'!Q$25:R$1054,2,0)</f>
        <v>-1499255</v>
      </c>
      <c r="R868" s="74">
        <f>+L868-Q868</f>
        <v>0</v>
      </c>
      <c r="S868" s="75" t="s">
        <v>8323</v>
      </c>
    </row>
    <row r="869" spans="1:19" hidden="1" outlineLevel="1">
      <c r="B869" s="33">
        <v>44930</v>
      </c>
      <c r="C869" s="34" t="s">
        <v>5648</v>
      </c>
      <c r="D869" s="34" t="s">
        <v>2256</v>
      </c>
      <c r="E869" s="34" t="s">
        <v>5649</v>
      </c>
      <c r="F869" s="35">
        <v>865200</v>
      </c>
      <c r="G869" s="36" t="s">
        <v>2255</v>
      </c>
      <c r="H869" s="35">
        <v>86520</v>
      </c>
      <c r="I869" s="34" t="s">
        <v>2308</v>
      </c>
      <c r="J869" s="34" t="s">
        <v>2309</v>
      </c>
      <c r="K869" s="50">
        <f t="shared" si="69"/>
        <v>391</v>
      </c>
      <c r="L869" s="38">
        <f t="shared" si="70"/>
        <v>951720</v>
      </c>
      <c r="M869" t="str">
        <f t="shared" si="71"/>
        <v/>
      </c>
    </row>
    <row r="870" spans="1:19" outlineLevel="1">
      <c r="A870" s="75"/>
      <c r="B870" s="69">
        <v>44986</v>
      </c>
      <c r="C870" s="70" t="s">
        <v>6609</v>
      </c>
      <c r="D870" s="70" t="s">
        <v>3460</v>
      </c>
      <c r="E870" s="70" t="s">
        <v>6610</v>
      </c>
      <c r="F870" s="71">
        <v>-497190</v>
      </c>
      <c r="G870" s="72" t="s">
        <v>2255</v>
      </c>
      <c r="H870" s="71">
        <v>-49719</v>
      </c>
      <c r="I870" s="70" t="s">
        <v>2308</v>
      </c>
      <c r="J870" s="70" t="s">
        <v>2309</v>
      </c>
      <c r="K870" s="75">
        <f t="shared" si="69"/>
        <v>6665</v>
      </c>
      <c r="L870" s="74">
        <f t="shared" si="70"/>
        <v>-546909</v>
      </c>
      <c r="M870" s="75" t="str">
        <f t="shared" si="71"/>
        <v>HT</v>
      </c>
      <c r="N870" s="75"/>
      <c r="O870" s="75"/>
      <c r="P870" s="75"/>
      <c r="Q870" s="75">
        <f>+VLOOKUP(K870,'20,04,2023'!Q$25:R$1054,2,0)</f>
        <v>-546909</v>
      </c>
      <c r="R870" s="74">
        <f>+L870-Q870</f>
        <v>0</v>
      </c>
      <c r="S870" s="75" t="s">
        <v>8323</v>
      </c>
    </row>
    <row r="871" spans="1:19" hidden="1" outlineLevel="1">
      <c r="B871" s="33">
        <v>44931</v>
      </c>
      <c r="C871" s="34" t="s">
        <v>5652</v>
      </c>
      <c r="D871" s="34" t="s">
        <v>5260</v>
      </c>
      <c r="E871" s="34" t="s">
        <v>5481</v>
      </c>
      <c r="F871" s="35">
        <v>-612219</v>
      </c>
      <c r="G871" s="36" t="s">
        <v>2568</v>
      </c>
      <c r="H871" s="35">
        <v>-48977</v>
      </c>
      <c r="I871" s="34" t="s">
        <v>2504</v>
      </c>
      <c r="J871" s="34" t="s">
        <v>2505</v>
      </c>
      <c r="K871">
        <f t="shared" si="69"/>
        <v>1</v>
      </c>
      <c r="L871" s="38">
        <f t="shared" si="70"/>
        <v>-661196</v>
      </c>
      <c r="M871" t="str">
        <f t="shared" si="71"/>
        <v>HT</v>
      </c>
      <c r="Q871" t="e">
        <f>+VLOOKUP(K871,'22.04.2023'!O$182:P$408,2,0)</f>
        <v>#N/A</v>
      </c>
    </row>
    <row r="872" spans="1:19" hidden="1" outlineLevel="1">
      <c r="B872" s="33">
        <v>44931</v>
      </c>
      <c r="C872" s="34" t="s">
        <v>5288</v>
      </c>
      <c r="D872" s="34" t="s">
        <v>5653</v>
      </c>
      <c r="E872" s="34" t="s">
        <v>5481</v>
      </c>
      <c r="F872" s="35">
        <v>-297000</v>
      </c>
      <c r="G872" s="36" t="s">
        <v>2568</v>
      </c>
      <c r="H872" s="35">
        <v>-23760</v>
      </c>
      <c r="I872" s="34" t="s">
        <v>2587</v>
      </c>
      <c r="J872" s="34" t="s">
        <v>2588</v>
      </c>
      <c r="K872">
        <f t="shared" si="69"/>
        <v>6</v>
      </c>
      <c r="L872" s="38">
        <f t="shared" si="70"/>
        <v>-320760</v>
      </c>
      <c r="M872" t="str">
        <f t="shared" si="71"/>
        <v>HT</v>
      </c>
      <c r="Q872">
        <v>0</v>
      </c>
      <c r="R872" s="38">
        <f>+Q872-L872</f>
        <v>320760</v>
      </c>
    </row>
    <row r="873" spans="1:19" hidden="1" outlineLevel="1">
      <c r="B873" s="33">
        <v>44932</v>
      </c>
      <c r="C873" s="34" t="s">
        <v>5900</v>
      </c>
      <c r="D873" s="34" t="s">
        <v>2256</v>
      </c>
      <c r="E873" s="34" t="s">
        <v>5901</v>
      </c>
      <c r="F873" s="35">
        <v>367155</v>
      </c>
      <c r="G873" s="36" t="s">
        <v>2255</v>
      </c>
      <c r="H873" s="35">
        <v>36716</v>
      </c>
      <c r="I873" s="34" t="s">
        <v>2308</v>
      </c>
      <c r="J873" s="34" t="s">
        <v>2309</v>
      </c>
      <c r="K873" s="50">
        <f t="shared" si="69"/>
        <v>676</v>
      </c>
      <c r="L873" s="38">
        <f t="shared" si="70"/>
        <v>403871</v>
      </c>
      <c r="M873" t="str">
        <f t="shared" si="71"/>
        <v/>
      </c>
    </row>
    <row r="874" spans="1:19" hidden="1" outlineLevel="1">
      <c r="B874" s="33">
        <v>44931</v>
      </c>
      <c r="C874" s="34" t="s">
        <v>5654</v>
      </c>
      <c r="D874" s="34" t="s">
        <v>2256</v>
      </c>
      <c r="E874" s="34" t="s">
        <v>5655</v>
      </c>
      <c r="F874" s="35">
        <v>734310</v>
      </c>
      <c r="G874" s="36" t="s">
        <v>2255</v>
      </c>
      <c r="H874" s="35">
        <v>73431</v>
      </c>
      <c r="I874" s="34" t="s">
        <v>2308</v>
      </c>
      <c r="J874" s="34" t="s">
        <v>2309</v>
      </c>
      <c r="K874" s="50">
        <f t="shared" si="69"/>
        <v>396</v>
      </c>
      <c r="L874" s="38">
        <f t="shared" si="70"/>
        <v>807741</v>
      </c>
      <c r="M874" t="str">
        <f t="shared" si="71"/>
        <v/>
      </c>
    </row>
    <row r="875" spans="1:19" hidden="1" outlineLevel="1">
      <c r="B875" s="33">
        <v>44931</v>
      </c>
      <c r="C875" s="34" t="s">
        <v>5656</v>
      </c>
      <c r="D875" s="34" t="s">
        <v>2256</v>
      </c>
      <c r="E875" s="34" t="s">
        <v>3056</v>
      </c>
      <c r="F875" s="35">
        <v>3399855</v>
      </c>
      <c r="G875" s="36" t="s">
        <v>2255</v>
      </c>
      <c r="H875" s="35">
        <v>339986</v>
      </c>
      <c r="I875" s="34" t="s">
        <v>2265</v>
      </c>
      <c r="J875" s="34" t="s">
        <v>2266</v>
      </c>
      <c r="K875" s="50">
        <f t="shared" si="69"/>
        <v>397</v>
      </c>
      <c r="L875" s="38">
        <f t="shared" si="70"/>
        <v>3739841</v>
      </c>
      <c r="M875" t="str">
        <f t="shared" si="71"/>
        <v/>
      </c>
    </row>
    <row r="876" spans="1:19" hidden="1" outlineLevel="1">
      <c r="B876" s="33">
        <v>44936</v>
      </c>
      <c r="C876" s="34" t="s">
        <v>6102</v>
      </c>
      <c r="D876" s="34" t="s">
        <v>2256</v>
      </c>
      <c r="E876" s="34" t="s">
        <v>6103</v>
      </c>
      <c r="F876" s="35">
        <v>1272600</v>
      </c>
      <c r="G876" s="36" t="s">
        <v>2255</v>
      </c>
      <c r="H876" s="35">
        <v>127260</v>
      </c>
      <c r="I876" s="34" t="s">
        <v>2535</v>
      </c>
      <c r="J876" s="34" t="s">
        <v>2536</v>
      </c>
      <c r="K876" s="50">
        <f t="shared" si="69"/>
        <v>1025</v>
      </c>
      <c r="L876" s="38">
        <f t="shared" si="70"/>
        <v>1399860</v>
      </c>
      <c r="M876" t="str">
        <f t="shared" si="71"/>
        <v/>
      </c>
    </row>
    <row r="877" spans="1:19" hidden="1" outlineLevel="1">
      <c r="B877" s="33">
        <v>44937</v>
      </c>
      <c r="C877" s="34" t="s">
        <v>6118</v>
      </c>
      <c r="D877" s="34" t="s">
        <v>2961</v>
      </c>
      <c r="E877" s="34" t="s">
        <v>5481</v>
      </c>
      <c r="F877" s="35">
        <v>-111058</v>
      </c>
      <c r="G877" s="36" t="s">
        <v>2568</v>
      </c>
      <c r="H877" s="35">
        <v>-8885</v>
      </c>
      <c r="I877" s="34" t="s">
        <v>2265</v>
      </c>
      <c r="J877" s="34" t="s">
        <v>2266</v>
      </c>
      <c r="K877">
        <f t="shared" si="69"/>
        <v>33</v>
      </c>
      <c r="L877" s="38">
        <f t="shared" si="70"/>
        <v>-119943</v>
      </c>
      <c r="M877" t="str">
        <f t="shared" si="71"/>
        <v>HT</v>
      </c>
      <c r="Q877" t="e">
        <f>+VLOOKUP(K877,'22.04.2023'!O$182:P$408,2,0)</f>
        <v>#N/A</v>
      </c>
    </row>
    <row r="878" spans="1:19" outlineLevel="1">
      <c r="A878" s="75"/>
      <c r="B878" s="69">
        <v>44986</v>
      </c>
      <c r="C878" s="70" t="s">
        <v>3478</v>
      </c>
      <c r="D878" s="70" t="s">
        <v>2256</v>
      </c>
      <c r="E878" s="70" t="s">
        <v>3479</v>
      </c>
      <c r="F878" s="71">
        <v>2003780</v>
      </c>
      <c r="G878" s="72" t="s">
        <v>2255</v>
      </c>
      <c r="H878" s="71">
        <v>200378</v>
      </c>
      <c r="I878" s="70" t="s">
        <v>2308</v>
      </c>
      <c r="J878" s="70" t="s">
        <v>2309</v>
      </c>
      <c r="K878" s="73">
        <f t="shared" si="69"/>
        <v>9105</v>
      </c>
      <c r="L878" s="74">
        <f t="shared" si="70"/>
        <v>2204158</v>
      </c>
      <c r="M878" s="75" t="str">
        <f t="shared" si="71"/>
        <v/>
      </c>
      <c r="N878" s="75"/>
      <c r="O878" s="75"/>
      <c r="P878" s="75"/>
      <c r="Q878" s="75">
        <f>+VLOOKUP(K878,'20,04,2023'!Q$20:R$1052,2,0)</f>
        <v>2204158</v>
      </c>
      <c r="R878" s="74">
        <f>Q878-L878</f>
        <v>0</v>
      </c>
      <c r="S878" s="75" t="s">
        <v>8324</v>
      </c>
    </row>
    <row r="879" spans="1:19" hidden="1" outlineLevel="1">
      <c r="B879" s="33">
        <v>44932</v>
      </c>
      <c r="C879" s="34" t="s">
        <v>5803</v>
      </c>
      <c r="D879" s="34" t="s">
        <v>2256</v>
      </c>
      <c r="E879" s="34" t="s">
        <v>5804</v>
      </c>
      <c r="F879" s="35">
        <v>734310</v>
      </c>
      <c r="G879" s="36" t="s">
        <v>2255</v>
      </c>
      <c r="H879" s="35">
        <v>73431</v>
      </c>
      <c r="I879" s="34" t="s">
        <v>2308</v>
      </c>
      <c r="J879" s="34" t="s">
        <v>2309</v>
      </c>
      <c r="K879" s="50">
        <f t="shared" si="69"/>
        <v>532</v>
      </c>
      <c r="L879" s="38">
        <f t="shared" si="70"/>
        <v>807741</v>
      </c>
      <c r="M879" t="str">
        <f t="shared" si="71"/>
        <v/>
      </c>
    </row>
    <row r="880" spans="1:19" hidden="1" outlineLevel="1">
      <c r="B880" s="33">
        <v>44931</v>
      </c>
      <c r="C880" s="34" t="s">
        <v>5661</v>
      </c>
      <c r="D880" s="34" t="s">
        <v>2256</v>
      </c>
      <c r="E880" s="34" t="s">
        <v>5662</v>
      </c>
      <c r="F880" s="35">
        <v>603075</v>
      </c>
      <c r="G880" s="36" t="s">
        <v>2255</v>
      </c>
      <c r="H880" s="35">
        <v>60308</v>
      </c>
      <c r="I880" s="34" t="s">
        <v>2308</v>
      </c>
      <c r="J880" s="34" t="s">
        <v>2309</v>
      </c>
      <c r="K880" s="50">
        <f t="shared" si="69"/>
        <v>405</v>
      </c>
      <c r="L880" s="38">
        <f t="shared" si="70"/>
        <v>663383</v>
      </c>
      <c r="M880" t="str">
        <f t="shared" si="71"/>
        <v/>
      </c>
    </row>
    <row r="881" spans="1:19" s="75" customFormat="1" hidden="1" outlineLevel="1">
      <c r="A881"/>
      <c r="B881" s="33">
        <v>44931</v>
      </c>
      <c r="C881" s="34" t="s">
        <v>5663</v>
      </c>
      <c r="D881" s="34" t="s">
        <v>2256</v>
      </c>
      <c r="E881" s="34" t="s">
        <v>5664</v>
      </c>
      <c r="F881" s="35">
        <v>424200</v>
      </c>
      <c r="G881" s="36" t="s">
        <v>2255</v>
      </c>
      <c r="H881" s="35">
        <v>42420</v>
      </c>
      <c r="I881" s="34" t="s">
        <v>2768</v>
      </c>
      <c r="J881" s="34" t="s">
        <v>2769</v>
      </c>
      <c r="K881" s="50">
        <f t="shared" si="69"/>
        <v>407</v>
      </c>
      <c r="L881" s="38">
        <f t="shared" si="70"/>
        <v>466620</v>
      </c>
      <c r="M881" t="str">
        <f t="shared" si="71"/>
        <v/>
      </c>
      <c r="N881"/>
      <c r="O881"/>
      <c r="P881"/>
      <c r="Q881"/>
      <c r="R881"/>
      <c r="S881"/>
    </row>
    <row r="882" spans="1:19" hidden="1" outlineLevel="1">
      <c r="B882" s="33">
        <v>44931</v>
      </c>
      <c r="C882" s="34" t="s">
        <v>5665</v>
      </c>
      <c r="D882" s="34" t="s">
        <v>2256</v>
      </c>
      <c r="E882" s="34" t="s">
        <v>5666</v>
      </c>
      <c r="F882" s="35">
        <v>2882137</v>
      </c>
      <c r="G882" s="36" t="s">
        <v>2255</v>
      </c>
      <c r="H882" s="35">
        <v>288214</v>
      </c>
      <c r="I882" s="34" t="s">
        <v>2666</v>
      </c>
      <c r="J882" s="34" t="s">
        <v>2667</v>
      </c>
      <c r="K882" s="50">
        <f t="shared" si="69"/>
        <v>409</v>
      </c>
      <c r="L882" s="38">
        <f t="shared" si="70"/>
        <v>3170351</v>
      </c>
      <c r="M882" t="str">
        <f t="shared" si="71"/>
        <v/>
      </c>
    </row>
    <row r="883" spans="1:19" hidden="1" outlineLevel="1">
      <c r="B883" s="33">
        <v>44986</v>
      </c>
      <c r="C883" s="34" t="s">
        <v>3488</v>
      </c>
      <c r="D883" s="34" t="s">
        <v>2256</v>
      </c>
      <c r="E883" s="34" t="s">
        <v>3489</v>
      </c>
      <c r="F883" s="35">
        <v>530250</v>
      </c>
      <c r="G883" s="36" t="s">
        <v>2255</v>
      </c>
      <c r="H883" s="35">
        <v>53025</v>
      </c>
      <c r="I883" s="34" t="s">
        <v>2995</v>
      </c>
      <c r="J883" s="34" t="s">
        <v>2996</v>
      </c>
      <c r="K883" s="50">
        <f t="shared" si="69"/>
        <v>9113</v>
      </c>
      <c r="L883" s="38">
        <f t="shared" si="70"/>
        <v>583275</v>
      </c>
      <c r="M883" t="str">
        <f t="shared" si="71"/>
        <v/>
      </c>
    </row>
    <row r="884" spans="1:19" outlineLevel="1">
      <c r="A884" s="75"/>
      <c r="B884" s="69">
        <v>44986</v>
      </c>
      <c r="C884" s="70" t="s">
        <v>3490</v>
      </c>
      <c r="D884" s="70" t="s">
        <v>2256</v>
      </c>
      <c r="E884" s="70" t="s">
        <v>3491</v>
      </c>
      <c r="F884" s="71">
        <v>1656755</v>
      </c>
      <c r="G884" s="72" t="s">
        <v>2255</v>
      </c>
      <c r="H884" s="71">
        <v>165676</v>
      </c>
      <c r="I884" s="70" t="s">
        <v>2535</v>
      </c>
      <c r="J884" s="70" t="s">
        <v>2536</v>
      </c>
      <c r="K884" s="73">
        <f t="shared" si="69"/>
        <v>9114</v>
      </c>
      <c r="L884" s="74">
        <f t="shared" si="70"/>
        <v>1822431</v>
      </c>
      <c r="M884" s="75" t="str">
        <f t="shared" si="71"/>
        <v/>
      </c>
      <c r="N884" s="75"/>
      <c r="O884" s="75"/>
      <c r="P884" s="75"/>
      <c r="Q884" s="75">
        <f>+VLOOKUP(K884,'20,04,2023'!Q$20:R$1052,2,0)</f>
        <v>1822431</v>
      </c>
      <c r="R884" s="74">
        <f>Q884-L884</f>
        <v>0</v>
      </c>
      <c r="S884" s="75" t="s">
        <v>8324</v>
      </c>
    </row>
    <row r="885" spans="1:19" hidden="1" outlineLevel="1">
      <c r="B885" s="33">
        <v>44931</v>
      </c>
      <c r="C885" s="34" t="s">
        <v>4605</v>
      </c>
      <c r="D885" s="34" t="s">
        <v>2256</v>
      </c>
      <c r="E885" s="34" t="s">
        <v>4104</v>
      </c>
      <c r="F885" s="35">
        <v>865200</v>
      </c>
      <c r="G885" s="36" t="s">
        <v>2255</v>
      </c>
      <c r="H885" s="35">
        <v>86520</v>
      </c>
      <c r="I885" s="34" t="s">
        <v>2308</v>
      </c>
      <c r="J885" s="34" t="s">
        <v>2309</v>
      </c>
      <c r="K885" s="50">
        <f t="shared" si="69"/>
        <v>418</v>
      </c>
      <c r="L885" s="38">
        <f t="shared" si="70"/>
        <v>951720</v>
      </c>
      <c r="M885" t="str">
        <f t="shared" si="71"/>
        <v/>
      </c>
    </row>
    <row r="886" spans="1:19" hidden="1" outlineLevel="1">
      <c r="B886" s="33">
        <v>44931</v>
      </c>
      <c r="C886" s="34" t="s">
        <v>4493</v>
      </c>
      <c r="D886" s="34" t="s">
        <v>2256</v>
      </c>
      <c r="E886" s="34" t="s">
        <v>2415</v>
      </c>
      <c r="F886" s="35">
        <v>865200</v>
      </c>
      <c r="G886" s="36" t="s">
        <v>2255</v>
      </c>
      <c r="H886" s="35">
        <v>86520</v>
      </c>
      <c r="I886" s="34" t="s">
        <v>2308</v>
      </c>
      <c r="J886" s="34" t="s">
        <v>2309</v>
      </c>
      <c r="K886" s="50">
        <f t="shared" si="69"/>
        <v>419</v>
      </c>
      <c r="L886" s="38">
        <f t="shared" si="70"/>
        <v>951720</v>
      </c>
      <c r="M886" t="str">
        <f t="shared" si="71"/>
        <v/>
      </c>
      <c r="R886" s="38">
        <f>Q886-L886</f>
        <v>-951720</v>
      </c>
    </row>
    <row r="887" spans="1:19" hidden="1" outlineLevel="1">
      <c r="B887" s="33">
        <v>44931</v>
      </c>
      <c r="C887" s="34" t="s">
        <v>5670</v>
      </c>
      <c r="D887" s="34" t="s">
        <v>2256</v>
      </c>
      <c r="E887" s="34" t="s">
        <v>2417</v>
      </c>
      <c r="F887" s="35">
        <v>401456</v>
      </c>
      <c r="G887" s="36" t="s">
        <v>2255</v>
      </c>
      <c r="H887" s="35">
        <v>40146</v>
      </c>
      <c r="I887" s="34" t="s">
        <v>2308</v>
      </c>
      <c r="J887" s="34" t="s">
        <v>2309</v>
      </c>
      <c r="K887" s="50">
        <f t="shared" si="69"/>
        <v>420</v>
      </c>
      <c r="L887" s="38">
        <f t="shared" si="70"/>
        <v>441602</v>
      </c>
      <c r="M887" t="str">
        <f t="shared" si="71"/>
        <v/>
      </c>
    </row>
    <row r="888" spans="1:19" hidden="1" outlineLevel="1">
      <c r="B888" s="33">
        <v>44931</v>
      </c>
      <c r="C888" s="34" t="s">
        <v>5279</v>
      </c>
      <c r="D888" s="34" t="s">
        <v>2256</v>
      </c>
      <c r="E888" s="34" t="s">
        <v>4108</v>
      </c>
      <c r="F888" s="35">
        <v>841086</v>
      </c>
      <c r="G888" s="36" t="s">
        <v>2255</v>
      </c>
      <c r="H888" s="35">
        <v>84109</v>
      </c>
      <c r="I888" s="34" t="s">
        <v>2308</v>
      </c>
      <c r="J888" s="34" t="s">
        <v>2309</v>
      </c>
      <c r="K888" s="50">
        <f t="shared" si="69"/>
        <v>422</v>
      </c>
      <c r="L888" s="38">
        <f t="shared" si="70"/>
        <v>925195</v>
      </c>
      <c r="M888" t="str">
        <f t="shared" si="71"/>
        <v/>
      </c>
    </row>
    <row r="889" spans="1:19" hidden="1" outlineLevel="1">
      <c r="B889" s="33">
        <v>44932</v>
      </c>
      <c r="C889" s="34" t="s">
        <v>5940</v>
      </c>
      <c r="D889" s="34" t="s">
        <v>2256</v>
      </c>
      <c r="E889" s="34" t="s">
        <v>2650</v>
      </c>
      <c r="F889" s="35">
        <v>734310</v>
      </c>
      <c r="G889" s="36" t="s">
        <v>2255</v>
      </c>
      <c r="H889" s="35">
        <v>73431</v>
      </c>
      <c r="I889" s="34" t="s">
        <v>2308</v>
      </c>
      <c r="J889" s="34" t="s">
        <v>2309</v>
      </c>
      <c r="K889" s="50">
        <f t="shared" si="69"/>
        <v>745</v>
      </c>
      <c r="L889" s="38">
        <f t="shared" si="70"/>
        <v>807741</v>
      </c>
      <c r="M889" t="str">
        <f t="shared" si="71"/>
        <v/>
      </c>
    </row>
    <row r="890" spans="1:19" hidden="1" outlineLevel="1">
      <c r="B890" s="33">
        <v>44931</v>
      </c>
      <c r="C890" s="34" t="s">
        <v>5731</v>
      </c>
      <c r="D890" s="34" t="s">
        <v>2256</v>
      </c>
      <c r="E890" s="34" t="s">
        <v>4261</v>
      </c>
      <c r="F890" s="35">
        <v>656066</v>
      </c>
      <c r="G890" s="36" t="s">
        <v>2255</v>
      </c>
      <c r="H890" s="35">
        <v>65607</v>
      </c>
      <c r="I890" s="34" t="s">
        <v>2308</v>
      </c>
      <c r="J890" s="34" t="s">
        <v>2309</v>
      </c>
      <c r="K890" s="50">
        <f t="shared" si="69"/>
        <v>473</v>
      </c>
      <c r="L890" s="38">
        <f t="shared" si="70"/>
        <v>721673</v>
      </c>
      <c r="M890" t="str">
        <f t="shared" si="71"/>
        <v/>
      </c>
    </row>
    <row r="891" spans="1:19" hidden="1" outlineLevel="1">
      <c r="B891" s="33">
        <v>44931</v>
      </c>
      <c r="C891" s="34" t="s">
        <v>5675</v>
      </c>
      <c r="D891" s="34" t="s">
        <v>2256</v>
      </c>
      <c r="E891" s="34" t="s">
        <v>5676</v>
      </c>
      <c r="F891" s="35">
        <v>1189648</v>
      </c>
      <c r="G891" s="36" t="s">
        <v>2255</v>
      </c>
      <c r="H891" s="35">
        <v>118965</v>
      </c>
      <c r="I891" s="34" t="s">
        <v>2265</v>
      </c>
      <c r="J891" s="34" t="s">
        <v>2266</v>
      </c>
      <c r="K891" s="50">
        <f t="shared" si="69"/>
        <v>426</v>
      </c>
      <c r="L891" s="38">
        <f t="shared" si="70"/>
        <v>1308613</v>
      </c>
      <c r="M891" t="str">
        <f t="shared" si="71"/>
        <v/>
      </c>
    </row>
    <row r="892" spans="1:19" hidden="1" outlineLevel="1">
      <c r="B892" s="33">
        <v>44931</v>
      </c>
      <c r="C892" s="34" t="s">
        <v>5677</v>
      </c>
      <c r="D892" s="34" t="s">
        <v>2256</v>
      </c>
      <c r="E892" s="34" t="s">
        <v>5678</v>
      </c>
      <c r="F892" s="35">
        <v>734310</v>
      </c>
      <c r="G892" s="36" t="s">
        <v>2255</v>
      </c>
      <c r="H892" s="35">
        <v>73431</v>
      </c>
      <c r="I892" s="34" t="s">
        <v>2308</v>
      </c>
      <c r="J892" s="34" t="s">
        <v>2309</v>
      </c>
      <c r="K892" s="50">
        <f t="shared" si="69"/>
        <v>427</v>
      </c>
      <c r="L892" s="38">
        <f t="shared" si="70"/>
        <v>807741</v>
      </c>
      <c r="M892" t="str">
        <f t="shared" si="71"/>
        <v/>
      </c>
    </row>
    <row r="893" spans="1:19" hidden="1" outlineLevel="1">
      <c r="B893" s="33">
        <v>44931</v>
      </c>
      <c r="C893" s="34" t="s">
        <v>4699</v>
      </c>
      <c r="D893" s="34" t="s">
        <v>2256</v>
      </c>
      <c r="E893" s="34" t="s">
        <v>5679</v>
      </c>
      <c r="F893" s="35">
        <v>734310</v>
      </c>
      <c r="G893" s="36" t="s">
        <v>2255</v>
      </c>
      <c r="H893" s="35">
        <v>73431</v>
      </c>
      <c r="I893" s="34" t="s">
        <v>2308</v>
      </c>
      <c r="J893" s="34" t="s">
        <v>2309</v>
      </c>
      <c r="K893" s="50">
        <f t="shared" si="69"/>
        <v>428</v>
      </c>
      <c r="L893" s="38">
        <f t="shared" si="70"/>
        <v>807741</v>
      </c>
      <c r="M893" t="str">
        <f t="shared" si="71"/>
        <v/>
      </c>
      <c r="R893" s="38">
        <f>Q893-L893</f>
        <v>-807741</v>
      </c>
    </row>
    <row r="894" spans="1:19" hidden="1" outlineLevel="1">
      <c r="B894" s="33">
        <v>44931</v>
      </c>
      <c r="C894" s="34" t="s">
        <v>5680</v>
      </c>
      <c r="D894" s="34" t="s">
        <v>2256</v>
      </c>
      <c r="E894" s="34" t="s">
        <v>5681</v>
      </c>
      <c r="F894" s="35">
        <v>1189648</v>
      </c>
      <c r="G894" s="36" t="s">
        <v>2255</v>
      </c>
      <c r="H894" s="35">
        <v>118965</v>
      </c>
      <c r="I894" s="34" t="s">
        <v>2308</v>
      </c>
      <c r="J894" s="34" t="s">
        <v>2309</v>
      </c>
      <c r="K894" s="50">
        <f t="shared" si="69"/>
        <v>429</v>
      </c>
      <c r="L894" s="38">
        <f t="shared" si="70"/>
        <v>1308613</v>
      </c>
      <c r="M894" t="str">
        <f t="shared" si="71"/>
        <v/>
      </c>
    </row>
    <row r="895" spans="1:19" hidden="1" outlineLevel="1">
      <c r="B895" s="33">
        <v>44931</v>
      </c>
      <c r="C895" s="34" t="s">
        <v>5682</v>
      </c>
      <c r="D895" s="34" t="s">
        <v>2256</v>
      </c>
      <c r="E895" s="34" t="s">
        <v>5683</v>
      </c>
      <c r="F895" s="35">
        <v>734310</v>
      </c>
      <c r="G895" s="36" t="s">
        <v>2255</v>
      </c>
      <c r="H895" s="35">
        <v>73431</v>
      </c>
      <c r="I895" s="34" t="s">
        <v>2308</v>
      </c>
      <c r="J895" s="34" t="s">
        <v>2309</v>
      </c>
      <c r="K895" s="50">
        <f t="shared" si="69"/>
        <v>430</v>
      </c>
      <c r="L895" s="38">
        <f t="shared" si="70"/>
        <v>807741</v>
      </c>
      <c r="M895" t="str">
        <f t="shared" si="71"/>
        <v/>
      </c>
    </row>
    <row r="896" spans="1:19" hidden="1" outlineLevel="1">
      <c r="B896" s="33">
        <v>44931</v>
      </c>
      <c r="C896" s="34" t="s">
        <v>5684</v>
      </c>
      <c r="D896" s="34" t="s">
        <v>2256</v>
      </c>
      <c r="E896" s="34" t="s">
        <v>5685</v>
      </c>
      <c r="F896" s="35">
        <v>734310</v>
      </c>
      <c r="G896" s="36" t="s">
        <v>2255</v>
      </c>
      <c r="H896" s="35">
        <v>73431</v>
      </c>
      <c r="I896" s="34" t="s">
        <v>2308</v>
      </c>
      <c r="J896" s="34" t="s">
        <v>2309</v>
      </c>
      <c r="K896" s="50">
        <f t="shared" si="69"/>
        <v>431</v>
      </c>
      <c r="L896" s="38">
        <f t="shared" si="70"/>
        <v>807741</v>
      </c>
      <c r="M896" t="str">
        <f t="shared" si="71"/>
        <v/>
      </c>
    </row>
    <row r="897" spans="1:19" hidden="1" outlineLevel="1">
      <c r="B897" s="33">
        <v>44931</v>
      </c>
      <c r="C897" s="34" t="s">
        <v>5734</v>
      </c>
      <c r="D897" s="34" t="s">
        <v>2256</v>
      </c>
      <c r="E897" s="34"/>
      <c r="F897" s="35">
        <v>0</v>
      </c>
      <c r="G897" s="36" t="s">
        <v>2255</v>
      </c>
      <c r="H897" s="35">
        <v>0</v>
      </c>
      <c r="I897" s="34" t="s">
        <v>2308</v>
      </c>
      <c r="J897" s="34" t="s">
        <v>2309</v>
      </c>
      <c r="K897" s="50">
        <f t="shared" si="69"/>
        <v>476</v>
      </c>
      <c r="L897" s="38">
        <f t="shared" si="70"/>
        <v>0</v>
      </c>
      <c r="M897" t="str">
        <f t="shared" si="71"/>
        <v/>
      </c>
    </row>
    <row r="898" spans="1:19" s="75" customFormat="1" hidden="1" outlineLevel="1">
      <c r="A898"/>
      <c r="B898" s="33">
        <v>44931</v>
      </c>
      <c r="C898" s="34" t="s">
        <v>5688</v>
      </c>
      <c r="D898" s="34" t="s">
        <v>2256</v>
      </c>
      <c r="E898" s="34" t="s">
        <v>5689</v>
      </c>
      <c r="F898" s="35">
        <v>734310</v>
      </c>
      <c r="G898" s="36" t="s">
        <v>2255</v>
      </c>
      <c r="H898" s="35">
        <v>73431</v>
      </c>
      <c r="I898" s="34" t="s">
        <v>2308</v>
      </c>
      <c r="J898" s="34" t="s">
        <v>2309</v>
      </c>
      <c r="K898" s="50">
        <f t="shared" si="69"/>
        <v>433</v>
      </c>
      <c r="L898" s="38">
        <f t="shared" si="70"/>
        <v>807741</v>
      </c>
      <c r="M898" t="str">
        <f t="shared" si="71"/>
        <v/>
      </c>
      <c r="N898"/>
      <c r="O898"/>
      <c r="P898"/>
      <c r="Q898"/>
      <c r="R898"/>
      <c r="S898"/>
    </row>
    <row r="899" spans="1:19" hidden="1" outlineLevel="1">
      <c r="B899" s="33">
        <v>44931</v>
      </c>
      <c r="C899" s="34" t="s">
        <v>5690</v>
      </c>
      <c r="D899" s="34" t="s">
        <v>2256</v>
      </c>
      <c r="E899" s="34" t="s">
        <v>5691</v>
      </c>
      <c r="F899" s="35">
        <v>734310</v>
      </c>
      <c r="G899" s="36" t="s">
        <v>2255</v>
      </c>
      <c r="H899" s="35">
        <v>73431</v>
      </c>
      <c r="I899" s="34" t="s">
        <v>2308</v>
      </c>
      <c r="J899" s="34" t="s">
        <v>2309</v>
      </c>
      <c r="K899" s="50">
        <f t="shared" si="69"/>
        <v>434</v>
      </c>
      <c r="L899" s="38">
        <f t="shared" si="70"/>
        <v>807741</v>
      </c>
      <c r="M899" t="str">
        <f t="shared" si="71"/>
        <v/>
      </c>
    </row>
    <row r="900" spans="1:19" hidden="1" outlineLevel="1">
      <c r="B900" s="33">
        <v>44931</v>
      </c>
      <c r="C900" s="34" t="s">
        <v>5705</v>
      </c>
      <c r="D900" s="34" t="s">
        <v>2256</v>
      </c>
      <c r="E900" s="34" t="s">
        <v>3568</v>
      </c>
      <c r="F900" s="35">
        <v>2375480</v>
      </c>
      <c r="G900" s="36" t="s">
        <v>2255</v>
      </c>
      <c r="H900" s="35">
        <v>237548</v>
      </c>
      <c r="I900" s="34" t="s">
        <v>2265</v>
      </c>
      <c r="J900" s="34" t="s">
        <v>2266</v>
      </c>
      <c r="K900" s="50">
        <f t="shared" ref="K900:K963" si="72">+C900*1</f>
        <v>455</v>
      </c>
      <c r="L900" s="38">
        <f t="shared" ref="L900:L963" si="73">+F900+H900</f>
        <v>2613028</v>
      </c>
      <c r="M900" t="str">
        <f t="shared" ref="M900:M963" si="74">+IF(L900&gt;=0,"","HT")</f>
        <v/>
      </c>
    </row>
    <row r="901" spans="1:19" hidden="1" outlineLevel="1">
      <c r="B901" s="33">
        <v>44931</v>
      </c>
      <c r="C901" s="34" t="s">
        <v>5694</v>
      </c>
      <c r="D901" s="34" t="s">
        <v>2256</v>
      </c>
      <c r="E901" s="34" t="s">
        <v>5695</v>
      </c>
      <c r="F901" s="35">
        <v>734310</v>
      </c>
      <c r="G901" s="36" t="s">
        <v>2255</v>
      </c>
      <c r="H901" s="35">
        <v>73431</v>
      </c>
      <c r="I901" s="34" t="s">
        <v>2308</v>
      </c>
      <c r="J901" s="34" t="s">
        <v>2309</v>
      </c>
      <c r="K901" s="50">
        <f t="shared" si="72"/>
        <v>436</v>
      </c>
      <c r="L901" s="38">
        <f t="shared" si="73"/>
        <v>807741</v>
      </c>
      <c r="M901" t="str">
        <f t="shared" si="74"/>
        <v/>
      </c>
    </row>
    <row r="902" spans="1:19" hidden="1" outlineLevel="1">
      <c r="B902" s="33">
        <v>44931</v>
      </c>
      <c r="C902" s="34" t="s">
        <v>5696</v>
      </c>
      <c r="D902" s="34" t="s">
        <v>2256</v>
      </c>
      <c r="E902" s="34" t="s">
        <v>5697</v>
      </c>
      <c r="F902" s="35">
        <v>1189648</v>
      </c>
      <c r="G902" s="36" t="s">
        <v>2255</v>
      </c>
      <c r="H902" s="35">
        <v>118965</v>
      </c>
      <c r="I902" s="34" t="s">
        <v>2308</v>
      </c>
      <c r="J902" s="34" t="s">
        <v>2309</v>
      </c>
      <c r="K902" s="50">
        <f t="shared" si="72"/>
        <v>437</v>
      </c>
      <c r="L902" s="38">
        <f t="shared" si="73"/>
        <v>1308613</v>
      </c>
      <c r="M902" t="str">
        <f t="shared" si="74"/>
        <v/>
      </c>
    </row>
    <row r="903" spans="1:19" hidden="1" outlineLevel="1">
      <c r="B903" s="33">
        <v>44931</v>
      </c>
      <c r="C903" s="34" t="s">
        <v>5698</v>
      </c>
      <c r="D903" s="34" t="s">
        <v>2256</v>
      </c>
      <c r="E903" s="34" t="s">
        <v>5699</v>
      </c>
      <c r="F903" s="35">
        <v>734310</v>
      </c>
      <c r="G903" s="36" t="s">
        <v>2255</v>
      </c>
      <c r="H903" s="35">
        <v>73431</v>
      </c>
      <c r="I903" s="34" t="s">
        <v>2308</v>
      </c>
      <c r="J903" s="34" t="s">
        <v>2309</v>
      </c>
      <c r="K903" s="50">
        <f t="shared" si="72"/>
        <v>438</v>
      </c>
      <c r="L903" s="38">
        <f t="shared" si="73"/>
        <v>807741</v>
      </c>
      <c r="M903" t="str">
        <f t="shared" si="74"/>
        <v/>
      </c>
    </row>
    <row r="904" spans="1:19" hidden="1" outlineLevel="1">
      <c r="B904" s="33">
        <v>44931</v>
      </c>
      <c r="C904" s="34" t="s">
        <v>5700</v>
      </c>
      <c r="D904" s="34" t="s">
        <v>2256</v>
      </c>
      <c r="E904" s="34" t="s">
        <v>5701</v>
      </c>
      <c r="F904" s="35">
        <v>734310</v>
      </c>
      <c r="G904" s="36" t="s">
        <v>2255</v>
      </c>
      <c r="H904" s="35">
        <v>73431</v>
      </c>
      <c r="I904" s="34" t="s">
        <v>2308</v>
      </c>
      <c r="J904" s="34" t="s">
        <v>2309</v>
      </c>
      <c r="K904" s="50">
        <f t="shared" si="72"/>
        <v>439</v>
      </c>
      <c r="L904" s="38">
        <f t="shared" si="73"/>
        <v>807741</v>
      </c>
      <c r="M904" t="str">
        <f t="shared" si="74"/>
        <v/>
      </c>
    </row>
    <row r="905" spans="1:19" hidden="1" outlineLevel="1">
      <c r="B905" s="33">
        <v>44931</v>
      </c>
      <c r="C905" s="34" t="s">
        <v>5702</v>
      </c>
      <c r="D905" s="34" t="s">
        <v>2256</v>
      </c>
      <c r="E905" s="34" t="s">
        <v>5703</v>
      </c>
      <c r="F905" s="35">
        <v>943993</v>
      </c>
      <c r="G905" s="36" t="s">
        <v>2255</v>
      </c>
      <c r="H905" s="35">
        <v>94399</v>
      </c>
      <c r="I905" s="34" t="s">
        <v>2426</v>
      </c>
      <c r="J905" s="34" t="s">
        <v>2427</v>
      </c>
      <c r="K905" s="50">
        <f t="shared" si="72"/>
        <v>442</v>
      </c>
      <c r="L905" s="38">
        <f t="shared" si="73"/>
        <v>1038392</v>
      </c>
      <c r="M905" t="str">
        <f t="shared" si="74"/>
        <v/>
      </c>
      <c r="R905" s="38">
        <f>Q905-L905</f>
        <v>-1038392</v>
      </c>
    </row>
    <row r="906" spans="1:19" hidden="1" outlineLevel="1">
      <c r="B906" s="33">
        <v>44931</v>
      </c>
      <c r="C906" s="34" t="s">
        <v>5276</v>
      </c>
      <c r="D906" s="34" t="s">
        <v>2256</v>
      </c>
      <c r="E906" s="34" t="s">
        <v>5704</v>
      </c>
      <c r="F906" s="35">
        <v>5295753</v>
      </c>
      <c r="G906" s="36" t="s">
        <v>2255</v>
      </c>
      <c r="H906" s="35">
        <v>529575</v>
      </c>
      <c r="I906" s="34" t="s">
        <v>2318</v>
      </c>
      <c r="J906" s="34" t="s">
        <v>2319</v>
      </c>
      <c r="K906" s="50">
        <f t="shared" si="72"/>
        <v>443</v>
      </c>
      <c r="L906" s="38">
        <f t="shared" si="73"/>
        <v>5825328</v>
      </c>
      <c r="M906" t="str">
        <f t="shared" si="74"/>
        <v/>
      </c>
    </row>
    <row r="907" spans="1:19" hidden="1" outlineLevel="1">
      <c r="B907" s="33">
        <v>44932</v>
      </c>
      <c r="C907" s="34" t="s">
        <v>5830</v>
      </c>
      <c r="D907" s="34" t="s">
        <v>2256</v>
      </c>
      <c r="E907" s="34" t="s">
        <v>4239</v>
      </c>
      <c r="F907" s="35">
        <v>1189648</v>
      </c>
      <c r="G907" s="36" t="s">
        <v>2255</v>
      </c>
      <c r="H907" s="35">
        <v>118965</v>
      </c>
      <c r="I907" s="34" t="s">
        <v>2308</v>
      </c>
      <c r="J907" s="34" t="s">
        <v>2309</v>
      </c>
      <c r="K907" s="50">
        <f t="shared" si="72"/>
        <v>597</v>
      </c>
      <c r="L907" s="38">
        <f t="shared" si="73"/>
        <v>1308613</v>
      </c>
      <c r="M907" t="str">
        <f t="shared" si="74"/>
        <v/>
      </c>
    </row>
    <row r="908" spans="1:19" hidden="1" outlineLevel="1">
      <c r="B908" s="33">
        <v>44931</v>
      </c>
      <c r="C908" s="34" t="s">
        <v>5706</v>
      </c>
      <c r="D908" s="34" t="s">
        <v>2256</v>
      </c>
      <c r="E908" s="34" t="s">
        <v>5707</v>
      </c>
      <c r="F908" s="35">
        <v>1189648</v>
      </c>
      <c r="G908" s="36" t="s">
        <v>2255</v>
      </c>
      <c r="H908" s="35">
        <v>118965</v>
      </c>
      <c r="I908" s="34" t="s">
        <v>2308</v>
      </c>
      <c r="J908" s="34" t="s">
        <v>2309</v>
      </c>
      <c r="K908" s="50">
        <f t="shared" si="72"/>
        <v>456</v>
      </c>
      <c r="L908" s="38">
        <f t="shared" si="73"/>
        <v>1308613</v>
      </c>
      <c r="M908" t="str">
        <f t="shared" si="74"/>
        <v/>
      </c>
    </row>
    <row r="909" spans="1:19" hidden="1" outlineLevel="1">
      <c r="B909" s="33">
        <v>44931</v>
      </c>
      <c r="C909" s="34" t="s">
        <v>5708</v>
      </c>
      <c r="D909" s="34" t="s">
        <v>2256</v>
      </c>
      <c r="E909" s="34" t="s">
        <v>5709</v>
      </c>
      <c r="F909" s="35">
        <v>1189648</v>
      </c>
      <c r="G909" s="36" t="s">
        <v>2255</v>
      </c>
      <c r="H909" s="35">
        <v>118965</v>
      </c>
      <c r="I909" s="34" t="s">
        <v>2308</v>
      </c>
      <c r="J909" s="34" t="s">
        <v>2309</v>
      </c>
      <c r="K909" s="50">
        <f t="shared" si="72"/>
        <v>457</v>
      </c>
      <c r="L909" s="38">
        <f t="shared" si="73"/>
        <v>1308613</v>
      </c>
      <c r="M909" t="str">
        <f t="shared" si="74"/>
        <v/>
      </c>
    </row>
    <row r="910" spans="1:19" hidden="1" outlineLevel="1">
      <c r="B910" s="33">
        <v>44931</v>
      </c>
      <c r="C910" s="34" t="s">
        <v>5710</v>
      </c>
      <c r="D910" s="34" t="s">
        <v>2256</v>
      </c>
      <c r="E910" s="34" t="s">
        <v>5711</v>
      </c>
      <c r="F910" s="35">
        <v>734310</v>
      </c>
      <c r="G910" s="36" t="s">
        <v>2255</v>
      </c>
      <c r="H910" s="35">
        <v>73431</v>
      </c>
      <c r="I910" s="34" t="s">
        <v>2308</v>
      </c>
      <c r="J910" s="34" t="s">
        <v>2309</v>
      </c>
      <c r="K910" s="50">
        <f t="shared" si="72"/>
        <v>458</v>
      </c>
      <c r="L910" s="38">
        <f t="shared" si="73"/>
        <v>807741</v>
      </c>
      <c r="M910" t="str">
        <f t="shared" si="74"/>
        <v/>
      </c>
    </row>
    <row r="911" spans="1:19" hidden="1" outlineLevel="1">
      <c r="B911" s="33">
        <v>44931</v>
      </c>
      <c r="C911" s="34" t="s">
        <v>5712</v>
      </c>
      <c r="D911" s="34" t="s">
        <v>2256</v>
      </c>
      <c r="E911" s="34" t="s">
        <v>5713</v>
      </c>
      <c r="F911" s="35">
        <v>734310</v>
      </c>
      <c r="G911" s="36" t="s">
        <v>2255</v>
      </c>
      <c r="H911" s="35">
        <v>73431</v>
      </c>
      <c r="I911" s="34" t="s">
        <v>2308</v>
      </c>
      <c r="J911" s="34" t="s">
        <v>2309</v>
      </c>
      <c r="K911" s="50">
        <f t="shared" si="72"/>
        <v>459</v>
      </c>
      <c r="L911" s="38">
        <f t="shared" si="73"/>
        <v>807741</v>
      </c>
      <c r="M911" t="str">
        <f t="shared" si="74"/>
        <v/>
      </c>
    </row>
    <row r="912" spans="1:19" hidden="1" outlineLevel="1">
      <c r="B912" s="33">
        <v>44931</v>
      </c>
      <c r="C912" s="34" t="s">
        <v>5714</v>
      </c>
      <c r="D912" s="34" t="s">
        <v>2256</v>
      </c>
      <c r="E912" s="34" t="s">
        <v>5715</v>
      </c>
      <c r="F912" s="35">
        <v>734310</v>
      </c>
      <c r="G912" s="36" t="s">
        <v>2255</v>
      </c>
      <c r="H912" s="35">
        <v>73431</v>
      </c>
      <c r="I912" s="34" t="s">
        <v>2308</v>
      </c>
      <c r="J912" s="34" t="s">
        <v>2309</v>
      </c>
      <c r="K912" s="50">
        <f t="shared" si="72"/>
        <v>460</v>
      </c>
      <c r="L912" s="38">
        <f t="shared" si="73"/>
        <v>807741</v>
      </c>
      <c r="M912" t="str">
        <f t="shared" si="74"/>
        <v/>
      </c>
    </row>
    <row r="913" spans="1:19" hidden="1" outlineLevel="1">
      <c r="B913" s="33">
        <v>44931</v>
      </c>
      <c r="C913" s="34" t="s">
        <v>5716</v>
      </c>
      <c r="D913" s="34" t="s">
        <v>2256</v>
      </c>
      <c r="E913" s="34" t="s">
        <v>5717</v>
      </c>
      <c r="F913" s="35">
        <v>1189648</v>
      </c>
      <c r="G913" s="36" t="s">
        <v>2255</v>
      </c>
      <c r="H913" s="35">
        <v>118965</v>
      </c>
      <c r="I913" s="34" t="s">
        <v>2308</v>
      </c>
      <c r="J913" s="34" t="s">
        <v>2309</v>
      </c>
      <c r="K913" s="50">
        <f t="shared" si="72"/>
        <v>461</v>
      </c>
      <c r="L913" s="38">
        <f t="shared" si="73"/>
        <v>1308613</v>
      </c>
      <c r="M913" t="str">
        <f t="shared" si="74"/>
        <v/>
      </c>
    </row>
    <row r="914" spans="1:19" hidden="1" outlineLevel="1">
      <c r="B914" s="33">
        <v>44931</v>
      </c>
      <c r="C914" s="34" t="s">
        <v>5718</v>
      </c>
      <c r="D914" s="34" t="s">
        <v>2256</v>
      </c>
      <c r="E914" s="34" t="s">
        <v>5719</v>
      </c>
      <c r="F914" s="35">
        <v>734310</v>
      </c>
      <c r="G914" s="36" t="s">
        <v>2255</v>
      </c>
      <c r="H914" s="35">
        <v>73431</v>
      </c>
      <c r="I914" s="34" t="s">
        <v>2308</v>
      </c>
      <c r="J914" s="34" t="s">
        <v>2309</v>
      </c>
      <c r="K914" s="50">
        <f t="shared" si="72"/>
        <v>462</v>
      </c>
      <c r="L914" s="38">
        <f t="shared" si="73"/>
        <v>807741</v>
      </c>
      <c r="M914" t="str">
        <f t="shared" si="74"/>
        <v/>
      </c>
    </row>
    <row r="915" spans="1:19" hidden="1" outlineLevel="1">
      <c r="B915" s="33">
        <v>44932</v>
      </c>
      <c r="C915" s="34" t="s">
        <v>5828</v>
      </c>
      <c r="D915" s="34" t="s">
        <v>2256</v>
      </c>
      <c r="E915" s="34"/>
      <c r="F915" s="35">
        <v>0</v>
      </c>
      <c r="G915" s="36" t="s">
        <v>2255</v>
      </c>
      <c r="H915" s="35">
        <v>0</v>
      </c>
      <c r="I915" s="34" t="s">
        <v>2308</v>
      </c>
      <c r="J915" s="34" t="s">
        <v>2309</v>
      </c>
      <c r="K915" s="50">
        <f t="shared" si="72"/>
        <v>595</v>
      </c>
      <c r="L915" s="38">
        <f t="shared" si="73"/>
        <v>0</v>
      </c>
      <c r="M915" t="str">
        <f t="shared" si="74"/>
        <v/>
      </c>
    </row>
    <row r="916" spans="1:19" hidden="1" outlineLevel="1">
      <c r="B916" s="33">
        <v>44931</v>
      </c>
      <c r="C916" s="34" t="s">
        <v>5721</v>
      </c>
      <c r="D916" s="34" t="s">
        <v>2256</v>
      </c>
      <c r="E916" s="34" t="s">
        <v>5722</v>
      </c>
      <c r="F916" s="35">
        <v>367155</v>
      </c>
      <c r="G916" s="36" t="s">
        <v>2255</v>
      </c>
      <c r="H916" s="35">
        <v>36716</v>
      </c>
      <c r="I916" s="34" t="s">
        <v>2308</v>
      </c>
      <c r="J916" s="34" t="s">
        <v>2309</v>
      </c>
      <c r="K916" s="50">
        <f t="shared" si="72"/>
        <v>464</v>
      </c>
      <c r="L916" s="38">
        <f t="shared" si="73"/>
        <v>403871</v>
      </c>
      <c r="M916" t="str">
        <f t="shared" si="74"/>
        <v/>
      </c>
    </row>
    <row r="917" spans="1:19" hidden="1" outlineLevel="1">
      <c r="B917" s="33">
        <v>44931</v>
      </c>
      <c r="C917" s="34" t="s">
        <v>5723</v>
      </c>
      <c r="D917" s="34" t="s">
        <v>2256</v>
      </c>
      <c r="E917" s="34" t="s">
        <v>5724</v>
      </c>
      <c r="F917" s="35">
        <v>734310</v>
      </c>
      <c r="G917" s="36" t="s">
        <v>2255</v>
      </c>
      <c r="H917" s="35">
        <v>73431</v>
      </c>
      <c r="I917" s="34" t="s">
        <v>2308</v>
      </c>
      <c r="J917" s="34" t="s">
        <v>2309</v>
      </c>
      <c r="K917" s="50">
        <f t="shared" si="72"/>
        <v>465</v>
      </c>
      <c r="L917" s="38">
        <f t="shared" si="73"/>
        <v>807741</v>
      </c>
      <c r="M917" t="str">
        <f t="shared" si="74"/>
        <v/>
      </c>
    </row>
    <row r="918" spans="1:19" hidden="1" outlineLevel="1">
      <c r="B918" s="33">
        <v>44931</v>
      </c>
      <c r="C918" s="34" t="s">
        <v>5725</v>
      </c>
      <c r="D918" s="34" t="s">
        <v>2256</v>
      </c>
      <c r="E918" s="34" t="s">
        <v>5726</v>
      </c>
      <c r="F918" s="35">
        <v>734310</v>
      </c>
      <c r="G918" s="36" t="s">
        <v>2255</v>
      </c>
      <c r="H918" s="35">
        <v>73431</v>
      </c>
      <c r="I918" s="34" t="s">
        <v>2308</v>
      </c>
      <c r="J918" s="34" t="s">
        <v>2309</v>
      </c>
      <c r="K918" s="50">
        <f t="shared" si="72"/>
        <v>466</v>
      </c>
      <c r="L918" s="38">
        <f t="shared" si="73"/>
        <v>807741</v>
      </c>
      <c r="M918" t="str">
        <f t="shared" si="74"/>
        <v/>
      </c>
    </row>
    <row r="919" spans="1:19" outlineLevel="1">
      <c r="A919" s="75"/>
      <c r="B919" s="69">
        <v>44987</v>
      </c>
      <c r="C919" s="70" t="s">
        <v>3541</v>
      </c>
      <c r="D919" s="70" t="s">
        <v>2256</v>
      </c>
      <c r="E919" s="70" t="s">
        <v>2369</v>
      </c>
      <c r="F919" s="71">
        <v>371250</v>
      </c>
      <c r="G919" s="72" t="s">
        <v>2255</v>
      </c>
      <c r="H919" s="71">
        <v>37125</v>
      </c>
      <c r="I919" s="70" t="s">
        <v>2308</v>
      </c>
      <c r="J919" s="70" t="s">
        <v>2309</v>
      </c>
      <c r="K919" s="73">
        <f t="shared" si="72"/>
        <v>9752</v>
      </c>
      <c r="L919" s="74">
        <f t="shared" si="73"/>
        <v>408375</v>
      </c>
      <c r="M919" s="75" t="str">
        <f t="shared" si="74"/>
        <v/>
      </c>
      <c r="N919" s="75"/>
      <c r="O919" s="75"/>
      <c r="P919" s="75"/>
      <c r="Q919" s="75">
        <f>+VLOOKUP(K919,'20,04,2023'!Q$20:R$1052,2,0)</f>
        <v>408375</v>
      </c>
      <c r="R919" s="74">
        <f>Q919-L919</f>
        <v>0</v>
      </c>
      <c r="S919" s="75" t="s">
        <v>8324</v>
      </c>
    </row>
    <row r="920" spans="1:19" hidden="1" outlineLevel="1">
      <c r="B920" s="33">
        <v>44931</v>
      </c>
      <c r="C920" s="34" t="s">
        <v>5729</v>
      </c>
      <c r="D920" s="34" t="s">
        <v>2256</v>
      </c>
      <c r="E920" s="34" t="s">
        <v>5730</v>
      </c>
      <c r="F920" s="35">
        <v>2134653</v>
      </c>
      <c r="G920" s="36" t="s">
        <v>2255</v>
      </c>
      <c r="H920" s="35">
        <v>213465</v>
      </c>
      <c r="I920" s="34" t="s">
        <v>2637</v>
      </c>
      <c r="J920" s="34" t="s">
        <v>2638</v>
      </c>
      <c r="K920" s="50">
        <f t="shared" si="72"/>
        <v>472</v>
      </c>
      <c r="L920" s="38">
        <f t="shared" si="73"/>
        <v>2348118</v>
      </c>
      <c r="M920" t="str">
        <f t="shared" si="74"/>
        <v/>
      </c>
    </row>
    <row r="921" spans="1:19" hidden="1" outlineLevel="1">
      <c r="B921" s="33">
        <v>44931</v>
      </c>
      <c r="C921" s="34" t="s">
        <v>5738</v>
      </c>
      <c r="D921" s="34" t="s">
        <v>2256</v>
      </c>
      <c r="E921" s="34" t="s">
        <v>4156</v>
      </c>
      <c r="F921" s="35">
        <v>734310</v>
      </c>
      <c r="G921" s="36" t="s">
        <v>2255</v>
      </c>
      <c r="H921" s="35">
        <v>73431</v>
      </c>
      <c r="I921" s="34" t="s">
        <v>2308</v>
      </c>
      <c r="J921" s="34" t="s">
        <v>2309</v>
      </c>
      <c r="K921" s="50">
        <f t="shared" si="72"/>
        <v>479</v>
      </c>
      <c r="L921" s="38">
        <f t="shared" si="73"/>
        <v>807741</v>
      </c>
      <c r="M921" t="str">
        <f t="shared" si="74"/>
        <v/>
      </c>
    </row>
    <row r="922" spans="1:19" hidden="1" outlineLevel="1">
      <c r="B922" s="33">
        <v>44931</v>
      </c>
      <c r="C922" s="34" t="s">
        <v>5732</v>
      </c>
      <c r="D922" s="34" t="s">
        <v>2256</v>
      </c>
      <c r="E922" s="34" t="s">
        <v>2671</v>
      </c>
      <c r="F922" s="35">
        <v>943976</v>
      </c>
      <c r="G922" s="36" t="s">
        <v>2255</v>
      </c>
      <c r="H922" s="35">
        <v>94398</v>
      </c>
      <c r="I922" s="34" t="s">
        <v>2308</v>
      </c>
      <c r="J922" s="34" t="s">
        <v>2309</v>
      </c>
      <c r="K922" s="50">
        <f t="shared" si="72"/>
        <v>474</v>
      </c>
      <c r="L922" s="38">
        <f t="shared" si="73"/>
        <v>1038374</v>
      </c>
      <c r="M922" t="str">
        <f t="shared" si="74"/>
        <v/>
      </c>
    </row>
    <row r="923" spans="1:19" hidden="1" outlineLevel="1">
      <c r="B923" s="33">
        <v>44931</v>
      </c>
      <c r="C923" s="34" t="s">
        <v>5733</v>
      </c>
      <c r="D923" s="34" t="s">
        <v>2256</v>
      </c>
      <c r="E923" s="34" t="s">
        <v>3572</v>
      </c>
      <c r="F923" s="35">
        <v>734310</v>
      </c>
      <c r="G923" s="36" t="s">
        <v>2255</v>
      </c>
      <c r="H923" s="35">
        <v>73431</v>
      </c>
      <c r="I923" s="34" t="s">
        <v>2308</v>
      </c>
      <c r="J923" s="34" t="s">
        <v>2309</v>
      </c>
      <c r="K923" s="50">
        <f t="shared" si="72"/>
        <v>475</v>
      </c>
      <c r="L923" s="38">
        <f t="shared" si="73"/>
        <v>807741</v>
      </c>
      <c r="M923" t="str">
        <f t="shared" si="74"/>
        <v/>
      </c>
    </row>
    <row r="924" spans="1:19" outlineLevel="1">
      <c r="A924" s="75"/>
      <c r="B924" s="69">
        <v>44987</v>
      </c>
      <c r="C924" s="70" t="s">
        <v>3547</v>
      </c>
      <c r="D924" s="70" t="s">
        <v>2256</v>
      </c>
      <c r="E924" s="70" t="s">
        <v>2454</v>
      </c>
      <c r="F924" s="71">
        <v>555290</v>
      </c>
      <c r="G924" s="72" t="s">
        <v>2255</v>
      </c>
      <c r="H924" s="71">
        <v>55529</v>
      </c>
      <c r="I924" s="70" t="s">
        <v>2308</v>
      </c>
      <c r="J924" s="70" t="s">
        <v>2309</v>
      </c>
      <c r="K924" s="73">
        <f t="shared" si="72"/>
        <v>9790</v>
      </c>
      <c r="L924" s="74">
        <f t="shared" si="73"/>
        <v>610819</v>
      </c>
      <c r="M924" s="75" t="str">
        <f t="shared" si="74"/>
        <v/>
      </c>
      <c r="N924" s="75"/>
      <c r="O924" s="75"/>
      <c r="P924" s="75"/>
      <c r="Q924" s="75">
        <f>+VLOOKUP(K924,'20,04,2023'!Q$20:R$1052,2,0)</f>
        <v>610819</v>
      </c>
      <c r="R924" s="74">
        <f>Q924-L924</f>
        <v>0</v>
      </c>
      <c r="S924" s="75" t="s">
        <v>8324</v>
      </c>
    </row>
    <row r="925" spans="1:19" hidden="1" outlineLevel="1">
      <c r="B925" s="33">
        <v>44931</v>
      </c>
      <c r="C925" s="34" t="s">
        <v>5735</v>
      </c>
      <c r="D925" s="34" t="s">
        <v>2256</v>
      </c>
      <c r="E925" s="34" t="s">
        <v>5736</v>
      </c>
      <c r="F925" s="35">
        <v>1189648</v>
      </c>
      <c r="G925" s="36" t="s">
        <v>2255</v>
      </c>
      <c r="H925" s="35">
        <v>118965</v>
      </c>
      <c r="I925" s="34" t="s">
        <v>2308</v>
      </c>
      <c r="J925" s="34" t="s">
        <v>2309</v>
      </c>
      <c r="K925" s="50">
        <f t="shared" si="72"/>
        <v>477</v>
      </c>
      <c r="L925" s="38">
        <f t="shared" si="73"/>
        <v>1308613</v>
      </c>
      <c r="M925" t="str">
        <f t="shared" si="74"/>
        <v/>
      </c>
    </row>
    <row r="926" spans="1:19" hidden="1" outlineLevel="1">
      <c r="B926" s="33">
        <v>44931</v>
      </c>
      <c r="C926" s="34" t="s">
        <v>5737</v>
      </c>
      <c r="D926" s="34" t="s">
        <v>2256</v>
      </c>
      <c r="E926" s="34" t="s">
        <v>2497</v>
      </c>
      <c r="F926" s="35">
        <v>734310</v>
      </c>
      <c r="G926" s="36" t="s">
        <v>2255</v>
      </c>
      <c r="H926" s="35">
        <v>73431</v>
      </c>
      <c r="I926" s="34" t="s">
        <v>2308</v>
      </c>
      <c r="J926" s="34" t="s">
        <v>2309</v>
      </c>
      <c r="K926" s="50">
        <f t="shared" si="72"/>
        <v>478</v>
      </c>
      <c r="L926" s="38">
        <f t="shared" si="73"/>
        <v>807741</v>
      </c>
      <c r="M926" t="str">
        <f t="shared" si="74"/>
        <v/>
      </c>
    </row>
    <row r="927" spans="1:19" s="75" customFormat="1" hidden="1" outlineLevel="1">
      <c r="A927"/>
      <c r="B927" s="33">
        <v>44932</v>
      </c>
      <c r="C927" s="34" t="s">
        <v>5852</v>
      </c>
      <c r="D927" s="34" t="s">
        <v>2256</v>
      </c>
      <c r="E927" s="34" t="s">
        <v>3712</v>
      </c>
      <c r="F927" s="35">
        <v>734310</v>
      </c>
      <c r="G927" s="36" t="s">
        <v>2255</v>
      </c>
      <c r="H927" s="35">
        <v>73431</v>
      </c>
      <c r="I927" s="34" t="s">
        <v>2308</v>
      </c>
      <c r="J927" s="34" t="s">
        <v>2309</v>
      </c>
      <c r="K927" s="50">
        <f t="shared" si="72"/>
        <v>617</v>
      </c>
      <c r="L927" s="38">
        <f t="shared" si="73"/>
        <v>807741</v>
      </c>
      <c r="M927" t="str">
        <f t="shared" si="74"/>
        <v/>
      </c>
      <c r="N927"/>
      <c r="O927"/>
      <c r="P927"/>
      <c r="Q927"/>
      <c r="R927"/>
      <c r="S927"/>
    </row>
    <row r="928" spans="1:19" hidden="1" outlineLevel="1">
      <c r="B928" s="33">
        <v>44931</v>
      </c>
      <c r="C928" s="34" t="s">
        <v>5739</v>
      </c>
      <c r="D928" s="34" t="s">
        <v>2256</v>
      </c>
      <c r="E928" s="34" t="s">
        <v>3772</v>
      </c>
      <c r="F928" s="35">
        <v>734310</v>
      </c>
      <c r="G928" s="36" t="s">
        <v>2255</v>
      </c>
      <c r="H928" s="35">
        <v>73431</v>
      </c>
      <c r="I928" s="34" t="s">
        <v>2308</v>
      </c>
      <c r="J928" s="34" t="s">
        <v>2309</v>
      </c>
      <c r="K928" s="50">
        <f t="shared" si="72"/>
        <v>480</v>
      </c>
      <c r="L928" s="38">
        <f t="shared" si="73"/>
        <v>807741</v>
      </c>
      <c r="M928" t="str">
        <f t="shared" si="74"/>
        <v/>
      </c>
    </row>
    <row r="929" spans="1:19" hidden="1" outlineLevel="1">
      <c r="B929" s="33">
        <v>44931</v>
      </c>
      <c r="C929" s="34" t="s">
        <v>5740</v>
      </c>
      <c r="D929" s="34" t="s">
        <v>2256</v>
      </c>
      <c r="E929" s="34" t="s">
        <v>5741</v>
      </c>
      <c r="F929" s="35">
        <v>1644986</v>
      </c>
      <c r="G929" s="36" t="s">
        <v>2255</v>
      </c>
      <c r="H929" s="35">
        <v>164499</v>
      </c>
      <c r="I929" s="34" t="s">
        <v>2308</v>
      </c>
      <c r="J929" s="34" t="s">
        <v>2309</v>
      </c>
      <c r="K929" s="50">
        <f t="shared" si="72"/>
        <v>481</v>
      </c>
      <c r="L929" s="38">
        <f t="shared" si="73"/>
        <v>1809485</v>
      </c>
      <c r="M929" t="str">
        <f t="shared" si="74"/>
        <v/>
      </c>
    </row>
    <row r="930" spans="1:19" hidden="1" outlineLevel="1">
      <c r="B930" s="33">
        <v>44931</v>
      </c>
      <c r="C930" s="34" t="s">
        <v>5742</v>
      </c>
      <c r="D930" s="34" t="s">
        <v>2256</v>
      </c>
      <c r="E930" s="34" t="s">
        <v>3384</v>
      </c>
      <c r="F930" s="35">
        <v>734310</v>
      </c>
      <c r="G930" s="36" t="s">
        <v>2255</v>
      </c>
      <c r="H930" s="35">
        <v>73431</v>
      </c>
      <c r="I930" s="34" t="s">
        <v>2308</v>
      </c>
      <c r="J930" s="34" t="s">
        <v>2309</v>
      </c>
      <c r="K930" s="50">
        <f t="shared" si="72"/>
        <v>482</v>
      </c>
      <c r="L930" s="38">
        <f t="shared" si="73"/>
        <v>807741</v>
      </c>
      <c r="M930" t="str">
        <f t="shared" si="74"/>
        <v/>
      </c>
    </row>
    <row r="931" spans="1:19" hidden="1" outlineLevel="1">
      <c r="B931" s="33">
        <v>44931</v>
      </c>
      <c r="C931" s="34" t="s">
        <v>5743</v>
      </c>
      <c r="D931" s="34" t="s">
        <v>2256</v>
      </c>
      <c r="E931" s="34" t="s">
        <v>4261</v>
      </c>
      <c r="F931" s="35">
        <v>1189648</v>
      </c>
      <c r="G931" s="36" t="s">
        <v>2255</v>
      </c>
      <c r="H931" s="35">
        <v>118965</v>
      </c>
      <c r="I931" s="34" t="s">
        <v>2308</v>
      </c>
      <c r="J931" s="34" t="s">
        <v>2309</v>
      </c>
      <c r="K931" s="50">
        <f t="shared" si="72"/>
        <v>483</v>
      </c>
      <c r="L931" s="38">
        <f t="shared" si="73"/>
        <v>1308613</v>
      </c>
      <c r="M931" t="str">
        <f t="shared" si="74"/>
        <v/>
      </c>
    </row>
    <row r="932" spans="1:19" hidden="1" outlineLevel="1">
      <c r="B932" s="33">
        <v>44931</v>
      </c>
      <c r="C932" s="34" t="s">
        <v>5744</v>
      </c>
      <c r="D932" s="34" t="s">
        <v>2256</v>
      </c>
      <c r="E932" s="34" t="s">
        <v>2379</v>
      </c>
      <c r="F932" s="35">
        <v>1189648</v>
      </c>
      <c r="G932" s="36" t="s">
        <v>2255</v>
      </c>
      <c r="H932" s="35">
        <v>118965</v>
      </c>
      <c r="I932" s="34" t="s">
        <v>2308</v>
      </c>
      <c r="J932" s="34" t="s">
        <v>2309</v>
      </c>
      <c r="K932" s="50">
        <f t="shared" si="72"/>
        <v>484</v>
      </c>
      <c r="L932" s="38">
        <f t="shared" si="73"/>
        <v>1308613</v>
      </c>
      <c r="M932" t="str">
        <f t="shared" si="74"/>
        <v/>
      </c>
      <c r="R932" s="38">
        <f>Q932-L932</f>
        <v>-1308613</v>
      </c>
    </row>
    <row r="933" spans="1:19" s="75" customFormat="1" hidden="1" outlineLevel="1">
      <c r="A933"/>
      <c r="B933" s="33">
        <v>44931</v>
      </c>
      <c r="C933" s="34" t="s">
        <v>5745</v>
      </c>
      <c r="D933" s="34" t="s">
        <v>2256</v>
      </c>
      <c r="E933" s="34" t="s">
        <v>5272</v>
      </c>
      <c r="F933" s="35">
        <v>440586</v>
      </c>
      <c r="G933" s="36" t="s">
        <v>2255</v>
      </c>
      <c r="H933" s="35">
        <v>44059</v>
      </c>
      <c r="I933" s="34" t="s">
        <v>2308</v>
      </c>
      <c r="J933" s="34" t="s">
        <v>2309</v>
      </c>
      <c r="K933" s="50">
        <f t="shared" si="72"/>
        <v>485</v>
      </c>
      <c r="L933" s="38">
        <f t="shared" si="73"/>
        <v>484645</v>
      </c>
      <c r="M933" t="str">
        <f t="shared" si="74"/>
        <v/>
      </c>
      <c r="N933"/>
      <c r="O933"/>
      <c r="P933"/>
      <c r="Q933"/>
      <c r="R933"/>
      <c r="S933"/>
    </row>
    <row r="934" spans="1:19" hidden="1" outlineLevel="1">
      <c r="B934" s="33">
        <v>44931</v>
      </c>
      <c r="C934" s="34" t="s">
        <v>5746</v>
      </c>
      <c r="D934" s="34" t="s">
        <v>2256</v>
      </c>
      <c r="E934" s="34" t="s">
        <v>3654</v>
      </c>
      <c r="F934" s="35">
        <v>1189648</v>
      </c>
      <c r="G934" s="36" t="s">
        <v>2255</v>
      </c>
      <c r="H934" s="35">
        <v>118965</v>
      </c>
      <c r="I934" s="34" t="s">
        <v>2308</v>
      </c>
      <c r="J934" s="34" t="s">
        <v>2309</v>
      </c>
      <c r="K934" s="50">
        <f t="shared" si="72"/>
        <v>486</v>
      </c>
      <c r="L934" s="38">
        <f t="shared" si="73"/>
        <v>1308613</v>
      </c>
      <c r="M934" t="str">
        <f t="shared" si="74"/>
        <v/>
      </c>
    </row>
    <row r="935" spans="1:19" hidden="1" outlineLevel="1">
      <c r="B935" s="33">
        <v>44931</v>
      </c>
      <c r="C935" s="34" t="s">
        <v>5747</v>
      </c>
      <c r="D935" s="34" t="s">
        <v>2256</v>
      </c>
      <c r="E935" s="34" t="s">
        <v>2492</v>
      </c>
      <c r="F935" s="35">
        <v>734310</v>
      </c>
      <c r="G935" s="36" t="s">
        <v>2255</v>
      </c>
      <c r="H935" s="35">
        <v>73431</v>
      </c>
      <c r="I935" s="34" t="s">
        <v>2308</v>
      </c>
      <c r="J935" s="34" t="s">
        <v>2309</v>
      </c>
      <c r="K935" s="50">
        <f t="shared" si="72"/>
        <v>487</v>
      </c>
      <c r="L935" s="38">
        <f t="shared" si="73"/>
        <v>807741</v>
      </c>
      <c r="M935" t="str">
        <f t="shared" si="74"/>
        <v/>
      </c>
    </row>
    <row r="936" spans="1:19" hidden="1" outlineLevel="1">
      <c r="B936" s="33">
        <v>44931</v>
      </c>
      <c r="C936" s="34" t="s">
        <v>5748</v>
      </c>
      <c r="D936" s="34" t="s">
        <v>2256</v>
      </c>
      <c r="E936" s="34"/>
      <c r="F936" s="35">
        <v>0</v>
      </c>
      <c r="G936" s="36" t="s">
        <v>2255</v>
      </c>
      <c r="H936" s="35">
        <v>0</v>
      </c>
      <c r="I936" s="34" t="s">
        <v>2308</v>
      </c>
      <c r="J936" s="34" t="s">
        <v>2309</v>
      </c>
      <c r="K936" s="50">
        <f t="shared" si="72"/>
        <v>488</v>
      </c>
      <c r="L936" s="38">
        <f t="shared" si="73"/>
        <v>0</v>
      </c>
      <c r="M936" t="str">
        <f t="shared" si="74"/>
        <v/>
      </c>
    </row>
    <row r="937" spans="1:19" hidden="1" outlineLevel="1">
      <c r="B937" s="33">
        <v>44931</v>
      </c>
      <c r="C937" s="34" t="s">
        <v>5037</v>
      </c>
      <c r="D937" s="34" t="s">
        <v>2256</v>
      </c>
      <c r="E937" s="34" t="s">
        <v>5749</v>
      </c>
      <c r="F937" s="35">
        <v>734310</v>
      </c>
      <c r="G937" s="36" t="s">
        <v>2255</v>
      </c>
      <c r="H937" s="35">
        <v>73431</v>
      </c>
      <c r="I937" s="34" t="s">
        <v>2512</v>
      </c>
      <c r="J937" s="34" t="s">
        <v>2513</v>
      </c>
      <c r="K937" s="50">
        <f t="shared" si="72"/>
        <v>489</v>
      </c>
      <c r="L937" s="38">
        <f t="shared" si="73"/>
        <v>807741</v>
      </c>
      <c r="M937" t="str">
        <f t="shared" si="74"/>
        <v/>
      </c>
    </row>
    <row r="938" spans="1:19" hidden="1" outlineLevel="1">
      <c r="B938" s="33">
        <v>44931</v>
      </c>
      <c r="C938" s="34" t="s">
        <v>5750</v>
      </c>
      <c r="D938" s="34" t="s">
        <v>2256</v>
      </c>
      <c r="E938" s="34" t="s">
        <v>5751</v>
      </c>
      <c r="F938" s="35">
        <v>1189648</v>
      </c>
      <c r="G938" s="36" t="s">
        <v>2255</v>
      </c>
      <c r="H938" s="35">
        <v>118965</v>
      </c>
      <c r="I938" s="34" t="s">
        <v>2512</v>
      </c>
      <c r="J938" s="34" t="s">
        <v>2513</v>
      </c>
      <c r="K938" s="50">
        <f t="shared" si="72"/>
        <v>490</v>
      </c>
      <c r="L938" s="38">
        <f t="shared" si="73"/>
        <v>1308613</v>
      </c>
      <c r="M938" t="str">
        <f t="shared" si="74"/>
        <v/>
      </c>
    </row>
    <row r="939" spans="1:19" hidden="1" outlineLevel="1">
      <c r="B939" s="33">
        <v>44932</v>
      </c>
      <c r="C939" s="34" t="s">
        <v>5835</v>
      </c>
      <c r="D939" s="34" t="s">
        <v>2256</v>
      </c>
      <c r="E939" s="34" t="s">
        <v>2584</v>
      </c>
      <c r="F939" s="35">
        <v>706248</v>
      </c>
      <c r="G939" s="36" t="s">
        <v>2255</v>
      </c>
      <c r="H939" s="35">
        <v>70625</v>
      </c>
      <c r="I939" s="34" t="s">
        <v>2308</v>
      </c>
      <c r="J939" s="34" t="s">
        <v>2309</v>
      </c>
      <c r="K939" s="50">
        <f t="shared" si="72"/>
        <v>601</v>
      </c>
      <c r="L939" s="38">
        <f t="shared" si="73"/>
        <v>776873</v>
      </c>
      <c r="M939" t="str">
        <f t="shared" si="74"/>
        <v/>
      </c>
    </row>
    <row r="940" spans="1:19" hidden="1" outlineLevel="1">
      <c r="B940" s="33">
        <v>44931</v>
      </c>
      <c r="C940" s="34" t="s">
        <v>5754</v>
      </c>
      <c r="D940" s="34" t="s">
        <v>2256</v>
      </c>
      <c r="E940" s="34" t="s">
        <v>5755</v>
      </c>
      <c r="F940" s="35">
        <v>1189648</v>
      </c>
      <c r="G940" s="36" t="s">
        <v>2255</v>
      </c>
      <c r="H940" s="35">
        <v>118965</v>
      </c>
      <c r="I940" s="34" t="s">
        <v>2512</v>
      </c>
      <c r="J940" s="34" t="s">
        <v>2513</v>
      </c>
      <c r="K940" s="50">
        <f t="shared" si="72"/>
        <v>492</v>
      </c>
      <c r="L940" s="38">
        <f t="shared" si="73"/>
        <v>1308613</v>
      </c>
      <c r="M940" t="str">
        <f t="shared" si="74"/>
        <v/>
      </c>
    </row>
    <row r="941" spans="1:19" hidden="1" outlineLevel="1">
      <c r="B941" s="33">
        <v>44931</v>
      </c>
      <c r="C941" s="34" t="s">
        <v>5756</v>
      </c>
      <c r="D941" s="34" t="s">
        <v>2256</v>
      </c>
      <c r="E941" s="34" t="s">
        <v>5757</v>
      </c>
      <c r="F941" s="35">
        <v>734310</v>
      </c>
      <c r="G941" s="36" t="s">
        <v>2255</v>
      </c>
      <c r="H941" s="35">
        <v>73431</v>
      </c>
      <c r="I941" s="34" t="s">
        <v>2512</v>
      </c>
      <c r="J941" s="34" t="s">
        <v>2513</v>
      </c>
      <c r="K941" s="50">
        <f t="shared" si="72"/>
        <v>493</v>
      </c>
      <c r="L941" s="38">
        <f t="shared" si="73"/>
        <v>807741</v>
      </c>
      <c r="M941" t="str">
        <f t="shared" si="74"/>
        <v/>
      </c>
      <c r="R941" s="38">
        <f>Q941-L941</f>
        <v>-807741</v>
      </c>
    </row>
    <row r="942" spans="1:19" hidden="1" outlineLevel="1">
      <c r="B942" s="33">
        <v>44931</v>
      </c>
      <c r="C942" s="34" t="s">
        <v>5758</v>
      </c>
      <c r="D942" s="34" t="s">
        <v>2256</v>
      </c>
      <c r="E942" s="34" t="s">
        <v>5759</v>
      </c>
      <c r="F942" s="35">
        <v>734310</v>
      </c>
      <c r="G942" s="36" t="s">
        <v>2255</v>
      </c>
      <c r="H942" s="35">
        <v>73431</v>
      </c>
      <c r="I942" s="34" t="s">
        <v>2512</v>
      </c>
      <c r="J942" s="34" t="s">
        <v>2513</v>
      </c>
      <c r="K942" s="50">
        <f t="shared" si="72"/>
        <v>494</v>
      </c>
      <c r="L942" s="38">
        <f t="shared" si="73"/>
        <v>807741</v>
      </c>
      <c r="M942" t="str">
        <f t="shared" si="74"/>
        <v/>
      </c>
    </row>
    <row r="943" spans="1:19" hidden="1" outlineLevel="1">
      <c r="B943" s="33">
        <v>44932</v>
      </c>
      <c r="C943" s="34" t="s">
        <v>5838</v>
      </c>
      <c r="D943" s="34" t="s">
        <v>2256</v>
      </c>
      <c r="E943" s="34" t="s">
        <v>4377</v>
      </c>
      <c r="F943" s="35">
        <v>822493</v>
      </c>
      <c r="G943" s="36" t="s">
        <v>2255</v>
      </c>
      <c r="H943" s="35">
        <v>82249</v>
      </c>
      <c r="I943" s="34" t="s">
        <v>2308</v>
      </c>
      <c r="J943" s="34" t="s">
        <v>2309</v>
      </c>
      <c r="K943" s="50">
        <f t="shared" si="72"/>
        <v>604</v>
      </c>
      <c r="L943" s="38">
        <f t="shared" si="73"/>
        <v>904742</v>
      </c>
      <c r="M943" t="str">
        <f t="shared" si="74"/>
        <v/>
      </c>
    </row>
    <row r="944" spans="1:19" hidden="1" outlineLevel="1">
      <c r="B944" s="33">
        <v>44931</v>
      </c>
      <c r="C944" s="34" t="s">
        <v>5762</v>
      </c>
      <c r="D944" s="34" t="s">
        <v>2256</v>
      </c>
      <c r="E944" s="34" t="s">
        <v>5763</v>
      </c>
      <c r="F944" s="35">
        <v>367155</v>
      </c>
      <c r="G944" s="36" t="s">
        <v>2255</v>
      </c>
      <c r="H944" s="35">
        <v>36716</v>
      </c>
      <c r="I944" s="34" t="s">
        <v>2512</v>
      </c>
      <c r="J944" s="34" t="s">
        <v>2513</v>
      </c>
      <c r="K944" s="50">
        <f t="shared" si="72"/>
        <v>496</v>
      </c>
      <c r="L944" s="38">
        <f t="shared" si="73"/>
        <v>403871</v>
      </c>
      <c r="M944" t="str">
        <f t="shared" si="74"/>
        <v/>
      </c>
    </row>
    <row r="945" spans="1:19" hidden="1" outlineLevel="1">
      <c r="B945" s="33">
        <v>44931</v>
      </c>
      <c r="C945" s="34" t="s">
        <v>5764</v>
      </c>
      <c r="D945" s="34" t="s">
        <v>2256</v>
      </c>
      <c r="E945" s="34" t="s">
        <v>5765</v>
      </c>
      <c r="F945" s="35">
        <v>1189648</v>
      </c>
      <c r="G945" s="36" t="s">
        <v>2255</v>
      </c>
      <c r="H945" s="35">
        <v>118965</v>
      </c>
      <c r="I945" s="34" t="s">
        <v>2512</v>
      </c>
      <c r="J945" s="34" t="s">
        <v>2513</v>
      </c>
      <c r="K945" s="50">
        <f t="shared" si="72"/>
        <v>497</v>
      </c>
      <c r="L945" s="38">
        <f t="shared" si="73"/>
        <v>1308613</v>
      </c>
      <c r="M945" t="str">
        <f t="shared" si="74"/>
        <v/>
      </c>
    </row>
    <row r="946" spans="1:19" s="75" customFormat="1" hidden="1" outlineLevel="1">
      <c r="A946"/>
      <c r="B946" s="33">
        <v>44931</v>
      </c>
      <c r="C946" s="34" t="s">
        <v>5766</v>
      </c>
      <c r="D946" s="34" t="s">
        <v>2256</v>
      </c>
      <c r="E946" s="34" t="s">
        <v>5767</v>
      </c>
      <c r="F946" s="35">
        <v>963339</v>
      </c>
      <c r="G946" s="36" t="s">
        <v>2255</v>
      </c>
      <c r="H946" s="35">
        <v>96334</v>
      </c>
      <c r="I946" s="34" t="s">
        <v>2512</v>
      </c>
      <c r="J946" s="34" t="s">
        <v>2513</v>
      </c>
      <c r="K946" s="50">
        <f t="shared" si="72"/>
        <v>498</v>
      </c>
      <c r="L946" s="38">
        <f t="shared" si="73"/>
        <v>1059673</v>
      </c>
      <c r="M946" t="str">
        <f t="shared" si="74"/>
        <v/>
      </c>
      <c r="N946"/>
      <c r="O946"/>
      <c r="P946"/>
      <c r="Q946"/>
      <c r="R946"/>
      <c r="S946"/>
    </row>
    <row r="947" spans="1:19" s="75" customFormat="1" hidden="1" outlineLevel="1">
      <c r="A947"/>
      <c r="B947" s="33">
        <v>44931</v>
      </c>
      <c r="C947" s="34" t="s">
        <v>5768</v>
      </c>
      <c r="D947" s="34" t="s">
        <v>2256</v>
      </c>
      <c r="E947" s="34" t="s">
        <v>5769</v>
      </c>
      <c r="F947" s="35">
        <v>640358</v>
      </c>
      <c r="G947" s="36" t="s">
        <v>2255</v>
      </c>
      <c r="H947" s="35">
        <v>64036</v>
      </c>
      <c r="I947" s="34" t="s">
        <v>2512</v>
      </c>
      <c r="J947" s="34" t="s">
        <v>2513</v>
      </c>
      <c r="K947" s="50">
        <f t="shared" si="72"/>
        <v>499</v>
      </c>
      <c r="L947" s="38">
        <f t="shared" si="73"/>
        <v>704394</v>
      </c>
      <c r="M947" t="str">
        <f t="shared" si="74"/>
        <v/>
      </c>
      <c r="N947"/>
      <c r="O947"/>
      <c r="P947"/>
      <c r="Q947"/>
      <c r="R947"/>
      <c r="S947"/>
    </row>
    <row r="948" spans="1:19" hidden="1" outlineLevel="1">
      <c r="B948" s="33">
        <v>44931</v>
      </c>
      <c r="C948" s="34" t="s">
        <v>5770</v>
      </c>
      <c r="D948" s="34" t="s">
        <v>2256</v>
      </c>
      <c r="E948" s="34" t="s">
        <v>5771</v>
      </c>
      <c r="F948" s="35">
        <v>822493</v>
      </c>
      <c r="G948" s="36" t="s">
        <v>2255</v>
      </c>
      <c r="H948" s="35">
        <v>82249</v>
      </c>
      <c r="I948" s="34" t="s">
        <v>2512</v>
      </c>
      <c r="J948" s="34" t="s">
        <v>2513</v>
      </c>
      <c r="K948" s="50">
        <f t="shared" si="72"/>
        <v>500</v>
      </c>
      <c r="L948" s="38">
        <f t="shared" si="73"/>
        <v>904742</v>
      </c>
      <c r="M948" t="str">
        <f t="shared" si="74"/>
        <v/>
      </c>
    </row>
    <row r="949" spans="1:19" hidden="1" outlineLevel="1">
      <c r="B949" s="33">
        <v>44931</v>
      </c>
      <c r="C949" s="34" t="s">
        <v>5772</v>
      </c>
      <c r="D949" s="34" t="s">
        <v>2256</v>
      </c>
      <c r="E949" s="34" t="s">
        <v>5773</v>
      </c>
      <c r="F949" s="35">
        <v>1844890</v>
      </c>
      <c r="G949" s="36" t="s">
        <v>2255</v>
      </c>
      <c r="H949" s="35">
        <v>184489</v>
      </c>
      <c r="I949" s="34" t="s">
        <v>2504</v>
      </c>
      <c r="J949" s="34" t="s">
        <v>2505</v>
      </c>
      <c r="K949" s="50">
        <f t="shared" si="72"/>
        <v>502</v>
      </c>
      <c r="L949" s="38">
        <f t="shared" si="73"/>
        <v>2029379</v>
      </c>
      <c r="M949" t="str">
        <f t="shared" si="74"/>
        <v/>
      </c>
    </row>
    <row r="950" spans="1:19" hidden="1" outlineLevel="1">
      <c r="B950" s="33">
        <v>44931</v>
      </c>
      <c r="C950" s="34" t="s">
        <v>5774</v>
      </c>
      <c r="D950" s="34" t="s">
        <v>2256</v>
      </c>
      <c r="E950" s="34" t="s">
        <v>5775</v>
      </c>
      <c r="F950" s="35">
        <v>2301794</v>
      </c>
      <c r="G950" s="36" t="s">
        <v>2255</v>
      </c>
      <c r="H950" s="35">
        <v>230179</v>
      </c>
      <c r="I950" s="34" t="s">
        <v>2504</v>
      </c>
      <c r="J950" s="34" t="s">
        <v>2505</v>
      </c>
      <c r="K950" s="50">
        <f t="shared" si="72"/>
        <v>503</v>
      </c>
      <c r="L950" s="38">
        <f t="shared" si="73"/>
        <v>2531973</v>
      </c>
      <c r="M950" t="str">
        <f t="shared" si="74"/>
        <v/>
      </c>
    </row>
    <row r="951" spans="1:19" hidden="1" outlineLevel="1">
      <c r="B951" s="33">
        <v>44931</v>
      </c>
      <c r="C951" s="34" t="s">
        <v>5776</v>
      </c>
      <c r="D951" s="34" t="s">
        <v>2256</v>
      </c>
      <c r="E951" s="34" t="s">
        <v>5777</v>
      </c>
      <c r="F951" s="35">
        <v>367155</v>
      </c>
      <c r="G951" s="36" t="s">
        <v>2255</v>
      </c>
      <c r="H951" s="35">
        <v>36716</v>
      </c>
      <c r="I951" s="34" t="s">
        <v>2504</v>
      </c>
      <c r="J951" s="34" t="s">
        <v>2505</v>
      </c>
      <c r="K951" s="50">
        <f t="shared" si="72"/>
        <v>504</v>
      </c>
      <c r="L951" s="38">
        <f t="shared" si="73"/>
        <v>403871</v>
      </c>
      <c r="M951" t="str">
        <f t="shared" si="74"/>
        <v/>
      </c>
    </row>
    <row r="952" spans="1:19" hidden="1" outlineLevel="1">
      <c r="B952" s="33">
        <v>44931</v>
      </c>
      <c r="C952" s="34" t="s">
        <v>5778</v>
      </c>
      <c r="D952" s="34" t="s">
        <v>2256</v>
      </c>
      <c r="E952" s="34" t="s">
        <v>5779</v>
      </c>
      <c r="F952" s="35">
        <v>734310</v>
      </c>
      <c r="G952" s="36" t="s">
        <v>2255</v>
      </c>
      <c r="H952" s="35">
        <v>73431</v>
      </c>
      <c r="I952" s="34" t="s">
        <v>2504</v>
      </c>
      <c r="J952" s="34" t="s">
        <v>2505</v>
      </c>
      <c r="K952" s="50">
        <f t="shared" si="72"/>
        <v>505</v>
      </c>
      <c r="L952" s="38">
        <f t="shared" si="73"/>
        <v>807741</v>
      </c>
      <c r="M952" t="str">
        <f t="shared" si="74"/>
        <v/>
      </c>
    </row>
    <row r="953" spans="1:19" hidden="1" outlineLevel="1">
      <c r="B953" s="33">
        <v>44931</v>
      </c>
      <c r="C953" s="34" t="s">
        <v>5780</v>
      </c>
      <c r="D953" s="34" t="s">
        <v>2256</v>
      </c>
      <c r="E953" s="34" t="s">
        <v>5781</v>
      </c>
      <c r="F953" s="35">
        <v>734310</v>
      </c>
      <c r="G953" s="36" t="s">
        <v>2255</v>
      </c>
      <c r="H953" s="35">
        <v>73431</v>
      </c>
      <c r="I953" s="34" t="s">
        <v>2504</v>
      </c>
      <c r="J953" s="34" t="s">
        <v>2505</v>
      </c>
      <c r="K953" s="50">
        <f t="shared" si="72"/>
        <v>506</v>
      </c>
      <c r="L953" s="38">
        <f t="shared" si="73"/>
        <v>807741</v>
      </c>
      <c r="M953" t="str">
        <f t="shared" si="74"/>
        <v/>
      </c>
    </row>
    <row r="954" spans="1:19" hidden="1" outlineLevel="1">
      <c r="B954" s="33">
        <v>44931</v>
      </c>
      <c r="C954" s="34" t="s">
        <v>4890</v>
      </c>
      <c r="D954" s="34" t="s">
        <v>2256</v>
      </c>
      <c r="E954" s="34" t="s">
        <v>5782</v>
      </c>
      <c r="F954" s="35">
        <v>1244435</v>
      </c>
      <c r="G954" s="36" t="s">
        <v>2255</v>
      </c>
      <c r="H954" s="35">
        <v>124444</v>
      </c>
      <c r="I954" s="34" t="s">
        <v>2504</v>
      </c>
      <c r="J954" s="34" t="s">
        <v>2505</v>
      </c>
      <c r="K954" s="50">
        <f t="shared" si="72"/>
        <v>507</v>
      </c>
      <c r="L954" s="38">
        <f t="shared" si="73"/>
        <v>1368879</v>
      </c>
      <c r="M954" t="str">
        <f t="shared" si="74"/>
        <v/>
      </c>
      <c r="R954" s="38">
        <f>Q954-L954</f>
        <v>-1368879</v>
      </c>
    </row>
    <row r="955" spans="1:19" hidden="1" outlineLevel="1">
      <c r="B955" s="33">
        <v>44931</v>
      </c>
      <c r="C955" s="34" t="s">
        <v>5783</v>
      </c>
      <c r="D955" s="34" t="s">
        <v>2256</v>
      </c>
      <c r="E955" s="34" t="s">
        <v>5784</v>
      </c>
      <c r="F955" s="35">
        <v>734310</v>
      </c>
      <c r="G955" s="36" t="s">
        <v>2255</v>
      </c>
      <c r="H955" s="35">
        <v>73431</v>
      </c>
      <c r="I955" s="34" t="s">
        <v>2308</v>
      </c>
      <c r="J955" s="34" t="s">
        <v>2309</v>
      </c>
      <c r="K955" s="50">
        <f t="shared" si="72"/>
        <v>508</v>
      </c>
      <c r="L955" s="38">
        <f t="shared" si="73"/>
        <v>807741</v>
      </c>
      <c r="M955" t="str">
        <f t="shared" si="74"/>
        <v/>
      </c>
    </row>
    <row r="956" spans="1:19" outlineLevel="1">
      <c r="A956" s="75"/>
      <c r="B956" s="69">
        <v>44931</v>
      </c>
      <c r="C956" s="70" t="s">
        <v>5785</v>
      </c>
      <c r="D956" s="70" t="s">
        <v>2256</v>
      </c>
      <c r="E956" s="70" t="s">
        <v>4078</v>
      </c>
      <c r="F956" s="71">
        <v>734310</v>
      </c>
      <c r="G956" s="72" t="s">
        <v>2255</v>
      </c>
      <c r="H956" s="71">
        <v>73431</v>
      </c>
      <c r="I956" s="70" t="s">
        <v>2308</v>
      </c>
      <c r="J956" s="70" t="s">
        <v>2309</v>
      </c>
      <c r="K956" s="73">
        <f t="shared" si="72"/>
        <v>509</v>
      </c>
      <c r="L956" s="74">
        <f t="shared" si="73"/>
        <v>807741</v>
      </c>
      <c r="M956" s="75" t="str">
        <f t="shared" si="74"/>
        <v/>
      </c>
      <c r="N956" s="75"/>
      <c r="O956" s="75"/>
      <c r="P956" s="75"/>
      <c r="Q956" s="75">
        <f>+VLOOKUP(K956,'20,04,2023'!Q$20:R$1052,2,0)</f>
        <v>807741</v>
      </c>
      <c r="R956" s="74">
        <f>Q956-L956</f>
        <v>0</v>
      </c>
      <c r="S956" s="75" t="s">
        <v>8324</v>
      </c>
    </row>
    <row r="957" spans="1:19" hidden="1" outlineLevel="1">
      <c r="B957" s="33">
        <v>44931</v>
      </c>
      <c r="C957" s="34" t="s">
        <v>5786</v>
      </c>
      <c r="D957" s="34" t="s">
        <v>2256</v>
      </c>
      <c r="E957" s="34" t="s">
        <v>3799</v>
      </c>
      <c r="F957" s="35">
        <v>734310</v>
      </c>
      <c r="G957" s="36" t="s">
        <v>2255</v>
      </c>
      <c r="H957" s="35">
        <v>73431</v>
      </c>
      <c r="I957" s="34" t="s">
        <v>2308</v>
      </c>
      <c r="J957" s="34" t="s">
        <v>2309</v>
      </c>
      <c r="K957" s="50">
        <f t="shared" si="72"/>
        <v>510</v>
      </c>
      <c r="L957" s="38">
        <f t="shared" si="73"/>
        <v>807741</v>
      </c>
      <c r="M957" t="str">
        <f t="shared" si="74"/>
        <v/>
      </c>
    </row>
    <row r="958" spans="1:19" hidden="1" outlineLevel="1">
      <c r="B958" s="33">
        <v>44931</v>
      </c>
      <c r="C958" s="34" t="s">
        <v>5787</v>
      </c>
      <c r="D958" s="34" t="s">
        <v>2256</v>
      </c>
      <c r="E958" s="34" t="s">
        <v>3438</v>
      </c>
      <c r="F958" s="35">
        <v>734310</v>
      </c>
      <c r="G958" s="36" t="s">
        <v>2255</v>
      </c>
      <c r="H958" s="35">
        <v>73431</v>
      </c>
      <c r="I958" s="34" t="s">
        <v>2308</v>
      </c>
      <c r="J958" s="34" t="s">
        <v>2309</v>
      </c>
      <c r="K958" s="50">
        <f t="shared" si="72"/>
        <v>511</v>
      </c>
      <c r="L958" s="38">
        <f t="shared" si="73"/>
        <v>807741</v>
      </c>
      <c r="M958" t="str">
        <f t="shared" si="74"/>
        <v/>
      </c>
    </row>
    <row r="959" spans="1:19" hidden="1" outlineLevel="1">
      <c r="B959" s="33">
        <v>44931</v>
      </c>
      <c r="C959" s="34" t="s">
        <v>5788</v>
      </c>
      <c r="D959" s="34" t="s">
        <v>2256</v>
      </c>
      <c r="E959" s="34" t="s">
        <v>4086</v>
      </c>
      <c r="F959" s="35">
        <v>734310</v>
      </c>
      <c r="G959" s="36" t="s">
        <v>2255</v>
      </c>
      <c r="H959" s="35">
        <v>73431</v>
      </c>
      <c r="I959" s="34" t="s">
        <v>2308</v>
      </c>
      <c r="J959" s="34" t="s">
        <v>2309</v>
      </c>
      <c r="K959" s="50">
        <f t="shared" si="72"/>
        <v>512</v>
      </c>
      <c r="L959" s="38">
        <f t="shared" si="73"/>
        <v>807741</v>
      </c>
      <c r="M959" t="str">
        <f t="shared" si="74"/>
        <v/>
      </c>
      <c r="R959" s="38">
        <f>Q959-L959</f>
        <v>-807741</v>
      </c>
    </row>
    <row r="960" spans="1:19" hidden="1" outlineLevel="1">
      <c r="B960" s="33">
        <v>44931</v>
      </c>
      <c r="C960" s="34" t="s">
        <v>5789</v>
      </c>
      <c r="D960" s="34" t="s">
        <v>2256</v>
      </c>
      <c r="E960" s="34" t="s">
        <v>2523</v>
      </c>
      <c r="F960" s="35">
        <v>734310</v>
      </c>
      <c r="G960" s="36" t="s">
        <v>2255</v>
      </c>
      <c r="H960" s="35">
        <v>73431</v>
      </c>
      <c r="I960" s="34" t="s">
        <v>2308</v>
      </c>
      <c r="J960" s="34" t="s">
        <v>2309</v>
      </c>
      <c r="K960" s="50">
        <f t="shared" si="72"/>
        <v>513</v>
      </c>
      <c r="L960" s="38">
        <f t="shared" si="73"/>
        <v>807741</v>
      </c>
      <c r="M960" t="str">
        <f t="shared" si="74"/>
        <v/>
      </c>
    </row>
    <row r="961" spans="2:13" hidden="1" outlineLevel="1">
      <c r="B961" s="33">
        <v>44931</v>
      </c>
      <c r="C961" s="34" t="s">
        <v>5790</v>
      </c>
      <c r="D961" s="34" t="s">
        <v>2256</v>
      </c>
      <c r="E961" s="34" t="s">
        <v>2525</v>
      </c>
      <c r="F961" s="35">
        <v>367155</v>
      </c>
      <c r="G961" s="36" t="s">
        <v>2255</v>
      </c>
      <c r="H961" s="35">
        <v>36716</v>
      </c>
      <c r="I961" s="34" t="s">
        <v>2308</v>
      </c>
      <c r="J961" s="34" t="s">
        <v>2309</v>
      </c>
      <c r="K961" s="50">
        <f t="shared" si="72"/>
        <v>514</v>
      </c>
      <c r="L961" s="38">
        <f t="shared" si="73"/>
        <v>403871</v>
      </c>
      <c r="M961" t="str">
        <f t="shared" si="74"/>
        <v/>
      </c>
    </row>
    <row r="962" spans="2:13" hidden="1" outlineLevel="1">
      <c r="B962" s="33">
        <v>44931</v>
      </c>
      <c r="C962" s="34" t="s">
        <v>5791</v>
      </c>
      <c r="D962" s="34" t="s">
        <v>2256</v>
      </c>
      <c r="E962" s="34" t="s">
        <v>5792</v>
      </c>
      <c r="F962" s="35">
        <v>734310</v>
      </c>
      <c r="G962" s="36" t="s">
        <v>2255</v>
      </c>
      <c r="H962" s="35">
        <v>73431</v>
      </c>
      <c r="I962" s="34" t="s">
        <v>2308</v>
      </c>
      <c r="J962" s="34" t="s">
        <v>2309</v>
      </c>
      <c r="K962" s="50">
        <f t="shared" si="72"/>
        <v>515</v>
      </c>
      <c r="L962" s="38">
        <f t="shared" si="73"/>
        <v>807741</v>
      </c>
      <c r="M962" t="str">
        <f t="shared" si="74"/>
        <v/>
      </c>
    </row>
    <row r="963" spans="2:13" hidden="1" outlineLevel="1">
      <c r="B963" s="33">
        <v>44931</v>
      </c>
      <c r="C963" s="34" t="s">
        <v>5793</v>
      </c>
      <c r="D963" s="34" t="s">
        <v>2256</v>
      </c>
      <c r="E963" s="34" t="s">
        <v>2521</v>
      </c>
      <c r="F963" s="35">
        <v>1189648</v>
      </c>
      <c r="G963" s="36" t="s">
        <v>2255</v>
      </c>
      <c r="H963" s="35">
        <v>118965</v>
      </c>
      <c r="I963" s="34" t="s">
        <v>2308</v>
      </c>
      <c r="J963" s="34" t="s">
        <v>2309</v>
      </c>
      <c r="K963" s="50">
        <f t="shared" si="72"/>
        <v>516</v>
      </c>
      <c r="L963" s="38">
        <f t="shared" si="73"/>
        <v>1308613</v>
      </c>
      <c r="M963" t="str">
        <f t="shared" si="74"/>
        <v/>
      </c>
    </row>
    <row r="964" spans="2:13" hidden="1" outlineLevel="1">
      <c r="B964" s="33">
        <v>44931</v>
      </c>
      <c r="C964" s="34" t="s">
        <v>5794</v>
      </c>
      <c r="D964" s="34" t="s">
        <v>2256</v>
      </c>
      <c r="E964" s="34" t="s">
        <v>2581</v>
      </c>
      <c r="F964" s="35">
        <v>734310</v>
      </c>
      <c r="G964" s="36" t="s">
        <v>2255</v>
      </c>
      <c r="H964" s="35">
        <v>73431</v>
      </c>
      <c r="I964" s="34" t="s">
        <v>2308</v>
      </c>
      <c r="J964" s="34" t="s">
        <v>2309</v>
      </c>
      <c r="K964" s="50">
        <f t="shared" ref="K964:K1027" si="75">+C964*1</f>
        <v>517</v>
      </c>
      <c r="L964" s="38">
        <f t="shared" ref="L964:L1027" si="76">+F964+H964</f>
        <v>807741</v>
      </c>
      <c r="M964" t="str">
        <f t="shared" ref="M964:M1027" si="77">+IF(L964&gt;=0,"","HT")</f>
        <v/>
      </c>
    </row>
    <row r="965" spans="2:13" hidden="1" outlineLevel="1">
      <c r="B965" s="33">
        <v>44931</v>
      </c>
      <c r="C965" s="34" t="s">
        <v>5795</v>
      </c>
      <c r="D965" s="34" t="s">
        <v>2256</v>
      </c>
      <c r="E965" s="34" t="s">
        <v>3516</v>
      </c>
      <c r="F965" s="35">
        <v>734310</v>
      </c>
      <c r="G965" s="36" t="s">
        <v>2255</v>
      </c>
      <c r="H965" s="35">
        <v>73431</v>
      </c>
      <c r="I965" s="34" t="s">
        <v>2308</v>
      </c>
      <c r="J965" s="34" t="s">
        <v>2309</v>
      </c>
      <c r="K965" s="50">
        <f t="shared" si="75"/>
        <v>518</v>
      </c>
      <c r="L965" s="38">
        <f t="shared" si="76"/>
        <v>807741</v>
      </c>
      <c r="M965" t="str">
        <f t="shared" si="77"/>
        <v/>
      </c>
    </row>
    <row r="966" spans="2:13" hidden="1" outlineLevel="1">
      <c r="B966" s="33">
        <v>44931</v>
      </c>
      <c r="C966" s="34" t="s">
        <v>5796</v>
      </c>
      <c r="D966" s="34" t="s">
        <v>2256</v>
      </c>
      <c r="E966" s="34" t="s">
        <v>5797</v>
      </c>
      <c r="F966" s="35">
        <v>669727</v>
      </c>
      <c r="G966" s="36" t="s">
        <v>2255</v>
      </c>
      <c r="H966" s="35">
        <v>66973</v>
      </c>
      <c r="I966" s="34" t="s">
        <v>2308</v>
      </c>
      <c r="J966" s="34" t="s">
        <v>2309</v>
      </c>
      <c r="K966" s="50">
        <f t="shared" si="75"/>
        <v>519</v>
      </c>
      <c r="L966" s="38">
        <f t="shared" si="76"/>
        <v>736700</v>
      </c>
      <c r="M966" t="str">
        <f t="shared" si="77"/>
        <v/>
      </c>
    </row>
    <row r="967" spans="2:13" hidden="1" outlineLevel="1">
      <c r="B967" s="33">
        <v>44931</v>
      </c>
      <c r="C967" s="34" t="s">
        <v>5798</v>
      </c>
      <c r="D967" s="34" t="s">
        <v>2256</v>
      </c>
      <c r="E967" s="34" t="s">
        <v>2523</v>
      </c>
      <c r="F967" s="35">
        <v>881311</v>
      </c>
      <c r="G967" s="36" t="s">
        <v>2255</v>
      </c>
      <c r="H967" s="35">
        <v>88131</v>
      </c>
      <c r="I967" s="34" t="s">
        <v>2308</v>
      </c>
      <c r="J967" s="34" t="s">
        <v>2309</v>
      </c>
      <c r="K967" s="50">
        <f t="shared" si="75"/>
        <v>520</v>
      </c>
      <c r="L967" s="38">
        <f t="shared" si="76"/>
        <v>969442</v>
      </c>
      <c r="M967" t="str">
        <f t="shared" si="77"/>
        <v/>
      </c>
    </row>
    <row r="968" spans="2:13" hidden="1" outlineLevel="1">
      <c r="B968" s="33">
        <v>44932</v>
      </c>
      <c r="C968" s="34" t="s">
        <v>5799</v>
      </c>
      <c r="D968" s="34" t="s">
        <v>2256</v>
      </c>
      <c r="E968" s="34" t="s">
        <v>3466</v>
      </c>
      <c r="F968" s="35">
        <v>1189648</v>
      </c>
      <c r="G968" s="36" t="s">
        <v>2255</v>
      </c>
      <c r="H968" s="35">
        <v>118965</v>
      </c>
      <c r="I968" s="34" t="s">
        <v>2308</v>
      </c>
      <c r="J968" s="34" t="s">
        <v>2309</v>
      </c>
      <c r="K968" s="50">
        <f t="shared" si="75"/>
        <v>528</v>
      </c>
      <c r="L968" s="38">
        <f t="shared" si="76"/>
        <v>1308613</v>
      </c>
      <c r="M968" t="str">
        <f t="shared" si="77"/>
        <v/>
      </c>
    </row>
    <row r="969" spans="2:13" hidden="1" outlineLevel="1">
      <c r="B969" s="33">
        <v>44932</v>
      </c>
      <c r="C969" s="34" t="s">
        <v>5800</v>
      </c>
      <c r="D969" s="34" t="s">
        <v>2256</v>
      </c>
      <c r="E969" s="34" t="s">
        <v>3933</v>
      </c>
      <c r="F969" s="35">
        <v>734310</v>
      </c>
      <c r="G969" s="36" t="s">
        <v>2255</v>
      </c>
      <c r="H969" s="35">
        <v>73431</v>
      </c>
      <c r="I969" s="34" t="s">
        <v>2308</v>
      </c>
      <c r="J969" s="34" t="s">
        <v>2309</v>
      </c>
      <c r="K969" s="50">
        <f t="shared" si="75"/>
        <v>529</v>
      </c>
      <c r="L969" s="38">
        <f t="shared" si="76"/>
        <v>807741</v>
      </c>
      <c r="M969" t="str">
        <f t="shared" si="77"/>
        <v/>
      </c>
    </row>
    <row r="970" spans="2:13" hidden="1" outlineLevel="1">
      <c r="B970" s="33">
        <v>44932</v>
      </c>
      <c r="C970" s="34" t="s">
        <v>5801</v>
      </c>
      <c r="D970" s="34" t="s">
        <v>2256</v>
      </c>
      <c r="E970" s="34" t="s">
        <v>3929</v>
      </c>
      <c r="F970" s="35">
        <v>734310</v>
      </c>
      <c r="G970" s="36" t="s">
        <v>2255</v>
      </c>
      <c r="H970" s="35">
        <v>73431</v>
      </c>
      <c r="I970" s="34" t="s">
        <v>2308</v>
      </c>
      <c r="J970" s="34" t="s">
        <v>2309</v>
      </c>
      <c r="K970" s="50">
        <f t="shared" si="75"/>
        <v>530</v>
      </c>
      <c r="L970" s="38">
        <f t="shared" si="76"/>
        <v>807741</v>
      </c>
      <c r="M970" t="str">
        <f t="shared" si="77"/>
        <v/>
      </c>
    </row>
    <row r="971" spans="2:13" hidden="1" outlineLevel="1">
      <c r="B971" s="33">
        <v>44932</v>
      </c>
      <c r="C971" s="34" t="s">
        <v>5802</v>
      </c>
      <c r="D971" s="34" t="s">
        <v>2256</v>
      </c>
      <c r="E971" s="34" t="s">
        <v>3738</v>
      </c>
      <c r="F971" s="35">
        <v>734310</v>
      </c>
      <c r="G971" s="36" t="s">
        <v>2255</v>
      </c>
      <c r="H971" s="35">
        <v>73431</v>
      </c>
      <c r="I971" s="34" t="s">
        <v>2308</v>
      </c>
      <c r="J971" s="34" t="s">
        <v>2309</v>
      </c>
      <c r="K971" s="50">
        <f t="shared" si="75"/>
        <v>531</v>
      </c>
      <c r="L971" s="38">
        <f t="shared" si="76"/>
        <v>807741</v>
      </c>
      <c r="M971" t="str">
        <f t="shared" si="77"/>
        <v/>
      </c>
    </row>
    <row r="972" spans="2:13" hidden="1" outlineLevel="1">
      <c r="B972" s="33">
        <v>44932</v>
      </c>
      <c r="C972" s="34" t="s">
        <v>5941</v>
      </c>
      <c r="D972" s="34" t="s">
        <v>2256</v>
      </c>
      <c r="E972" s="34" t="s">
        <v>2460</v>
      </c>
      <c r="F972" s="35">
        <v>734310</v>
      </c>
      <c r="G972" s="36" t="s">
        <v>2255</v>
      </c>
      <c r="H972" s="35">
        <v>73431</v>
      </c>
      <c r="I972" s="34" t="s">
        <v>2308</v>
      </c>
      <c r="J972" s="34" t="s">
        <v>2309</v>
      </c>
      <c r="K972" s="50">
        <f t="shared" si="75"/>
        <v>746</v>
      </c>
      <c r="L972" s="38">
        <f t="shared" si="76"/>
        <v>807741</v>
      </c>
      <c r="M972" t="str">
        <f t="shared" si="77"/>
        <v/>
      </c>
    </row>
    <row r="973" spans="2:13" hidden="1" outlineLevel="1">
      <c r="B973" s="33">
        <v>44932</v>
      </c>
      <c r="C973" s="34" t="s">
        <v>5805</v>
      </c>
      <c r="D973" s="34" t="s">
        <v>2256</v>
      </c>
      <c r="E973" s="34" t="s">
        <v>5806</v>
      </c>
      <c r="F973" s="35">
        <v>734310</v>
      </c>
      <c r="G973" s="36" t="s">
        <v>2255</v>
      </c>
      <c r="H973" s="35">
        <v>73431</v>
      </c>
      <c r="I973" s="34" t="s">
        <v>2308</v>
      </c>
      <c r="J973" s="34" t="s">
        <v>2309</v>
      </c>
      <c r="K973" s="50">
        <f t="shared" si="75"/>
        <v>533</v>
      </c>
      <c r="L973" s="38">
        <f t="shared" si="76"/>
        <v>807741</v>
      </c>
      <c r="M973" t="str">
        <f t="shared" si="77"/>
        <v/>
      </c>
    </row>
    <row r="974" spans="2:13" hidden="1" outlineLevel="1">
      <c r="B974" s="33">
        <v>44932</v>
      </c>
      <c r="C974" s="34" t="s">
        <v>5807</v>
      </c>
      <c r="D974" s="34" t="s">
        <v>2256</v>
      </c>
      <c r="E974" s="34" t="s">
        <v>5808</v>
      </c>
      <c r="F974" s="35">
        <v>1189648</v>
      </c>
      <c r="G974" s="36" t="s">
        <v>2255</v>
      </c>
      <c r="H974" s="35">
        <v>118965</v>
      </c>
      <c r="I974" s="34" t="s">
        <v>2308</v>
      </c>
      <c r="J974" s="34" t="s">
        <v>2309</v>
      </c>
      <c r="K974" s="50">
        <f t="shared" si="75"/>
        <v>534</v>
      </c>
      <c r="L974" s="38">
        <f t="shared" si="76"/>
        <v>1308613</v>
      </c>
      <c r="M974" t="str">
        <f t="shared" si="77"/>
        <v/>
      </c>
    </row>
    <row r="975" spans="2:13" hidden="1" outlineLevel="1">
      <c r="B975" s="33">
        <v>44932</v>
      </c>
      <c r="C975" s="34" t="s">
        <v>5809</v>
      </c>
      <c r="D975" s="34" t="s">
        <v>2256</v>
      </c>
      <c r="E975" s="34" t="s">
        <v>5810</v>
      </c>
      <c r="F975" s="35">
        <v>2091076</v>
      </c>
      <c r="G975" s="36" t="s">
        <v>2255</v>
      </c>
      <c r="H975" s="35">
        <v>209108</v>
      </c>
      <c r="I975" s="34" t="s">
        <v>2308</v>
      </c>
      <c r="J975" s="34" t="s">
        <v>2309</v>
      </c>
      <c r="K975" s="50">
        <f t="shared" si="75"/>
        <v>546</v>
      </c>
      <c r="L975" s="38">
        <f t="shared" si="76"/>
        <v>2300184</v>
      </c>
      <c r="M975" t="str">
        <f t="shared" si="77"/>
        <v/>
      </c>
    </row>
    <row r="976" spans="2:13" hidden="1" outlineLevel="1">
      <c r="B976" s="33">
        <v>44932</v>
      </c>
      <c r="C976" s="34" t="s">
        <v>5811</v>
      </c>
      <c r="D976" s="34" t="s">
        <v>2256</v>
      </c>
      <c r="E976" s="34" t="s">
        <v>5812</v>
      </c>
      <c r="F976" s="35">
        <v>734310</v>
      </c>
      <c r="G976" s="36" t="s">
        <v>2255</v>
      </c>
      <c r="H976" s="35">
        <v>73431</v>
      </c>
      <c r="I976" s="34" t="s">
        <v>2308</v>
      </c>
      <c r="J976" s="34" t="s">
        <v>2309</v>
      </c>
      <c r="K976" s="50">
        <f t="shared" si="75"/>
        <v>547</v>
      </c>
      <c r="L976" s="38">
        <f t="shared" si="76"/>
        <v>807741</v>
      </c>
      <c r="M976" t="str">
        <f t="shared" si="77"/>
        <v/>
      </c>
    </row>
    <row r="977" spans="2:17" hidden="1" outlineLevel="1">
      <c r="B977" s="33">
        <v>44932</v>
      </c>
      <c r="C977" s="34" t="s">
        <v>5813</v>
      </c>
      <c r="D977" s="34" t="s">
        <v>2256</v>
      </c>
      <c r="E977" s="34" t="s">
        <v>3411</v>
      </c>
      <c r="F977" s="35">
        <v>734310</v>
      </c>
      <c r="G977" s="36" t="s">
        <v>2255</v>
      </c>
      <c r="H977" s="35">
        <v>73431</v>
      </c>
      <c r="I977" s="34" t="s">
        <v>2308</v>
      </c>
      <c r="J977" s="34" t="s">
        <v>2309</v>
      </c>
      <c r="K977" s="50">
        <f t="shared" si="75"/>
        <v>561</v>
      </c>
      <c r="L977" s="38">
        <f t="shared" si="76"/>
        <v>807741</v>
      </c>
      <c r="M977" t="str">
        <f t="shared" si="77"/>
        <v/>
      </c>
    </row>
    <row r="978" spans="2:17" hidden="1" outlineLevel="1">
      <c r="B978" s="33">
        <v>44932</v>
      </c>
      <c r="C978" s="34" t="s">
        <v>5814</v>
      </c>
      <c r="D978" s="34" t="s">
        <v>2256</v>
      </c>
      <c r="E978" s="34" t="s">
        <v>3411</v>
      </c>
      <c r="F978" s="35">
        <v>738405</v>
      </c>
      <c r="G978" s="36" t="s">
        <v>2255</v>
      </c>
      <c r="H978" s="35">
        <v>73841</v>
      </c>
      <c r="I978" s="34" t="s">
        <v>2308</v>
      </c>
      <c r="J978" s="34" t="s">
        <v>2309</v>
      </c>
      <c r="K978" s="50">
        <f t="shared" si="75"/>
        <v>562</v>
      </c>
      <c r="L978" s="38">
        <f t="shared" si="76"/>
        <v>812246</v>
      </c>
      <c r="M978" t="str">
        <f t="shared" si="77"/>
        <v/>
      </c>
    </row>
    <row r="979" spans="2:17" hidden="1" outlineLevel="1">
      <c r="B979" s="33">
        <v>44932</v>
      </c>
      <c r="C979" s="34" t="s">
        <v>5815</v>
      </c>
      <c r="D979" s="34" t="s">
        <v>2256</v>
      </c>
      <c r="E979" s="34" t="s">
        <v>4394</v>
      </c>
      <c r="F979" s="35">
        <v>734310</v>
      </c>
      <c r="G979" s="36" t="s">
        <v>2255</v>
      </c>
      <c r="H979" s="35">
        <v>73431</v>
      </c>
      <c r="I979" s="34" t="s">
        <v>2308</v>
      </c>
      <c r="J979" s="34" t="s">
        <v>2309</v>
      </c>
      <c r="K979" s="50">
        <f t="shared" si="75"/>
        <v>563</v>
      </c>
      <c r="L979" s="38">
        <f t="shared" si="76"/>
        <v>807741</v>
      </c>
      <c r="M979" t="str">
        <f t="shared" si="77"/>
        <v/>
      </c>
    </row>
    <row r="980" spans="2:17" hidden="1" outlineLevel="1">
      <c r="B980" s="33">
        <v>44932</v>
      </c>
      <c r="C980" s="34" t="s">
        <v>5816</v>
      </c>
      <c r="D980" s="34" t="s">
        <v>2256</v>
      </c>
      <c r="E980" s="34" t="s">
        <v>3807</v>
      </c>
      <c r="F980" s="35">
        <v>822493</v>
      </c>
      <c r="G980" s="36" t="s">
        <v>2255</v>
      </c>
      <c r="H980" s="35">
        <v>82249</v>
      </c>
      <c r="I980" s="34" t="s">
        <v>2308</v>
      </c>
      <c r="J980" s="34" t="s">
        <v>2309</v>
      </c>
      <c r="K980" s="50">
        <f t="shared" si="75"/>
        <v>564</v>
      </c>
      <c r="L980" s="38">
        <f t="shared" si="76"/>
        <v>904742</v>
      </c>
      <c r="M980" t="str">
        <f t="shared" si="77"/>
        <v/>
      </c>
    </row>
    <row r="981" spans="2:17" hidden="1" outlineLevel="1">
      <c r="B981" s="33">
        <v>44932</v>
      </c>
      <c r="C981" s="34" t="s">
        <v>5817</v>
      </c>
      <c r="D981" s="34" t="s">
        <v>2256</v>
      </c>
      <c r="E981" s="34" t="s">
        <v>3927</v>
      </c>
      <c r="F981" s="35">
        <v>734310</v>
      </c>
      <c r="G981" s="36" t="s">
        <v>2255</v>
      </c>
      <c r="H981" s="35">
        <v>73431</v>
      </c>
      <c r="I981" s="34" t="s">
        <v>2308</v>
      </c>
      <c r="J981" s="34" t="s">
        <v>2309</v>
      </c>
      <c r="K981" s="50">
        <f t="shared" si="75"/>
        <v>565</v>
      </c>
      <c r="L981" s="38">
        <f t="shared" si="76"/>
        <v>807741</v>
      </c>
      <c r="M981" t="str">
        <f t="shared" si="77"/>
        <v/>
      </c>
    </row>
    <row r="982" spans="2:17" hidden="1" outlineLevel="1">
      <c r="B982" s="33">
        <v>44932</v>
      </c>
      <c r="C982" s="34" t="s">
        <v>5818</v>
      </c>
      <c r="D982" s="34" t="s">
        <v>2256</v>
      </c>
      <c r="E982" s="34" t="s">
        <v>4765</v>
      </c>
      <c r="F982" s="35">
        <v>1189648</v>
      </c>
      <c r="G982" s="36" t="s">
        <v>2255</v>
      </c>
      <c r="H982" s="35">
        <v>118965</v>
      </c>
      <c r="I982" s="34" t="s">
        <v>2308</v>
      </c>
      <c r="J982" s="34" t="s">
        <v>2309</v>
      </c>
      <c r="K982" s="50">
        <f t="shared" si="75"/>
        <v>584</v>
      </c>
      <c r="L982" s="38">
        <f t="shared" si="76"/>
        <v>1308613</v>
      </c>
      <c r="M982" t="str">
        <f t="shared" si="77"/>
        <v/>
      </c>
    </row>
    <row r="983" spans="2:17" hidden="1" outlineLevel="1">
      <c r="B983" s="33">
        <v>44932</v>
      </c>
      <c r="C983" s="34" t="s">
        <v>5819</v>
      </c>
      <c r="D983" s="34" t="s">
        <v>2256</v>
      </c>
      <c r="E983" s="34" t="s">
        <v>4100</v>
      </c>
      <c r="F983" s="35">
        <v>734310</v>
      </c>
      <c r="G983" s="36" t="s">
        <v>2255</v>
      </c>
      <c r="H983" s="35">
        <v>73431</v>
      </c>
      <c r="I983" s="34" t="s">
        <v>2308</v>
      </c>
      <c r="J983" s="34" t="s">
        <v>2309</v>
      </c>
      <c r="K983" s="50">
        <f t="shared" si="75"/>
        <v>585</v>
      </c>
      <c r="L983" s="38">
        <f t="shared" si="76"/>
        <v>807741</v>
      </c>
      <c r="M983" t="str">
        <f t="shared" si="77"/>
        <v/>
      </c>
    </row>
    <row r="984" spans="2:17" hidden="1" outlineLevel="1">
      <c r="B984" s="33">
        <v>44932</v>
      </c>
      <c r="C984" s="34" t="s">
        <v>5820</v>
      </c>
      <c r="D984" s="34" t="s">
        <v>2256</v>
      </c>
      <c r="E984" s="34" t="s">
        <v>2419</v>
      </c>
      <c r="F984" s="35">
        <v>1189648</v>
      </c>
      <c r="G984" s="36" t="s">
        <v>2255</v>
      </c>
      <c r="H984" s="35">
        <v>118965</v>
      </c>
      <c r="I984" s="34" t="s">
        <v>2308</v>
      </c>
      <c r="J984" s="34" t="s">
        <v>2309</v>
      </c>
      <c r="K984" s="50">
        <f t="shared" si="75"/>
        <v>586</v>
      </c>
      <c r="L984" s="38">
        <f t="shared" si="76"/>
        <v>1308613</v>
      </c>
      <c r="M984" t="str">
        <f t="shared" si="77"/>
        <v/>
      </c>
    </row>
    <row r="985" spans="2:17" hidden="1" outlineLevel="1">
      <c r="B985" s="33">
        <v>44932</v>
      </c>
      <c r="C985" s="34" t="s">
        <v>5821</v>
      </c>
      <c r="D985" s="34" t="s">
        <v>2256</v>
      </c>
      <c r="E985" s="34" t="s">
        <v>3993</v>
      </c>
      <c r="F985" s="35">
        <v>822695</v>
      </c>
      <c r="G985" s="36" t="s">
        <v>2255</v>
      </c>
      <c r="H985" s="35">
        <v>82270</v>
      </c>
      <c r="I985" s="34" t="s">
        <v>2308</v>
      </c>
      <c r="J985" s="34" t="s">
        <v>2309</v>
      </c>
      <c r="K985" s="50">
        <f t="shared" si="75"/>
        <v>587</v>
      </c>
      <c r="L985" s="38">
        <f t="shared" si="76"/>
        <v>904965</v>
      </c>
      <c r="M985" t="str">
        <f t="shared" si="77"/>
        <v/>
      </c>
    </row>
    <row r="986" spans="2:17" hidden="1" outlineLevel="1">
      <c r="B986" s="33">
        <v>44932</v>
      </c>
      <c r="C986" s="34" t="s">
        <v>5822</v>
      </c>
      <c r="D986" s="34" t="s">
        <v>2256</v>
      </c>
      <c r="E986" s="34" t="s">
        <v>5138</v>
      </c>
      <c r="F986" s="35">
        <v>734310</v>
      </c>
      <c r="G986" s="36" t="s">
        <v>2255</v>
      </c>
      <c r="H986" s="35">
        <v>73431</v>
      </c>
      <c r="I986" s="34" t="s">
        <v>2308</v>
      </c>
      <c r="J986" s="34" t="s">
        <v>2309</v>
      </c>
      <c r="K986" s="50">
        <f t="shared" si="75"/>
        <v>588</v>
      </c>
      <c r="L986" s="38">
        <f t="shared" si="76"/>
        <v>807741</v>
      </c>
      <c r="M986" t="str">
        <f t="shared" si="77"/>
        <v/>
      </c>
    </row>
    <row r="987" spans="2:17" hidden="1" outlineLevel="1">
      <c r="B987" s="33">
        <v>44932</v>
      </c>
      <c r="C987" s="34" t="s">
        <v>5823</v>
      </c>
      <c r="D987" s="34" t="s">
        <v>2256</v>
      </c>
      <c r="E987" s="34" t="s">
        <v>3902</v>
      </c>
      <c r="F987" s="35">
        <v>734310</v>
      </c>
      <c r="G987" s="36" t="s">
        <v>2255</v>
      </c>
      <c r="H987" s="35">
        <v>73431</v>
      </c>
      <c r="I987" s="34" t="s">
        <v>2308</v>
      </c>
      <c r="J987" s="34" t="s">
        <v>2309</v>
      </c>
      <c r="K987" s="50">
        <f t="shared" si="75"/>
        <v>590</v>
      </c>
      <c r="L987" s="38">
        <f t="shared" si="76"/>
        <v>807741</v>
      </c>
      <c r="M987" t="str">
        <f t="shared" si="77"/>
        <v/>
      </c>
    </row>
    <row r="988" spans="2:17" hidden="1" outlineLevel="1">
      <c r="B988" s="33">
        <v>44932</v>
      </c>
      <c r="C988" s="34" t="s">
        <v>5824</v>
      </c>
      <c r="D988" s="34" t="s">
        <v>2256</v>
      </c>
      <c r="E988" s="34" t="s">
        <v>4244</v>
      </c>
      <c r="F988" s="35">
        <v>1189648</v>
      </c>
      <c r="G988" s="36" t="s">
        <v>2255</v>
      </c>
      <c r="H988" s="35">
        <v>118965</v>
      </c>
      <c r="I988" s="34" t="s">
        <v>2308</v>
      </c>
      <c r="J988" s="34" t="s">
        <v>2309</v>
      </c>
      <c r="K988" s="50">
        <f t="shared" si="75"/>
        <v>591</v>
      </c>
      <c r="L988" s="38">
        <f t="shared" si="76"/>
        <v>1308613</v>
      </c>
      <c r="M988" t="str">
        <f t="shared" si="77"/>
        <v/>
      </c>
    </row>
    <row r="989" spans="2:17" hidden="1" outlineLevel="1">
      <c r="B989" s="33">
        <v>44932</v>
      </c>
      <c r="C989" s="34" t="s">
        <v>5825</v>
      </c>
      <c r="D989" s="34" t="s">
        <v>2256</v>
      </c>
      <c r="E989" s="34" t="s">
        <v>3632</v>
      </c>
      <c r="F989" s="35">
        <v>734310</v>
      </c>
      <c r="G989" s="36" t="s">
        <v>2255</v>
      </c>
      <c r="H989" s="35">
        <v>73431</v>
      </c>
      <c r="I989" s="34" t="s">
        <v>2308</v>
      </c>
      <c r="J989" s="34" t="s">
        <v>2309</v>
      </c>
      <c r="K989" s="50">
        <f t="shared" si="75"/>
        <v>592</v>
      </c>
      <c r="L989" s="38">
        <f t="shared" si="76"/>
        <v>807741</v>
      </c>
      <c r="M989" t="str">
        <f t="shared" si="77"/>
        <v/>
      </c>
    </row>
    <row r="990" spans="2:17" hidden="1" outlineLevel="1">
      <c r="B990" s="33">
        <v>44932</v>
      </c>
      <c r="C990" s="34" t="s">
        <v>5826</v>
      </c>
      <c r="D990" s="34" t="s">
        <v>2256</v>
      </c>
      <c r="E990" s="34" t="s">
        <v>4242</v>
      </c>
      <c r="F990" s="35">
        <v>473931</v>
      </c>
      <c r="G990" s="36" t="s">
        <v>2255</v>
      </c>
      <c r="H990" s="35">
        <v>47393</v>
      </c>
      <c r="I990" s="34" t="s">
        <v>2308</v>
      </c>
      <c r="J990" s="34" t="s">
        <v>2309</v>
      </c>
      <c r="K990" s="50">
        <f t="shared" si="75"/>
        <v>593</v>
      </c>
      <c r="L990" s="38">
        <f t="shared" si="76"/>
        <v>521324</v>
      </c>
      <c r="M990" t="str">
        <f t="shared" si="77"/>
        <v/>
      </c>
    </row>
    <row r="991" spans="2:17" hidden="1" outlineLevel="1">
      <c r="B991" s="33">
        <v>44932</v>
      </c>
      <c r="C991" s="34" t="s">
        <v>5827</v>
      </c>
      <c r="D991" s="34" t="s">
        <v>2256</v>
      </c>
      <c r="E991" s="34" t="s">
        <v>4242</v>
      </c>
      <c r="F991" s="35">
        <v>734310</v>
      </c>
      <c r="G991" s="36" t="s">
        <v>2255</v>
      </c>
      <c r="H991" s="35">
        <v>73431</v>
      </c>
      <c r="I991" s="34" t="s">
        <v>2308</v>
      </c>
      <c r="J991" s="34" t="s">
        <v>2309</v>
      </c>
      <c r="K991" s="50">
        <f t="shared" si="75"/>
        <v>594</v>
      </c>
      <c r="L991" s="38">
        <f t="shared" si="76"/>
        <v>807741</v>
      </c>
      <c r="M991" t="str">
        <f t="shared" si="77"/>
        <v/>
      </c>
    </row>
    <row r="992" spans="2:17" hidden="1" outlineLevel="1">
      <c r="B992" s="33">
        <v>44991</v>
      </c>
      <c r="C992" s="34" t="s">
        <v>6635</v>
      </c>
      <c r="D992" s="34" t="s">
        <v>3460</v>
      </c>
      <c r="E992" s="34" t="s">
        <v>6636</v>
      </c>
      <c r="F992" s="35">
        <v>-257920</v>
      </c>
      <c r="G992" s="36" t="s">
        <v>2255</v>
      </c>
      <c r="H992" s="35">
        <v>-25792</v>
      </c>
      <c r="I992" s="34" t="s">
        <v>2308</v>
      </c>
      <c r="J992" s="34" t="s">
        <v>2309</v>
      </c>
      <c r="K992">
        <f t="shared" si="75"/>
        <v>7292</v>
      </c>
      <c r="L992" s="38">
        <f t="shared" si="76"/>
        <v>-283712</v>
      </c>
      <c r="M992" t="str">
        <f t="shared" si="77"/>
        <v>HT</v>
      </c>
      <c r="Q992" t="e">
        <f>+VLOOKUP(K992,'22.04.2023'!O$182:P$408,2,0)</f>
        <v>#N/A</v>
      </c>
    </row>
    <row r="993" spans="1:19" hidden="1" outlineLevel="1">
      <c r="B993" s="33">
        <v>44932</v>
      </c>
      <c r="C993" s="34" t="s">
        <v>5829</v>
      </c>
      <c r="D993" s="34" t="s">
        <v>2256</v>
      </c>
      <c r="E993" s="34" t="s">
        <v>3842</v>
      </c>
      <c r="F993" s="35">
        <v>734310</v>
      </c>
      <c r="G993" s="36" t="s">
        <v>2255</v>
      </c>
      <c r="H993" s="35">
        <v>73431</v>
      </c>
      <c r="I993" s="34" t="s">
        <v>2308</v>
      </c>
      <c r="J993" s="34" t="s">
        <v>2309</v>
      </c>
      <c r="K993" s="50">
        <f t="shared" si="75"/>
        <v>596</v>
      </c>
      <c r="L993" s="38">
        <f t="shared" si="76"/>
        <v>807741</v>
      </c>
      <c r="M993" t="str">
        <f t="shared" si="77"/>
        <v/>
      </c>
    </row>
    <row r="994" spans="1:19" hidden="1" outlineLevel="1">
      <c r="B994" s="33">
        <v>44932</v>
      </c>
      <c r="C994" s="34" t="s">
        <v>5888</v>
      </c>
      <c r="D994" s="34" t="s">
        <v>2256</v>
      </c>
      <c r="E994" s="34" t="s">
        <v>3582</v>
      </c>
      <c r="F994" s="35">
        <v>734310</v>
      </c>
      <c r="G994" s="36" t="s">
        <v>2255</v>
      </c>
      <c r="H994" s="35">
        <v>73431</v>
      </c>
      <c r="I994" s="34" t="s">
        <v>2308</v>
      </c>
      <c r="J994" s="34" t="s">
        <v>2309</v>
      </c>
      <c r="K994" s="50">
        <f t="shared" si="75"/>
        <v>663</v>
      </c>
      <c r="L994" s="38">
        <f t="shared" si="76"/>
        <v>807741</v>
      </c>
      <c r="M994" t="str">
        <f t="shared" si="77"/>
        <v/>
      </c>
    </row>
    <row r="995" spans="1:19" hidden="1" outlineLevel="1">
      <c r="B995" s="33">
        <v>44932</v>
      </c>
      <c r="C995" s="34" t="s">
        <v>5831</v>
      </c>
      <c r="D995" s="34" t="s">
        <v>2256</v>
      </c>
      <c r="E995" s="34" t="s">
        <v>5832</v>
      </c>
      <c r="F995" s="35">
        <v>2041278</v>
      </c>
      <c r="G995" s="36" t="s">
        <v>2255</v>
      </c>
      <c r="H995" s="35">
        <v>204128</v>
      </c>
      <c r="I995" s="34" t="s">
        <v>2350</v>
      </c>
      <c r="J995" s="34" t="s">
        <v>2351</v>
      </c>
      <c r="K995" s="50">
        <f t="shared" si="75"/>
        <v>598</v>
      </c>
      <c r="L995" s="38">
        <f t="shared" si="76"/>
        <v>2245406</v>
      </c>
      <c r="M995" t="str">
        <f t="shared" si="77"/>
        <v/>
      </c>
    </row>
    <row r="996" spans="1:19" hidden="1" outlineLevel="1">
      <c r="B996" s="33">
        <v>44932</v>
      </c>
      <c r="C996" s="34" t="s">
        <v>5833</v>
      </c>
      <c r="D996" s="34" t="s">
        <v>2256</v>
      </c>
      <c r="E996" s="34" t="s">
        <v>2347</v>
      </c>
      <c r="F996" s="35">
        <v>734310</v>
      </c>
      <c r="G996" s="36" t="s">
        <v>2255</v>
      </c>
      <c r="H996" s="35">
        <v>73431</v>
      </c>
      <c r="I996" s="34" t="s">
        <v>2308</v>
      </c>
      <c r="J996" s="34" t="s">
        <v>2309</v>
      </c>
      <c r="K996" s="50">
        <f t="shared" si="75"/>
        <v>599</v>
      </c>
      <c r="L996" s="38">
        <f t="shared" si="76"/>
        <v>807741</v>
      </c>
      <c r="M996" t="str">
        <f t="shared" si="77"/>
        <v/>
      </c>
    </row>
    <row r="997" spans="1:19" outlineLevel="1">
      <c r="A997" s="75"/>
      <c r="B997" s="69">
        <v>44991</v>
      </c>
      <c r="C997" s="70" t="s">
        <v>6645</v>
      </c>
      <c r="D997" s="70" t="s">
        <v>3460</v>
      </c>
      <c r="E997" s="70" t="s">
        <v>6646</v>
      </c>
      <c r="F997" s="71">
        <v>-419684</v>
      </c>
      <c r="G997" s="72" t="s">
        <v>2255</v>
      </c>
      <c r="H997" s="71">
        <v>-41968</v>
      </c>
      <c r="I997" s="70" t="s">
        <v>2308</v>
      </c>
      <c r="J997" s="70" t="s">
        <v>2309</v>
      </c>
      <c r="K997" s="75">
        <f t="shared" si="75"/>
        <v>7502</v>
      </c>
      <c r="L997" s="74">
        <f t="shared" si="76"/>
        <v>-461652</v>
      </c>
      <c r="M997" s="75" t="str">
        <f t="shared" si="77"/>
        <v>HT</v>
      </c>
      <c r="N997" s="75"/>
      <c r="O997" s="75"/>
      <c r="P997" s="75"/>
      <c r="Q997" s="75">
        <f>+VLOOKUP(K997,'20,04,2023'!Q$25:R$1054,2,0)</f>
        <v>-461652</v>
      </c>
      <c r="R997" s="74">
        <f>+L997-Q997</f>
        <v>0</v>
      </c>
      <c r="S997" s="75" t="s">
        <v>8323</v>
      </c>
    </row>
    <row r="998" spans="1:19" outlineLevel="1">
      <c r="A998" s="75"/>
      <c r="B998" s="69">
        <v>44991</v>
      </c>
      <c r="C998" s="70" t="s">
        <v>6647</v>
      </c>
      <c r="D998" s="70" t="s">
        <v>3460</v>
      </c>
      <c r="E998" s="70" t="s">
        <v>6648</v>
      </c>
      <c r="F998" s="71">
        <v>-916576</v>
      </c>
      <c r="G998" s="72" t="s">
        <v>2255</v>
      </c>
      <c r="H998" s="71">
        <v>-91658</v>
      </c>
      <c r="I998" s="70" t="s">
        <v>2308</v>
      </c>
      <c r="J998" s="70" t="s">
        <v>2309</v>
      </c>
      <c r="K998" s="75">
        <f t="shared" si="75"/>
        <v>7506</v>
      </c>
      <c r="L998" s="74">
        <f t="shared" si="76"/>
        <v>-1008234</v>
      </c>
      <c r="M998" s="75" t="str">
        <f t="shared" si="77"/>
        <v>HT</v>
      </c>
      <c r="N998" s="75"/>
      <c r="O998" s="75"/>
      <c r="P998" s="75"/>
      <c r="Q998" s="75">
        <f>+VLOOKUP(K998,'20,04,2023'!Q$25:R$1054,2,0)</f>
        <v>-1008234</v>
      </c>
      <c r="R998" s="74">
        <f>+L998-Q998</f>
        <v>0</v>
      </c>
      <c r="S998" s="75" t="s">
        <v>8323</v>
      </c>
    </row>
    <row r="999" spans="1:19" hidden="1" outlineLevel="1">
      <c r="B999" s="33">
        <v>44932</v>
      </c>
      <c r="C999" s="34" t="s">
        <v>5836</v>
      </c>
      <c r="D999" s="34" t="s">
        <v>2256</v>
      </c>
      <c r="E999" s="34" t="s">
        <v>2357</v>
      </c>
      <c r="F999" s="35">
        <v>734310</v>
      </c>
      <c r="G999" s="36" t="s">
        <v>2255</v>
      </c>
      <c r="H999" s="35">
        <v>73431</v>
      </c>
      <c r="I999" s="34" t="s">
        <v>2308</v>
      </c>
      <c r="J999" s="34" t="s">
        <v>2309</v>
      </c>
      <c r="K999" s="50">
        <f t="shared" si="75"/>
        <v>602</v>
      </c>
      <c r="L999" s="38">
        <f t="shared" si="76"/>
        <v>807741</v>
      </c>
      <c r="M999" t="str">
        <f t="shared" si="77"/>
        <v/>
      </c>
    </row>
    <row r="1000" spans="1:19" hidden="1" outlineLevel="1">
      <c r="B1000" s="33">
        <v>44932</v>
      </c>
      <c r="C1000" s="34" t="s">
        <v>5837</v>
      </c>
      <c r="D1000" s="34" t="s">
        <v>2256</v>
      </c>
      <c r="E1000" s="34" t="s">
        <v>2359</v>
      </c>
      <c r="F1000" s="35">
        <v>455338</v>
      </c>
      <c r="G1000" s="36" t="s">
        <v>2255</v>
      </c>
      <c r="H1000" s="35">
        <v>45534</v>
      </c>
      <c r="I1000" s="34" t="s">
        <v>2308</v>
      </c>
      <c r="J1000" s="34" t="s">
        <v>2309</v>
      </c>
      <c r="K1000" s="50">
        <f t="shared" si="75"/>
        <v>603</v>
      </c>
      <c r="L1000" s="38">
        <f t="shared" si="76"/>
        <v>500872</v>
      </c>
      <c r="M1000" t="str">
        <f t="shared" si="77"/>
        <v/>
      </c>
    </row>
    <row r="1001" spans="1:19" hidden="1" outlineLevel="1">
      <c r="B1001" s="33">
        <v>44991</v>
      </c>
      <c r="C1001" s="34" t="s">
        <v>3650</v>
      </c>
      <c r="D1001" s="34" t="s">
        <v>2256</v>
      </c>
      <c r="E1001" s="34" t="s">
        <v>2458</v>
      </c>
      <c r="F1001" s="35">
        <v>922445</v>
      </c>
      <c r="G1001" s="36" t="s">
        <v>2255</v>
      </c>
      <c r="H1001" s="35">
        <v>92245</v>
      </c>
      <c r="I1001" s="34" t="s">
        <v>2308</v>
      </c>
      <c r="J1001" s="34" t="s">
        <v>2309</v>
      </c>
      <c r="K1001" s="50">
        <f t="shared" si="75"/>
        <v>11346</v>
      </c>
      <c r="L1001" s="38">
        <f t="shared" si="76"/>
        <v>1014690</v>
      </c>
      <c r="M1001" t="str">
        <f t="shared" si="77"/>
        <v/>
      </c>
    </row>
    <row r="1002" spans="1:19" outlineLevel="1">
      <c r="A1002" s="75"/>
      <c r="B1002" s="69">
        <v>44991</v>
      </c>
      <c r="C1002" s="70" t="s">
        <v>3651</v>
      </c>
      <c r="D1002" s="70" t="s">
        <v>2256</v>
      </c>
      <c r="E1002" s="70" t="s">
        <v>3652</v>
      </c>
      <c r="F1002" s="71">
        <v>686510</v>
      </c>
      <c r="G1002" s="72" t="s">
        <v>2255</v>
      </c>
      <c r="H1002" s="71">
        <v>68651</v>
      </c>
      <c r="I1002" s="70" t="s">
        <v>2308</v>
      </c>
      <c r="J1002" s="70" t="s">
        <v>2309</v>
      </c>
      <c r="K1002" s="73">
        <f t="shared" si="75"/>
        <v>11348</v>
      </c>
      <c r="L1002" s="74">
        <f t="shared" si="76"/>
        <v>755161</v>
      </c>
      <c r="M1002" s="75" t="str">
        <f t="shared" si="77"/>
        <v/>
      </c>
      <c r="N1002" s="75"/>
      <c r="O1002" s="75"/>
      <c r="P1002" s="75"/>
      <c r="Q1002" s="75">
        <f>+VLOOKUP(K1002,'20,04,2023'!Q$20:R$1052,2,0)</f>
        <v>755161</v>
      </c>
      <c r="R1002" s="74">
        <f>Q1002-L1002</f>
        <v>0</v>
      </c>
      <c r="S1002" s="75" t="s">
        <v>8324</v>
      </c>
    </row>
    <row r="1003" spans="1:19" hidden="1" outlineLevel="1">
      <c r="B1003" s="33">
        <v>44932</v>
      </c>
      <c r="C1003" s="34" t="s">
        <v>5840</v>
      </c>
      <c r="D1003" s="34" t="s">
        <v>2256</v>
      </c>
      <c r="E1003" s="34" t="s">
        <v>5370</v>
      </c>
      <c r="F1003" s="35">
        <v>367155</v>
      </c>
      <c r="G1003" s="36" t="s">
        <v>2255</v>
      </c>
      <c r="H1003" s="35">
        <v>36716</v>
      </c>
      <c r="I1003" s="34" t="s">
        <v>2308</v>
      </c>
      <c r="J1003" s="34" t="s">
        <v>2309</v>
      </c>
      <c r="K1003" s="50">
        <f t="shared" si="75"/>
        <v>606</v>
      </c>
      <c r="L1003" s="38">
        <f t="shared" si="76"/>
        <v>403871</v>
      </c>
      <c r="M1003" t="str">
        <f t="shared" si="77"/>
        <v/>
      </c>
    </row>
    <row r="1004" spans="1:19" hidden="1" outlineLevel="1">
      <c r="B1004" s="33">
        <v>44932</v>
      </c>
      <c r="C1004" s="34" t="s">
        <v>5841</v>
      </c>
      <c r="D1004" s="34" t="s">
        <v>2256</v>
      </c>
      <c r="E1004" s="34" t="s">
        <v>2393</v>
      </c>
      <c r="F1004" s="35">
        <v>734310</v>
      </c>
      <c r="G1004" s="36" t="s">
        <v>2255</v>
      </c>
      <c r="H1004" s="35">
        <v>73431</v>
      </c>
      <c r="I1004" s="34" t="s">
        <v>2308</v>
      </c>
      <c r="J1004" s="34" t="s">
        <v>2309</v>
      </c>
      <c r="K1004" s="50">
        <f t="shared" si="75"/>
        <v>607</v>
      </c>
      <c r="L1004" s="38">
        <f t="shared" si="76"/>
        <v>807741</v>
      </c>
      <c r="M1004" t="str">
        <f t="shared" si="77"/>
        <v/>
      </c>
    </row>
    <row r="1005" spans="1:19" hidden="1" outlineLevel="1">
      <c r="B1005" s="33">
        <v>44932</v>
      </c>
      <c r="C1005" s="34" t="s">
        <v>5842</v>
      </c>
      <c r="D1005" s="34" t="s">
        <v>2256</v>
      </c>
      <c r="E1005" s="34" t="s">
        <v>5843</v>
      </c>
      <c r="F1005" s="35">
        <v>2889306</v>
      </c>
      <c r="G1005" s="36" t="s">
        <v>2255</v>
      </c>
      <c r="H1005" s="35">
        <v>288931</v>
      </c>
      <c r="I1005" s="34" t="s">
        <v>2396</v>
      </c>
      <c r="J1005" s="34" t="s">
        <v>2397</v>
      </c>
      <c r="K1005" s="50">
        <f t="shared" si="75"/>
        <v>608</v>
      </c>
      <c r="L1005" s="38">
        <f t="shared" si="76"/>
        <v>3178237</v>
      </c>
      <c r="M1005" t="str">
        <f t="shared" si="77"/>
        <v/>
      </c>
    </row>
    <row r="1006" spans="1:19" hidden="1" outlineLevel="1">
      <c r="B1006" s="33">
        <v>44932</v>
      </c>
      <c r="C1006" s="34" t="s">
        <v>5844</v>
      </c>
      <c r="D1006" s="34" t="s">
        <v>2256</v>
      </c>
      <c r="E1006" s="34" t="s">
        <v>3538</v>
      </c>
      <c r="F1006" s="35">
        <v>734310</v>
      </c>
      <c r="G1006" s="36" t="s">
        <v>2255</v>
      </c>
      <c r="H1006" s="35">
        <v>73431</v>
      </c>
      <c r="I1006" s="34" t="s">
        <v>2308</v>
      </c>
      <c r="J1006" s="34" t="s">
        <v>2309</v>
      </c>
      <c r="K1006" s="50">
        <f t="shared" si="75"/>
        <v>609</v>
      </c>
      <c r="L1006" s="38">
        <f t="shared" si="76"/>
        <v>807741</v>
      </c>
      <c r="M1006" t="str">
        <f t="shared" si="77"/>
        <v/>
      </c>
    </row>
    <row r="1007" spans="1:19" hidden="1" outlineLevel="1">
      <c r="B1007" s="33">
        <v>44932</v>
      </c>
      <c r="C1007" s="34" t="s">
        <v>5845</v>
      </c>
      <c r="D1007" s="34" t="s">
        <v>2256</v>
      </c>
      <c r="E1007" s="34" t="s">
        <v>4365</v>
      </c>
      <c r="F1007" s="35">
        <v>734310</v>
      </c>
      <c r="G1007" s="36" t="s">
        <v>2255</v>
      </c>
      <c r="H1007" s="35">
        <v>73431</v>
      </c>
      <c r="I1007" s="34" t="s">
        <v>2308</v>
      </c>
      <c r="J1007" s="34" t="s">
        <v>2309</v>
      </c>
      <c r="K1007" s="50">
        <f t="shared" si="75"/>
        <v>610</v>
      </c>
      <c r="L1007" s="38">
        <f t="shared" si="76"/>
        <v>807741</v>
      </c>
      <c r="M1007" t="str">
        <f t="shared" si="77"/>
        <v/>
      </c>
    </row>
    <row r="1008" spans="1:19" outlineLevel="1">
      <c r="A1008" s="75"/>
      <c r="B1008" s="69">
        <v>44991</v>
      </c>
      <c r="C1008" s="70" t="s">
        <v>3663</v>
      </c>
      <c r="D1008" s="70" t="s">
        <v>2256</v>
      </c>
      <c r="E1008" s="70" t="s">
        <v>3664</v>
      </c>
      <c r="F1008" s="71">
        <v>960521</v>
      </c>
      <c r="G1008" s="72" t="s">
        <v>2255</v>
      </c>
      <c r="H1008" s="71">
        <v>96052</v>
      </c>
      <c r="I1008" s="70" t="s">
        <v>2265</v>
      </c>
      <c r="J1008" s="70" t="s">
        <v>2266</v>
      </c>
      <c r="K1008" s="73">
        <f t="shared" si="75"/>
        <v>11385</v>
      </c>
      <c r="L1008" s="74">
        <f t="shared" si="76"/>
        <v>1056573</v>
      </c>
      <c r="M1008" s="75" t="str">
        <f t="shared" si="77"/>
        <v/>
      </c>
      <c r="N1008" s="75"/>
      <c r="O1008" s="75"/>
      <c r="P1008" s="75"/>
      <c r="Q1008" s="75">
        <f>+VLOOKUP(K1008,'20,04,2023'!Q$20:R$1052,2,0)</f>
        <v>1056573</v>
      </c>
      <c r="R1008" s="74">
        <f>Q1008-L1008</f>
        <v>0</v>
      </c>
      <c r="S1008" s="75" t="s">
        <v>8324</v>
      </c>
    </row>
    <row r="1009" spans="1:19" hidden="1" outlineLevel="1">
      <c r="B1009" s="33">
        <v>44932</v>
      </c>
      <c r="C1009" s="34" t="s">
        <v>5847</v>
      </c>
      <c r="D1009" s="34" t="s">
        <v>2256</v>
      </c>
      <c r="E1009" s="34" t="s">
        <v>3564</v>
      </c>
      <c r="F1009" s="35">
        <v>1189648</v>
      </c>
      <c r="G1009" s="36" t="s">
        <v>2255</v>
      </c>
      <c r="H1009" s="35">
        <v>118965</v>
      </c>
      <c r="I1009" s="34" t="s">
        <v>2308</v>
      </c>
      <c r="J1009" s="34" t="s">
        <v>2309</v>
      </c>
      <c r="K1009" s="50">
        <f t="shared" si="75"/>
        <v>612</v>
      </c>
      <c r="L1009" s="38">
        <f t="shared" si="76"/>
        <v>1308613</v>
      </c>
      <c r="M1009" t="str">
        <f t="shared" si="77"/>
        <v/>
      </c>
    </row>
    <row r="1010" spans="1:19" hidden="1" outlineLevel="1">
      <c r="B1010" s="33">
        <v>44932</v>
      </c>
      <c r="C1010" s="34" t="s">
        <v>5848</v>
      </c>
      <c r="D1010" s="34" t="s">
        <v>2256</v>
      </c>
      <c r="E1010" s="34" t="s">
        <v>3564</v>
      </c>
      <c r="F1010" s="35">
        <v>746661</v>
      </c>
      <c r="G1010" s="36" t="s">
        <v>2255</v>
      </c>
      <c r="H1010" s="35">
        <v>74666</v>
      </c>
      <c r="I1010" s="34" t="s">
        <v>2308</v>
      </c>
      <c r="J1010" s="34" t="s">
        <v>2309</v>
      </c>
      <c r="K1010" s="50">
        <f t="shared" si="75"/>
        <v>613</v>
      </c>
      <c r="L1010" s="38">
        <f t="shared" si="76"/>
        <v>821327</v>
      </c>
      <c r="M1010" t="str">
        <f t="shared" si="77"/>
        <v/>
      </c>
    </row>
    <row r="1011" spans="1:19" hidden="1" outlineLevel="1">
      <c r="B1011" s="33">
        <v>44932</v>
      </c>
      <c r="C1011" s="34" t="s">
        <v>5849</v>
      </c>
      <c r="D1011" s="34" t="s">
        <v>2256</v>
      </c>
      <c r="E1011" s="34" t="s">
        <v>3500</v>
      </c>
      <c r="F1011" s="35">
        <v>734310</v>
      </c>
      <c r="G1011" s="36" t="s">
        <v>2255</v>
      </c>
      <c r="H1011" s="35">
        <v>73431</v>
      </c>
      <c r="I1011" s="34" t="s">
        <v>2308</v>
      </c>
      <c r="J1011" s="34" t="s">
        <v>2309</v>
      </c>
      <c r="K1011" s="50">
        <f t="shared" si="75"/>
        <v>614</v>
      </c>
      <c r="L1011" s="38">
        <f t="shared" si="76"/>
        <v>807741</v>
      </c>
      <c r="M1011" t="str">
        <f t="shared" si="77"/>
        <v/>
      </c>
    </row>
    <row r="1012" spans="1:19" hidden="1" outlineLevel="1">
      <c r="B1012" s="33">
        <v>44932</v>
      </c>
      <c r="C1012" s="34" t="s">
        <v>5850</v>
      </c>
      <c r="D1012" s="34" t="s">
        <v>2256</v>
      </c>
      <c r="E1012" s="34" t="s">
        <v>4045</v>
      </c>
      <c r="F1012" s="35">
        <v>1486598</v>
      </c>
      <c r="G1012" s="36" t="s">
        <v>2255</v>
      </c>
      <c r="H1012" s="35">
        <v>148660</v>
      </c>
      <c r="I1012" s="34" t="s">
        <v>2308</v>
      </c>
      <c r="J1012" s="34" t="s">
        <v>2309</v>
      </c>
      <c r="K1012" s="50">
        <f t="shared" si="75"/>
        <v>615</v>
      </c>
      <c r="L1012" s="38">
        <f t="shared" si="76"/>
        <v>1635258</v>
      </c>
      <c r="M1012" t="str">
        <f t="shared" si="77"/>
        <v/>
      </c>
    </row>
    <row r="1013" spans="1:19" hidden="1" outlineLevel="1">
      <c r="B1013" s="33">
        <v>44932</v>
      </c>
      <c r="C1013" s="34" t="s">
        <v>5851</v>
      </c>
      <c r="D1013" s="34" t="s">
        <v>2256</v>
      </c>
      <c r="E1013" s="34" t="s">
        <v>4045</v>
      </c>
      <c r="F1013" s="35">
        <v>734310</v>
      </c>
      <c r="G1013" s="36" t="s">
        <v>2255</v>
      </c>
      <c r="H1013" s="35">
        <v>73431</v>
      </c>
      <c r="I1013" s="34" t="s">
        <v>2308</v>
      </c>
      <c r="J1013" s="34" t="s">
        <v>2309</v>
      </c>
      <c r="K1013" s="50">
        <f t="shared" si="75"/>
        <v>616</v>
      </c>
      <c r="L1013" s="38">
        <f t="shared" si="76"/>
        <v>807741</v>
      </c>
      <c r="M1013" t="str">
        <f t="shared" si="77"/>
        <v/>
      </c>
      <c r="R1013" s="38">
        <f>Q1013-L1013</f>
        <v>-807741</v>
      </c>
    </row>
    <row r="1014" spans="1:19" hidden="1" outlineLevel="1">
      <c r="B1014" s="33">
        <v>44932</v>
      </c>
      <c r="C1014" s="34" t="s">
        <v>5905</v>
      </c>
      <c r="D1014" s="34" t="s">
        <v>2256</v>
      </c>
      <c r="E1014" s="34" t="s">
        <v>5906</v>
      </c>
      <c r="F1014" s="35">
        <v>734310</v>
      </c>
      <c r="G1014" s="36" t="s">
        <v>2255</v>
      </c>
      <c r="H1014" s="35">
        <v>73431</v>
      </c>
      <c r="I1014" s="34" t="s">
        <v>2308</v>
      </c>
      <c r="J1014" s="34" t="s">
        <v>2309</v>
      </c>
      <c r="K1014" s="50">
        <f t="shared" si="75"/>
        <v>681</v>
      </c>
      <c r="L1014" s="38">
        <f t="shared" si="76"/>
        <v>807741</v>
      </c>
      <c r="M1014" t="str">
        <f t="shared" si="77"/>
        <v/>
      </c>
    </row>
    <row r="1015" spans="1:19" outlineLevel="1">
      <c r="A1015" s="75"/>
      <c r="B1015" s="69">
        <v>44991</v>
      </c>
      <c r="C1015" s="70" t="s">
        <v>3676</v>
      </c>
      <c r="D1015" s="70" t="s">
        <v>2256</v>
      </c>
      <c r="E1015" s="70" t="s">
        <v>3677</v>
      </c>
      <c r="F1015" s="71">
        <v>555290</v>
      </c>
      <c r="G1015" s="72" t="s">
        <v>2255</v>
      </c>
      <c r="H1015" s="71">
        <v>55529</v>
      </c>
      <c r="I1015" s="70" t="s">
        <v>2475</v>
      </c>
      <c r="J1015" s="70" t="s">
        <v>2476</v>
      </c>
      <c r="K1015" s="73">
        <f t="shared" si="75"/>
        <v>11414</v>
      </c>
      <c r="L1015" s="74">
        <f t="shared" si="76"/>
        <v>610819</v>
      </c>
      <c r="M1015" s="75" t="str">
        <f t="shared" si="77"/>
        <v/>
      </c>
      <c r="N1015" s="75"/>
      <c r="O1015" s="75"/>
      <c r="P1015" s="75"/>
      <c r="Q1015" s="75">
        <f>+VLOOKUP(K1015,'20,04,2023'!Q$20:R$1052,2,0)</f>
        <v>610819</v>
      </c>
      <c r="R1015" s="74">
        <f>Q1015-L1015</f>
        <v>0</v>
      </c>
      <c r="S1015" s="75" t="s">
        <v>8324</v>
      </c>
    </row>
    <row r="1016" spans="1:19" hidden="1" outlineLevel="1">
      <c r="B1016" s="33">
        <v>44932</v>
      </c>
      <c r="C1016" s="34" t="s">
        <v>5854</v>
      </c>
      <c r="D1016" s="34" t="s">
        <v>2256</v>
      </c>
      <c r="E1016" s="34" t="s">
        <v>2673</v>
      </c>
      <c r="F1016" s="35">
        <v>734310</v>
      </c>
      <c r="G1016" s="36" t="s">
        <v>2255</v>
      </c>
      <c r="H1016" s="35">
        <v>73431</v>
      </c>
      <c r="I1016" s="34" t="s">
        <v>2308</v>
      </c>
      <c r="J1016" s="34" t="s">
        <v>2309</v>
      </c>
      <c r="K1016" s="50">
        <f t="shared" si="75"/>
        <v>619</v>
      </c>
      <c r="L1016" s="38">
        <f t="shared" si="76"/>
        <v>807741</v>
      </c>
      <c r="M1016" t="str">
        <f t="shared" si="77"/>
        <v/>
      </c>
    </row>
    <row r="1017" spans="1:19" hidden="1" outlineLevel="1">
      <c r="B1017" s="33">
        <v>44932</v>
      </c>
      <c r="C1017" s="34" t="s">
        <v>5855</v>
      </c>
      <c r="D1017" s="34" t="s">
        <v>2256</v>
      </c>
      <c r="E1017" s="34" t="s">
        <v>3498</v>
      </c>
      <c r="F1017" s="35">
        <v>734310</v>
      </c>
      <c r="G1017" s="36" t="s">
        <v>2255</v>
      </c>
      <c r="H1017" s="35">
        <v>73431</v>
      </c>
      <c r="I1017" s="34" t="s">
        <v>2308</v>
      </c>
      <c r="J1017" s="34" t="s">
        <v>2309</v>
      </c>
      <c r="K1017" s="50">
        <f t="shared" si="75"/>
        <v>620</v>
      </c>
      <c r="L1017" s="38">
        <f t="shared" si="76"/>
        <v>807741</v>
      </c>
      <c r="M1017" t="str">
        <f t="shared" si="77"/>
        <v/>
      </c>
    </row>
    <row r="1018" spans="1:19" hidden="1" outlineLevel="1">
      <c r="B1018" s="33">
        <v>44932</v>
      </c>
      <c r="C1018" s="34" t="s">
        <v>5856</v>
      </c>
      <c r="D1018" s="34" t="s">
        <v>2256</v>
      </c>
      <c r="E1018" s="34" t="s">
        <v>4108</v>
      </c>
      <c r="F1018" s="35">
        <v>1189648</v>
      </c>
      <c r="G1018" s="36" t="s">
        <v>2255</v>
      </c>
      <c r="H1018" s="35">
        <v>118965</v>
      </c>
      <c r="I1018" s="34" t="s">
        <v>2308</v>
      </c>
      <c r="J1018" s="34" t="s">
        <v>2309</v>
      </c>
      <c r="K1018" s="50">
        <f t="shared" si="75"/>
        <v>621</v>
      </c>
      <c r="L1018" s="38">
        <f t="shared" si="76"/>
        <v>1308613</v>
      </c>
      <c r="M1018" t="str">
        <f t="shared" si="77"/>
        <v/>
      </c>
    </row>
    <row r="1019" spans="1:19" outlineLevel="1">
      <c r="A1019" s="75"/>
      <c r="B1019" s="69">
        <v>44991</v>
      </c>
      <c r="C1019" s="70" t="s">
        <v>3684</v>
      </c>
      <c r="D1019" s="70" t="s">
        <v>2256</v>
      </c>
      <c r="E1019" s="70" t="s">
        <v>3685</v>
      </c>
      <c r="F1019" s="71">
        <v>1477735</v>
      </c>
      <c r="G1019" s="72" t="s">
        <v>2255</v>
      </c>
      <c r="H1019" s="71">
        <v>147774</v>
      </c>
      <c r="I1019" s="70" t="s">
        <v>2443</v>
      </c>
      <c r="J1019" s="70" t="s">
        <v>2444</v>
      </c>
      <c r="K1019" s="73">
        <f t="shared" si="75"/>
        <v>11419</v>
      </c>
      <c r="L1019" s="74">
        <f t="shared" si="76"/>
        <v>1625509</v>
      </c>
      <c r="M1019" s="75" t="str">
        <f t="shared" si="77"/>
        <v/>
      </c>
      <c r="N1019" s="75"/>
      <c r="O1019" s="75"/>
      <c r="P1019" s="75"/>
      <c r="Q1019" s="75">
        <f>+VLOOKUP(K1019,'20,04,2023'!Q$20:R$1052,2,0)</f>
        <v>1625509</v>
      </c>
      <c r="R1019" s="74">
        <f>Q1019-L1019</f>
        <v>0</v>
      </c>
      <c r="S1019" s="75" t="s">
        <v>8324</v>
      </c>
    </row>
    <row r="1020" spans="1:19" hidden="1" outlineLevel="1">
      <c r="B1020" s="33">
        <v>44932</v>
      </c>
      <c r="C1020" s="34" t="s">
        <v>5858</v>
      </c>
      <c r="D1020" s="34" t="s">
        <v>2256</v>
      </c>
      <c r="E1020" s="34" t="s">
        <v>3371</v>
      </c>
      <c r="F1020" s="35">
        <v>734310</v>
      </c>
      <c r="G1020" s="36" t="s">
        <v>2255</v>
      </c>
      <c r="H1020" s="35">
        <v>73431</v>
      </c>
      <c r="I1020" s="34" t="s">
        <v>2308</v>
      </c>
      <c r="J1020" s="34" t="s">
        <v>2309</v>
      </c>
      <c r="K1020" s="50">
        <f t="shared" si="75"/>
        <v>623</v>
      </c>
      <c r="L1020" s="38">
        <f t="shared" si="76"/>
        <v>807741</v>
      </c>
      <c r="M1020" t="str">
        <f t="shared" si="77"/>
        <v/>
      </c>
      <c r="R1020" s="38">
        <f>Q1020-L1020</f>
        <v>-807741</v>
      </c>
    </row>
    <row r="1021" spans="1:19" s="75" customFormat="1" outlineLevel="1">
      <c r="B1021" s="69">
        <v>44991</v>
      </c>
      <c r="C1021" s="70" t="s">
        <v>3688</v>
      </c>
      <c r="D1021" s="70" t="s">
        <v>2256</v>
      </c>
      <c r="E1021" s="70" t="s">
        <v>3689</v>
      </c>
      <c r="F1021" s="71">
        <v>1728645</v>
      </c>
      <c r="G1021" s="72" t="s">
        <v>2255</v>
      </c>
      <c r="H1021" s="71">
        <v>172865</v>
      </c>
      <c r="I1021" s="70" t="s">
        <v>2437</v>
      </c>
      <c r="J1021" s="70" t="s">
        <v>2438</v>
      </c>
      <c r="K1021" s="73">
        <f t="shared" si="75"/>
        <v>11422</v>
      </c>
      <c r="L1021" s="74">
        <f t="shared" si="76"/>
        <v>1901510</v>
      </c>
      <c r="M1021" s="75" t="str">
        <f t="shared" si="77"/>
        <v/>
      </c>
      <c r="Q1021" s="75">
        <f>+VLOOKUP(K1021,'20,04,2023'!Q$20:R$1052,2,0)</f>
        <v>1901510</v>
      </c>
      <c r="R1021" s="74">
        <f>Q1021-L1021</f>
        <v>0</v>
      </c>
      <c r="S1021" s="75" t="s">
        <v>8324</v>
      </c>
    </row>
    <row r="1022" spans="1:19" hidden="1" outlineLevel="1">
      <c r="B1022" s="33">
        <v>44932</v>
      </c>
      <c r="C1022" s="34" t="s">
        <v>5861</v>
      </c>
      <c r="D1022" s="34" t="s">
        <v>2256</v>
      </c>
      <c r="E1022" s="34" t="s">
        <v>4642</v>
      </c>
      <c r="F1022" s="35">
        <v>1189648</v>
      </c>
      <c r="G1022" s="36" t="s">
        <v>2255</v>
      </c>
      <c r="H1022" s="35">
        <v>118965</v>
      </c>
      <c r="I1022" s="34" t="s">
        <v>2308</v>
      </c>
      <c r="J1022" s="34" t="s">
        <v>2309</v>
      </c>
      <c r="K1022" s="50">
        <f t="shared" si="75"/>
        <v>626</v>
      </c>
      <c r="L1022" s="38">
        <f t="shared" si="76"/>
        <v>1308613</v>
      </c>
      <c r="M1022" t="str">
        <f t="shared" si="77"/>
        <v/>
      </c>
    </row>
    <row r="1023" spans="1:19" hidden="1" outlineLevel="1">
      <c r="B1023" s="33">
        <v>44932</v>
      </c>
      <c r="C1023" s="34" t="s">
        <v>5862</v>
      </c>
      <c r="D1023" s="34" t="s">
        <v>2256</v>
      </c>
      <c r="E1023" s="34" t="s">
        <v>2409</v>
      </c>
      <c r="F1023" s="35">
        <v>1189648</v>
      </c>
      <c r="G1023" s="36" t="s">
        <v>2255</v>
      </c>
      <c r="H1023" s="35">
        <v>118965</v>
      </c>
      <c r="I1023" s="34" t="s">
        <v>2308</v>
      </c>
      <c r="J1023" s="34" t="s">
        <v>2309</v>
      </c>
      <c r="K1023" s="50">
        <f t="shared" si="75"/>
        <v>627</v>
      </c>
      <c r="L1023" s="38">
        <f t="shared" si="76"/>
        <v>1308613</v>
      </c>
      <c r="M1023" t="str">
        <f t="shared" si="77"/>
        <v/>
      </c>
      <c r="R1023" s="38">
        <f>Q1023-L1023</f>
        <v>-1308613</v>
      </c>
    </row>
    <row r="1024" spans="1:19" hidden="1" outlineLevel="1">
      <c r="B1024" s="33">
        <v>44992</v>
      </c>
      <c r="C1024" s="34" t="s">
        <v>5656</v>
      </c>
      <c r="D1024" s="34" t="s">
        <v>4993</v>
      </c>
      <c r="E1024" s="34" t="s">
        <v>6653</v>
      </c>
      <c r="F1024" s="35">
        <v>-434280</v>
      </c>
      <c r="G1024" s="36" t="s">
        <v>2255</v>
      </c>
      <c r="H1024" s="35">
        <v>-43428</v>
      </c>
      <c r="I1024" s="34" t="s">
        <v>2475</v>
      </c>
      <c r="J1024" s="34" t="s">
        <v>2476</v>
      </c>
      <c r="K1024">
        <f t="shared" si="75"/>
        <v>397</v>
      </c>
      <c r="L1024" s="38">
        <f t="shared" si="76"/>
        <v>-477708</v>
      </c>
      <c r="M1024" t="str">
        <f t="shared" si="77"/>
        <v>HT</v>
      </c>
      <c r="Q1024" t="e">
        <f>+VLOOKUP(K1024,'22.04.2023'!O$182:P$408,2,0)</f>
        <v>#N/A</v>
      </c>
    </row>
    <row r="1025" spans="1:19" outlineLevel="1">
      <c r="A1025" s="75"/>
      <c r="B1025" s="69">
        <v>44992</v>
      </c>
      <c r="C1025" s="70" t="s">
        <v>6654</v>
      </c>
      <c r="D1025" s="70" t="s">
        <v>3460</v>
      </c>
      <c r="E1025" s="70" t="s">
        <v>6655</v>
      </c>
      <c r="F1025" s="71">
        <v>-119066</v>
      </c>
      <c r="G1025" s="72" t="s">
        <v>2255</v>
      </c>
      <c r="H1025" s="71">
        <v>-11907</v>
      </c>
      <c r="I1025" s="70" t="s">
        <v>2308</v>
      </c>
      <c r="J1025" s="70" t="s">
        <v>2309</v>
      </c>
      <c r="K1025" s="75">
        <f t="shared" si="75"/>
        <v>7578</v>
      </c>
      <c r="L1025" s="74">
        <f t="shared" si="76"/>
        <v>-130973</v>
      </c>
      <c r="M1025" s="75" t="str">
        <f t="shared" si="77"/>
        <v>HT</v>
      </c>
      <c r="N1025" s="75"/>
      <c r="O1025" s="75"/>
      <c r="P1025" s="75"/>
      <c r="Q1025" s="75">
        <f>+VLOOKUP(K1025,'20,04,2023'!Q$25:R$1054,2,0)</f>
        <v>-130973</v>
      </c>
      <c r="R1025" s="74">
        <f>+L1025-Q1025</f>
        <v>0</v>
      </c>
      <c r="S1025" s="75" t="s">
        <v>8323</v>
      </c>
    </row>
    <row r="1026" spans="1:19" hidden="1" outlineLevel="1">
      <c r="B1026" s="33">
        <v>44932</v>
      </c>
      <c r="C1026" s="34" t="s">
        <v>5865</v>
      </c>
      <c r="D1026" s="34" t="s">
        <v>2256</v>
      </c>
      <c r="E1026" s="34" t="s">
        <v>2415</v>
      </c>
      <c r="F1026" s="35">
        <v>734310</v>
      </c>
      <c r="G1026" s="36" t="s">
        <v>2255</v>
      </c>
      <c r="H1026" s="35">
        <v>73431</v>
      </c>
      <c r="I1026" s="34" t="s">
        <v>2308</v>
      </c>
      <c r="J1026" s="34" t="s">
        <v>2309</v>
      </c>
      <c r="K1026" s="50">
        <f t="shared" si="75"/>
        <v>630</v>
      </c>
      <c r="L1026" s="38">
        <f t="shared" si="76"/>
        <v>807741</v>
      </c>
      <c r="M1026" t="str">
        <f t="shared" si="77"/>
        <v/>
      </c>
    </row>
    <row r="1027" spans="1:19" hidden="1" outlineLevel="1">
      <c r="B1027" s="33">
        <v>44992</v>
      </c>
      <c r="C1027" s="34" t="s">
        <v>3696</v>
      </c>
      <c r="D1027" s="34" t="s">
        <v>2256</v>
      </c>
      <c r="E1027" s="34" t="s">
        <v>3697</v>
      </c>
      <c r="F1027" s="35">
        <v>773760</v>
      </c>
      <c r="G1027" s="36" t="s">
        <v>2255</v>
      </c>
      <c r="H1027" s="35">
        <v>77376</v>
      </c>
      <c r="I1027" s="34" t="s">
        <v>2308</v>
      </c>
      <c r="J1027" s="34" t="s">
        <v>2309</v>
      </c>
      <c r="K1027" s="50">
        <f t="shared" si="75"/>
        <v>11485</v>
      </c>
      <c r="L1027" s="38">
        <f t="shared" si="76"/>
        <v>851136</v>
      </c>
      <c r="M1027" t="str">
        <f t="shared" si="77"/>
        <v/>
      </c>
    </row>
    <row r="1028" spans="1:19" hidden="1" outlineLevel="1">
      <c r="B1028" s="33">
        <v>44932</v>
      </c>
      <c r="C1028" s="34" t="s">
        <v>5867</v>
      </c>
      <c r="D1028" s="34" t="s">
        <v>2256</v>
      </c>
      <c r="E1028" s="34" t="s">
        <v>2421</v>
      </c>
      <c r="F1028" s="35">
        <v>1189648</v>
      </c>
      <c r="G1028" s="36" t="s">
        <v>2255</v>
      </c>
      <c r="H1028" s="35">
        <v>118965</v>
      </c>
      <c r="I1028" s="34" t="s">
        <v>2308</v>
      </c>
      <c r="J1028" s="34" t="s">
        <v>2309</v>
      </c>
      <c r="K1028" s="50">
        <f t="shared" ref="K1028:K1091" si="78">+C1028*1</f>
        <v>632</v>
      </c>
      <c r="L1028" s="38">
        <f t="shared" ref="L1028:L1091" si="79">+F1028+H1028</f>
        <v>1308613</v>
      </c>
      <c r="M1028" t="str">
        <f t="shared" ref="M1028:M1091" si="80">+IF(L1028&gt;=0,"","HT")</f>
        <v/>
      </c>
    </row>
    <row r="1029" spans="1:19" hidden="1" outlineLevel="1">
      <c r="B1029" s="33">
        <v>44932</v>
      </c>
      <c r="C1029" s="34" t="s">
        <v>5868</v>
      </c>
      <c r="D1029" s="34" t="s">
        <v>2256</v>
      </c>
      <c r="E1029" s="34" t="s">
        <v>3697</v>
      </c>
      <c r="F1029" s="35">
        <v>734310</v>
      </c>
      <c r="G1029" s="36" t="s">
        <v>2255</v>
      </c>
      <c r="H1029" s="35">
        <v>73431</v>
      </c>
      <c r="I1029" s="34" t="s">
        <v>2308</v>
      </c>
      <c r="J1029" s="34" t="s">
        <v>2309</v>
      </c>
      <c r="K1029" s="50">
        <f t="shared" si="78"/>
        <v>633</v>
      </c>
      <c r="L1029" s="38">
        <f t="shared" si="79"/>
        <v>807741</v>
      </c>
      <c r="M1029" t="str">
        <f t="shared" si="80"/>
        <v/>
      </c>
    </row>
    <row r="1030" spans="1:19" outlineLevel="1">
      <c r="A1030" s="75"/>
      <c r="B1030" s="69">
        <v>44992</v>
      </c>
      <c r="C1030" s="70" t="s">
        <v>3701</v>
      </c>
      <c r="D1030" s="70" t="s">
        <v>2256</v>
      </c>
      <c r="E1030" s="70" t="s">
        <v>3702</v>
      </c>
      <c r="F1030" s="71">
        <v>3861688</v>
      </c>
      <c r="G1030" s="72" t="s">
        <v>2255</v>
      </c>
      <c r="H1030" s="71">
        <v>386169</v>
      </c>
      <c r="I1030" s="70" t="s">
        <v>2260</v>
      </c>
      <c r="J1030" s="70" t="s">
        <v>2261</v>
      </c>
      <c r="K1030" s="73">
        <f t="shared" si="78"/>
        <v>11492</v>
      </c>
      <c r="L1030" s="74">
        <f t="shared" si="79"/>
        <v>4247857</v>
      </c>
      <c r="M1030" s="75" t="str">
        <f t="shared" si="80"/>
        <v/>
      </c>
      <c r="N1030" s="75"/>
      <c r="O1030" s="75"/>
      <c r="P1030" s="75"/>
      <c r="Q1030" s="75">
        <f>+VLOOKUP(K1030,'20,04,2023'!Q$20:R$1052,2,0)</f>
        <v>4247857</v>
      </c>
      <c r="R1030" s="74">
        <f>Q1030-L1030</f>
        <v>0</v>
      </c>
      <c r="S1030" s="75" t="s">
        <v>8324</v>
      </c>
    </row>
    <row r="1031" spans="1:19" outlineLevel="1">
      <c r="A1031" s="75"/>
      <c r="B1031" s="69">
        <v>44932</v>
      </c>
      <c r="C1031" s="70" t="s">
        <v>5870</v>
      </c>
      <c r="D1031" s="70" t="s">
        <v>2256</v>
      </c>
      <c r="E1031" s="70" t="s">
        <v>4104</v>
      </c>
      <c r="F1031" s="71">
        <v>734310</v>
      </c>
      <c r="G1031" s="72" t="s">
        <v>2255</v>
      </c>
      <c r="H1031" s="71">
        <v>73431</v>
      </c>
      <c r="I1031" s="70" t="s">
        <v>2308</v>
      </c>
      <c r="J1031" s="70" t="s">
        <v>2309</v>
      </c>
      <c r="K1031" s="73">
        <f t="shared" si="78"/>
        <v>635</v>
      </c>
      <c r="L1031" s="74">
        <f t="shared" si="79"/>
        <v>807741</v>
      </c>
      <c r="M1031" s="75" t="str">
        <f t="shared" si="80"/>
        <v/>
      </c>
      <c r="N1031" s="75"/>
      <c r="O1031" s="75"/>
      <c r="P1031" s="75"/>
      <c r="Q1031" s="75">
        <f>+VLOOKUP(K1031,'20,04,2023'!Q$20:R$1052,2,0)</f>
        <v>807741</v>
      </c>
      <c r="R1031" s="74">
        <f>Q1031-L1031</f>
        <v>0</v>
      </c>
      <c r="S1031" s="75" t="s">
        <v>8324</v>
      </c>
    </row>
    <row r="1032" spans="1:19" hidden="1" outlineLevel="1">
      <c r="B1032" s="33">
        <v>44932</v>
      </c>
      <c r="C1032" s="34" t="s">
        <v>5871</v>
      </c>
      <c r="D1032" s="34" t="s">
        <v>2256</v>
      </c>
      <c r="E1032" s="34" t="s">
        <v>2509</v>
      </c>
      <c r="F1032" s="35">
        <v>1018223</v>
      </c>
      <c r="G1032" s="36" t="s">
        <v>2255</v>
      </c>
      <c r="H1032" s="35">
        <v>101822</v>
      </c>
      <c r="I1032" s="34" t="s">
        <v>2308</v>
      </c>
      <c r="J1032" s="34" t="s">
        <v>2309</v>
      </c>
      <c r="K1032" s="50">
        <f t="shared" si="78"/>
        <v>636</v>
      </c>
      <c r="L1032" s="38">
        <f t="shared" si="79"/>
        <v>1120045</v>
      </c>
      <c r="M1032" t="str">
        <f t="shared" si="80"/>
        <v/>
      </c>
    </row>
    <row r="1033" spans="1:19" hidden="1" outlineLevel="1">
      <c r="B1033" s="33">
        <v>44932</v>
      </c>
      <c r="C1033" s="34" t="s">
        <v>5872</v>
      </c>
      <c r="D1033" s="34" t="s">
        <v>2256</v>
      </c>
      <c r="E1033" s="34" t="s">
        <v>2683</v>
      </c>
      <c r="F1033" s="35">
        <v>734310</v>
      </c>
      <c r="G1033" s="36" t="s">
        <v>2255</v>
      </c>
      <c r="H1033" s="35">
        <v>73431</v>
      </c>
      <c r="I1033" s="34" t="s">
        <v>2308</v>
      </c>
      <c r="J1033" s="34" t="s">
        <v>2309</v>
      </c>
      <c r="K1033" s="50">
        <f t="shared" si="78"/>
        <v>647</v>
      </c>
      <c r="L1033" s="38">
        <f t="shared" si="79"/>
        <v>807741</v>
      </c>
      <c r="M1033" t="str">
        <f t="shared" si="80"/>
        <v/>
      </c>
    </row>
    <row r="1034" spans="1:19" hidden="1" outlineLevel="1">
      <c r="B1034" s="33">
        <v>44932</v>
      </c>
      <c r="C1034" s="34" t="s">
        <v>5873</v>
      </c>
      <c r="D1034" s="34" t="s">
        <v>2256</v>
      </c>
      <c r="E1034" s="34" t="s">
        <v>3871</v>
      </c>
      <c r="F1034" s="35">
        <v>734310</v>
      </c>
      <c r="G1034" s="36" t="s">
        <v>2255</v>
      </c>
      <c r="H1034" s="35">
        <v>73431</v>
      </c>
      <c r="I1034" s="34" t="s">
        <v>2308</v>
      </c>
      <c r="J1034" s="34" t="s">
        <v>2309</v>
      </c>
      <c r="K1034" s="50">
        <f t="shared" si="78"/>
        <v>648</v>
      </c>
      <c r="L1034" s="38">
        <f t="shared" si="79"/>
        <v>807741</v>
      </c>
      <c r="M1034" t="str">
        <f t="shared" si="80"/>
        <v/>
      </c>
    </row>
    <row r="1035" spans="1:19" hidden="1" outlineLevel="1">
      <c r="B1035" s="33">
        <v>44932</v>
      </c>
      <c r="C1035" s="34" t="s">
        <v>5269</v>
      </c>
      <c r="D1035" s="34" t="s">
        <v>2256</v>
      </c>
      <c r="E1035" s="34" t="s">
        <v>2685</v>
      </c>
      <c r="F1035" s="35">
        <v>734310</v>
      </c>
      <c r="G1035" s="36" t="s">
        <v>2255</v>
      </c>
      <c r="H1035" s="35">
        <v>73431</v>
      </c>
      <c r="I1035" s="34" t="s">
        <v>2308</v>
      </c>
      <c r="J1035" s="34" t="s">
        <v>2309</v>
      </c>
      <c r="K1035" s="50">
        <f t="shared" si="78"/>
        <v>649</v>
      </c>
      <c r="L1035" s="38">
        <f t="shared" si="79"/>
        <v>807741</v>
      </c>
      <c r="M1035" t="str">
        <f t="shared" si="80"/>
        <v/>
      </c>
    </row>
    <row r="1036" spans="1:19" hidden="1" outlineLevel="1">
      <c r="B1036" s="33">
        <v>44932</v>
      </c>
      <c r="C1036" s="34" t="s">
        <v>5874</v>
      </c>
      <c r="D1036" s="34" t="s">
        <v>2256</v>
      </c>
      <c r="E1036" s="34" t="s">
        <v>5875</v>
      </c>
      <c r="F1036" s="35">
        <v>6663785</v>
      </c>
      <c r="G1036" s="36" t="s">
        <v>2255</v>
      </c>
      <c r="H1036" s="35">
        <v>666379</v>
      </c>
      <c r="I1036" s="34" t="s">
        <v>2500</v>
      </c>
      <c r="J1036" s="34" t="s">
        <v>2501</v>
      </c>
      <c r="K1036" s="50">
        <f t="shared" si="78"/>
        <v>650</v>
      </c>
      <c r="L1036" s="38">
        <f t="shared" si="79"/>
        <v>7330164</v>
      </c>
      <c r="M1036" t="str">
        <f t="shared" si="80"/>
        <v/>
      </c>
    </row>
    <row r="1037" spans="1:19" outlineLevel="1">
      <c r="A1037" s="75"/>
      <c r="B1037" s="69">
        <v>44992</v>
      </c>
      <c r="C1037" s="70" t="s">
        <v>3713</v>
      </c>
      <c r="D1037" s="70" t="s">
        <v>2256</v>
      </c>
      <c r="E1037" s="70" t="s">
        <v>3411</v>
      </c>
      <c r="F1037" s="71">
        <v>738405</v>
      </c>
      <c r="G1037" s="72" t="s">
        <v>2255</v>
      </c>
      <c r="H1037" s="71">
        <v>73841</v>
      </c>
      <c r="I1037" s="70" t="s">
        <v>2308</v>
      </c>
      <c r="J1037" s="70" t="s">
        <v>2309</v>
      </c>
      <c r="K1037" s="73">
        <f t="shared" si="78"/>
        <v>11516</v>
      </c>
      <c r="L1037" s="74">
        <f t="shared" si="79"/>
        <v>812246</v>
      </c>
      <c r="M1037" s="75" t="str">
        <f t="shared" si="80"/>
        <v/>
      </c>
      <c r="N1037" s="75"/>
      <c r="O1037" s="75"/>
      <c r="P1037" s="75"/>
      <c r="Q1037" s="75">
        <f>+VLOOKUP(K1037,'20,04,2023'!Q$20:R$1052,2,0)</f>
        <v>812246</v>
      </c>
      <c r="R1037" s="74">
        <f>Q1037-L1037</f>
        <v>0</v>
      </c>
      <c r="S1037" s="75" t="s">
        <v>8324</v>
      </c>
    </row>
    <row r="1038" spans="1:19" outlineLevel="1">
      <c r="A1038" s="75"/>
      <c r="B1038" s="69">
        <v>44992</v>
      </c>
      <c r="C1038" s="70" t="s">
        <v>3714</v>
      </c>
      <c r="D1038" s="70" t="s">
        <v>2256</v>
      </c>
      <c r="E1038" s="70" t="s">
        <v>3715</v>
      </c>
      <c r="F1038" s="71">
        <v>2230145</v>
      </c>
      <c r="G1038" s="72" t="s">
        <v>2255</v>
      </c>
      <c r="H1038" s="71">
        <v>223015</v>
      </c>
      <c r="I1038" s="70" t="s">
        <v>2535</v>
      </c>
      <c r="J1038" s="70" t="s">
        <v>2536</v>
      </c>
      <c r="K1038" s="73">
        <f t="shared" si="78"/>
        <v>11517</v>
      </c>
      <c r="L1038" s="74">
        <f t="shared" si="79"/>
        <v>2453160</v>
      </c>
      <c r="M1038" s="75" t="str">
        <f t="shared" si="80"/>
        <v/>
      </c>
      <c r="N1038" s="75"/>
      <c r="O1038" s="75"/>
      <c r="P1038" s="75"/>
      <c r="Q1038" s="75">
        <f>+VLOOKUP(K1038,'20,04,2023'!Q$20:R$1052,2,0)</f>
        <v>2453160</v>
      </c>
      <c r="R1038" s="74">
        <f>Q1038-L1038</f>
        <v>0</v>
      </c>
      <c r="S1038" s="75" t="s">
        <v>8324</v>
      </c>
    </row>
    <row r="1039" spans="1:19" hidden="1" outlineLevel="1">
      <c r="B1039" s="33">
        <v>44932</v>
      </c>
      <c r="C1039" s="34" t="s">
        <v>4992</v>
      </c>
      <c r="D1039" s="34" t="s">
        <v>2256</v>
      </c>
      <c r="E1039" s="34" t="s">
        <v>3601</v>
      </c>
      <c r="F1039" s="35">
        <v>401456</v>
      </c>
      <c r="G1039" s="36" t="s">
        <v>2255</v>
      </c>
      <c r="H1039" s="35">
        <v>40146</v>
      </c>
      <c r="I1039" s="34" t="s">
        <v>2308</v>
      </c>
      <c r="J1039" s="34" t="s">
        <v>2309</v>
      </c>
      <c r="K1039" s="50">
        <f t="shared" si="78"/>
        <v>653</v>
      </c>
      <c r="L1039" s="38">
        <f t="shared" si="79"/>
        <v>441602</v>
      </c>
      <c r="M1039" t="str">
        <f t="shared" si="80"/>
        <v/>
      </c>
      <c r="R1039" s="38">
        <f>Q1039-L1039</f>
        <v>-441602</v>
      </c>
    </row>
    <row r="1040" spans="1:19" outlineLevel="1">
      <c r="A1040" s="75"/>
      <c r="B1040" s="69">
        <v>44992</v>
      </c>
      <c r="C1040" s="70" t="s">
        <v>3718</v>
      </c>
      <c r="D1040" s="70" t="s">
        <v>2256</v>
      </c>
      <c r="E1040" s="70" t="s">
        <v>2466</v>
      </c>
      <c r="F1040" s="71">
        <v>618065</v>
      </c>
      <c r="G1040" s="72" t="s">
        <v>2255</v>
      </c>
      <c r="H1040" s="71">
        <v>61807</v>
      </c>
      <c r="I1040" s="70" t="s">
        <v>2308</v>
      </c>
      <c r="J1040" s="70" t="s">
        <v>2309</v>
      </c>
      <c r="K1040" s="73">
        <f t="shared" si="78"/>
        <v>11526</v>
      </c>
      <c r="L1040" s="74">
        <f t="shared" si="79"/>
        <v>679872</v>
      </c>
      <c r="M1040" s="75" t="str">
        <f t="shared" si="80"/>
        <v/>
      </c>
      <c r="N1040" s="75"/>
      <c r="O1040" s="75"/>
      <c r="P1040" s="75"/>
      <c r="Q1040" s="75">
        <f>+VLOOKUP(K1040,'20,04,2023'!Q$20:R$1052,2,0)</f>
        <v>679872</v>
      </c>
      <c r="R1040" s="74">
        <f>Q1040-L1040</f>
        <v>0</v>
      </c>
      <c r="S1040" s="75" t="s">
        <v>8324</v>
      </c>
    </row>
    <row r="1041" spans="1:19" hidden="1" outlineLevel="1">
      <c r="B1041" s="33">
        <v>44932</v>
      </c>
      <c r="C1041" s="34" t="s">
        <v>5879</v>
      </c>
      <c r="D1041" s="34" t="s">
        <v>2256</v>
      </c>
      <c r="E1041" s="34" t="s">
        <v>2335</v>
      </c>
      <c r="F1041" s="35">
        <v>734310</v>
      </c>
      <c r="G1041" s="36" t="s">
        <v>2255</v>
      </c>
      <c r="H1041" s="35">
        <v>73431</v>
      </c>
      <c r="I1041" s="34" t="s">
        <v>2308</v>
      </c>
      <c r="J1041" s="34" t="s">
        <v>2309</v>
      </c>
      <c r="K1041" s="50">
        <f t="shared" si="78"/>
        <v>655</v>
      </c>
      <c r="L1041" s="38">
        <f t="shared" si="79"/>
        <v>807741</v>
      </c>
      <c r="M1041" t="str">
        <f t="shared" si="80"/>
        <v/>
      </c>
    </row>
    <row r="1042" spans="1:19" s="75" customFormat="1" outlineLevel="1">
      <c r="B1042" s="69">
        <v>44992</v>
      </c>
      <c r="C1042" s="70" t="s">
        <v>3720</v>
      </c>
      <c r="D1042" s="70" t="s">
        <v>2256</v>
      </c>
      <c r="E1042" s="70" t="s">
        <v>3721</v>
      </c>
      <c r="F1042" s="71">
        <v>1648445</v>
      </c>
      <c r="G1042" s="72" t="s">
        <v>2255</v>
      </c>
      <c r="H1042" s="71">
        <v>164845</v>
      </c>
      <c r="I1042" s="70" t="s">
        <v>2565</v>
      </c>
      <c r="J1042" s="70" t="s">
        <v>2566</v>
      </c>
      <c r="K1042" s="73">
        <f t="shared" si="78"/>
        <v>11537</v>
      </c>
      <c r="L1042" s="74">
        <f t="shared" si="79"/>
        <v>1813290</v>
      </c>
      <c r="M1042" s="75" t="str">
        <f t="shared" si="80"/>
        <v/>
      </c>
      <c r="Q1042" s="75">
        <f>+VLOOKUP(K1042,'20,04,2023'!Q$20:R$1052,2,0)</f>
        <v>1813290</v>
      </c>
      <c r="R1042" s="74">
        <f>Q1042-L1042</f>
        <v>0</v>
      </c>
      <c r="S1042" s="75" t="s">
        <v>8324</v>
      </c>
    </row>
    <row r="1043" spans="1:19" hidden="1" outlineLevel="1">
      <c r="B1043" s="33">
        <v>44932</v>
      </c>
      <c r="C1043" s="34" t="s">
        <v>5882</v>
      </c>
      <c r="D1043" s="34" t="s">
        <v>2256</v>
      </c>
      <c r="E1043" s="34" t="s">
        <v>4252</v>
      </c>
      <c r="F1043" s="35">
        <v>367155</v>
      </c>
      <c r="G1043" s="36" t="s">
        <v>2255</v>
      </c>
      <c r="H1043" s="35">
        <v>36716</v>
      </c>
      <c r="I1043" s="34" t="s">
        <v>2308</v>
      </c>
      <c r="J1043" s="34" t="s">
        <v>2309</v>
      </c>
      <c r="K1043" s="50">
        <f t="shared" si="78"/>
        <v>657</v>
      </c>
      <c r="L1043" s="38">
        <f t="shared" si="79"/>
        <v>403871</v>
      </c>
      <c r="M1043" t="str">
        <f t="shared" si="80"/>
        <v/>
      </c>
    </row>
    <row r="1044" spans="1:19" hidden="1" outlineLevel="1">
      <c r="B1044" s="33">
        <v>44932</v>
      </c>
      <c r="C1044" s="34" t="s">
        <v>5883</v>
      </c>
      <c r="D1044" s="34" t="s">
        <v>2256</v>
      </c>
      <c r="E1044" s="34" t="s">
        <v>4252</v>
      </c>
      <c r="F1044" s="35">
        <v>546405</v>
      </c>
      <c r="G1044" s="36" t="s">
        <v>2255</v>
      </c>
      <c r="H1044" s="35">
        <v>54641</v>
      </c>
      <c r="I1044" s="34" t="s">
        <v>2308</v>
      </c>
      <c r="J1044" s="34" t="s">
        <v>2309</v>
      </c>
      <c r="K1044" s="50">
        <f t="shared" si="78"/>
        <v>658</v>
      </c>
      <c r="L1044" s="38">
        <f t="shared" si="79"/>
        <v>601046</v>
      </c>
      <c r="M1044" t="str">
        <f t="shared" si="80"/>
        <v/>
      </c>
    </row>
    <row r="1045" spans="1:19" hidden="1" outlineLevel="1">
      <c r="B1045" s="33">
        <v>44932</v>
      </c>
      <c r="C1045" s="34" t="s">
        <v>5884</v>
      </c>
      <c r="D1045" s="34" t="s">
        <v>2256</v>
      </c>
      <c r="E1045" s="34" t="s">
        <v>2337</v>
      </c>
      <c r="F1045" s="35">
        <v>734310</v>
      </c>
      <c r="G1045" s="36" t="s">
        <v>2255</v>
      </c>
      <c r="H1045" s="35">
        <v>73431</v>
      </c>
      <c r="I1045" s="34" t="s">
        <v>2308</v>
      </c>
      <c r="J1045" s="34" t="s">
        <v>2309</v>
      </c>
      <c r="K1045" s="50">
        <f t="shared" si="78"/>
        <v>659</v>
      </c>
      <c r="L1045" s="38">
        <f t="shared" si="79"/>
        <v>807741</v>
      </c>
      <c r="M1045" t="str">
        <f t="shared" si="80"/>
        <v/>
      </c>
    </row>
    <row r="1046" spans="1:19" hidden="1" outlineLevel="1">
      <c r="B1046" s="33">
        <v>44932</v>
      </c>
      <c r="C1046" s="34" t="s">
        <v>5885</v>
      </c>
      <c r="D1046" s="34" t="s">
        <v>2256</v>
      </c>
      <c r="E1046" s="34" t="s">
        <v>2339</v>
      </c>
      <c r="F1046" s="35">
        <v>1101465</v>
      </c>
      <c r="G1046" s="36" t="s">
        <v>2255</v>
      </c>
      <c r="H1046" s="35">
        <v>110147</v>
      </c>
      <c r="I1046" s="34" t="s">
        <v>2308</v>
      </c>
      <c r="J1046" s="34" t="s">
        <v>2309</v>
      </c>
      <c r="K1046" s="50">
        <f t="shared" si="78"/>
        <v>660</v>
      </c>
      <c r="L1046" s="38">
        <f t="shared" si="79"/>
        <v>1211612</v>
      </c>
      <c r="M1046" t="str">
        <f t="shared" si="80"/>
        <v/>
      </c>
      <c r="R1046" s="38">
        <f>Q1046-L1046</f>
        <v>-1211612</v>
      </c>
    </row>
    <row r="1047" spans="1:19" hidden="1" outlineLevel="1">
      <c r="B1047" s="33">
        <v>44932</v>
      </c>
      <c r="C1047" s="34" t="s">
        <v>5886</v>
      </c>
      <c r="D1047" s="34" t="s">
        <v>2256</v>
      </c>
      <c r="E1047" s="34" t="s">
        <v>2331</v>
      </c>
      <c r="F1047" s="35">
        <v>455338</v>
      </c>
      <c r="G1047" s="36" t="s">
        <v>2255</v>
      </c>
      <c r="H1047" s="35">
        <v>45534</v>
      </c>
      <c r="I1047" s="34" t="s">
        <v>2308</v>
      </c>
      <c r="J1047" s="34" t="s">
        <v>2309</v>
      </c>
      <c r="K1047" s="50">
        <f t="shared" si="78"/>
        <v>661</v>
      </c>
      <c r="L1047" s="38">
        <f t="shared" si="79"/>
        <v>500872</v>
      </c>
      <c r="M1047" t="str">
        <f t="shared" si="80"/>
        <v/>
      </c>
    </row>
    <row r="1048" spans="1:19" hidden="1" outlineLevel="1">
      <c r="B1048" s="33">
        <v>44932</v>
      </c>
      <c r="C1048" s="34" t="s">
        <v>5887</v>
      </c>
      <c r="D1048" s="34" t="s">
        <v>2256</v>
      </c>
      <c r="E1048" s="34" t="s">
        <v>3729</v>
      </c>
      <c r="F1048" s="35">
        <v>495953</v>
      </c>
      <c r="G1048" s="36" t="s">
        <v>2255</v>
      </c>
      <c r="H1048" s="35">
        <v>49595</v>
      </c>
      <c r="I1048" s="34" t="s">
        <v>2308</v>
      </c>
      <c r="J1048" s="34" t="s">
        <v>2309</v>
      </c>
      <c r="K1048" s="50">
        <f t="shared" si="78"/>
        <v>662</v>
      </c>
      <c r="L1048" s="38">
        <f t="shared" si="79"/>
        <v>545548</v>
      </c>
      <c r="M1048" t="str">
        <f t="shared" si="80"/>
        <v/>
      </c>
    </row>
    <row r="1049" spans="1:19" outlineLevel="1">
      <c r="A1049" s="75"/>
      <c r="B1049" s="69">
        <v>44993</v>
      </c>
      <c r="C1049" s="70" t="s">
        <v>6659</v>
      </c>
      <c r="D1049" s="70" t="s">
        <v>3460</v>
      </c>
      <c r="E1049" s="70" t="s">
        <v>6660</v>
      </c>
      <c r="F1049" s="71">
        <v>-347104</v>
      </c>
      <c r="G1049" s="72" t="s">
        <v>2255</v>
      </c>
      <c r="H1049" s="71">
        <v>-34710</v>
      </c>
      <c r="I1049" s="70" t="s">
        <v>2308</v>
      </c>
      <c r="J1049" s="70" t="s">
        <v>2309</v>
      </c>
      <c r="K1049" s="75">
        <f t="shared" si="78"/>
        <v>7721</v>
      </c>
      <c r="L1049" s="74">
        <f t="shared" si="79"/>
        <v>-381814</v>
      </c>
      <c r="M1049" s="75" t="str">
        <f t="shared" si="80"/>
        <v>HT</v>
      </c>
      <c r="N1049" s="75"/>
      <c r="O1049" s="75"/>
      <c r="P1049" s="75"/>
      <c r="Q1049" s="75">
        <f>+VLOOKUP(K1049,'20,04,2023'!Q$25:R$1054,2,0)</f>
        <v>-381814</v>
      </c>
      <c r="R1049" s="74">
        <f>+L1049-Q1049</f>
        <v>0</v>
      </c>
      <c r="S1049" s="75" t="s">
        <v>8323</v>
      </c>
    </row>
    <row r="1050" spans="1:19" hidden="1" outlineLevel="1">
      <c r="B1050" s="33">
        <v>44993</v>
      </c>
      <c r="C1050" s="34" t="s">
        <v>6661</v>
      </c>
      <c r="D1050" s="34" t="s">
        <v>3460</v>
      </c>
      <c r="E1050" s="34" t="s">
        <v>6662</v>
      </c>
      <c r="F1050" s="35">
        <v>-84840</v>
      </c>
      <c r="G1050" s="36" t="s">
        <v>2255</v>
      </c>
      <c r="H1050" s="35">
        <v>-8484</v>
      </c>
      <c r="I1050" s="34" t="s">
        <v>2308</v>
      </c>
      <c r="J1050" s="34" t="s">
        <v>2309</v>
      </c>
      <c r="K1050">
        <f t="shared" si="78"/>
        <v>7736</v>
      </c>
      <c r="L1050" s="38">
        <f t="shared" si="79"/>
        <v>-93324</v>
      </c>
      <c r="M1050" t="str">
        <f t="shared" si="80"/>
        <v>HT</v>
      </c>
      <c r="Q1050" t="e">
        <f>+VLOOKUP(K1050,'22.04.2023'!O$182:P$408,2,0)</f>
        <v>#N/A</v>
      </c>
    </row>
    <row r="1051" spans="1:19" hidden="1" outlineLevel="1">
      <c r="B1051" s="33">
        <v>44932</v>
      </c>
      <c r="C1051" s="34" t="s">
        <v>5890</v>
      </c>
      <c r="D1051" s="34" t="s">
        <v>2256</v>
      </c>
      <c r="E1051" s="34" t="s">
        <v>3752</v>
      </c>
      <c r="F1051" s="35">
        <v>1830788</v>
      </c>
      <c r="G1051" s="36" t="s">
        <v>2255</v>
      </c>
      <c r="H1051" s="35">
        <v>183079</v>
      </c>
      <c r="I1051" s="34" t="s">
        <v>2308</v>
      </c>
      <c r="J1051" s="34" t="s">
        <v>2309</v>
      </c>
      <c r="K1051" s="50">
        <f t="shared" si="78"/>
        <v>665</v>
      </c>
      <c r="L1051" s="38">
        <f t="shared" si="79"/>
        <v>2013867</v>
      </c>
      <c r="M1051" t="str">
        <f t="shared" si="80"/>
        <v/>
      </c>
    </row>
    <row r="1052" spans="1:19" hidden="1" outlineLevel="1">
      <c r="B1052" s="33">
        <v>44932</v>
      </c>
      <c r="C1052" s="34" t="s">
        <v>5891</v>
      </c>
      <c r="D1052" s="34" t="s">
        <v>2256</v>
      </c>
      <c r="E1052" s="34" t="s">
        <v>3752</v>
      </c>
      <c r="F1052" s="35">
        <v>1189648</v>
      </c>
      <c r="G1052" s="36" t="s">
        <v>2255</v>
      </c>
      <c r="H1052" s="35">
        <v>118965</v>
      </c>
      <c r="I1052" s="34" t="s">
        <v>2308</v>
      </c>
      <c r="J1052" s="34" t="s">
        <v>2309</v>
      </c>
      <c r="K1052" s="50">
        <f t="shared" si="78"/>
        <v>666</v>
      </c>
      <c r="L1052" s="38">
        <f t="shared" si="79"/>
        <v>1308613</v>
      </c>
      <c r="M1052" t="str">
        <f t="shared" si="80"/>
        <v/>
      </c>
    </row>
    <row r="1053" spans="1:19" hidden="1" outlineLevel="1">
      <c r="B1053" s="33">
        <v>44932</v>
      </c>
      <c r="C1053" s="34" t="s">
        <v>5892</v>
      </c>
      <c r="D1053" s="34" t="s">
        <v>2256</v>
      </c>
      <c r="E1053" s="34" t="s">
        <v>3964</v>
      </c>
      <c r="F1053" s="35">
        <v>734310</v>
      </c>
      <c r="G1053" s="36" t="s">
        <v>2255</v>
      </c>
      <c r="H1053" s="35">
        <v>73431</v>
      </c>
      <c r="I1053" s="34" t="s">
        <v>2308</v>
      </c>
      <c r="J1053" s="34" t="s">
        <v>2309</v>
      </c>
      <c r="K1053" s="50">
        <f t="shared" si="78"/>
        <v>667</v>
      </c>
      <c r="L1053" s="38">
        <f t="shared" si="79"/>
        <v>807741</v>
      </c>
      <c r="M1053" t="str">
        <f t="shared" si="80"/>
        <v/>
      </c>
    </row>
    <row r="1054" spans="1:19" hidden="1" outlineLevel="1">
      <c r="B1054" s="33">
        <v>44932</v>
      </c>
      <c r="C1054" s="34" t="s">
        <v>5240</v>
      </c>
      <c r="D1054" s="34" t="s">
        <v>2256</v>
      </c>
      <c r="E1054" s="34" t="s">
        <v>3900</v>
      </c>
      <c r="F1054" s="35">
        <v>1189648</v>
      </c>
      <c r="G1054" s="36" t="s">
        <v>2255</v>
      </c>
      <c r="H1054" s="35">
        <v>118965</v>
      </c>
      <c r="I1054" s="34" t="s">
        <v>2308</v>
      </c>
      <c r="J1054" s="34" t="s">
        <v>2309</v>
      </c>
      <c r="K1054" s="50">
        <f t="shared" si="78"/>
        <v>668</v>
      </c>
      <c r="L1054" s="38">
        <f t="shared" si="79"/>
        <v>1308613</v>
      </c>
      <c r="M1054" t="str">
        <f t="shared" si="80"/>
        <v/>
      </c>
    </row>
    <row r="1055" spans="1:19" hidden="1" outlineLevel="1">
      <c r="B1055" s="33">
        <v>44932</v>
      </c>
      <c r="C1055" s="34" t="s">
        <v>5893</v>
      </c>
      <c r="D1055" s="34" t="s">
        <v>2256</v>
      </c>
      <c r="E1055" s="34" t="s">
        <v>3900</v>
      </c>
      <c r="F1055" s="35">
        <v>822493</v>
      </c>
      <c r="G1055" s="36" t="s">
        <v>2255</v>
      </c>
      <c r="H1055" s="35">
        <v>82249</v>
      </c>
      <c r="I1055" s="34" t="s">
        <v>2308</v>
      </c>
      <c r="J1055" s="34" t="s">
        <v>2309</v>
      </c>
      <c r="K1055" s="50">
        <f t="shared" si="78"/>
        <v>669</v>
      </c>
      <c r="L1055" s="38">
        <f t="shared" si="79"/>
        <v>904742</v>
      </c>
      <c r="M1055" t="str">
        <f t="shared" si="80"/>
        <v/>
      </c>
    </row>
    <row r="1056" spans="1:19" hidden="1" outlineLevel="1">
      <c r="B1056" s="33">
        <v>44932</v>
      </c>
      <c r="C1056" s="34" t="s">
        <v>5894</v>
      </c>
      <c r="D1056" s="34" t="s">
        <v>2256</v>
      </c>
      <c r="E1056" s="34" t="s">
        <v>5895</v>
      </c>
      <c r="F1056" s="35">
        <v>455338</v>
      </c>
      <c r="G1056" s="36" t="s">
        <v>2255</v>
      </c>
      <c r="H1056" s="35">
        <v>45534</v>
      </c>
      <c r="I1056" s="34" t="s">
        <v>2308</v>
      </c>
      <c r="J1056" s="34" t="s">
        <v>2309</v>
      </c>
      <c r="K1056" s="50">
        <f t="shared" si="78"/>
        <v>670</v>
      </c>
      <c r="L1056" s="38">
        <f t="shared" si="79"/>
        <v>500872</v>
      </c>
      <c r="M1056" t="str">
        <f t="shared" si="80"/>
        <v/>
      </c>
    </row>
    <row r="1057" spans="1:19" hidden="1" outlineLevel="1">
      <c r="B1057" s="33">
        <v>44932</v>
      </c>
      <c r="C1057" s="34" t="s">
        <v>4414</v>
      </c>
      <c r="D1057" s="34" t="s">
        <v>2256</v>
      </c>
      <c r="E1057" s="34" t="s">
        <v>3421</v>
      </c>
      <c r="F1057" s="35">
        <v>734310</v>
      </c>
      <c r="G1057" s="36" t="s">
        <v>2255</v>
      </c>
      <c r="H1057" s="35">
        <v>73431</v>
      </c>
      <c r="I1057" s="34" t="s">
        <v>2308</v>
      </c>
      <c r="J1057" s="34" t="s">
        <v>2309</v>
      </c>
      <c r="K1057" s="50">
        <f t="shared" si="78"/>
        <v>671</v>
      </c>
      <c r="L1057" s="38">
        <f t="shared" si="79"/>
        <v>807741</v>
      </c>
      <c r="M1057" t="str">
        <f t="shared" si="80"/>
        <v/>
      </c>
      <c r="R1057" s="38">
        <f>Q1057-L1057</f>
        <v>-807741</v>
      </c>
    </row>
    <row r="1058" spans="1:19" hidden="1" outlineLevel="1">
      <c r="B1058" s="33">
        <v>44932</v>
      </c>
      <c r="C1058" s="34" t="s">
        <v>5896</v>
      </c>
      <c r="D1058" s="34" t="s">
        <v>2256</v>
      </c>
      <c r="E1058" s="34" t="s">
        <v>2466</v>
      </c>
      <c r="F1058" s="35">
        <v>734310</v>
      </c>
      <c r="G1058" s="36" t="s">
        <v>2255</v>
      </c>
      <c r="H1058" s="35">
        <v>73431</v>
      </c>
      <c r="I1058" s="34" t="s">
        <v>2308</v>
      </c>
      <c r="J1058" s="34" t="s">
        <v>2309</v>
      </c>
      <c r="K1058" s="50">
        <f t="shared" si="78"/>
        <v>672</v>
      </c>
      <c r="L1058" s="38">
        <f t="shared" si="79"/>
        <v>807741</v>
      </c>
      <c r="M1058" t="str">
        <f t="shared" si="80"/>
        <v/>
      </c>
    </row>
    <row r="1059" spans="1:19" hidden="1" outlineLevel="1">
      <c r="B1059" s="33">
        <v>44932</v>
      </c>
      <c r="C1059" s="34" t="s">
        <v>5897</v>
      </c>
      <c r="D1059" s="34" t="s">
        <v>2256</v>
      </c>
      <c r="E1059" s="34" t="s">
        <v>2681</v>
      </c>
      <c r="F1059" s="35">
        <v>734310</v>
      </c>
      <c r="G1059" s="36" t="s">
        <v>2255</v>
      </c>
      <c r="H1059" s="35">
        <v>73431</v>
      </c>
      <c r="I1059" s="34" t="s">
        <v>2308</v>
      </c>
      <c r="J1059" s="34" t="s">
        <v>2309</v>
      </c>
      <c r="K1059" s="50">
        <f t="shared" si="78"/>
        <v>673</v>
      </c>
      <c r="L1059" s="38">
        <f t="shared" si="79"/>
        <v>807741</v>
      </c>
      <c r="M1059" t="str">
        <f t="shared" si="80"/>
        <v/>
      </c>
    </row>
    <row r="1060" spans="1:19" hidden="1" outlineLevel="1">
      <c r="B1060" s="33">
        <v>44932</v>
      </c>
      <c r="C1060" s="34" t="s">
        <v>5898</v>
      </c>
      <c r="D1060" s="34" t="s">
        <v>2256</v>
      </c>
      <c r="E1060" s="34" t="s">
        <v>2470</v>
      </c>
      <c r="F1060" s="35">
        <v>717202</v>
      </c>
      <c r="G1060" s="36" t="s">
        <v>2255</v>
      </c>
      <c r="H1060" s="35">
        <v>71720</v>
      </c>
      <c r="I1060" s="34" t="s">
        <v>2308</v>
      </c>
      <c r="J1060" s="34" t="s">
        <v>2309</v>
      </c>
      <c r="K1060" s="50">
        <f t="shared" si="78"/>
        <v>674</v>
      </c>
      <c r="L1060" s="38">
        <f t="shared" si="79"/>
        <v>788922</v>
      </c>
      <c r="M1060" t="str">
        <f t="shared" si="80"/>
        <v/>
      </c>
    </row>
    <row r="1061" spans="1:19" hidden="1" outlineLevel="1">
      <c r="B1061" s="33">
        <v>44932</v>
      </c>
      <c r="C1061" s="34" t="s">
        <v>5899</v>
      </c>
      <c r="D1061" s="34" t="s">
        <v>2256</v>
      </c>
      <c r="E1061" s="34" t="s">
        <v>2470</v>
      </c>
      <c r="F1061" s="35">
        <v>734310</v>
      </c>
      <c r="G1061" s="36" t="s">
        <v>2255</v>
      </c>
      <c r="H1061" s="35">
        <v>73431</v>
      </c>
      <c r="I1061" s="34" t="s">
        <v>2308</v>
      </c>
      <c r="J1061" s="34" t="s">
        <v>2309</v>
      </c>
      <c r="K1061" s="50">
        <f t="shared" si="78"/>
        <v>675</v>
      </c>
      <c r="L1061" s="38">
        <f t="shared" si="79"/>
        <v>807741</v>
      </c>
      <c r="M1061" t="str">
        <f t="shared" si="80"/>
        <v/>
      </c>
    </row>
    <row r="1062" spans="1:19" outlineLevel="1">
      <c r="A1062" s="75"/>
      <c r="B1062" s="69">
        <v>44993</v>
      </c>
      <c r="C1062" s="70" t="s">
        <v>3733</v>
      </c>
      <c r="D1062" s="70" t="s">
        <v>2256</v>
      </c>
      <c r="E1062" s="70" t="s">
        <v>3734</v>
      </c>
      <c r="F1062" s="71">
        <v>1292155</v>
      </c>
      <c r="G1062" s="72" t="s">
        <v>2255</v>
      </c>
      <c r="H1062" s="71">
        <v>129216</v>
      </c>
      <c r="I1062" s="70" t="s">
        <v>2308</v>
      </c>
      <c r="J1062" s="70" t="s">
        <v>2309</v>
      </c>
      <c r="K1062" s="73">
        <f t="shared" si="78"/>
        <v>11551</v>
      </c>
      <c r="L1062" s="74">
        <f t="shared" si="79"/>
        <v>1421371</v>
      </c>
      <c r="M1062" s="75" t="str">
        <f t="shared" si="80"/>
        <v/>
      </c>
      <c r="N1062" s="75"/>
      <c r="O1062" s="75"/>
      <c r="P1062" s="75"/>
      <c r="Q1062" s="75">
        <f>+VLOOKUP(K1062,'20,04,2023'!Q$20:R$1052,2,0)</f>
        <v>1421371</v>
      </c>
      <c r="R1062" s="74">
        <f>Q1062-L1062</f>
        <v>0</v>
      </c>
      <c r="S1062" s="75" t="s">
        <v>8324</v>
      </c>
    </row>
    <row r="1063" spans="1:19" hidden="1" outlineLevel="1">
      <c r="B1063" s="33">
        <v>44932</v>
      </c>
      <c r="C1063" s="34" t="s">
        <v>5902</v>
      </c>
      <c r="D1063" s="34" t="s">
        <v>2256</v>
      </c>
      <c r="E1063" s="34" t="s">
        <v>5271</v>
      </c>
      <c r="F1063" s="35">
        <v>1644986</v>
      </c>
      <c r="G1063" s="36" t="s">
        <v>2255</v>
      </c>
      <c r="H1063" s="35">
        <v>164499</v>
      </c>
      <c r="I1063" s="34" t="s">
        <v>2308</v>
      </c>
      <c r="J1063" s="34" t="s">
        <v>2309</v>
      </c>
      <c r="K1063" s="50">
        <f t="shared" si="78"/>
        <v>677</v>
      </c>
      <c r="L1063" s="38">
        <f t="shared" si="79"/>
        <v>1809485</v>
      </c>
      <c r="M1063" t="str">
        <f t="shared" si="80"/>
        <v/>
      </c>
    </row>
    <row r="1064" spans="1:19" hidden="1" outlineLevel="1">
      <c r="B1064" s="33">
        <v>44932</v>
      </c>
      <c r="C1064" s="34" t="s">
        <v>5903</v>
      </c>
      <c r="D1064" s="34" t="s">
        <v>2256</v>
      </c>
      <c r="E1064" s="34" t="s">
        <v>5059</v>
      </c>
      <c r="F1064" s="35">
        <v>367155</v>
      </c>
      <c r="G1064" s="36" t="s">
        <v>2255</v>
      </c>
      <c r="H1064" s="35">
        <v>36716</v>
      </c>
      <c r="I1064" s="34" t="s">
        <v>2308</v>
      </c>
      <c r="J1064" s="34" t="s">
        <v>2309</v>
      </c>
      <c r="K1064" s="50">
        <f t="shared" si="78"/>
        <v>678</v>
      </c>
      <c r="L1064" s="38">
        <f t="shared" si="79"/>
        <v>403871</v>
      </c>
      <c r="M1064" t="str">
        <f t="shared" si="80"/>
        <v/>
      </c>
    </row>
    <row r="1065" spans="1:19" hidden="1" outlineLevel="1">
      <c r="B1065" s="33">
        <v>44932</v>
      </c>
      <c r="C1065" s="34" t="s">
        <v>5278</v>
      </c>
      <c r="D1065" s="34" t="s">
        <v>2256</v>
      </c>
      <c r="E1065" s="34" t="s">
        <v>3894</v>
      </c>
      <c r="F1065" s="35">
        <v>734310</v>
      </c>
      <c r="G1065" s="36" t="s">
        <v>2255</v>
      </c>
      <c r="H1065" s="35">
        <v>73431</v>
      </c>
      <c r="I1065" s="34" t="s">
        <v>2308</v>
      </c>
      <c r="J1065" s="34" t="s">
        <v>2309</v>
      </c>
      <c r="K1065" s="50">
        <f t="shared" si="78"/>
        <v>679</v>
      </c>
      <c r="L1065" s="38">
        <f t="shared" si="79"/>
        <v>807741</v>
      </c>
      <c r="M1065" t="str">
        <f t="shared" si="80"/>
        <v/>
      </c>
    </row>
    <row r="1066" spans="1:19" hidden="1" outlineLevel="1">
      <c r="B1066" s="33">
        <v>44932</v>
      </c>
      <c r="C1066" s="34" t="s">
        <v>5904</v>
      </c>
      <c r="D1066" s="34" t="s">
        <v>2256</v>
      </c>
      <c r="E1066" s="34" t="s">
        <v>2472</v>
      </c>
      <c r="F1066" s="35">
        <v>734310</v>
      </c>
      <c r="G1066" s="36" t="s">
        <v>2255</v>
      </c>
      <c r="H1066" s="35">
        <v>73431</v>
      </c>
      <c r="I1066" s="34" t="s">
        <v>2308</v>
      </c>
      <c r="J1066" s="34" t="s">
        <v>2309</v>
      </c>
      <c r="K1066" s="50">
        <f t="shared" si="78"/>
        <v>680</v>
      </c>
      <c r="L1066" s="38">
        <f t="shared" si="79"/>
        <v>807741</v>
      </c>
      <c r="M1066" t="str">
        <f t="shared" si="80"/>
        <v/>
      </c>
    </row>
    <row r="1067" spans="1:19" outlineLevel="1">
      <c r="A1067" s="75"/>
      <c r="B1067" s="69">
        <v>44993</v>
      </c>
      <c r="C1067" s="70" t="s">
        <v>3743</v>
      </c>
      <c r="D1067" s="70" t="s">
        <v>2256</v>
      </c>
      <c r="E1067" s="70" t="s">
        <v>2419</v>
      </c>
      <c r="F1067" s="71">
        <v>1100049</v>
      </c>
      <c r="G1067" s="72" t="s">
        <v>2255</v>
      </c>
      <c r="H1067" s="71">
        <v>110005</v>
      </c>
      <c r="I1067" s="70" t="s">
        <v>2308</v>
      </c>
      <c r="J1067" s="70" t="s">
        <v>2309</v>
      </c>
      <c r="K1067" s="73">
        <f t="shared" si="78"/>
        <v>11782</v>
      </c>
      <c r="L1067" s="74">
        <f t="shared" si="79"/>
        <v>1210054</v>
      </c>
      <c r="M1067" s="75" t="str">
        <f t="shared" si="80"/>
        <v/>
      </c>
      <c r="N1067" s="75"/>
      <c r="O1067" s="75"/>
      <c r="P1067" s="75"/>
      <c r="Q1067" s="75">
        <f>+VLOOKUP(K1067,'20,04,2023'!Q$20:R$1052,2,0)</f>
        <v>1210054</v>
      </c>
      <c r="R1067" s="74">
        <f>Q1067-L1067</f>
        <v>0</v>
      </c>
      <c r="S1067" s="75" t="s">
        <v>8324</v>
      </c>
    </row>
    <row r="1068" spans="1:19" hidden="1" outlineLevel="1">
      <c r="B1068" s="33">
        <v>44932</v>
      </c>
      <c r="C1068" s="34" t="s">
        <v>5907</v>
      </c>
      <c r="D1068" s="34" t="s">
        <v>2256</v>
      </c>
      <c r="E1068" s="34" t="s">
        <v>2529</v>
      </c>
      <c r="F1068" s="35">
        <v>734310</v>
      </c>
      <c r="G1068" s="36" t="s">
        <v>2255</v>
      </c>
      <c r="H1068" s="35">
        <v>73431</v>
      </c>
      <c r="I1068" s="34" t="s">
        <v>2308</v>
      </c>
      <c r="J1068" s="34" t="s">
        <v>2309</v>
      </c>
      <c r="K1068" s="50">
        <f t="shared" si="78"/>
        <v>691</v>
      </c>
      <c r="L1068" s="38">
        <f t="shared" si="79"/>
        <v>807741</v>
      </c>
      <c r="M1068" t="str">
        <f t="shared" si="80"/>
        <v/>
      </c>
    </row>
    <row r="1069" spans="1:19" hidden="1" outlineLevel="1">
      <c r="B1069" s="33">
        <v>44932</v>
      </c>
      <c r="C1069" s="34" t="s">
        <v>5908</v>
      </c>
      <c r="D1069" s="34" t="s">
        <v>2256</v>
      </c>
      <c r="E1069" s="34" t="s">
        <v>2527</v>
      </c>
      <c r="F1069" s="35">
        <v>734310</v>
      </c>
      <c r="G1069" s="36" t="s">
        <v>2255</v>
      </c>
      <c r="H1069" s="35">
        <v>73431</v>
      </c>
      <c r="I1069" s="34" t="s">
        <v>2308</v>
      </c>
      <c r="J1069" s="34" t="s">
        <v>2309</v>
      </c>
      <c r="K1069" s="50">
        <f t="shared" si="78"/>
        <v>692</v>
      </c>
      <c r="L1069" s="38">
        <f t="shared" si="79"/>
        <v>807741</v>
      </c>
      <c r="M1069" t="str">
        <f t="shared" si="80"/>
        <v/>
      </c>
    </row>
    <row r="1070" spans="1:19" hidden="1" outlineLevel="1">
      <c r="B1070" s="33">
        <v>44932</v>
      </c>
      <c r="C1070" s="34" t="s">
        <v>5194</v>
      </c>
      <c r="D1070" s="34" t="s">
        <v>2256</v>
      </c>
      <c r="E1070" s="34" t="s">
        <v>5909</v>
      </c>
      <c r="F1070" s="35">
        <v>734310</v>
      </c>
      <c r="G1070" s="36" t="s">
        <v>2255</v>
      </c>
      <c r="H1070" s="35">
        <v>73431</v>
      </c>
      <c r="I1070" s="34" t="s">
        <v>2308</v>
      </c>
      <c r="J1070" s="34" t="s">
        <v>2309</v>
      </c>
      <c r="K1070" s="50">
        <f t="shared" si="78"/>
        <v>693</v>
      </c>
      <c r="L1070" s="38">
        <f t="shared" si="79"/>
        <v>807741</v>
      </c>
      <c r="M1070" t="str">
        <f t="shared" si="80"/>
        <v/>
      </c>
    </row>
    <row r="1071" spans="1:19" hidden="1" outlineLevel="1">
      <c r="B1071" s="33">
        <v>44932</v>
      </c>
      <c r="C1071" s="34" t="s">
        <v>5910</v>
      </c>
      <c r="D1071" s="34" t="s">
        <v>2256</v>
      </c>
      <c r="E1071" s="34" t="s">
        <v>3415</v>
      </c>
      <c r="F1071" s="35">
        <v>734310</v>
      </c>
      <c r="G1071" s="36" t="s">
        <v>2255</v>
      </c>
      <c r="H1071" s="35">
        <v>73431</v>
      </c>
      <c r="I1071" s="34" t="s">
        <v>2308</v>
      </c>
      <c r="J1071" s="34" t="s">
        <v>2309</v>
      </c>
      <c r="K1071" s="50">
        <f t="shared" si="78"/>
        <v>694</v>
      </c>
      <c r="L1071" s="38">
        <f t="shared" si="79"/>
        <v>807741</v>
      </c>
      <c r="M1071" t="str">
        <f t="shared" si="80"/>
        <v/>
      </c>
    </row>
    <row r="1072" spans="1:19" hidden="1" outlineLevel="1">
      <c r="B1072" s="33">
        <v>44932</v>
      </c>
      <c r="C1072" s="34" t="s">
        <v>5911</v>
      </c>
      <c r="D1072" s="34" t="s">
        <v>2256</v>
      </c>
      <c r="E1072" s="34" t="s">
        <v>3844</v>
      </c>
      <c r="F1072" s="35">
        <v>1189648</v>
      </c>
      <c r="G1072" s="36" t="s">
        <v>2255</v>
      </c>
      <c r="H1072" s="35">
        <v>118965</v>
      </c>
      <c r="I1072" s="34" t="s">
        <v>2308</v>
      </c>
      <c r="J1072" s="34" t="s">
        <v>2309</v>
      </c>
      <c r="K1072" s="50">
        <f t="shared" si="78"/>
        <v>695</v>
      </c>
      <c r="L1072" s="38">
        <f t="shared" si="79"/>
        <v>1308613</v>
      </c>
      <c r="M1072" t="str">
        <f t="shared" si="80"/>
        <v/>
      </c>
    </row>
    <row r="1073" spans="1:19" hidden="1" outlineLevel="1">
      <c r="B1073" s="33">
        <v>44932</v>
      </c>
      <c r="C1073" s="34" t="s">
        <v>5912</v>
      </c>
      <c r="D1073" s="34" t="s">
        <v>2256</v>
      </c>
      <c r="E1073" s="34" t="s">
        <v>3844</v>
      </c>
      <c r="F1073" s="35">
        <v>1213395</v>
      </c>
      <c r="G1073" s="36" t="s">
        <v>2255</v>
      </c>
      <c r="H1073" s="35">
        <v>121340</v>
      </c>
      <c r="I1073" s="34" t="s">
        <v>2308</v>
      </c>
      <c r="J1073" s="34" t="s">
        <v>2309</v>
      </c>
      <c r="K1073" s="50">
        <f t="shared" si="78"/>
        <v>696</v>
      </c>
      <c r="L1073" s="38">
        <f t="shared" si="79"/>
        <v>1334735</v>
      </c>
      <c r="M1073" t="str">
        <f t="shared" si="80"/>
        <v/>
      </c>
    </row>
    <row r="1074" spans="1:19" hidden="1" outlineLevel="1">
      <c r="B1074" s="33">
        <v>44932</v>
      </c>
      <c r="C1074" s="34" t="s">
        <v>5913</v>
      </c>
      <c r="D1074" s="34" t="s">
        <v>2256</v>
      </c>
      <c r="E1074" s="34" t="s">
        <v>3851</v>
      </c>
      <c r="F1074" s="35">
        <v>1189648</v>
      </c>
      <c r="G1074" s="36" t="s">
        <v>2255</v>
      </c>
      <c r="H1074" s="35">
        <v>118965</v>
      </c>
      <c r="I1074" s="34" t="s">
        <v>2308</v>
      </c>
      <c r="J1074" s="34" t="s">
        <v>2309</v>
      </c>
      <c r="K1074" s="50">
        <f t="shared" si="78"/>
        <v>697</v>
      </c>
      <c r="L1074" s="38">
        <f t="shared" si="79"/>
        <v>1308613</v>
      </c>
      <c r="M1074" t="str">
        <f t="shared" si="80"/>
        <v/>
      </c>
    </row>
    <row r="1075" spans="1:19" s="75" customFormat="1" hidden="1" outlineLevel="1">
      <c r="A1075"/>
      <c r="B1075" s="33">
        <v>44932</v>
      </c>
      <c r="C1075" s="34" t="s">
        <v>5914</v>
      </c>
      <c r="D1075" s="34" t="s">
        <v>2256</v>
      </c>
      <c r="E1075" s="34" t="s">
        <v>3595</v>
      </c>
      <c r="F1075" s="35">
        <v>1189648</v>
      </c>
      <c r="G1075" s="36" t="s">
        <v>2255</v>
      </c>
      <c r="H1075" s="35">
        <v>118965</v>
      </c>
      <c r="I1075" s="34" t="s">
        <v>2308</v>
      </c>
      <c r="J1075" s="34" t="s">
        <v>2309</v>
      </c>
      <c r="K1075" s="50">
        <f t="shared" si="78"/>
        <v>698</v>
      </c>
      <c r="L1075" s="38">
        <f t="shared" si="79"/>
        <v>1308613</v>
      </c>
      <c r="M1075" t="str">
        <f t="shared" si="80"/>
        <v/>
      </c>
      <c r="N1075"/>
      <c r="O1075"/>
      <c r="P1075"/>
      <c r="Q1075"/>
      <c r="R1075"/>
      <c r="S1075"/>
    </row>
    <row r="1076" spans="1:19" hidden="1" outlineLevel="1">
      <c r="B1076" s="33">
        <v>44932</v>
      </c>
      <c r="C1076" s="34" t="s">
        <v>5915</v>
      </c>
      <c r="D1076" s="34" t="s">
        <v>2256</v>
      </c>
      <c r="E1076" s="34" t="s">
        <v>3656</v>
      </c>
      <c r="F1076" s="35">
        <v>734310</v>
      </c>
      <c r="G1076" s="36" t="s">
        <v>2255</v>
      </c>
      <c r="H1076" s="35">
        <v>73431</v>
      </c>
      <c r="I1076" s="34" t="s">
        <v>2308</v>
      </c>
      <c r="J1076" s="34" t="s">
        <v>2309</v>
      </c>
      <c r="K1076" s="50">
        <f t="shared" si="78"/>
        <v>699</v>
      </c>
      <c r="L1076" s="38">
        <f t="shared" si="79"/>
        <v>807741</v>
      </c>
      <c r="M1076" t="str">
        <f t="shared" si="80"/>
        <v/>
      </c>
    </row>
    <row r="1077" spans="1:19" hidden="1" outlineLevel="1">
      <c r="B1077" s="33">
        <v>44932</v>
      </c>
      <c r="C1077" s="34" t="s">
        <v>5916</v>
      </c>
      <c r="D1077" s="34" t="s">
        <v>2256</v>
      </c>
      <c r="E1077" s="34" t="s">
        <v>3708</v>
      </c>
      <c r="F1077" s="35">
        <v>1189648</v>
      </c>
      <c r="G1077" s="36" t="s">
        <v>2255</v>
      </c>
      <c r="H1077" s="35">
        <v>118965</v>
      </c>
      <c r="I1077" s="34" t="s">
        <v>2308</v>
      </c>
      <c r="J1077" s="34" t="s">
        <v>2309</v>
      </c>
      <c r="K1077" s="50">
        <f t="shared" si="78"/>
        <v>700</v>
      </c>
      <c r="L1077" s="38">
        <f t="shared" si="79"/>
        <v>1308613</v>
      </c>
      <c r="M1077" t="str">
        <f t="shared" si="80"/>
        <v/>
      </c>
    </row>
    <row r="1078" spans="1:19" hidden="1" outlineLevel="1">
      <c r="B1078" s="33">
        <v>44932</v>
      </c>
      <c r="C1078" s="34" t="s">
        <v>5917</v>
      </c>
      <c r="D1078" s="34" t="s">
        <v>2256</v>
      </c>
      <c r="E1078" s="34" t="s">
        <v>4934</v>
      </c>
      <c r="F1078" s="35">
        <v>734310</v>
      </c>
      <c r="G1078" s="36" t="s">
        <v>2255</v>
      </c>
      <c r="H1078" s="35">
        <v>73431</v>
      </c>
      <c r="I1078" s="34" t="s">
        <v>2308</v>
      </c>
      <c r="J1078" s="34" t="s">
        <v>2309</v>
      </c>
      <c r="K1078" s="50">
        <f t="shared" si="78"/>
        <v>701</v>
      </c>
      <c r="L1078" s="38">
        <f t="shared" si="79"/>
        <v>807741</v>
      </c>
      <c r="M1078" t="str">
        <f t="shared" si="80"/>
        <v/>
      </c>
    </row>
    <row r="1079" spans="1:19" hidden="1" outlineLevel="1">
      <c r="B1079" s="33">
        <v>44932</v>
      </c>
      <c r="C1079" s="34" t="s">
        <v>5918</v>
      </c>
      <c r="D1079" s="34" t="s">
        <v>2256</v>
      </c>
      <c r="E1079" s="34" t="s">
        <v>3912</v>
      </c>
      <c r="F1079" s="35">
        <v>734310</v>
      </c>
      <c r="G1079" s="36" t="s">
        <v>2255</v>
      </c>
      <c r="H1079" s="35">
        <v>73431</v>
      </c>
      <c r="I1079" s="34" t="s">
        <v>2308</v>
      </c>
      <c r="J1079" s="34" t="s">
        <v>2309</v>
      </c>
      <c r="K1079" s="50">
        <f t="shared" si="78"/>
        <v>702</v>
      </c>
      <c r="L1079" s="38">
        <f t="shared" si="79"/>
        <v>807741</v>
      </c>
      <c r="M1079" t="str">
        <f t="shared" si="80"/>
        <v/>
      </c>
    </row>
    <row r="1080" spans="1:19" hidden="1" outlineLevel="1">
      <c r="B1080" s="33">
        <v>44932</v>
      </c>
      <c r="C1080" s="34" t="s">
        <v>5919</v>
      </c>
      <c r="D1080" s="34" t="s">
        <v>2256</v>
      </c>
      <c r="E1080" s="34" t="s">
        <v>3916</v>
      </c>
      <c r="F1080" s="35">
        <v>734310</v>
      </c>
      <c r="G1080" s="36" t="s">
        <v>2255</v>
      </c>
      <c r="H1080" s="35">
        <v>73431</v>
      </c>
      <c r="I1080" s="34" t="s">
        <v>2308</v>
      </c>
      <c r="J1080" s="34" t="s">
        <v>2309</v>
      </c>
      <c r="K1080" s="50">
        <f t="shared" si="78"/>
        <v>703</v>
      </c>
      <c r="L1080" s="38">
        <f t="shared" si="79"/>
        <v>807741</v>
      </c>
      <c r="M1080" t="str">
        <f t="shared" si="80"/>
        <v/>
      </c>
    </row>
    <row r="1081" spans="1:19" hidden="1" outlineLevel="1">
      <c r="B1081" s="33">
        <v>44932</v>
      </c>
      <c r="C1081" s="34" t="s">
        <v>5920</v>
      </c>
      <c r="D1081" s="34" t="s">
        <v>2256</v>
      </c>
      <c r="E1081" s="34" t="s">
        <v>2403</v>
      </c>
      <c r="F1081" s="35">
        <v>734310</v>
      </c>
      <c r="G1081" s="36" t="s">
        <v>2255</v>
      </c>
      <c r="H1081" s="35">
        <v>73431</v>
      </c>
      <c r="I1081" s="34" t="s">
        <v>2308</v>
      </c>
      <c r="J1081" s="34" t="s">
        <v>2309</v>
      </c>
      <c r="K1081" s="50">
        <f t="shared" si="78"/>
        <v>704</v>
      </c>
      <c r="L1081" s="38">
        <f t="shared" si="79"/>
        <v>807741</v>
      </c>
      <c r="M1081" t="str">
        <f t="shared" si="80"/>
        <v/>
      </c>
    </row>
    <row r="1082" spans="1:19" hidden="1" outlineLevel="1">
      <c r="B1082" s="33">
        <v>44932</v>
      </c>
      <c r="C1082" s="34" t="s">
        <v>5921</v>
      </c>
      <c r="D1082" s="34" t="s">
        <v>2256</v>
      </c>
      <c r="E1082" s="34" t="s">
        <v>3907</v>
      </c>
      <c r="F1082" s="35">
        <v>1189648</v>
      </c>
      <c r="G1082" s="36" t="s">
        <v>2255</v>
      </c>
      <c r="H1082" s="35">
        <v>118965</v>
      </c>
      <c r="I1082" s="34" t="s">
        <v>2308</v>
      </c>
      <c r="J1082" s="34" t="s">
        <v>2309</v>
      </c>
      <c r="K1082" s="50">
        <f t="shared" si="78"/>
        <v>705</v>
      </c>
      <c r="L1082" s="38">
        <f t="shared" si="79"/>
        <v>1308613</v>
      </c>
      <c r="M1082" t="str">
        <f t="shared" si="80"/>
        <v/>
      </c>
    </row>
    <row r="1083" spans="1:19" hidden="1" outlineLevel="1">
      <c r="B1083" s="33">
        <v>44932</v>
      </c>
      <c r="C1083" s="34" t="s">
        <v>5922</v>
      </c>
      <c r="D1083" s="34" t="s">
        <v>2256</v>
      </c>
      <c r="E1083" s="34" t="s">
        <v>3635</v>
      </c>
      <c r="F1083" s="35">
        <v>1189648</v>
      </c>
      <c r="G1083" s="36" t="s">
        <v>2255</v>
      </c>
      <c r="H1083" s="35">
        <v>118965</v>
      </c>
      <c r="I1083" s="34" t="s">
        <v>2308</v>
      </c>
      <c r="J1083" s="34" t="s">
        <v>2309</v>
      </c>
      <c r="K1083" s="50">
        <f t="shared" si="78"/>
        <v>706</v>
      </c>
      <c r="L1083" s="38">
        <f t="shared" si="79"/>
        <v>1308613</v>
      </c>
      <c r="M1083" t="str">
        <f t="shared" si="80"/>
        <v/>
      </c>
    </row>
    <row r="1084" spans="1:19" hidden="1" outlineLevel="1">
      <c r="B1084" s="33">
        <v>44932</v>
      </c>
      <c r="C1084" s="34" t="s">
        <v>5923</v>
      </c>
      <c r="D1084" s="34" t="s">
        <v>2256</v>
      </c>
      <c r="E1084" s="34" t="s">
        <v>2575</v>
      </c>
      <c r="F1084" s="35">
        <v>1189648</v>
      </c>
      <c r="G1084" s="36" t="s">
        <v>2255</v>
      </c>
      <c r="H1084" s="35">
        <v>118965</v>
      </c>
      <c r="I1084" s="34" t="s">
        <v>2308</v>
      </c>
      <c r="J1084" s="34" t="s">
        <v>2309</v>
      </c>
      <c r="K1084" s="50">
        <f t="shared" si="78"/>
        <v>707</v>
      </c>
      <c r="L1084" s="38">
        <f t="shared" si="79"/>
        <v>1308613</v>
      </c>
      <c r="M1084" t="str">
        <f t="shared" si="80"/>
        <v/>
      </c>
    </row>
    <row r="1085" spans="1:19" hidden="1" outlineLevel="1">
      <c r="B1085" s="33">
        <v>44932</v>
      </c>
      <c r="C1085" s="34" t="s">
        <v>5924</v>
      </c>
      <c r="D1085" s="34" t="s">
        <v>2256</v>
      </c>
      <c r="E1085" s="34" t="s">
        <v>3477</v>
      </c>
      <c r="F1085" s="35">
        <v>734310</v>
      </c>
      <c r="G1085" s="36" t="s">
        <v>2255</v>
      </c>
      <c r="H1085" s="35">
        <v>73431</v>
      </c>
      <c r="I1085" s="34" t="s">
        <v>2308</v>
      </c>
      <c r="J1085" s="34" t="s">
        <v>2309</v>
      </c>
      <c r="K1085" s="50">
        <f t="shared" si="78"/>
        <v>709</v>
      </c>
      <c r="L1085" s="38">
        <f t="shared" si="79"/>
        <v>807741</v>
      </c>
      <c r="M1085" t="str">
        <f t="shared" si="80"/>
        <v/>
      </c>
    </row>
    <row r="1086" spans="1:19" hidden="1" outlineLevel="1">
      <c r="B1086" s="33">
        <v>44932</v>
      </c>
      <c r="C1086" s="34" t="s">
        <v>5925</v>
      </c>
      <c r="D1086" s="34" t="s">
        <v>2256</v>
      </c>
      <c r="E1086" s="34" t="s">
        <v>4068</v>
      </c>
      <c r="F1086" s="35">
        <v>1189648</v>
      </c>
      <c r="G1086" s="36" t="s">
        <v>2255</v>
      </c>
      <c r="H1086" s="35">
        <v>118965</v>
      </c>
      <c r="I1086" s="34" t="s">
        <v>2308</v>
      </c>
      <c r="J1086" s="34" t="s">
        <v>2309</v>
      </c>
      <c r="K1086" s="50">
        <f t="shared" si="78"/>
        <v>710</v>
      </c>
      <c r="L1086" s="38">
        <f t="shared" si="79"/>
        <v>1308613</v>
      </c>
      <c r="M1086" t="str">
        <f t="shared" si="80"/>
        <v/>
      </c>
    </row>
    <row r="1087" spans="1:19" outlineLevel="1">
      <c r="A1087" s="75"/>
      <c r="B1087" s="69">
        <v>44932</v>
      </c>
      <c r="C1087" s="70" t="s">
        <v>5926</v>
      </c>
      <c r="D1087" s="70" t="s">
        <v>2256</v>
      </c>
      <c r="E1087" s="70" t="s">
        <v>3444</v>
      </c>
      <c r="F1087" s="71">
        <v>1580550</v>
      </c>
      <c r="G1087" s="72" t="s">
        <v>2255</v>
      </c>
      <c r="H1087" s="71">
        <v>158055</v>
      </c>
      <c r="I1087" s="70" t="s">
        <v>2265</v>
      </c>
      <c r="J1087" s="70" t="s">
        <v>2266</v>
      </c>
      <c r="K1087" s="73">
        <f t="shared" si="78"/>
        <v>712</v>
      </c>
      <c r="L1087" s="74">
        <f t="shared" si="79"/>
        <v>1738605</v>
      </c>
      <c r="M1087" s="75" t="str">
        <f t="shared" si="80"/>
        <v/>
      </c>
      <c r="N1087" s="75"/>
      <c r="O1087" s="75"/>
      <c r="P1087" s="75"/>
      <c r="Q1087" s="75">
        <f>+VLOOKUP(K1087,'20,04,2023'!Q$20:R$1052,2,0)</f>
        <v>1738605</v>
      </c>
      <c r="R1087" s="74">
        <f>Q1087-L1087</f>
        <v>0</v>
      </c>
      <c r="S1087" s="75" t="s">
        <v>8324</v>
      </c>
    </row>
    <row r="1088" spans="1:19" hidden="1" outlineLevel="1">
      <c r="B1088" s="33">
        <v>44932</v>
      </c>
      <c r="C1088" s="34" t="s">
        <v>5927</v>
      </c>
      <c r="D1088" s="34" t="s">
        <v>2256</v>
      </c>
      <c r="E1088" s="34" t="s">
        <v>5928</v>
      </c>
      <c r="F1088" s="35">
        <v>8652000</v>
      </c>
      <c r="G1088" s="36" t="s">
        <v>2255</v>
      </c>
      <c r="H1088" s="35">
        <v>865200</v>
      </c>
      <c r="I1088" s="34" t="s">
        <v>2603</v>
      </c>
      <c r="J1088" s="34" t="s">
        <v>2604</v>
      </c>
      <c r="K1088" s="50">
        <f t="shared" si="78"/>
        <v>719</v>
      </c>
      <c r="L1088" s="38">
        <f t="shared" si="79"/>
        <v>9517200</v>
      </c>
      <c r="M1088" t="str">
        <f t="shared" si="80"/>
        <v/>
      </c>
    </row>
    <row r="1089" spans="1:19" hidden="1" outlineLevel="1">
      <c r="B1089" s="33">
        <v>44932</v>
      </c>
      <c r="C1089" s="34" t="s">
        <v>5929</v>
      </c>
      <c r="D1089" s="34" t="s">
        <v>2256</v>
      </c>
      <c r="E1089" s="34" t="s">
        <v>5930</v>
      </c>
      <c r="F1089" s="35">
        <v>14344815</v>
      </c>
      <c r="G1089" s="36" t="s">
        <v>2255</v>
      </c>
      <c r="H1089" s="35">
        <v>1434482</v>
      </c>
      <c r="I1089" s="34" t="s">
        <v>2603</v>
      </c>
      <c r="J1089" s="34" t="s">
        <v>2604</v>
      </c>
      <c r="K1089" s="50">
        <f t="shared" si="78"/>
        <v>720</v>
      </c>
      <c r="L1089" s="38">
        <f t="shared" si="79"/>
        <v>15779297</v>
      </c>
      <c r="M1089" t="str">
        <f t="shared" si="80"/>
        <v/>
      </c>
    </row>
    <row r="1090" spans="1:19" outlineLevel="1">
      <c r="A1090" s="75"/>
      <c r="B1090" s="69">
        <v>44932</v>
      </c>
      <c r="C1090" s="70" t="s">
        <v>5931</v>
      </c>
      <c r="D1090" s="70" t="s">
        <v>2256</v>
      </c>
      <c r="E1090" s="70" t="s">
        <v>5932</v>
      </c>
      <c r="F1090" s="71">
        <v>3624645</v>
      </c>
      <c r="G1090" s="72" t="s">
        <v>2255</v>
      </c>
      <c r="H1090" s="71">
        <v>362465</v>
      </c>
      <c r="I1090" s="70" t="s">
        <v>2535</v>
      </c>
      <c r="J1090" s="70" t="s">
        <v>2536</v>
      </c>
      <c r="K1090" s="73">
        <f t="shared" si="78"/>
        <v>721</v>
      </c>
      <c r="L1090" s="74">
        <f t="shared" si="79"/>
        <v>3987110</v>
      </c>
      <c r="M1090" s="75" t="str">
        <f t="shared" si="80"/>
        <v/>
      </c>
      <c r="N1090" s="75"/>
      <c r="O1090" s="75"/>
      <c r="P1090" s="75"/>
      <c r="Q1090" s="75">
        <f>+VLOOKUP(K1090,'20,04,2023'!Q$20:R$1052,2,0)</f>
        <v>3987110</v>
      </c>
      <c r="R1090" s="74">
        <f>Q1090-L1090</f>
        <v>0</v>
      </c>
      <c r="S1090" s="75" t="s">
        <v>8324</v>
      </c>
    </row>
    <row r="1091" spans="1:19" hidden="1" outlineLevel="1">
      <c r="B1091" s="33">
        <v>44932</v>
      </c>
      <c r="C1091" s="34" t="s">
        <v>5933</v>
      </c>
      <c r="D1091" s="34" t="s">
        <v>2256</v>
      </c>
      <c r="E1091" s="34" t="s">
        <v>5934</v>
      </c>
      <c r="F1091" s="35">
        <v>734310</v>
      </c>
      <c r="G1091" s="36" t="s">
        <v>2255</v>
      </c>
      <c r="H1091" s="35">
        <v>73431</v>
      </c>
      <c r="I1091" s="34" t="s">
        <v>2625</v>
      </c>
      <c r="J1091" s="34" t="s">
        <v>2626</v>
      </c>
      <c r="K1091" s="50">
        <f t="shared" si="78"/>
        <v>723</v>
      </c>
      <c r="L1091" s="38">
        <f t="shared" si="79"/>
        <v>807741</v>
      </c>
      <c r="M1091" t="str">
        <f t="shared" si="80"/>
        <v/>
      </c>
    </row>
    <row r="1092" spans="1:19" hidden="1" outlineLevel="1">
      <c r="B1092" s="33">
        <v>44932</v>
      </c>
      <c r="C1092" s="34" t="s">
        <v>5935</v>
      </c>
      <c r="D1092" s="34" t="s">
        <v>2256</v>
      </c>
      <c r="E1092" s="34" t="s">
        <v>2571</v>
      </c>
      <c r="F1092" s="35">
        <v>734310</v>
      </c>
      <c r="G1092" s="36" t="s">
        <v>2255</v>
      </c>
      <c r="H1092" s="35">
        <v>73431</v>
      </c>
      <c r="I1092" s="34" t="s">
        <v>2308</v>
      </c>
      <c r="J1092" s="34" t="s">
        <v>2309</v>
      </c>
      <c r="K1092" s="50">
        <f t="shared" ref="K1092:K1155" si="81">+C1092*1</f>
        <v>724</v>
      </c>
      <c r="L1092" s="38">
        <f t="shared" ref="L1092:L1155" si="82">+F1092+H1092</f>
        <v>807741</v>
      </c>
      <c r="M1092" t="str">
        <f t="shared" ref="M1092:M1155" si="83">+IF(L1092&gt;=0,"","HT")</f>
        <v/>
      </c>
    </row>
    <row r="1093" spans="1:19" hidden="1" outlineLevel="1">
      <c r="B1093" s="33">
        <v>44932</v>
      </c>
      <c r="C1093" s="34" t="s">
        <v>5936</v>
      </c>
      <c r="D1093" s="34" t="s">
        <v>2256</v>
      </c>
      <c r="E1093" s="34" t="s">
        <v>2571</v>
      </c>
      <c r="F1093" s="35">
        <v>361845</v>
      </c>
      <c r="G1093" s="36" t="s">
        <v>2255</v>
      </c>
      <c r="H1093" s="35">
        <v>36185</v>
      </c>
      <c r="I1093" s="34" t="s">
        <v>2308</v>
      </c>
      <c r="J1093" s="34" t="s">
        <v>2309</v>
      </c>
      <c r="K1093" s="50">
        <f t="shared" si="81"/>
        <v>725</v>
      </c>
      <c r="L1093" s="38">
        <f t="shared" si="82"/>
        <v>398030</v>
      </c>
      <c r="M1093" t="str">
        <f t="shared" si="83"/>
        <v/>
      </c>
    </row>
    <row r="1094" spans="1:19" hidden="1" outlineLevel="1">
      <c r="B1094" s="33">
        <v>44932</v>
      </c>
      <c r="C1094" s="34" t="s">
        <v>5937</v>
      </c>
      <c r="D1094" s="34" t="s">
        <v>2256</v>
      </c>
      <c r="E1094" s="34" t="s">
        <v>3944</v>
      </c>
      <c r="F1094" s="35">
        <v>1189648</v>
      </c>
      <c r="G1094" s="36" t="s">
        <v>2255</v>
      </c>
      <c r="H1094" s="35">
        <v>118965</v>
      </c>
      <c r="I1094" s="34" t="s">
        <v>2308</v>
      </c>
      <c r="J1094" s="34" t="s">
        <v>2309</v>
      </c>
      <c r="K1094" s="50">
        <f t="shared" si="81"/>
        <v>742</v>
      </c>
      <c r="L1094" s="38">
        <f t="shared" si="82"/>
        <v>1308613</v>
      </c>
      <c r="M1094" t="str">
        <f t="shared" si="83"/>
        <v/>
      </c>
    </row>
    <row r="1095" spans="1:19" hidden="1" outlineLevel="1">
      <c r="B1095" s="33">
        <v>44932</v>
      </c>
      <c r="C1095" s="34" t="s">
        <v>5938</v>
      </c>
      <c r="D1095" s="34" t="s">
        <v>2256</v>
      </c>
      <c r="E1095" s="34" t="s">
        <v>3846</v>
      </c>
      <c r="F1095" s="35">
        <v>1189648</v>
      </c>
      <c r="G1095" s="36" t="s">
        <v>2255</v>
      </c>
      <c r="H1095" s="35">
        <v>118965</v>
      </c>
      <c r="I1095" s="34" t="s">
        <v>2308</v>
      </c>
      <c r="J1095" s="34" t="s">
        <v>2309</v>
      </c>
      <c r="K1095" s="50">
        <f t="shared" si="81"/>
        <v>743</v>
      </c>
      <c r="L1095" s="38">
        <f t="shared" si="82"/>
        <v>1308613</v>
      </c>
      <c r="M1095" t="str">
        <f t="shared" si="83"/>
        <v/>
      </c>
    </row>
    <row r="1096" spans="1:19" hidden="1" outlineLevel="1">
      <c r="B1096" s="33">
        <v>44932</v>
      </c>
      <c r="C1096" s="34" t="s">
        <v>5939</v>
      </c>
      <c r="D1096" s="34" t="s">
        <v>2256</v>
      </c>
      <c r="E1096" s="34" t="s">
        <v>3940</v>
      </c>
      <c r="F1096" s="35">
        <v>1236130</v>
      </c>
      <c r="G1096" s="36" t="s">
        <v>2255</v>
      </c>
      <c r="H1096" s="35">
        <v>123613</v>
      </c>
      <c r="I1096" s="34" t="s">
        <v>2308</v>
      </c>
      <c r="J1096" s="34" t="s">
        <v>2309</v>
      </c>
      <c r="K1096" s="50">
        <f t="shared" si="81"/>
        <v>744</v>
      </c>
      <c r="L1096" s="38">
        <f t="shared" si="82"/>
        <v>1359743</v>
      </c>
      <c r="M1096" t="str">
        <f t="shared" si="83"/>
        <v/>
      </c>
    </row>
    <row r="1097" spans="1:19" outlineLevel="1">
      <c r="A1097" s="75"/>
      <c r="B1097" s="69">
        <v>44994</v>
      </c>
      <c r="C1097" s="70" t="s">
        <v>3779</v>
      </c>
      <c r="D1097" s="70" t="s">
        <v>2256</v>
      </c>
      <c r="E1097" s="70" t="s">
        <v>3558</v>
      </c>
      <c r="F1097" s="71">
        <v>700329</v>
      </c>
      <c r="G1097" s="72" t="s">
        <v>2255</v>
      </c>
      <c r="H1097" s="71">
        <v>70033</v>
      </c>
      <c r="I1097" s="70" t="s">
        <v>2308</v>
      </c>
      <c r="J1097" s="70" t="s">
        <v>2309</v>
      </c>
      <c r="K1097" s="73">
        <f t="shared" si="81"/>
        <v>13150</v>
      </c>
      <c r="L1097" s="74">
        <f t="shared" si="82"/>
        <v>770362</v>
      </c>
      <c r="M1097" s="75" t="str">
        <f t="shared" si="83"/>
        <v/>
      </c>
      <c r="N1097" s="75"/>
      <c r="O1097" s="75"/>
      <c r="P1097" s="75"/>
      <c r="Q1097" s="75">
        <f>+VLOOKUP(K1097,'20,04,2023'!Q$20:R$1052,2,0)</f>
        <v>770362</v>
      </c>
      <c r="R1097" s="74">
        <f>Q1097-L1097</f>
        <v>0</v>
      </c>
      <c r="S1097" s="75" t="s">
        <v>8324</v>
      </c>
    </row>
    <row r="1098" spans="1:19" hidden="1" outlineLevel="1">
      <c r="B1098" s="33">
        <v>44932</v>
      </c>
      <c r="C1098" s="34" t="s">
        <v>5973</v>
      </c>
      <c r="D1098" s="34" t="s">
        <v>2256</v>
      </c>
      <c r="E1098" s="34" t="s">
        <v>2367</v>
      </c>
      <c r="F1098" s="35">
        <v>1189648</v>
      </c>
      <c r="G1098" s="36" t="s">
        <v>2255</v>
      </c>
      <c r="H1098" s="35">
        <v>118965</v>
      </c>
      <c r="I1098" s="34" t="s">
        <v>2308</v>
      </c>
      <c r="J1098" s="34" t="s">
        <v>2309</v>
      </c>
      <c r="K1098" s="50">
        <f t="shared" si="81"/>
        <v>789</v>
      </c>
      <c r="L1098" s="38">
        <f t="shared" si="82"/>
        <v>1308613</v>
      </c>
      <c r="M1098" t="str">
        <f t="shared" si="83"/>
        <v/>
      </c>
    </row>
    <row r="1099" spans="1:19" hidden="1" outlineLevel="1">
      <c r="B1099" s="33">
        <v>44932</v>
      </c>
      <c r="C1099" s="34" t="s">
        <v>5942</v>
      </c>
      <c r="D1099" s="34" t="s">
        <v>2256</v>
      </c>
      <c r="E1099" s="34" t="s">
        <v>4059</v>
      </c>
      <c r="F1099" s="35">
        <v>734310</v>
      </c>
      <c r="G1099" s="36" t="s">
        <v>2255</v>
      </c>
      <c r="H1099" s="35">
        <v>73431</v>
      </c>
      <c r="I1099" s="34" t="s">
        <v>2308</v>
      </c>
      <c r="J1099" s="34" t="s">
        <v>2309</v>
      </c>
      <c r="K1099" s="50">
        <f t="shared" si="81"/>
        <v>747</v>
      </c>
      <c r="L1099" s="38">
        <f t="shared" si="82"/>
        <v>807741</v>
      </c>
      <c r="M1099" t="str">
        <f t="shared" si="83"/>
        <v/>
      </c>
      <c r="R1099" s="38">
        <f>Q1099-L1099</f>
        <v>-807741</v>
      </c>
    </row>
    <row r="1100" spans="1:19" hidden="1" outlineLevel="1">
      <c r="B1100" s="33">
        <v>44932</v>
      </c>
      <c r="C1100" s="34" t="s">
        <v>5943</v>
      </c>
      <c r="D1100" s="34" t="s">
        <v>2256</v>
      </c>
      <c r="E1100" s="34" t="s">
        <v>2648</v>
      </c>
      <c r="F1100" s="35">
        <v>734310</v>
      </c>
      <c r="G1100" s="36" t="s">
        <v>2255</v>
      </c>
      <c r="H1100" s="35">
        <v>73431</v>
      </c>
      <c r="I1100" s="34" t="s">
        <v>2308</v>
      </c>
      <c r="J1100" s="34" t="s">
        <v>2309</v>
      </c>
      <c r="K1100" s="50">
        <f t="shared" si="81"/>
        <v>748</v>
      </c>
      <c r="L1100" s="38">
        <f t="shared" si="82"/>
        <v>807741</v>
      </c>
      <c r="M1100" t="str">
        <f t="shared" si="83"/>
        <v/>
      </c>
      <c r="R1100" s="38">
        <f>Q1100-L1100</f>
        <v>-807741</v>
      </c>
    </row>
    <row r="1101" spans="1:19" hidden="1" outlineLevel="1">
      <c r="B1101" s="33">
        <v>44932</v>
      </c>
      <c r="C1101" s="34" t="s">
        <v>5944</v>
      </c>
      <c r="D1101" s="34" t="s">
        <v>2256</v>
      </c>
      <c r="E1101" s="34" t="s">
        <v>5945</v>
      </c>
      <c r="F1101" s="35">
        <v>471996</v>
      </c>
      <c r="G1101" s="36" t="s">
        <v>2255</v>
      </c>
      <c r="H1101" s="35">
        <v>47200</v>
      </c>
      <c r="I1101" s="34" t="s">
        <v>5274</v>
      </c>
      <c r="J1101" s="34" t="s">
        <v>5275</v>
      </c>
      <c r="K1101" s="50">
        <f t="shared" si="81"/>
        <v>749</v>
      </c>
      <c r="L1101" s="38">
        <f t="shared" si="82"/>
        <v>519196</v>
      </c>
      <c r="M1101" t="str">
        <f t="shared" si="83"/>
        <v/>
      </c>
      <c r="R1101" s="38">
        <f>Q1101-L1101</f>
        <v>-519196</v>
      </c>
    </row>
    <row r="1102" spans="1:19" hidden="1" outlineLevel="1">
      <c r="B1102" s="33">
        <v>44932</v>
      </c>
      <c r="C1102" s="34" t="s">
        <v>5946</v>
      </c>
      <c r="D1102" s="34" t="s">
        <v>2256</v>
      </c>
      <c r="E1102" s="34" t="s">
        <v>4062</v>
      </c>
      <c r="F1102" s="35">
        <v>734310</v>
      </c>
      <c r="G1102" s="36" t="s">
        <v>2255</v>
      </c>
      <c r="H1102" s="35">
        <v>73431</v>
      </c>
      <c r="I1102" s="34" t="s">
        <v>2308</v>
      </c>
      <c r="J1102" s="34" t="s">
        <v>2309</v>
      </c>
      <c r="K1102" s="50">
        <f t="shared" si="81"/>
        <v>750</v>
      </c>
      <c r="L1102" s="38">
        <f t="shared" si="82"/>
        <v>807741</v>
      </c>
      <c r="M1102" t="str">
        <f t="shared" si="83"/>
        <v/>
      </c>
    </row>
    <row r="1103" spans="1:19" hidden="1" outlineLevel="1">
      <c r="B1103" s="33">
        <v>44932</v>
      </c>
      <c r="C1103" s="34" t="s">
        <v>5947</v>
      </c>
      <c r="D1103" s="34" t="s">
        <v>2256</v>
      </c>
      <c r="E1103" s="34" t="s">
        <v>4657</v>
      </c>
      <c r="F1103" s="35">
        <v>367155</v>
      </c>
      <c r="G1103" s="36" t="s">
        <v>2255</v>
      </c>
      <c r="H1103" s="35">
        <v>36716</v>
      </c>
      <c r="I1103" s="34" t="s">
        <v>2308</v>
      </c>
      <c r="J1103" s="34" t="s">
        <v>2309</v>
      </c>
      <c r="K1103" s="50">
        <f t="shared" si="81"/>
        <v>751</v>
      </c>
      <c r="L1103" s="38">
        <f t="shared" si="82"/>
        <v>403871</v>
      </c>
      <c r="M1103" t="str">
        <f t="shared" si="83"/>
        <v/>
      </c>
    </row>
    <row r="1104" spans="1:19" hidden="1" outlineLevel="1">
      <c r="B1104" s="33">
        <v>44932</v>
      </c>
      <c r="C1104" s="34" t="s">
        <v>5948</v>
      </c>
      <c r="D1104" s="34" t="s">
        <v>2256</v>
      </c>
      <c r="E1104" s="34" t="s">
        <v>2452</v>
      </c>
      <c r="F1104" s="35">
        <v>1189648</v>
      </c>
      <c r="G1104" s="36" t="s">
        <v>2255</v>
      </c>
      <c r="H1104" s="35">
        <v>118965</v>
      </c>
      <c r="I1104" s="34" t="s">
        <v>2308</v>
      </c>
      <c r="J1104" s="34" t="s">
        <v>2309</v>
      </c>
      <c r="K1104" s="50">
        <f t="shared" si="81"/>
        <v>752</v>
      </c>
      <c r="L1104" s="38">
        <f t="shared" si="82"/>
        <v>1308613</v>
      </c>
      <c r="M1104" t="str">
        <f t="shared" si="83"/>
        <v/>
      </c>
    </row>
    <row r="1105" spans="2:13" hidden="1" outlineLevel="1">
      <c r="B1105" s="33">
        <v>44932</v>
      </c>
      <c r="C1105" s="34" t="s">
        <v>5949</v>
      </c>
      <c r="D1105" s="34" t="s">
        <v>2256</v>
      </c>
      <c r="E1105" s="34" t="s">
        <v>4050</v>
      </c>
      <c r="F1105" s="35">
        <v>1189648</v>
      </c>
      <c r="G1105" s="36" t="s">
        <v>2255</v>
      </c>
      <c r="H1105" s="35">
        <v>118965</v>
      </c>
      <c r="I1105" s="34" t="s">
        <v>2308</v>
      </c>
      <c r="J1105" s="34" t="s">
        <v>2309</v>
      </c>
      <c r="K1105" s="50">
        <f t="shared" si="81"/>
        <v>753</v>
      </c>
      <c r="L1105" s="38">
        <f t="shared" si="82"/>
        <v>1308613</v>
      </c>
      <c r="M1105" t="str">
        <f t="shared" si="83"/>
        <v/>
      </c>
    </row>
    <row r="1106" spans="2:13" hidden="1" outlineLevel="1">
      <c r="B1106" s="33">
        <v>44932</v>
      </c>
      <c r="C1106" s="34" t="s">
        <v>5950</v>
      </c>
      <c r="D1106" s="34" t="s">
        <v>2256</v>
      </c>
      <c r="E1106" s="34" t="s">
        <v>2456</v>
      </c>
      <c r="F1106" s="35">
        <v>734310</v>
      </c>
      <c r="G1106" s="36" t="s">
        <v>2255</v>
      </c>
      <c r="H1106" s="35">
        <v>73431</v>
      </c>
      <c r="I1106" s="34" t="s">
        <v>2308</v>
      </c>
      <c r="J1106" s="34" t="s">
        <v>2309</v>
      </c>
      <c r="K1106" s="50">
        <f t="shared" si="81"/>
        <v>754</v>
      </c>
      <c r="L1106" s="38">
        <f t="shared" si="82"/>
        <v>807741</v>
      </c>
      <c r="M1106" t="str">
        <f t="shared" si="83"/>
        <v/>
      </c>
    </row>
    <row r="1107" spans="2:13" hidden="1" outlineLevel="1">
      <c r="B1107" s="33">
        <v>44932</v>
      </c>
      <c r="C1107" s="34" t="s">
        <v>5951</v>
      </c>
      <c r="D1107" s="34" t="s">
        <v>2256</v>
      </c>
      <c r="E1107" s="34" t="s">
        <v>3373</v>
      </c>
      <c r="F1107" s="35">
        <v>440586</v>
      </c>
      <c r="G1107" s="36" t="s">
        <v>2255</v>
      </c>
      <c r="H1107" s="35">
        <v>44059</v>
      </c>
      <c r="I1107" s="34" t="s">
        <v>2308</v>
      </c>
      <c r="J1107" s="34" t="s">
        <v>2309</v>
      </c>
      <c r="K1107" s="50">
        <f t="shared" si="81"/>
        <v>755</v>
      </c>
      <c r="L1107" s="38">
        <f t="shared" si="82"/>
        <v>484645</v>
      </c>
      <c r="M1107" t="str">
        <f t="shared" si="83"/>
        <v/>
      </c>
    </row>
    <row r="1108" spans="2:13" hidden="1" outlineLevel="1">
      <c r="B1108" s="33">
        <v>44932</v>
      </c>
      <c r="C1108" s="34" t="s">
        <v>5952</v>
      </c>
      <c r="D1108" s="34" t="s">
        <v>2256</v>
      </c>
      <c r="E1108" s="34" t="s">
        <v>3512</v>
      </c>
      <c r="F1108" s="35">
        <v>2376990</v>
      </c>
      <c r="G1108" s="36" t="s">
        <v>2255</v>
      </c>
      <c r="H1108" s="35">
        <v>237699</v>
      </c>
      <c r="I1108" s="34" t="s">
        <v>2265</v>
      </c>
      <c r="J1108" s="34" t="s">
        <v>2266</v>
      </c>
      <c r="K1108" s="50">
        <f t="shared" si="81"/>
        <v>760</v>
      </c>
      <c r="L1108" s="38">
        <f t="shared" si="82"/>
        <v>2614689</v>
      </c>
      <c r="M1108" t="str">
        <f t="shared" si="83"/>
        <v/>
      </c>
    </row>
    <row r="1109" spans="2:13" hidden="1" outlineLevel="1">
      <c r="B1109" s="33">
        <v>44932</v>
      </c>
      <c r="C1109" s="34" t="s">
        <v>5953</v>
      </c>
      <c r="D1109" s="34" t="s">
        <v>2256</v>
      </c>
      <c r="E1109" s="34" t="s">
        <v>3822</v>
      </c>
      <c r="F1109" s="35">
        <v>4522368</v>
      </c>
      <c r="G1109" s="36" t="s">
        <v>2255</v>
      </c>
      <c r="H1109" s="35">
        <v>452237</v>
      </c>
      <c r="I1109" s="34" t="s">
        <v>2265</v>
      </c>
      <c r="J1109" s="34" t="s">
        <v>2266</v>
      </c>
      <c r="K1109" s="50">
        <f t="shared" si="81"/>
        <v>761</v>
      </c>
      <c r="L1109" s="38">
        <f t="shared" si="82"/>
        <v>4974605</v>
      </c>
      <c r="M1109" t="str">
        <f t="shared" si="83"/>
        <v/>
      </c>
    </row>
    <row r="1110" spans="2:13" hidden="1" outlineLevel="1">
      <c r="B1110" s="33">
        <v>44932</v>
      </c>
      <c r="C1110" s="34" t="s">
        <v>5954</v>
      </c>
      <c r="D1110" s="34" t="s">
        <v>2256</v>
      </c>
      <c r="E1110" s="34" t="s">
        <v>5955</v>
      </c>
      <c r="F1110" s="35">
        <v>1730400</v>
      </c>
      <c r="G1110" s="36" t="s">
        <v>2255</v>
      </c>
      <c r="H1110" s="35">
        <v>173040</v>
      </c>
      <c r="I1110" s="34" t="s">
        <v>2396</v>
      </c>
      <c r="J1110" s="34" t="s">
        <v>2397</v>
      </c>
      <c r="K1110" s="50">
        <f t="shared" si="81"/>
        <v>771</v>
      </c>
      <c r="L1110" s="38">
        <f t="shared" si="82"/>
        <v>1903440</v>
      </c>
      <c r="M1110" t="str">
        <f t="shared" si="83"/>
        <v/>
      </c>
    </row>
    <row r="1111" spans="2:13" hidden="1" outlineLevel="1">
      <c r="B1111" s="33">
        <v>44932</v>
      </c>
      <c r="C1111" s="34" t="s">
        <v>5956</v>
      </c>
      <c r="D1111" s="34" t="s">
        <v>2256</v>
      </c>
      <c r="E1111" s="34" t="s">
        <v>5957</v>
      </c>
      <c r="F1111" s="35">
        <v>2188313</v>
      </c>
      <c r="G1111" s="36" t="s">
        <v>2255</v>
      </c>
      <c r="H1111" s="35">
        <v>218831</v>
      </c>
      <c r="I1111" s="34" t="s">
        <v>2906</v>
      </c>
      <c r="J1111" s="34" t="s">
        <v>2907</v>
      </c>
      <c r="K1111" s="50">
        <f t="shared" si="81"/>
        <v>772</v>
      </c>
      <c r="L1111" s="38">
        <f t="shared" si="82"/>
        <v>2407144</v>
      </c>
      <c r="M1111" t="str">
        <f t="shared" si="83"/>
        <v/>
      </c>
    </row>
    <row r="1112" spans="2:13" hidden="1" outlineLevel="1">
      <c r="B1112" s="33">
        <v>44932</v>
      </c>
      <c r="C1112" s="34" t="s">
        <v>5958</v>
      </c>
      <c r="D1112" s="34" t="s">
        <v>2256</v>
      </c>
      <c r="E1112" s="34" t="s">
        <v>2373</v>
      </c>
      <c r="F1112" s="35">
        <v>734310</v>
      </c>
      <c r="G1112" s="36" t="s">
        <v>2255</v>
      </c>
      <c r="H1112" s="35">
        <v>73431</v>
      </c>
      <c r="I1112" s="34" t="s">
        <v>2308</v>
      </c>
      <c r="J1112" s="34" t="s">
        <v>2309</v>
      </c>
      <c r="K1112" s="50">
        <f t="shared" si="81"/>
        <v>774</v>
      </c>
      <c r="L1112" s="38">
        <f t="shared" si="82"/>
        <v>807741</v>
      </c>
      <c r="M1112" t="str">
        <f t="shared" si="83"/>
        <v/>
      </c>
    </row>
    <row r="1113" spans="2:13" hidden="1" outlineLevel="1">
      <c r="B1113" s="33">
        <v>44932</v>
      </c>
      <c r="C1113" s="34" t="s">
        <v>5959</v>
      </c>
      <c r="D1113" s="34" t="s">
        <v>2256</v>
      </c>
      <c r="E1113" s="34" t="s">
        <v>2377</v>
      </c>
      <c r="F1113" s="35">
        <v>1108230</v>
      </c>
      <c r="G1113" s="36" t="s">
        <v>2255</v>
      </c>
      <c r="H1113" s="35">
        <v>110823</v>
      </c>
      <c r="I1113" s="34" t="s">
        <v>2308</v>
      </c>
      <c r="J1113" s="34" t="s">
        <v>2309</v>
      </c>
      <c r="K1113" s="50">
        <f t="shared" si="81"/>
        <v>775</v>
      </c>
      <c r="L1113" s="38">
        <f t="shared" si="82"/>
        <v>1219053</v>
      </c>
      <c r="M1113" t="str">
        <f t="shared" si="83"/>
        <v/>
      </c>
    </row>
    <row r="1114" spans="2:13" hidden="1" outlineLevel="1">
      <c r="B1114" s="33">
        <v>44932</v>
      </c>
      <c r="C1114" s="34" t="s">
        <v>5960</v>
      </c>
      <c r="D1114" s="34" t="s">
        <v>2256</v>
      </c>
      <c r="E1114" s="34" t="s">
        <v>3089</v>
      </c>
      <c r="F1114" s="35">
        <v>1357669</v>
      </c>
      <c r="G1114" s="36" t="s">
        <v>2255</v>
      </c>
      <c r="H1114" s="35">
        <v>135767</v>
      </c>
      <c r="I1114" s="34" t="s">
        <v>2308</v>
      </c>
      <c r="J1114" s="34" t="s">
        <v>2309</v>
      </c>
      <c r="K1114" s="50">
        <f t="shared" si="81"/>
        <v>776</v>
      </c>
      <c r="L1114" s="38">
        <f t="shared" si="82"/>
        <v>1493436</v>
      </c>
      <c r="M1114" t="str">
        <f t="shared" si="83"/>
        <v/>
      </c>
    </row>
    <row r="1115" spans="2:13" hidden="1" outlineLevel="1">
      <c r="B1115" s="33">
        <v>44932</v>
      </c>
      <c r="C1115" s="34" t="s">
        <v>5961</v>
      </c>
      <c r="D1115" s="34" t="s">
        <v>2256</v>
      </c>
      <c r="E1115" s="34" t="s">
        <v>2364</v>
      </c>
      <c r="F1115" s="35">
        <v>409288</v>
      </c>
      <c r="G1115" s="36" t="s">
        <v>2255</v>
      </c>
      <c r="H1115" s="35">
        <v>40929</v>
      </c>
      <c r="I1115" s="34" t="s">
        <v>2308</v>
      </c>
      <c r="J1115" s="34" t="s">
        <v>2309</v>
      </c>
      <c r="K1115" s="50">
        <f t="shared" si="81"/>
        <v>777</v>
      </c>
      <c r="L1115" s="38">
        <f t="shared" si="82"/>
        <v>450217</v>
      </c>
      <c r="M1115" t="str">
        <f t="shared" si="83"/>
        <v/>
      </c>
    </row>
    <row r="1116" spans="2:13" hidden="1" outlineLevel="1">
      <c r="B1116" s="33">
        <v>44932</v>
      </c>
      <c r="C1116" s="34" t="s">
        <v>5962</v>
      </c>
      <c r="D1116" s="34" t="s">
        <v>2256</v>
      </c>
      <c r="E1116" s="34" t="s">
        <v>3380</v>
      </c>
      <c r="F1116" s="35">
        <v>1556803</v>
      </c>
      <c r="G1116" s="36" t="s">
        <v>2255</v>
      </c>
      <c r="H1116" s="35">
        <v>155680</v>
      </c>
      <c r="I1116" s="34" t="s">
        <v>2308</v>
      </c>
      <c r="J1116" s="34" t="s">
        <v>2309</v>
      </c>
      <c r="K1116" s="50">
        <f t="shared" si="81"/>
        <v>778</v>
      </c>
      <c r="L1116" s="38">
        <f t="shared" si="82"/>
        <v>1712483</v>
      </c>
      <c r="M1116" t="str">
        <f t="shared" si="83"/>
        <v/>
      </c>
    </row>
    <row r="1117" spans="2:13" hidden="1" outlineLevel="1">
      <c r="B1117" s="33">
        <v>44932</v>
      </c>
      <c r="C1117" s="34" t="s">
        <v>5963</v>
      </c>
      <c r="D1117" s="34" t="s">
        <v>2256</v>
      </c>
      <c r="E1117" s="34" t="s">
        <v>3558</v>
      </c>
      <c r="F1117" s="35">
        <v>734310</v>
      </c>
      <c r="G1117" s="36" t="s">
        <v>2255</v>
      </c>
      <c r="H1117" s="35">
        <v>73431</v>
      </c>
      <c r="I1117" s="34" t="s">
        <v>2308</v>
      </c>
      <c r="J1117" s="34" t="s">
        <v>2309</v>
      </c>
      <c r="K1117" s="50">
        <f t="shared" si="81"/>
        <v>779</v>
      </c>
      <c r="L1117" s="38">
        <f t="shared" si="82"/>
        <v>807741</v>
      </c>
      <c r="M1117" t="str">
        <f t="shared" si="83"/>
        <v/>
      </c>
    </row>
    <row r="1118" spans="2:13" hidden="1" outlineLevel="1">
      <c r="B1118" s="33">
        <v>44932</v>
      </c>
      <c r="C1118" s="34" t="s">
        <v>5964</v>
      </c>
      <c r="D1118" s="34" t="s">
        <v>2256</v>
      </c>
      <c r="E1118" s="34" t="s">
        <v>3607</v>
      </c>
      <c r="F1118" s="35">
        <v>734310</v>
      </c>
      <c r="G1118" s="36" t="s">
        <v>2255</v>
      </c>
      <c r="H1118" s="35">
        <v>73431</v>
      </c>
      <c r="I1118" s="34" t="s">
        <v>2308</v>
      </c>
      <c r="J1118" s="34" t="s">
        <v>2309</v>
      </c>
      <c r="K1118" s="50">
        <f t="shared" si="81"/>
        <v>780</v>
      </c>
      <c r="L1118" s="38">
        <f t="shared" si="82"/>
        <v>807741</v>
      </c>
      <c r="M1118" t="str">
        <f t="shared" si="83"/>
        <v/>
      </c>
    </row>
    <row r="1119" spans="2:13" hidden="1" outlineLevel="1">
      <c r="B1119" s="33">
        <v>44932</v>
      </c>
      <c r="C1119" s="34" t="s">
        <v>5965</v>
      </c>
      <c r="D1119" s="34" t="s">
        <v>2256</v>
      </c>
      <c r="E1119" s="34" t="s">
        <v>2369</v>
      </c>
      <c r="F1119" s="35">
        <v>734310</v>
      </c>
      <c r="G1119" s="36" t="s">
        <v>2255</v>
      </c>
      <c r="H1119" s="35">
        <v>73431</v>
      </c>
      <c r="I1119" s="34" t="s">
        <v>2308</v>
      </c>
      <c r="J1119" s="34" t="s">
        <v>2309</v>
      </c>
      <c r="K1119" s="50">
        <f t="shared" si="81"/>
        <v>781</v>
      </c>
      <c r="L1119" s="38">
        <f t="shared" si="82"/>
        <v>807741</v>
      </c>
      <c r="M1119" t="str">
        <f t="shared" si="83"/>
        <v/>
      </c>
    </row>
    <row r="1120" spans="2:13" hidden="1" outlineLevel="1">
      <c r="B1120" s="33">
        <v>44932</v>
      </c>
      <c r="C1120" s="34" t="s">
        <v>5966</v>
      </c>
      <c r="D1120" s="34" t="s">
        <v>2256</v>
      </c>
      <c r="E1120" s="34" t="s">
        <v>4196</v>
      </c>
      <c r="F1120" s="35">
        <v>455338</v>
      </c>
      <c r="G1120" s="36" t="s">
        <v>2255</v>
      </c>
      <c r="H1120" s="35">
        <v>45534</v>
      </c>
      <c r="I1120" s="34" t="s">
        <v>2308</v>
      </c>
      <c r="J1120" s="34" t="s">
        <v>2309</v>
      </c>
      <c r="K1120" s="50">
        <f t="shared" si="81"/>
        <v>782</v>
      </c>
      <c r="L1120" s="38">
        <f t="shared" si="82"/>
        <v>500872</v>
      </c>
      <c r="M1120" t="str">
        <f t="shared" si="83"/>
        <v/>
      </c>
    </row>
    <row r="1121" spans="1:19" hidden="1" outlineLevel="1">
      <c r="B1121" s="33">
        <v>44995</v>
      </c>
      <c r="C1121" s="34" t="s">
        <v>3815</v>
      </c>
      <c r="D1121" s="34" t="s">
        <v>2256</v>
      </c>
      <c r="E1121" s="34" t="s">
        <v>3816</v>
      </c>
      <c r="F1121" s="35">
        <v>2163000</v>
      </c>
      <c r="G1121" s="36" t="s">
        <v>2255</v>
      </c>
      <c r="H1121" s="35">
        <v>216300</v>
      </c>
      <c r="I1121" s="34" t="s">
        <v>2678</v>
      </c>
      <c r="J1121" s="34" t="s">
        <v>2679</v>
      </c>
      <c r="K1121" s="50">
        <f t="shared" si="81"/>
        <v>13217</v>
      </c>
      <c r="L1121" s="38">
        <f t="shared" si="82"/>
        <v>2379300</v>
      </c>
      <c r="M1121" t="str">
        <f t="shared" si="83"/>
        <v/>
      </c>
    </row>
    <row r="1122" spans="1:19" outlineLevel="1">
      <c r="A1122" s="75"/>
      <c r="B1122" s="69">
        <v>44995</v>
      </c>
      <c r="C1122" s="70" t="s">
        <v>3817</v>
      </c>
      <c r="D1122" s="70" t="s">
        <v>2256</v>
      </c>
      <c r="E1122" s="70" t="s">
        <v>3564</v>
      </c>
      <c r="F1122" s="71">
        <v>922445</v>
      </c>
      <c r="G1122" s="72" t="s">
        <v>2255</v>
      </c>
      <c r="H1122" s="71">
        <v>92245</v>
      </c>
      <c r="I1122" s="70" t="s">
        <v>2308</v>
      </c>
      <c r="J1122" s="70" t="s">
        <v>2309</v>
      </c>
      <c r="K1122" s="73">
        <f t="shared" si="81"/>
        <v>13273</v>
      </c>
      <c r="L1122" s="74">
        <f t="shared" si="82"/>
        <v>1014690</v>
      </c>
      <c r="M1122" s="75" t="str">
        <f t="shared" si="83"/>
        <v/>
      </c>
      <c r="N1122" s="75"/>
      <c r="O1122" s="75"/>
      <c r="P1122" s="75"/>
      <c r="Q1122" s="75">
        <f>+VLOOKUP(K1122,'20,04,2023'!Q$20:R$1052,2,0)</f>
        <v>1014690</v>
      </c>
      <c r="R1122" s="74">
        <f>Q1122-L1122</f>
        <v>0</v>
      </c>
      <c r="S1122" s="75" t="s">
        <v>8324</v>
      </c>
    </row>
    <row r="1123" spans="1:19" outlineLevel="1">
      <c r="A1123" s="75"/>
      <c r="B1123" s="69">
        <v>44995</v>
      </c>
      <c r="C1123" s="70" t="s">
        <v>3818</v>
      </c>
      <c r="D1123" s="70" t="s">
        <v>2256</v>
      </c>
      <c r="E1123" s="70" t="s">
        <v>2673</v>
      </c>
      <c r="F1123" s="71">
        <v>444232</v>
      </c>
      <c r="G1123" s="72" t="s">
        <v>2255</v>
      </c>
      <c r="H1123" s="71">
        <v>44423</v>
      </c>
      <c r="I1123" s="70" t="s">
        <v>2308</v>
      </c>
      <c r="J1123" s="70" t="s">
        <v>2309</v>
      </c>
      <c r="K1123" s="73">
        <f t="shared" si="81"/>
        <v>13274</v>
      </c>
      <c r="L1123" s="74">
        <f t="shared" si="82"/>
        <v>488655</v>
      </c>
      <c r="M1123" s="75" t="str">
        <f t="shared" si="83"/>
        <v/>
      </c>
      <c r="N1123" s="75"/>
      <c r="O1123" s="75"/>
      <c r="P1123" s="75"/>
      <c r="Q1123" s="75">
        <f>+VLOOKUP(K1123,'20,04,2023'!Q$20:R$1052,2,0)</f>
        <v>488655</v>
      </c>
      <c r="R1123" s="74">
        <f>Q1123-L1123</f>
        <v>0</v>
      </c>
      <c r="S1123" s="75" t="s">
        <v>8324</v>
      </c>
    </row>
    <row r="1124" spans="1:19" hidden="1" outlineLevel="1">
      <c r="B1124" s="33">
        <v>44932</v>
      </c>
      <c r="C1124" s="34" t="s">
        <v>5970</v>
      </c>
      <c r="D1124" s="34" t="s">
        <v>2256</v>
      </c>
      <c r="E1124" s="34" t="s">
        <v>3782</v>
      </c>
      <c r="F1124" s="35">
        <v>734310</v>
      </c>
      <c r="G1124" s="36" t="s">
        <v>2255</v>
      </c>
      <c r="H1124" s="35">
        <v>73431</v>
      </c>
      <c r="I1124" s="34" t="s">
        <v>2308</v>
      </c>
      <c r="J1124" s="34" t="s">
        <v>2309</v>
      </c>
      <c r="K1124" s="50">
        <f t="shared" si="81"/>
        <v>786</v>
      </c>
      <c r="L1124" s="38">
        <f t="shared" si="82"/>
        <v>807741</v>
      </c>
      <c r="M1124" t="str">
        <f t="shared" si="83"/>
        <v/>
      </c>
    </row>
    <row r="1125" spans="1:19" hidden="1" outlineLevel="1">
      <c r="B1125" s="33">
        <v>44932</v>
      </c>
      <c r="C1125" s="34" t="s">
        <v>5971</v>
      </c>
      <c r="D1125" s="34" t="s">
        <v>2256</v>
      </c>
      <c r="E1125" s="34" t="s">
        <v>3786</v>
      </c>
      <c r="F1125" s="35">
        <v>734310</v>
      </c>
      <c r="G1125" s="36" t="s">
        <v>2255</v>
      </c>
      <c r="H1125" s="35">
        <v>73431</v>
      </c>
      <c r="I1125" s="34" t="s">
        <v>2308</v>
      </c>
      <c r="J1125" s="34" t="s">
        <v>2309</v>
      </c>
      <c r="K1125" s="50">
        <f t="shared" si="81"/>
        <v>787</v>
      </c>
      <c r="L1125" s="38">
        <f t="shared" si="82"/>
        <v>807741</v>
      </c>
      <c r="M1125" t="str">
        <f t="shared" si="83"/>
        <v/>
      </c>
    </row>
    <row r="1126" spans="1:19" hidden="1" outlineLevel="1">
      <c r="B1126" s="33">
        <v>44932</v>
      </c>
      <c r="C1126" s="34" t="s">
        <v>5972</v>
      </c>
      <c r="D1126" s="34" t="s">
        <v>2256</v>
      </c>
      <c r="E1126" s="34" t="s">
        <v>2307</v>
      </c>
      <c r="F1126" s="35">
        <v>734310</v>
      </c>
      <c r="G1126" s="36" t="s">
        <v>2255</v>
      </c>
      <c r="H1126" s="35">
        <v>73431</v>
      </c>
      <c r="I1126" s="34" t="s">
        <v>2308</v>
      </c>
      <c r="J1126" s="34" t="s">
        <v>2309</v>
      </c>
      <c r="K1126" s="50">
        <f t="shared" si="81"/>
        <v>788</v>
      </c>
      <c r="L1126" s="38">
        <f t="shared" si="82"/>
        <v>807741</v>
      </c>
      <c r="M1126" t="str">
        <f t="shared" si="83"/>
        <v/>
      </c>
    </row>
    <row r="1127" spans="1:19" hidden="1" outlineLevel="1">
      <c r="B1127" s="33">
        <v>44937</v>
      </c>
      <c r="C1127" s="34" t="s">
        <v>6162</v>
      </c>
      <c r="D1127" s="34" t="s">
        <v>2256</v>
      </c>
      <c r="E1127" s="34" t="s">
        <v>6163</v>
      </c>
      <c r="F1127" s="35">
        <v>5893127</v>
      </c>
      <c r="G1127" s="36" t="s">
        <v>2255</v>
      </c>
      <c r="H1127" s="35">
        <v>589313</v>
      </c>
      <c r="I1127" s="34" t="s">
        <v>2265</v>
      </c>
      <c r="J1127" s="34" t="s">
        <v>2266</v>
      </c>
      <c r="K1127" s="50">
        <f t="shared" si="81"/>
        <v>1107</v>
      </c>
      <c r="L1127" s="38">
        <f t="shared" si="82"/>
        <v>6482440</v>
      </c>
      <c r="M1127" t="str">
        <f t="shared" si="83"/>
        <v/>
      </c>
    </row>
    <row r="1128" spans="1:19" hidden="1" outlineLevel="1">
      <c r="B1128" s="33">
        <v>44932</v>
      </c>
      <c r="C1128" s="34" t="s">
        <v>5974</v>
      </c>
      <c r="D1128" s="34" t="s">
        <v>2256</v>
      </c>
      <c r="E1128" s="34" t="s">
        <v>4171</v>
      </c>
      <c r="F1128" s="35">
        <v>734310</v>
      </c>
      <c r="G1128" s="36" t="s">
        <v>2255</v>
      </c>
      <c r="H1128" s="35">
        <v>73431</v>
      </c>
      <c r="I1128" s="34" t="s">
        <v>2308</v>
      </c>
      <c r="J1128" s="34" t="s">
        <v>2309</v>
      </c>
      <c r="K1128" s="50">
        <f t="shared" si="81"/>
        <v>790</v>
      </c>
      <c r="L1128" s="38">
        <f t="shared" si="82"/>
        <v>807741</v>
      </c>
      <c r="M1128" t="str">
        <f t="shared" si="83"/>
        <v/>
      </c>
    </row>
    <row r="1129" spans="1:19" hidden="1" outlineLevel="1">
      <c r="B1129" s="33">
        <v>44932</v>
      </c>
      <c r="C1129" s="34" t="s">
        <v>5975</v>
      </c>
      <c r="D1129" s="34" t="s">
        <v>2256</v>
      </c>
      <c r="E1129" s="34" t="s">
        <v>4011</v>
      </c>
      <c r="F1129" s="35">
        <v>734310</v>
      </c>
      <c r="G1129" s="36" t="s">
        <v>2255</v>
      </c>
      <c r="H1129" s="35">
        <v>73431</v>
      </c>
      <c r="I1129" s="34" t="s">
        <v>2308</v>
      </c>
      <c r="J1129" s="34" t="s">
        <v>2309</v>
      </c>
      <c r="K1129" s="50">
        <f t="shared" si="81"/>
        <v>791</v>
      </c>
      <c r="L1129" s="38">
        <f t="shared" si="82"/>
        <v>807741</v>
      </c>
      <c r="M1129" t="str">
        <f t="shared" si="83"/>
        <v/>
      </c>
      <c r="R1129" s="38">
        <f>Q1129-L1129</f>
        <v>-807741</v>
      </c>
    </row>
    <row r="1130" spans="1:19" hidden="1" outlineLevel="1">
      <c r="B1130" s="33">
        <v>44932</v>
      </c>
      <c r="C1130" s="34" t="s">
        <v>5976</v>
      </c>
      <c r="D1130" s="34" t="s">
        <v>2256</v>
      </c>
      <c r="E1130" s="34" t="s">
        <v>4177</v>
      </c>
      <c r="F1130" s="35">
        <v>734310</v>
      </c>
      <c r="G1130" s="36" t="s">
        <v>2255</v>
      </c>
      <c r="H1130" s="35">
        <v>73431</v>
      </c>
      <c r="I1130" s="34" t="s">
        <v>2308</v>
      </c>
      <c r="J1130" s="34" t="s">
        <v>2309</v>
      </c>
      <c r="K1130" s="50">
        <f t="shared" si="81"/>
        <v>792</v>
      </c>
      <c r="L1130" s="38">
        <f t="shared" si="82"/>
        <v>807741</v>
      </c>
      <c r="M1130" t="str">
        <f t="shared" si="83"/>
        <v/>
      </c>
    </row>
    <row r="1131" spans="1:19" hidden="1" outlineLevel="1">
      <c r="B1131" s="33">
        <v>44932</v>
      </c>
      <c r="C1131" s="34" t="s">
        <v>5977</v>
      </c>
      <c r="D1131" s="34" t="s">
        <v>2256</v>
      </c>
      <c r="E1131" s="34" t="s">
        <v>4204</v>
      </c>
      <c r="F1131" s="35">
        <v>1189648</v>
      </c>
      <c r="G1131" s="36" t="s">
        <v>2255</v>
      </c>
      <c r="H1131" s="35">
        <v>118965</v>
      </c>
      <c r="I1131" s="34" t="s">
        <v>2308</v>
      </c>
      <c r="J1131" s="34" t="s">
        <v>2309</v>
      </c>
      <c r="K1131" s="50">
        <f t="shared" si="81"/>
        <v>793</v>
      </c>
      <c r="L1131" s="38">
        <f t="shared" si="82"/>
        <v>1308613</v>
      </c>
      <c r="M1131" t="str">
        <f t="shared" si="83"/>
        <v/>
      </c>
    </row>
    <row r="1132" spans="1:19" hidden="1" outlineLevel="1">
      <c r="B1132" s="33">
        <v>44932</v>
      </c>
      <c r="C1132" s="34" t="s">
        <v>5978</v>
      </c>
      <c r="D1132" s="34" t="s">
        <v>2256</v>
      </c>
      <c r="E1132" s="34" t="s">
        <v>3378</v>
      </c>
      <c r="F1132" s="35">
        <v>734310</v>
      </c>
      <c r="G1132" s="36" t="s">
        <v>2255</v>
      </c>
      <c r="H1132" s="35">
        <v>73431</v>
      </c>
      <c r="I1132" s="34" t="s">
        <v>2308</v>
      </c>
      <c r="J1132" s="34" t="s">
        <v>2309</v>
      </c>
      <c r="K1132" s="50">
        <f t="shared" si="81"/>
        <v>794</v>
      </c>
      <c r="L1132" s="38">
        <f t="shared" si="82"/>
        <v>807741</v>
      </c>
      <c r="M1132" t="str">
        <f t="shared" si="83"/>
        <v/>
      </c>
    </row>
    <row r="1133" spans="1:19" hidden="1" outlineLevel="1">
      <c r="B1133" s="33">
        <v>44932</v>
      </c>
      <c r="C1133" s="34" t="s">
        <v>5979</v>
      </c>
      <c r="D1133" s="34" t="s">
        <v>2256</v>
      </c>
      <c r="E1133" s="34" t="s">
        <v>4425</v>
      </c>
      <c r="F1133" s="35">
        <v>734310</v>
      </c>
      <c r="G1133" s="36" t="s">
        <v>2255</v>
      </c>
      <c r="H1133" s="35">
        <v>73431</v>
      </c>
      <c r="I1133" s="34" t="s">
        <v>2308</v>
      </c>
      <c r="J1133" s="34" t="s">
        <v>2309</v>
      </c>
      <c r="K1133" s="50">
        <f t="shared" si="81"/>
        <v>795</v>
      </c>
      <c r="L1133" s="38">
        <f t="shared" si="82"/>
        <v>807741</v>
      </c>
      <c r="M1133" t="str">
        <f t="shared" si="83"/>
        <v/>
      </c>
    </row>
    <row r="1134" spans="1:19" hidden="1" outlineLevel="1">
      <c r="B1134" s="33">
        <v>44932</v>
      </c>
      <c r="C1134" s="34" t="s">
        <v>5980</v>
      </c>
      <c r="D1134" s="34" t="s">
        <v>2256</v>
      </c>
      <c r="E1134" s="34" t="s">
        <v>3470</v>
      </c>
      <c r="F1134" s="35">
        <v>734310</v>
      </c>
      <c r="G1134" s="36" t="s">
        <v>2255</v>
      </c>
      <c r="H1134" s="35">
        <v>73431</v>
      </c>
      <c r="I1134" s="34" t="s">
        <v>2308</v>
      </c>
      <c r="J1134" s="34" t="s">
        <v>2309</v>
      </c>
      <c r="K1134" s="50">
        <f t="shared" si="81"/>
        <v>796</v>
      </c>
      <c r="L1134" s="38">
        <f t="shared" si="82"/>
        <v>807741</v>
      </c>
      <c r="M1134" t="str">
        <f t="shared" si="83"/>
        <v/>
      </c>
    </row>
    <row r="1135" spans="1:19" hidden="1" outlineLevel="1">
      <c r="B1135" s="33">
        <v>44932</v>
      </c>
      <c r="C1135" s="34" t="s">
        <v>5981</v>
      </c>
      <c r="D1135" s="34" t="s">
        <v>2256</v>
      </c>
      <c r="E1135" s="34" t="s">
        <v>3543</v>
      </c>
      <c r="F1135" s="35">
        <v>734310</v>
      </c>
      <c r="G1135" s="36" t="s">
        <v>2255</v>
      </c>
      <c r="H1135" s="35">
        <v>73431</v>
      </c>
      <c r="I1135" s="34" t="s">
        <v>2308</v>
      </c>
      <c r="J1135" s="34" t="s">
        <v>2309</v>
      </c>
      <c r="K1135" s="50">
        <f t="shared" si="81"/>
        <v>797</v>
      </c>
      <c r="L1135" s="38">
        <f t="shared" si="82"/>
        <v>807741</v>
      </c>
      <c r="M1135" t="str">
        <f t="shared" si="83"/>
        <v/>
      </c>
    </row>
    <row r="1136" spans="1:19" hidden="1" outlineLevel="1">
      <c r="B1136" s="33">
        <v>44932</v>
      </c>
      <c r="C1136" s="34" t="s">
        <v>5982</v>
      </c>
      <c r="D1136" s="34" t="s">
        <v>2256</v>
      </c>
      <c r="E1136" s="34" t="s">
        <v>3382</v>
      </c>
      <c r="F1136" s="35">
        <v>1189648</v>
      </c>
      <c r="G1136" s="36" t="s">
        <v>2255</v>
      </c>
      <c r="H1136" s="35">
        <v>118965</v>
      </c>
      <c r="I1136" s="34" t="s">
        <v>2308</v>
      </c>
      <c r="J1136" s="34" t="s">
        <v>2309</v>
      </c>
      <c r="K1136" s="50">
        <f t="shared" si="81"/>
        <v>798</v>
      </c>
      <c r="L1136" s="38">
        <f t="shared" si="82"/>
        <v>1308613</v>
      </c>
      <c r="M1136" t="str">
        <f t="shared" si="83"/>
        <v/>
      </c>
    </row>
    <row r="1137" spans="1:19" hidden="1" outlineLevel="1">
      <c r="B1137" s="33">
        <v>44932</v>
      </c>
      <c r="C1137" s="34" t="s">
        <v>5983</v>
      </c>
      <c r="D1137" s="34" t="s">
        <v>2256</v>
      </c>
      <c r="E1137" s="34" t="s">
        <v>3089</v>
      </c>
      <c r="F1137" s="35">
        <v>734310</v>
      </c>
      <c r="G1137" s="36" t="s">
        <v>2255</v>
      </c>
      <c r="H1137" s="35">
        <v>73431</v>
      </c>
      <c r="I1137" s="34" t="s">
        <v>2308</v>
      </c>
      <c r="J1137" s="34" t="s">
        <v>2309</v>
      </c>
      <c r="K1137" s="50">
        <f t="shared" si="81"/>
        <v>799</v>
      </c>
      <c r="L1137" s="38">
        <f t="shared" si="82"/>
        <v>807741</v>
      </c>
      <c r="M1137" t="str">
        <f t="shared" si="83"/>
        <v/>
      </c>
    </row>
    <row r="1138" spans="1:19" hidden="1" outlineLevel="1">
      <c r="B1138" s="33">
        <v>44932</v>
      </c>
      <c r="C1138" s="34" t="s">
        <v>5984</v>
      </c>
      <c r="D1138" s="34" t="s">
        <v>2256</v>
      </c>
      <c r="E1138" s="34" t="s">
        <v>2375</v>
      </c>
      <c r="F1138" s="35">
        <v>734310</v>
      </c>
      <c r="G1138" s="36" t="s">
        <v>2255</v>
      </c>
      <c r="H1138" s="35">
        <v>73431</v>
      </c>
      <c r="I1138" s="34" t="s">
        <v>2308</v>
      </c>
      <c r="J1138" s="34" t="s">
        <v>2309</v>
      </c>
      <c r="K1138" s="50">
        <f t="shared" si="81"/>
        <v>800</v>
      </c>
      <c r="L1138" s="38">
        <f t="shared" si="82"/>
        <v>807741</v>
      </c>
      <c r="M1138" t="str">
        <f t="shared" si="83"/>
        <v/>
      </c>
    </row>
    <row r="1139" spans="1:19" outlineLevel="1">
      <c r="B1139" s="33">
        <v>44933</v>
      </c>
      <c r="C1139" s="34" t="s">
        <v>5985</v>
      </c>
      <c r="D1139" s="34" t="s">
        <v>5277</v>
      </c>
      <c r="E1139" s="34" t="s">
        <v>5481</v>
      </c>
      <c r="F1139" s="35">
        <v>-653100</v>
      </c>
      <c r="G1139" s="36" t="s">
        <v>2568</v>
      </c>
      <c r="H1139" s="35">
        <v>-52248</v>
      </c>
      <c r="I1139" s="34" t="s">
        <v>2609</v>
      </c>
      <c r="J1139" s="34" t="s">
        <v>2610</v>
      </c>
      <c r="K1139">
        <f t="shared" si="81"/>
        <v>29</v>
      </c>
      <c r="L1139" s="38">
        <f t="shared" si="82"/>
        <v>-705348</v>
      </c>
      <c r="M1139" t="str">
        <f t="shared" si="83"/>
        <v>HT</v>
      </c>
      <c r="Q1139" t="e">
        <f>+VLOOKUP(K1139,'22.04.2023'!O$182:P$408,2,0)</f>
        <v>#N/A</v>
      </c>
      <c r="R1139" s="38" t="e">
        <f>+Q1139-L1139</f>
        <v>#N/A</v>
      </c>
      <c r="S1139" t="s">
        <v>8325</v>
      </c>
    </row>
    <row r="1140" spans="1:19" hidden="1" outlineLevel="1">
      <c r="B1140" s="33">
        <v>44933</v>
      </c>
      <c r="C1140" s="34" t="s">
        <v>5986</v>
      </c>
      <c r="D1140" s="34" t="s">
        <v>5277</v>
      </c>
      <c r="E1140" s="34" t="s">
        <v>5481</v>
      </c>
      <c r="F1140" s="35">
        <v>-575884</v>
      </c>
      <c r="G1140" s="36" t="s">
        <v>2568</v>
      </c>
      <c r="H1140" s="35">
        <v>-46071</v>
      </c>
      <c r="I1140" s="34" t="s">
        <v>2609</v>
      </c>
      <c r="J1140" s="34" t="s">
        <v>2610</v>
      </c>
      <c r="K1140">
        <f t="shared" si="81"/>
        <v>30</v>
      </c>
      <c r="L1140" s="38">
        <f t="shared" si="82"/>
        <v>-621955</v>
      </c>
      <c r="M1140" t="str">
        <f t="shared" si="83"/>
        <v>HT</v>
      </c>
      <c r="Q1140" t="e">
        <f>+VLOOKUP(K1140,'22.04.2023'!O$182:P$408,2,0)</f>
        <v>#N/A</v>
      </c>
    </row>
    <row r="1141" spans="1:19" hidden="1" outlineLevel="1">
      <c r="B1141" s="33">
        <v>44933</v>
      </c>
      <c r="C1141" s="34" t="s">
        <v>5987</v>
      </c>
      <c r="D1141" s="34" t="s">
        <v>2256</v>
      </c>
      <c r="E1141" s="34" t="s">
        <v>3135</v>
      </c>
      <c r="F1141" s="35">
        <v>910676</v>
      </c>
      <c r="G1141" s="36" t="s">
        <v>2255</v>
      </c>
      <c r="H1141" s="35">
        <v>91068</v>
      </c>
      <c r="I1141" s="34" t="s">
        <v>2265</v>
      </c>
      <c r="J1141" s="34" t="s">
        <v>2266</v>
      </c>
      <c r="K1141" s="50">
        <f t="shared" si="81"/>
        <v>805</v>
      </c>
      <c r="L1141" s="38">
        <f t="shared" si="82"/>
        <v>1001744</v>
      </c>
      <c r="M1141" t="str">
        <f t="shared" si="83"/>
        <v/>
      </c>
    </row>
    <row r="1142" spans="1:19" hidden="1" outlineLevel="1">
      <c r="B1142" s="33">
        <v>44933</v>
      </c>
      <c r="C1142" s="34" t="s">
        <v>5988</v>
      </c>
      <c r="D1142" s="34" t="s">
        <v>2256</v>
      </c>
      <c r="E1142" s="34" t="s">
        <v>5989</v>
      </c>
      <c r="F1142" s="35">
        <v>5268256</v>
      </c>
      <c r="G1142" s="36" t="s">
        <v>2255</v>
      </c>
      <c r="H1142" s="35">
        <v>526826</v>
      </c>
      <c r="I1142" s="34" t="s">
        <v>2518</v>
      </c>
      <c r="J1142" s="34" t="s">
        <v>2519</v>
      </c>
      <c r="K1142" s="50">
        <f t="shared" si="81"/>
        <v>826</v>
      </c>
      <c r="L1142" s="38">
        <f t="shared" si="82"/>
        <v>5795082</v>
      </c>
      <c r="M1142" t="str">
        <f t="shared" si="83"/>
        <v/>
      </c>
    </row>
    <row r="1143" spans="1:19" hidden="1" outlineLevel="1">
      <c r="B1143" s="33">
        <v>44933</v>
      </c>
      <c r="C1143" s="34" t="s">
        <v>5990</v>
      </c>
      <c r="D1143" s="34" t="s">
        <v>2256</v>
      </c>
      <c r="E1143" s="34" t="s">
        <v>5991</v>
      </c>
      <c r="F1143" s="35">
        <v>1467498</v>
      </c>
      <c r="G1143" s="36" t="s">
        <v>2255</v>
      </c>
      <c r="H1143" s="35">
        <v>146750</v>
      </c>
      <c r="I1143" s="34" t="s">
        <v>2512</v>
      </c>
      <c r="J1143" s="34" t="s">
        <v>2513</v>
      </c>
      <c r="K1143" s="50">
        <f t="shared" si="81"/>
        <v>838</v>
      </c>
      <c r="L1143" s="38">
        <f t="shared" si="82"/>
        <v>1614248</v>
      </c>
      <c r="M1143" t="str">
        <f t="shared" si="83"/>
        <v/>
      </c>
      <c r="R1143" s="38">
        <f>Q1143-L1143</f>
        <v>-1614248</v>
      </c>
    </row>
    <row r="1144" spans="1:19" hidden="1" outlineLevel="1">
      <c r="B1144" s="33">
        <v>44933</v>
      </c>
      <c r="C1144" s="34" t="s">
        <v>5992</v>
      </c>
      <c r="D1144" s="34" t="s">
        <v>2256</v>
      </c>
      <c r="E1144" s="34" t="s">
        <v>5993</v>
      </c>
      <c r="F1144" s="35">
        <v>1434696</v>
      </c>
      <c r="G1144" s="36" t="s">
        <v>2255</v>
      </c>
      <c r="H1144" s="35">
        <v>143470</v>
      </c>
      <c r="I1144" s="34" t="s">
        <v>2512</v>
      </c>
      <c r="J1144" s="34" t="s">
        <v>2513</v>
      </c>
      <c r="K1144" s="50">
        <f t="shared" si="81"/>
        <v>848</v>
      </c>
      <c r="L1144" s="38">
        <f t="shared" si="82"/>
        <v>1578166</v>
      </c>
      <c r="M1144" t="str">
        <f t="shared" si="83"/>
        <v/>
      </c>
      <c r="R1144" s="38">
        <f>Q1144-L1144</f>
        <v>-1578166</v>
      </c>
    </row>
    <row r="1145" spans="1:19" hidden="1" outlineLevel="1">
      <c r="B1145" s="33">
        <v>44933</v>
      </c>
      <c r="C1145" s="34" t="s">
        <v>5994</v>
      </c>
      <c r="D1145" s="34" t="s">
        <v>2256</v>
      </c>
      <c r="E1145" s="34" t="s">
        <v>5995</v>
      </c>
      <c r="F1145" s="35">
        <v>1189648</v>
      </c>
      <c r="G1145" s="36" t="s">
        <v>2255</v>
      </c>
      <c r="H1145" s="35">
        <v>118965</v>
      </c>
      <c r="I1145" s="34" t="s">
        <v>2512</v>
      </c>
      <c r="J1145" s="34" t="s">
        <v>2513</v>
      </c>
      <c r="K1145" s="50">
        <f t="shared" si="81"/>
        <v>850</v>
      </c>
      <c r="L1145" s="38">
        <f t="shared" si="82"/>
        <v>1308613</v>
      </c>
      <c r="M1145" t="str">
        <f t="shared" si="83"/>
        <v/>
      </c>
    </row>
    <row r="1146" spans="1:19" hidden="1" outlineLevel="1">
      <c r="B1146" s="33">
        <v>44933</v>
      </c>
      <c r="C1146" s="34" t="s">
        <v>5996</v>
      </c>
      <c r="D1146" s="34" t="s">
        <v>2256</v>
      </c>
      <c r="E1146" s="34" t="s">
        <v>5997</v>
      </c>
      <c r="F1146" s="35">
        <v>3880793</v>
      </c>
      <c r="G1146" s="36" t="s">
        <v>2255</v>
      </c>
      <c r="H1146" s="35">
        <v>388079</v>
      </c>
      <c r="I1146" s="34" t="s">
        <v>2637</v>
      </c>
      <c r="J1146" s="34" t="s">
        <v>2638</v>
      </c>
      <c r="K1146" s="50">
        <f t="shared" si="81"/>
        <v>852</v>
      </c>
      <c r="L1146" s="38">
        <f t="shared" si="82"/>
        <v>4268872</v>
      </c>
      <c r="M1146" t="str">
        <f t="shared" si="83"/>
        <v/>
      </c>
    </row>
    <row r="1147" spans="1:19" outlineLevel="1">
      <c r="A1147" s="75"/>
      <c r="B1147" s="69">
        <v>44933</v>
      </c>
      <c r="C1147" s="70" t="s">
        <v>5998</v>
      </c>
      <c r="D1147" s="70" t="s">
        <v>2256</v>
      </c>
      <c r="E1147" s="70" t="s">
        <v>5999</v>
      </c>
      <c r="F1147" s="71">
        <v>719882</v>
      </c>
      <c r="G1147" s="72" t="s">
        <v>2255</v>
      </c>
      <c r="H1147" s="71">
        <v>71988</v>
      </c>
      <c r="I1147" s="70" t="s">
        <v>2308</v>
      </c>
      <c r="J1147" s="70" t="s">
        <v>2309</v>
      </c>
      <c r="K1147" s="73">
        <f t="shared" si="81"/>
        <v>856</v>
      </c>
      <c r="L1147" s="74">
        <f t="shared" si="82"/>
        <v>791870</v>
      </c>
      <c r="M1147" s="75" t="str">
        <f t="shared" si="83"/>
        <v/>
      </c>
      <c r="N1147" s="75"/>
      <c r="O1147" s="75"/>
      <c r="P1147" s="75"/>
      <c r="Q1147" s="75">
        <f>+VLOOKUP(K1147,'20,04,2023'!Q$20:R$1052,2,0)</f>
        <v>791870</v>
      </c>
      <c r="R1147" s="74">
        <f>Q1147-L1147</f>
        <v>0</v>
      </c>
      <c r="S1147" s="75" t="s">
        <v>8324</v>
      </c>
    </row>
    <row r="1148" spans="1:19" hidden="1" outlineLevel="1">
      <c r="B1148" s="33">
        <v>44933</v>
      </c>
      <c r="C1148" s="34" t="s">
        <v>6000</v>
      </c>
      <c r="D1148" s="34" t="s">
        <v>2256</v>
      </c>
      <c r="E1148" s="34" t="s">
        <v>3387</v>
      </c>
      <c r="F1148" s="35">
        <v>865200</v>
      </c>
      <c r="G1148" s="36" t="s">
        <v>2255</v>
      </c>
      <c r="H1148" s="35">
        <v>86520</v>
      </c>
      <c r="I1148" s="34" t="s">
        <v>2308</v>
      </c>
      <c r="J1148" s="34" t="s">
        <v>2309</v>
      </c>
      <c r="K1148" s="50">
        <f t="shared" si="81"/>
        <v>857</v>
      </c>
      <c r="L1148" s="38">
        <f t="shared" si="82"/>
        <v>951720</v>
      </c>
      <c r="M1148" t="str">
        <f t="shared" si="83"/>
        <v/>
      </c>
    </row>
    <row r="1149" spans="1:19" hidden="1" outlineLevel="1">
      <c r="B1149" s="33">
        <v>44933</v>
      </c>
      <c r="C1149" s="34" t="s">
        <v>6001</v>
      </c>
      <c r="D1149" s="34" t="s">
        <v>2256</v>
      </c>
      <c r="E1149" s="34" t="s">
        <v>6002</v>
      </c>
      <c r="F1149" s="35">
        <v>2957996</v>
      </c>
      <c r="G1149" s="36" t="s">
        <v>2255</v>
      </c>
      <c r="H1149" s="35">
        <v>295800</v>
      </c>
      <c r="I1149" s="34" t="s">
        <v>2314</v>
      </c>
      <c r="J1149" s="34" t="s">
        <v>2315</v>
      </c>
      <c r="K1149" s="50">
        <f t="shared" si="81"/>
        <v>861</v>
      </c>
      <c r="L1149" s="38">
        <f t="shared" si="82"/>
        <v>3253796</v>
      </c>
      <c r="M1149" t="str">
        <f t="shared" si="83"/>
        <v/>
      </c>
    </row>
    <row r="1150" spans="1:19" hidden="1" outlineLevel="1">
      <c r="B1150" s="33">
        <v>44937</v>
      </c>
      <c r="C1150" s="34" t="s">
        <v>6135</v>
      </c>
      <c r="D1150" s="34" t="s">
        <v>2256</v>
      </c>
      <c r="E1150" s="34" t="s">
        <v>6136</v>
      </c>
      <c r="F1150" s="35">
        <v>5819502</v>
      </c>
      <c r="G1150" s="36" t="s">
        <v>2255</v>
      </c>
      <c r="H1150" s="35">
        <v>581950</v>
      </c>
      <c r="I1150" s="34" t="s">
        <v>2504</v>
      </c>
      <c r="J1150" s="34" t="s">
        <v>2505</v>
      </c>
      <c r="K1150" s="50">
        <f t="shared" si="81"/>
        <v>1065</v>
      </c>
      <c r="L1150" s="38">
        <f t="shared" si="82"/>
        <v>6401452</v>
      </c>
      <c r="M1150" t="str">
        <f t="shared" si="83"/>
        <v/>
      </c>
    </row>
    <row r="1151" spans="1:19" s="75" customFormat="1" hidden="1" outlineLevel="1">
      <c r="A1151"/>
      <c r="B1151" s="33">
        <v>44933</v>
      </c>
      <c r="C1151" s="34" t="s">
        <v>6005</v>
      </c>
      <c r="D1151" s="34" t="s">
        <v>2256</v>
      </c>
      <c r="E1151" s="34" t="s">
        <v>6006</v>
      </c>
      <c r="F1151" s="35">
        <v>3865586</v>
      </c>
      <c r="G1151" s="36" t="s">
        <v>2255</v>
      </c>
      <c r="H1151" s="35">
        <v>386559</v>
      </c>
      <c r="I1151" s="34" t="s">
        <v>2621</v>
      </c>
      <c r="J1151" s="34" t="s">
        <v>2622</v>
      </c>
      <c r="K1151" s="50">
        <f t="shared" si="81"/>
        <v>863</v>
      </c>
      <c r="L1151" s="38">
        <f t="shared" si="82"/>
        <v>4252145</v>
      </c>
      <c r="M1151" t="str">
        <f t="shared" si="83"/>
        <v/>
      </c>
      <c r="N1151"/>
      <c r="O1151"/>
      <c r="P1151"/>
      <c r="Q1151"/>
      <c r="R1151"/>
      <c r="S1151"/>
    </row>
    <row r="1152" spans="1:19" hidden="1" outlineLevel="1">
      <c r="B1152" s="33">
        <v>44933</v>
      </c>
      <c r="C1152" s="34" t="s">
        <v>6007</v>
      </c>
      <c r="D1152" s="34" t="s">
        <v>2256</v>
      </c>
      <c r="E1152" s="34" t="s">
        <v>6008</v>
      </c>
      <c r="F1152" s="35">
        <v>734310</v>
      </c>
      <c r="G1152" s="36" t="s">
        <v>2255</v>
      </c>
      <c r="H1152" s="35">
        <v>73431</v>
      </c>
      <c r="I1152" s="34" t="s">
        <v>2308</v>
      </c>
      <c r="J1152" s="34" t="s">
        <v>2309</v>
      </c>
      <c r="K1152" s="50">
        <f t="shared" si="81"/>
        <v>871</v>
      </c>
      <c r="L1152" s="38">
        <f t="shared" si="82"/>
        <v>807741</v>
      </c>
      <c r="M1152" t="str">
        <f t="shared" si="83"/>
        <v/>
      </c>
    </row>
    <row r="1153" spans="1:19" hidden="1" outlineLevel="1">
      <c r="B1153" s="33">
        <v>44933</v>
      </c>
      <c r="C1153" s="34" t="s">
        <v>6009</v>
      </c>
      <c r="D1153" s="34" t="s">
        <v>2256</v>
      </c>
      <c r="E1153" s="34" t="s">
        <v>6010</v>
      </c>
      <c r="F1153" s="35">
        <v>6826948</v>
      </c>
      <c r="G1153" s="36" t="s">
        <v>2255</v>
      </c>
      <c r="H1153" s="35">
        <v>682695</v>
      </c>
      <c r="I1153" s="34" t="s">
        <v>2768</v>
      </c>
      <c r="J1153" s="34" t="s">
        <v>2769</v>
      </c>
      <c r="K1153" s="50">
        <f t="shared" si="81"/>
        <v>872</v>
      </c>
      <c r="L1153" s="38">
        <f t="shared" si="82"/>
        <v>7509643</v>
      </c>
      <c r="M1153" t="str">
        <f t="shared" si="83"/>
        <v/>
      </c>
    </row>
    <row r="1154" spans="1:19" hidden="1" outlineLevel="1">
      <c r="B1154" s="33">
        <v>44933</v>
      </c>
      <c r="C1154" s="34" t="s">
        <v>6011</v>
      </c>
      <c r="D1154" s="34" t="s">
        <v>2256</v>
      </c>
      <c r="E1154" s="34" t="s">
        <v>3400</v>
      </c>
      <c r="F1154" s="35">
        <v>2068426</v>
      </c>
      <c r="G1154" s="36" t="s">
        <v>2255</v>
      </c>
      <c r="H1154" s="35">
        <v>206843</v>
      </c>
      <c r="I1154" s="34" t="s">
        <v>2308</v>
      </c>
      <c r="J1154" s="34" t="s">
        <v>2309</v>
      </c>
      <c r="K1154" s="50">
        <f t="shared" si="81"/>
        <v>873</v>
      </c>
      <c r="L1154" s="38">
        <f t="shared" si="82"/>
        <v>2275269</v>
      </c>
      <c r="M1154" t="str">
        <f t="shared" si="83"/>
        <v/>
      </c>
    </row>
    <row r="1155" spans="1:19" hidden="1" outlineLevel="1">
      <c r="B1155" s="33">
        <v>44933</v>
      </c>
      <c r="C1155" s="34" t="s">
        <v>6012</v>
      </c>
      <c r="D1155" s="34" t="s">
        <v>2256</v>
      </c>
      <c r="E1155" s="34" t="s">
        <v>6013</v>
      </c>
      <c r="F1155" s="35">
        <v>6988233</v>
      </c>
      <c r="G1155" s="36" t="s">
        <v>2255</v>
      </c>
      <c r="H1155" s="35">
        <v>698823</v>
      </c>
      <c r="I1155" s="34" t="s">
        <v>2643</v>
      </c>
      <c r="J1155" s="34" t="s">
        <v>2644</v>
      </c>
      <c r="K1155" s="50">
        <f t="shared" si="81"/>
        <v>875</v>
      </c>
      <c r="L1155" s="38">
        <f t="shared" si="82"/>
        <v>7687056</v>
      </c>
      <c r="M1155" t="str">
        <f t="shared" si="83"/>
        <v/>
      </c>
    </row>
    <row r="1156" spans="1:19" hidden="1" outlineLevel="1">
      <c r="B1156" s="33">
        <v>44935</v>
      </c>
      <c r="C1156" s="34" t="s">
        <v>5306</v>
      </c>
      <c r="D1156" s="34" t="s">
        <v>4993</v>
      </c>
      <c r="E1156" s="34" t="s">
        <v>5481</v>
      </c>
      <c r="F1156" s="35">
        <v>-1083764</v>
      </c>
      <c r="G1156" s="36" t="s">
        <v>2568</v>
      </c>
      <c r="H1156" s="35">
        <v>-86701</v>
      </c>
      <c r="I1156" s="34" t="s">
        <v>2475</v>
      </c>
      <c r="J1156" s="34" t="s">
        <v>2476</v>
      </c>
      <c r="K1156">
        <f t="shared" ref="K1156:K1219" si="84">+C1156*1</f>
        <v>16</v>
      </c>
      <c r="L1156" s="38">
        <f t="shared" ref="L1156:L1219" si="85">+F1156+H1156</f>
        <v>-1170465</v>
      </c>
      <c r="M1156" t="str">
        <f t="shared" ref="M1156:M1219" si="86">+IF(L1156&gt;=0,"","HT")</f>
        <v>HT</v>
      </c>
      <c r="Q1156" t="e">
        <f>+VLOOKUP(K1156,'22.04.2023'!O$182:P$408,2,0)</f>
        <v>#N/A</v>
      </c>
    </row>
    <row r="1157" spans="1:19" hidden="1" outlineLevel="1">
      <c r="B1157" s="33">
        <v>44935</v>
      </c>
      <c r="C1157" s="34" t="s">
        <v>6014</v>
      </c>
      <c r="D1157" s="34" t="s">
        <v>5342</v>
      </c>
      <c r="E1157" s="34" t="s">
        <v>5481</v>
      </c>
      <c r="F1157" s="35">
        <v>-231414</v>
      </c>
      <c r="G1157" s="36" t="s">
        <v>2568</v>
      </c>
      <c r="H1157" s="35">
        <v>-18513</v>
      </c>
      <c r="I1157" s="34" t="s">
        <v>2308</v>
      </c>
      <c r="J1157" s="34" t="s">
        <v>2309</v>
      </c>
      <c r="K1157">
        <f t="shared" si="84"/>
        <v>321</v>
      </c>
      <c r="L1157" s="38">
        <f t="shared" si="85"/>
        <v>-249927</v>
      </c>
      <c r="M1157" t="str">
        <f t="shared" si="86"/>
        <v>HT</v>
      </c>
      <c r="Q1157" t="e">
        <f>+VLOOKUP(K1157,'22.04.2023'!O$182:P$408,2,0)</f>
        <v>#N/A</v>
      </c>
    </row>
    <row r="1158" spans="1:19" hidden="1" outlineLevel="1">
      <c r="B1158" s="33">
        <v>44935</v>
      </c>
      <c r="C1158" s="34" t="s">
        <v>6015</v>
      </c>
      <c r="D1158" s="34" t="s">
        <v>5342</v>
      </c>
      <c r="E1158" s="34" t="s">
        <v>5481</v>
      </c>
      <c r="F1158" s="35">
        <v>-220293</v>
      </c>
      <c r="G1158" s="36" t="s">
        <v>2568</v>
      </c>
      <c r="H1158" s="35">
        <v>-17623</v>
      </c>
      <c r="I1158" s="34" t="s">
        <v>2308</v>
      </c>
      <c r="J1158" s="34" t="s">
        <v>2309</v>
      </c>
      <c r="K1158">
        <f t="shared" si="84"/>
        <v>333</v>
      </c>
      <c r="L1158" s="38">
        <f t="shared" si="85"/>
        <v>-237916</v>
      </c>
      <c r="M1158" t="str">
        <f t="shared" si="86"/>
        <v>HT</v>
      </c>
      <c r="Q1158" t="e">
        <f>+VLOOKUP(K1158,'22.04.2023'!O$182:P$408,2,0)</f>
        <v>#N/A</v>
      </c>
    </row>
    <row r="1159" spans="1:19" hidden="1" outlineLevel="1">
      <c r="B1159" s="33">
        <v>44935</v>
      </c>
      <c r="C1159" s="34" t="s">
        <v>5621</v>
      </c>
      <c r="D1159" s="34" t="s">
        <v>3460</v>
      </c>
      <c r="E1159" s="34" t="s">
        <v>5481</v>
      </c>
      <c r="F1159" s="35">
        <v>-784331</v>
      </c>
      <c r="G1159" s="36" t="s">
        <v>2568</v>
      </c>
      <c r="H1159" s="35">
        <v>-62747</v>
      </c>
      <c r="I1159" s="34" t="s">
        <v>2308</v>
      </c>
      <c r="J1159" s="34" t="s">
        <v>2309</v>
      </c>
      <c r="K1159">
        <f t="shared" si="84"/>
        <v>371</v>
      </c>
      <c r="L1159" s="38">
        <f t="shared" si="85"/>
        <v>-847078</v>
      </c>
      <c r="M1159" t="str">
        <f t="shared" si="86"/>
        <v>HT</v>
      </c>
      <c r="Q1159" t="e">
        <f>+VLOOKUP(K1159,'22.04.2023'!O$182:P$408,2,0)</f>
        <v>#N/A</v>
      </c>
    </row>
    <row r="1160" spans="1:19" hidden="1" outlineLevel="1">
      <c r="B1160" s="33">
        <v>44935</v>
      </c>
      <c r="C1160" s="34" t="s">
        <v>6016</v>
      </c>
      <c r="D1160" s="34" t="s">
        <v>2256</v>
      </c>
      <c r="E1160" s="34" t="s">
        <v>2383</v>
      </c>
      <c r="F1160" s="35">
        <v>367155</v>
      </c>
      <c r="G1160" s="36" t="s">
        <v>2255</v>
      </c>
      <c r="H1160" s="35">
        <v>36716</v>
      </c>
      <c r="I1160" s="34" t="s">
        <v>2308</v>
      </c>
      <c r="J1160" s="34" t="s">
        <v>2309</v>
      </c>
      <c r="K1160" s="50">
        <f t="shared" si="84"/>
        <v>881</v>
      </c>
      <c r="L1160" s="38">
        <f t="shared" si="85"/>
        <v>403871</v>
      </c>
      <c r="M1160" t="str">
        <f t="shared" si="86"/>
        <v/>
      </c>
    </row>
    <row r="1161" spans="1:19" hidden="1" outlineLevel="1">
      <c r="B1161" s="33">
        <v>44935</v>
      </c>
      <c r="C1161" s="34" t="s">
        <v>6017</v>
      </c>
      <c r="D1161" s="34" t="s">
        <v>2256</v>
      </c>
      <c r="E1161" s="34" t="s">
        <v>2385</v>
      </c>
      <c r="F1161" s="35">
        <v>734310</v>
      </c>
      <c r="G1161" s="36" t="s">
        <v>2255</v>
      </c>
      <c r="H1161" s="35">
        <v>73431</v>
      </c>
      <c r="I1161" s="34" t="s">
        <v>2308</v>
      </c>
      <c r="J1161" s="34" t="s">
        <v>2309</v>
      </c>
      <c r="K1161" s="50">
        <f t="shared" si="84"/>
        <v>882</v>
      </c>
      <c r="L1161" s="38">
        <f t="shared" si="85"/>
        <v>807741</v>
      </c>
      <c r="M1161" t="str">
        <f t="shared" si="86"/>
        <v/>
      </c>
    </row>
    <row r="1162" spans="1:19" hidden="1" outlineLevel="1">
      <c r="B1162" s="33">
        <v>44935</v>
      </c>
      <c r="C1162" s="34" t="s">
        <v>6018</v>
      </c>
      <c r="D1162" s="34" t="s">
        <v>2256</v>
      </c>
      <c r="E1162" s="34"/>
      <c r="F1162" s="35">
        <v>0</v>
      </c>
      <c r="G1162" s="36" t="s">
        <v>2255</v>
      </c>
      <c r="H1162" s="35">
        <v>0</v>
      </c>
      <c r="I1162" s="34" t="s">
        <v>2308</v>
      </c>
      <c r="J1162" s="34" t="s">
        <v>2309</v>
      </c>
      <c r="K1162" s="50">
        <f t="shared" si="84"/>
        <v>883</v>
      </c>
      <c r="L1162" s="38">
        <f t="shared" si="85"/>
        <v>0</v>
      </c>
      <c r="M1162" t="str">
        <f t="shared" si="86"/>
        <v/>
      </c>
    </row>
    <row r="1163" spans="1:19" hidden="1" outlineLevel="1">
      <c r="B1163" s="33">
        <v>44935</v>
      </c>
      <c r="C1163" s="34" t="s">
        <v>6019</v>
      </c>
      <c r="D1163" s="34" t="s">
        <v>2256</v>
      </c>
      <c r="E1163" s="34"/>
      <c r="F1163" s="35">
        <v>0</v>
      </c>
      <c r="G1163" s="36" t="s">
        <v>2255</v>
      </c>
      <c r="H1163" s="35">
        <v>0</v>
      </c>
      <c r="I1163" s="34" t="s">
        <v>2308</v>
      </c>
      <c r="J1163" s="34" t="s">
        <v>2309</v>
      </c>
      <c r="K1163" s="50">
        <f t="shared" si="84"/>
        <v>884</v>
      </c>
      <c r="L1163" s="38">
        <f t="shared" si="85"/>
        <v>0</v>
      </c>
      <c r="M1163" t="str">
        <f t="shared" si="86"/>
        <v/>
      </c>
    </row>
    <row r="1164" spans="1:19" hidden="1" outlineLevel="1">
      <c r="B1164" s="33">
        <v>44935</v>
      </c>
      <c r="C1164" s="34" t="s">
        <v>6020</v>
      </c>
      <c r="D1164" s="34" t="s">
        <v>2256</v>
      </c>
      <c r="E1164" s="34" t="s">
        <v>4442</v>
      </c>
      <c r="F1164" s="35">
        <v>1189648</v>
      </c>
      <c r="G1164" s="36" t="s">
        <v>2255</v>
      </c>
      <c r="H1164" s="35">
        <v>118965</v>
      </c>
      <c r="I1164" s="34" t="s">
        <v>2308</v>
      </c>
      <c r="J1164" s="34" t="s">
        <v>2309</v>
      </c>
      <c r="K1164" s="50">
        <f t="shared" si="84"/>
        <v>885</v>
      </c>
      <c r="L1164" s="38">
        <f t="shared" si="85"/>
        <v>1308613</v>
      </c>
      <c r="M1164" t="str">
        <f t="shared" si="86"/>
        <v/>
      </c>
    </row>
    <row r="1165" spans="1:19" hidden="1" outlineLevel="1">
      <c r="B1165" s="33">
        <v>44935</v>
      </c>
      <c r="C1165" s="34" t="s">
        <v>3644</v>
      </c>
      <c r="D1165" s="34" t="s">
        <v>2256</v>
      </c>
      <c r="E1165" s="34" t="s">
        <v>3396</v>
      </c>
      <c r="F1165" s="35">
        <v>367155</v>
      </c>
      <c r="G1165" s="36" t="s">
        <v>2255</v>
      </c>
      <c r="H1165" s="35">
        <v>36716</v>
      </c>
      <c r="I1165" s="34" t="s">
        <v>2308</v>
      </c>
      <c r="J1165" s="34" t="s">
        <v>2309</v>
      </c>
      <c r="K1165" s="50">
        <f t="shared" si="84"/>
        <v>887</v>
      </c>
      <c r="L1165" s="38">
        <f t="shared" si="85"/>
        <v>403871</v>
      </c>
      <c r="M1165" t="str">
        <f t="shared" si="86"/>
        <v/>
      </c>
      <c r="R1165" s="38">
        <f>Q1165-L1165</f>
        <v>-403871</v>
      </c>
    </row>
    <row r="1166" spans="1:19" s="75" customFormat="1" hidden="1" outlineLevel="1">
      <c r="A1166"/>
      <c r="B1166" s="33">
        <v>44935</v>
      </c>
      <c r="C1166" s="34" t="s">
        <v>6021</v>
      </c>
      <c r="D1166" s="34" t="s">
        <v>2256</v>
      </c>
      <c r="E1166" s="34" t="s">
        <v>3545</v>
      </c>
      <c r="F1166" s="35">
        <v>1522867</v>
      </c>
      <c r="G1166" s="36" t="s">
        <v>2255</v>
      </c>
      <c r="H1166" s="35">
        <v>152287</v>
      </c>
      <c r="I1166" s="34" t="s">
        <v>2308</v>
      </c>
      <c r="J1166" s="34" t="s">
        <v>2309</v>
      </c>
      <c r="K1166" s="50">
        <f t="shared" si="84"/>
        <v>888</v>
      </c>
      <c r="L1166" s="38">
        <f t="shared" si="85"/>
        <v>1675154</v>
      </c>
      <c r="M1166" t="str">
        <f t="shared" si="86"/>
        <v/>
      </c>
      <c r="N1166"/>
      <c r="O1166"/>
      <c r="P1166"/>
      <c r="Q1166"/>
      <c r="R1166" s="38">
        <f>Q1166-L1166</f>
        <v>-1675154</v>
      </c>
      <c r="S1166"/>
    </row>
    <row r="1167" spans="1:19" hidden="1" outlineLevel="1">
      <c r="B1167" s="33">
        <v>44935</v>
      </c>
      <c r="C1167" s="34" t="s">
        <v>3646</v>
      </c>
      <c r="D1167" s="34" t="s">
        <v>2256</v>
      </c>
      <c r="E1167" s="34" t="s">
        <v>3545</v>
      </c>
      <c r="F1167" s="35">
        <v>734310</v>
      </c>
      <c r="G1167" s="36" t="s">
        <v>2255</v>
      </c>
      <c r="H1167" s="35">
        <v>73431</v>
      </c>
      <c r="I1167" s="34" t="s">
        <v>2308</v>
      </c>
      <c r="J1167" s="34" t="s">
        <v>2309</v>
      </c>
      <c r="K1167" s="50">
        <f t="shared" si="84"/>
        <v>889</v>
      </c>
      <c r="L1167" s="38">
        <f t="shared" si="85"/>
        <v>807741</v>
      </c>
      <c r="M1167" t="str">
        <f t="shared" si="86"/>
        <v/>
      </c>
      <c r="R1167" s="38">
        <f>Q1167-L1167</f>
        <v>-807741</v>
      </c>
    </row>
    <row r="1168" spans="1:19" s="75" customFormat="1" hidden="1" outlineLevel="1">
      <c r="A1168"/>
      <c r="B1168" s="33">
        <v>44935</v>
      </c>
      <c r="C1168" s="34" t="s">
        <v>3648</v>
      </c>
      <c r="D1168" s="34" t="s">
        <v>2256</v>
      </c>
      <c r="E1168" s="34" t="s">
        <v>4561</v>
      </c>
      <c r="F1168" s="35">
        <v>822493</v>
      </c>
      <c r="G1168" s="36" t="s">
        <v>2255</v>
      </c>
      <c r="H1168" s="35">
        <v>82249</v>
      </c>
      <c r="I1168" s="34" t="s">
        <v>2308</v>
      </c>
      <c r="J1168" s="34" t="s">
        <v>2309</v>
      </c>
      <c r="K1168" s="50">
        <f t="shared" si="84"/>
        <v>890</v>
      </c>
      <c r="L1168" s="38">
        <f t="shared" si="85"/>
        <v>904742</v>
      </c>
      <c r="M1168" t="str">
        <f t="shared" si="86"/>
        <v/>
      </c>
      <c r="N1168"/>
      <c r="O1168"/>
      <c r="P1168"/>
      <c r="Q1168"/>
      <c r="R1168" s="38">
        <f>Q1168-L1168</f>
        <v>-904742</v>
      </c>
      <c r="S1168"/>
    </row>
    <row r="1169" spans="1:19" s="75" customFormat="1" hidden="1" outlineLevel="1">
      <c r="A1169"/>
      <c r="B1169" s="33">
        <v>44935</v>
      </c>
      <c r="C1169" s="34" t="s">
        <v>6022</v>
      </c>
      <c r="D1169" s="34" t="s">
        <v>2256</v>
      </c>
      <c r="E1169" s="34" t="s">
        <v>2325</v>
      </c>
      <c r="F1169" s="35">
        <v>734310</v>
      </c>
      <c r="G1169" s="36" t="s">
        <v>2255</v>
      </c>
      <c r="H1169" s="35">
        <v>73431</v>
      </c>
      <c r="I1169" s="34" t="s">
        <v>2308</v>
      </c>
      <c r="J1169" s="34" t="s">
        <v>2309</v>
      </c>
      <c r="K1169" s="50">
        <f t="shared" si="84"/>
        <v>891</v>
      </c>
      <c r="L1169" s="38">
        <f t="shared" si="85"/>
        <v>807741</v>
      </c>
      <c r="M1169" t="str">
        <f t="shared" si="86"/>
        <v/>
      </c>
      <c r="N1169"/>
      <c r="O1169"/>
      <c r="P1169"/>
      <c r="Q1169"/>
      <c r="R1169"/>
      <c r="S1169"/>
    </row>
    <row r="1170" spans="1:19" s="75" customFormat="1" hidden="1" outlineLevel="1">
      <c r="A1170"/>
      <c r="B1170" s="33">
        <v>44935</v>
      </c>
      <c r="C1170" s="34" t="s">
        <v>6023</v>
      </c>
      <c r="D1170" s="34" t="s">
        <v>2256</v>
      </c>
      <c r="E1170" s="34" t="s">
        <v>2327</v>
      </c>
      <c r="F1170" s="35">
        <v>1301578</v>
      </c>
      <c r="G1170" s="36" t="s">
        <v>2255</v>
      </c>
      <c r="H1170" s="35">
        <v>130158</v>
      </c>
      <c r="I1170" s="34" t="s">
        <v>2308</v>
      </c>
      <c r="J1170" s="34" t="s">
        <v>2309</v>
      </c>
      <c r="K1170" s="50">
        <f t="shared" si="84"/>
        <v>892</v>
      </c>
      <c r="L1170" s="38">
        <f t="shared" si="85"/>
        <v>1431736</v>
      </c>
      <c r="M1170" t="str">
        <f t="shared" si="86"/>
        <v/>
      </c>
      <c r="N1170"/>
      <c r="O1170"/>
      <c r="P1170"/>
      <c r="Q1170"/>
      <c r="R1170"/>
      <c r="S1170"/>
    </row>
    <row r="1171" spans="1:19" hidden="1" outlineLevel="1">
      <c r="B1171" s="33">
        <v>44935</v>
      </c>
      <c r="C1171" s="34" t="s">
        <v>6024</v>
      </c>
      <c r="D1171" s="34" t="s">
        <v>2256</v>
      </c>
      <c r="E1171" s="34" t="s">
        <v>2323</v>
      </c>
      <c r="F1171" s="35">
        <v>1189648</v>
      </c>
      <c r="G1171" s="36" t="s">
        <v>2255</v>
      </c>
      <c r="H1171" s="35">
        <v>118965</v>
      </c>
      <c r="I1171" s="34" t="s">
        <v>2308</v>
      </c>
      <c r="J1171" s="34" t="s">
        <v>2309</v>
      </c>
      <c r="K1171" s="50">
        <f t="shared" si="84"/>
        <v>893</v>
      </c>
      <c r="L1171" s="38">
        <f t="shared" si="85"/>
        <v>1308613</v>
      </c>
      <c r="M1171" t="str">
        <f t="shared" si="86"/>
        <v/>
      </c>
    </row>
    <row r="1172" spans="1:19" hidden="1" outlineLevel="1">
      <c r="B1172" s="33">
        <v>44935</v>
      </c>
      <c r="C1172" s="34" t="s">
        <v>6025</v>
      </c>
      <c r="D1172" s="34" t="s">
        <v>2256</v>
      </c>
      <c r="E1172" s="34" t="s">
        <v>2329</v>
      </c>
      <c r="F1172" s="35">
        <v>734310</v>
      </c>
      <c r="G1172" s="36" t="s">
        <v>2255</v>
      </c>
      <c r="H1172" s="35">
        <v>73431</v>
      </c>
      <c r="I1172" s="34" t="s">
        <v>2308</v>
      </c>
      <c r="J1172" s="34" t="s">
        <v>2309</v>
      </c>
      <c r="K1172" s="50">
        <f t="shared" si="84"/>
        <v>894</v>
      </c>
      <c r="L1172" s="38">
        <f t="shared" si="85"/>
        <v>807741</v>
      </c>
      <c r="M1172" t="str">
        <f t="shared" si="86"/>
        <v/>
      </c>
    </row>
    <row r="1173" spans="1:19" hidden="1" outlineLevel="1">
      <c r="B1173" s="33">
        <v>44935</v>
      </c>
      <c r="C1173" s="34" t="s">
        <v>6026</v>
      </c>
      <c r="D1173" s="34" t="s">
        <v>2256</v>
      </c>
      <c r="E1173" s="34" t="s">
        <v>2367</v>
      </c>
      <c r="F1173" s="35">
        <v>339345</v>
      </c>
      <c r="G1173" s="36" t="s">
        <v>2255</v>
      </c>
      <c r="H1173" s="35">
        <v>33935</v>
      </c>
      <c r="I1173" s="34" t="s">
        <v>2308</v>
      </c>
      <c r="J1173" s="34" t="s">
        <v>2309</v>
      </c>
      <c r="K1173" s="50">
        <f t="shared" si="84"/>
        <v>896</v>
      </c>
      <c r="L1173" s="38">
        <f t="shared" si="85"/>
        <v>373280</v>
      </c>
      <c r="M1173" t="str">
        <f t="shared" si="86"/>
        <v/>
      </c>
    </row>
    <row r="1174" spans="1:19" hidden="1" outlineLevel="1">
      <c r="B1174" s="33">
        <v>44935</v>
      </c>
      <c r="C1174" s="34" t="s">
        <v>6027</v>
      </c>
      <c r="D1174" s="34" t="s">
        <v>2256</v>
      </c>
      <c r="E1174" s="34" t="s">
        <v>3438</v>
      </c>
      <c r="F1174" s="35">
        <v>921963</v>
      </c>
      <c r="G1174" s="36" t="s">
        <v>2255</v>
      </c>
      <c r="H1174" s="35">
        <v>92196</v>
      </c>
      <c r="I1174" s="34" t="s">
        <v>2308</v>
      </c>
      <c r="J1174" s="34" t="s">
        <v>2309</v>
      </c>
      <c r="K1174" s="50">
        <f t="shared" si="84"/>
        <v>897</v>
      </c>
      <c r="L1174" s="38">
        <f t="shared" si="85"/>
        <v>1014159</v>
      </c>
      <c r="M1174" t="str">
        <f t="shared" si="86"/>
        <v/>
      </c>
    </row>
    <row r="1175" spans="1:19" hidden="1" outlineLevel="1">
      <c r="B1175" s="33">
        <v>44935</v>
      </c>
      <c r="C1175" s="34" t="s">
        <v>6028</v>
      </c>
      <c r="D1175" s="34" t="s">
        <v>2256</v>
      </c>
      <c r="E1175" s="34" t="s">
        <v>3662</v>
      </c>
      <c r="F1175" s="35">
        <v>1463598</v>
      </c>
      <c r="G1175" s="36" t="s">
        <v>2255</v>
      </c>
      <c r="H1175" s="35">
        <v>146360</v>
      </c>
      <c r="I1175" s="34" t="s">
        <v>2308</v>
      </c>
      <c r="J1175" s="34" t="s">
        <v>2309</v>
      </c>
      <c r="K1175" s="50">
        <f t="shared" si="84"/>
        <v>898</v>
      </c>
      <c r="L1175" s="38">
        <f t="shared" si="85"/>
        <v>1609958</v>
      </c>
      <c r="M1175" t="str">
        <f t="shared" si="86"/>
        <v/>
      </c>
    </row>
    <row r="1176" spans="1:19" hidden="1" outlineLevel="1">
      <c r="B1176" s="33">
        <v>44935</v>
      </c>
      <c r="C1176" s="34" t="s">
        <v>6029</v>
      </c>
      <c r="D1176" s="34" t="s">
        <v>2256</v>
      </c>
      <c r="E1176" s="34" t="s">
        <v>2373</v>
      </c>
      <c r="F1176" s="35">
        <v>734310</v>
      </c>
      <c r="G1176" s="36" t="s">
        <v>2255</v>
      </c>
      <c r="H1176" s="35">
        <v>73431</v>
      </c>
      <c r="I1176" s="34" t="s">
        <v>2308</v>
      </c>
      <c r="J1176" s="34" t="s">
        <v>2309</v>
      </c>
      <c r="K1176" s="50">
        <f t="shared" si="84"/>
        <v>899</v>
      </c>
      <c r="L1176" s="38">
        <f t="shared" si="85"/>
        <v>807741</v>
      </c>
      <c r="M1176" t="str">
        <f t="shared" si="86"/>
        <v/>
      </c>
    </row>
    <row r="1177" spans="1:19" hidden="1" outlineLevel="1">
      <c r="B1177" s="33">
        <v>44935</v>
      </c>
      <c r="C1177" s="34" t="s">
        <v>6030</v>
      </c>
      <c r="D1177" s="34" t="s">
        <v>2256</v>
      </c>
      <c r="E1177" s="34" t="s">
        <v>6031</v>
      </c>
      <c r="F1177" s="35">
        <v>6069250</v>
      </c>
      <c r="G1177" s="36" t="s">
        <v>2255</v>
      </c>
      <c r="H1177" s="35">
        <v>606925</v>
      </c>
      <c r="I1177" s="34" t="s">
        <v>2500</v>
      </c>
      <c r="J1177" s="34" t="s">
        <v>2501</v>
      </c>
      <c r="K1177" s="50">
        <f t="shared" si="84"/>
        <v>909</v>
      </c>
      <c r="L1177" s="38">
        <f t="shared" si="85"/>
        <v>6676175</v>
      </c>
      <c r="M1177" t="str">
        <f t="shared" si="86"/>
        <v/>
      </c>
    </row>
    <row r="1178" spans="1:19" hidden="1" outlineLevel="1">
      <c r="B1178" s="33">
        <v>44935</v>
      </c>
      <c r="C1178" s="34" t="s">
        <v>6032</v>
      </c>
      <c r="D1178" s="34" t="s">
        <v>2256</v>
      </c>
      <c r="E1178" s="34" t="s">
        <v>6033</v>
      </c>
      <c r="F1178" s="35">
        <v>1730400</v>
      </c>
      <c r="G1178" s="36" t="s">
        <v>2255</v>
      </c>
      <c r="H1178" s="35">
        <v>173040</v>
      </c>
      <c r="I1178" s="34" t="s">
        <v>2500</v>
      </c>
      <c r="J1178" s="34" t="s">
        <v>2501</v>
      </c>
      <c r="K1178" s="50">
        <f t="shared" si="84"/>
        <v>910</v>
      </c>
      <c r="L1178" s="38">
        <f t="shared" si="85"/>
        <v>1903440</v>
      </c>
      <c r="M1178" t="str">
        <f t="shared" si="86"/>
        <v/>
      </c>
    </row>
    <row r="1179" spans="1:19" hidden="1" outlineLevel="1">
      <c r="B1179" s="33">
        <v>44935</v>
      </c>
      <c r="C1179" s="34" t="s">
        <v>6034</v>
      </c>
      <c r="D1179" s="34" t="s">
        <v>2256</v>
      </c>
      <c r="E1179" s="34" t="s">
        <v>6035</v>
      </c>
      <c r="F1179" s="35">
        <v>1887986</v>
      </c>
      <c r="G1179" s="36" t="s">
        <v>2255</v>
      </c>
      <c r="H1179" s="35">
        <v>188799</v>
      </c>
      <c r="I1179" s="34" t="s">
        <v>2629</v>
      </c>
      <c r="J1179" s="34" t="s">
        <v>2630</v>
      </c>
      <c r="K1179" s="50">
        <f t="shared" si="84"/>
        <v>913</v>
      </c>
      <c r="L1179" s="38">
        <f t="shared" si="85"/>
        <v>2076785</v>
      </c>
      <c r="M1179" t="str">
        <f t="shared" si="86"/>
        <v/>
      </c>
    </row>
    <row r="1180" spans="1:19" hidden="1" outlineLevel="1">
      <c r="B1180" s="33">
        <v>44935</v>
      </c>
      <c r="C1180" s="34" t="s">
        <v>6036</v>
      </c>
      <c r="D1180" s="34" t="s">
        <v>2256</v>
      </c>
      <c r="E1180" s="34" t="s">
        <v>3959</v>
      </c>
      <c r="F1180" s="35">
        <v>728540</v>
      </c>
      <c r="G1180" s="36" t="s">
        <v>2255</v>
      </c>
      <c r="H1180" s="35">
        <v>72854</v>
      </c>
      <c r="I1180" s="34" t="s">
        <v>2308</v>
      </c>
      <c r="J1180" s="34" t="s">
        <v>2309</v>
      </c>
      <c r="K1180" s="50">
        <f t="shared" si="84"/>
        <v>914</v>
      </c>
      <c r="L1180" s="38">
        <f t="shared" si="85"/>
        <v>801394</v>
      </c>
      <c r="M1180" t="str">
        <f t="shared" si="86"/>
        <v/>
      </c>
    </row>
    <row r="1181" spans="1:19" hidden="1" outlineLevel="1">
      <c r="B1181" s="33">
        <v>44936</v>
      </c>
      <c r="C1181" s="34" t="s">
        <v>5762</v>
      </c>
      <c r="D1181" s="34" t="s">
        <v>5342</v>
      </c>
      <c r="E1181" s="34" t="s">
        <v>5481</v>
      </c>
      <c r="F1181" s="35">
        <v>-329199</v>
      </c>
      <c r="G1181" s="36" t="s">
        <v>2568</v>
      </c>
      <c r="H1181" s="35">
        <v>-26336</v>
      </c>
      <c r="I1181" s="34" t="s">
        <v>2308</v>
      </c>
      <c r="J1181" s="34" t="s">
        <v>2309</v>
      </c>
      <c r="K1181">
        <f t="shared" si="84"/>
        <v>496</v>
      </c>
      <c r="L1181" s="38">
        <f t="shared" si="85"/>
        <v>-355535</v>
      </c>
      <c r="M1181" t="str">
        <f t="shared" si="86"/>
        <v>HT</v>
      </c>
      <c r="Q1181" t="e">
        <f>+VLOOKUP(K1181,'22.04.2023'!O$182:P$408,2,0)</f>
        <v>#N/A</v>
      </c>
    </row>
    <row r="1182" spans="1:19" hidden="1" outlineLevel="1">
      <c r="B1182" s="33">
        <v>44935</v>
      </c>
      <c r="C1182" s="34" t="s">
        <v>6038</v>
      </c>
      <c r="D1182" s="34" t="s">
        <v>2256</v>
      </c>
      <c r="E1182" s="34" t="s">
        <v>2661</v>
      </c>
      <c r="F1182" s="35">
        <v>718429</v>
      </c>
      <c r="G1182" s="36" t="s">
        <v>2255</v>
      </c>
      <c r="H1182" s="35">
        <v>71843</v>
      </c>
      <c r="I1182" s="34" t="s">
        <v>2308</v>
      </c>
      <c r="J1182" s="34" t="s">
        <v>2309</v>
      </c>
      <c r="K1182" s="50">
        <f t="shared" si="84"/>
        <v>916</v>
      </c>
      <c r="L1182" s="38">
        <f t="shared" si="85"/>
        <v>790272</v>
      </c>
      <c r="M1182" t="str">
        <f t="shared" si="86"/>
        <v/>
      </c>
    </row>
    <row r="1183" spans="1:19" hidden="1" outlineLevel="1">
      <c r="B1183" s="33">
        <v>44935</v>
      </c>
      <c r="C1183" s="34" t="s">
        <v>6039</v>
      </c>
      <c r="D1183" s="34" t="s">
        <v>2256</v>
      </c>
      <c r="E1183" s="34" t="s">
        <v>3481</v>
      </c>
      <c r="F1183" s="35">
        <v>301092</v>
      </c>
      <c r="G1183" s="36" t="s">
        <v>2255</v>
      </c>
      <c r="H1183" s="35">
        <v>30109</v>
      </c>
      <c r="I1183" s="34" t="s">
        <v>2308</v>
      </c>
      <c r="J1183" s="34" t="s">
        <v>2309</v>
      </c>
      <c r="K1183" s="50">
        <f t="shared" si="84"/>
        <v>917</v>
      </c>
      <c r="L1183" s="38">
        <f t="shared" si="85"/>
        <v>331201</v>
      </c>
      <c r="M1183" t="str">
        <f t="shared" si="86"/>
        <v/>
      </c>
    </row>
    <row r="1184" spans="1:19" hidden="1" outlineLevel="1">
      <c r="B1184" s="33">
        <v>44935</v>
      </c>
      <c r="C1184" s="34" t="s">
        <v>6040</v>
      </c>
      <c r="D1184" s="34" t="s">
        <v>2256</v>
      </c>
      <c r="E1184" s="34" t="s">
        <v>2472</v>
      </c>
      <c r="F1184" s="35">
        <v>964699</v>
      </c>
      <c r="G1184" s="36" t="s">
        <v>2255</v>
      </c>
      <c r="H1184" s="35">
        <v>96470</v>
      </c>
      <c r="I1184" s="34" t="s">
        <v>2308</v>
      </c>
      <c r="J1184" s="34" t="s">
        <v>2309</v>
      </c>
      <c r="K1184" s="50">
        <f t="shared" si="84"/>
        <v>920</v>
      </c>
      <c r="L1184" s="38">
        <f t="shared" si="85"/>
        <v>1061169</v>
      </c>
      <c r="M1184" t="str">
        <f t="shared" si="86"/>
        <v/>
      </c>
    </row>
    <row r="1185" spans="1:19" hidden="1" outlineLevel="1">
      <c r="B1185" s="33">
        <v>44935</v>
      </c>
      <c r="C1185" s="34" t="s">
        <v>6041</v>
      </c>
      <c r="D1185" s="34" t="s">
        <v>2256</v>
      </c>
      <c r="E1185" s="34"/>
      <c r="F1185" s="35">
        <v>0</v>
      </c>
      <c r="G1185" s="36" t="s">
        <v>2255</v>
      </c>
      <c r="H1185" s="35">
        <v>0</v>
      </c>
      <c r="I1185" s="34" t="s">
        <v>2308</v>
      </c>
      <c r="J1185" s="34" t="s">
        <v>2309</v>
      </c>
      <c r="K1185" s="50">
        <f t="shared" si="84"/>
        <v>924</v>
      </c>
      <c r="L1185" s="38">
        <f t="shared" si="85"/>
        <v>0</v>
      </c>
      <c r="M1185" t="str">
        <f t="shared" si="86"/>
        <v/>
      </c>
    </row>
    <row r="1186" spans="1:19" hidden="1" outlineLevel="1">
      <c r="B1186" s="33">
        <v>44935</v>
      </c>
      <c r="C1186" s="34" t="s">
        <v>6042</v>
      </c>
      <c r="D1186" s="34" t="s">
        <v>2256</v>
      </c>
      <c r="E1186" s="34" t="s">
        <v>6043</v>
      </c>
      <c r="F1186" s="35">
        <v>2418936</v>
      </c>
      <c r="G1186" s="36" t="s">
        <v>2255</v>
      </c>
      <c r="H1186" s="35">
        <v>241894</v>
      </c>
      <c r="I1186" s="34" t="s">
        <v>2265</v>
      </c>
      <c r="J1186" s="34" t="s">
        <v>2266</v>
      </c>
      <c r="K1186" s="50">
        <f t="shared" si="84"/>
        <v>928</v>
      </c>
      <c r="L1186" s="38">
        <f t="shared" si="85"/>
        <v>2660830</v>
      </c>
      <c r="M1186" t="str">
        <f t="shared" si="86"/>
        <v/>
      </c>
    </row>
    <row r="1187" spans="1:19" hidden="1" outlineLevel="1">
      <c r="B1187" s="33">
        <v>44935</v>
      </c>
      <c r="C1187" s="34" t="s">
        <v>6044</v>
      </c>
      <c r="D1187" s="34" t="s">
        <v>2256</v>
      </c>
      <c r="E1187" s="34" t="s">
        <v>6045</v>
      </c>
      <c r="F1187" s="35">
        <v>839151</v>
      </c>
      <c r="G1187" s="36" t="s">
        <v>2255</v>
      </c>
      <c r="H1187" s="35">
        <v>83915</v>
      </c>
      <c r="I1187" s="34" t="s">
        <v>2485</v>
      </c>
      <c r="J1187" s="34" t="s">
        <v>2486</v>
      </c>
      <c r="K1187" s="50">
        <f t="shared" si="84"/>
        <v>933</v>
      </c>
      <c r="L1187" s="38">
        <f t="shared" si="85"/>
        <v>923066</v>
      </c>
      <c r="M1187" t="str">
        <f t="shared" si="86"/>
        <v/>
      </c>
    </row>
    <row r="1188" spans="1:19" hidden="1" outlineLevel="1">
      <c r="B1188" s="33">
        <v>44935</v>
      </c>
      <c r="C1188" s="34" t="s">
        <v>6046</v>
      </c>
      <c r="D1188" s="34" t="s">
        <v>2256</v>
      </c>
      <c r="E1188" s="34" t="s">
        <v>6047</v>
      </c>
      <c r="F1188" s="35">
        <v>1240358</v>
      </c>
      <c r="G1188" s="36" t="s">
        <v>2255</v>
      </c>
      <c r="H1188" s="35">
        <v>124036</v>
      </c>
      <c r="I1188" s="34" t="s">
        <v>2475</v>
      </c>
      <c r="J1188" s="34" t="s">
        <v>2476</v>
      </c>
      <c r="K1188" s="50">
        <f t="shared" si="84"/>
        <v>934</v>
      </c>
      <c r="L1188" s="38">
        <f t="shared" si="85"/>
        <v>1364394</v>
      </c>
      <c r="M1188" t="str">
        <f t="shared" si="86"/>
        <v/>
      </c>
    </row>
    <row r="1189" spans="1:19" hidden="1" outlineLevel="1">
      <c r="B1189" s="33">
        <v>44935</v>
      </c>
      <c r="C1189" s="34" t="s">
        <v>6048</v>
      </c>
      <c r="D1189" s="34" t="s">
        <v>2256</v>
      </c>
      <c r="E1189" s="34" t="s">
        <v>6049</v>
      </c>
      <c r="F1189" s="35">
        <v>1189648</v>
      </c>
      <c r="G1189" s="36" t="s">
        <v>2255</v>
      </c>
      <c r="H1189" s="35">
        <v>118965</v>
      </c>
      <c r="I1189" s="34" t="s">
        <v>2475</v>
      </c>
      <c r="J1189" s="34" t="s">
        <v>2476</v>
      </c>
      <c r="K1189" s="50">
        <f t="shared" si="84"/>
        <v>935</v>
      </c>
      <c r="L1189" s="38">
        <f t="shared" si="85"/>
        <v>1308613</v>
      </c>
      <c r="M1189" t="str">
        <f t="shared" si="86"/>
        <v/>
      </c>
    </row>
    <row r="1190" spans="1:19" outlineLevel="1">
      <c r="A1190" s="75"/>
      <c r="B1190" s="69">
        <v>44996</v>
      </c>
      <c r="C1190" s="70" t="s">
        <v>3897</v>
      </c>
      <c r="D1190" s="70" t="s">
        <v>2256</v>
      </c>
      <c r="E1190" s="70" t="s">
        <v>2466</v>
      </c>
      <c r="F1190" s="71">
        <v>340315</v>
      </c>
      <c r="G1190" s="72" t="s">
        <v>2255</v>
      </c>
      <c r="H1190" s="71">
        <v>34032</v>
      </c>
      <c r="I1190" s="70" t="s">
        <v>2308</v>
      </c>
      <c r="J1190" s="70" t="s">
        <v>2309</v>
      </c>
      <c r="K1190" s="73">
        <f t="shared" si="84"/>
        <v>13414</v>
      </c>
      <c r="L1190" s="74">
        <f t="shared" si="85"/>
        <v>374347</v>
      </c>
      <c r="M1190" s="75" t="str">
        <f t="shared" si="86"/>
        <v/>
      </c>
      <c r="N1190" s="75"/>
      <c r="O1190" s="75"/>
      <c r="P1190" s="75"/>
      <c r="Q1190" s="75">
        <f>+VLOOKUP(K1190,'20,04,2023'!Q$20:R$1052,2,0)</f>
        <v>374347</v>
      </c>
      <c r="R1190" s="74">
        <f>Q1190-L1190</f>
        <v>0</v>
      </c>
      <c r="S1190" s="75" t="s">
        <v>8324</v>
      </c>
    </row>
    <row r="1191" spans="1:19" hidden="1" outlineLevel="1">
      <c r="B1191" s="33">
        <v>44935</v>
      </c>
      <c r="C1191" s="34" t="s">
        <v>6052</v>
      </c>
      <c r="D1191" s="34" t="s">
        <v>2256</v>
      </c>
      <c r="E1191" s="34" t="s">
        <v>6053</v>
      </c>
      <c r="F1191" s="35">
        <v>1189648</v>
      </c>
      <c r="G1191" s="36" t="s">
        <v>2255</v>
      </c>
      <c r="H1191" s="35">
        <v>118965</v>
      </c>
      <c r="I1191" s="34" t="s">
        <v>2475</v>
      </c>
      <c r="J1191" s="34" t="s">
        <v>2476</v>
      </c>
      <c r="K1191" s="50">
        <f t="shared" si="84"/>
        <v>937</v>
      </c>
      <c r="L1191" s="38">
        <f t="shared" si="85"/>
        <v>1308613</v>
      </c>
      <c r="M1191" t="str">
        <f t="shared" si="86"/>
        <v/>
      </c>
    </row>
    <row r="1192" spans="1:19" hidden="1" outlineLevel="1">
      <c r="B1192" s="33">
        <v>44935</v>
      </c>
      <c r="C1192" s="34" t="s">
        <v>6054</v>
      </c>
      <c r="D1192" s="34" t="s">
        <v>2256</v>
      </c>
      <c r="E1192" s="34" t="s">
        <v>6055</v>
      </c>
      <c r="F1192" s="35">
        <v>1189648</v>
      </c>
      <c r="G1192" s="36" t="s">
        <v>2255</v>
      </c>
      <c r="H1192" s="35">
        <v>118965</v>
      </c>
      <c r="I1192" s="34" t="s">
        <v>2475</v>
      </c>
      <c r="J1192" s="34" t="s">
        <v>2476</v>
      </c>
      <c r="K1192" s="50">
        <f t="shared" si="84"/>
        <v>938</v>
      </c>
      <c r="L1192" s="38">
        <f t="shared" si="85"/>
        <v>1308613</v>
      </c>
      <c r="M1192" t="str">
        <f t="shared" si="86"/>
        <v/>
      </c>
    </row>
    <row r="1193" spans="1:19" hidden="1" outlineLevel="1">
      <c r="B1193" s="33">
        <v>44935</v>
      </c>
      <c r="C1193" s="34" t="s">
        <v>6056</v>
      </c>
      <c r="D1193" s="34" t="s">
        <v>2256</v>
      </c>
      <c r="E1193" s="34" t="s">
        <v>6057</v>
      </c>
      <c r="F1193" s="35">
        <v>1189648</v>
      </c>
      <c r="G1193" s="36" t="s">
        <v>2255</v>
      </c>
      <c r="H1193" s="35">
        <v>118965</v>
      </c>
      <c r="I1193" s="34" t="s">
        <v>2475</v>
      </c>
      <c r="J1193" s="34" t="s">
        <v>2476</v>
      </c>
      <c r="K1193" s="50">
        <f t="shared" si="84"/>
        <v>939</v>
      </c>
      <c r="L1193" s="38">
        <f t="shared" si="85"/>
        <v>1308613</v>
      </c>
      <c r="M1193" t="str">
        <f t="shared" si="86"/>
        <v/>
      </c>
    </row>
    <row r="1194" spans="1:19" hidden="1" outlineLevel="1">
      <c r="B1194" s="33">
        <v>44935</v>
      </c>
      <c r="C1194" s="34" t="s">
        <v>6058</v>
      </c>
      <c r="D1194" s="34" t="s">
        <v>2256</v>
      </c>
      <c r="E1194" s="34" t="s">
        <v>6059</v>
      </c>
      <c r="F1194" s="35">
        <v>455338</v>
      </c>
      <c r="G1194" s="36" t="s">
        <v>2255</v>
      </c>
      <c r="H1194" s="35">
        <v>45534</v>
      </c>
      <c r="I1194" s="34" t="s">
        <v>2475</v>
      </c>
      <c r="J1194" s="34" t="s">
        <v>2476</v>
      </c>
      <c r="K1194" s="50">
        <f t="shared" si="84"/>
        <v>940</v>
      </c>
      <c r="L1194" s="38">
        <f t="shared" si="85"/>
        <v>500872</v>
      </c>
      <c r="M1194" t="str">
        <f t="shared" si="86"/>
        <v/>
      </c>
    </row>
    <row r="1195" spans="1:19" hidden="1" outlineLevel="1">
      <c r="B1195" s="33">
        <v>44935</v>
      </c>
      <c r="C1195" s="34" t="s">
        <v>6060</v>
      </c>
      <c r="D1195" s="34" t="s">
        <v>2256</v>
      </c>
      <c r="E1195" s="34" t="s">
        <v>6061</v>
      </c>
      <c r="F1195" s="35">
        <v>1193743</v>
      </c>
      <c r="G1195" s="36" t="s">
        <v>2255</v>
      </c>
      <c r="H1195" s="35">
        <v>119374</v>
      </c>
      <c r="I1195" s="34" t="s">
        <v>2475</v>
      </c>
      <c r="J1195" s="34" t="s">
        <v>2476</v>
      </c>
      <c r="K1195" s="50">
        <f t="shared" si="84"/>
        <v>941</v>
      </c>
      <c r="L1195" s="38">
        <f t="shared" si="85"/>
        <v>1313117</v>
      </c>
      <c r="M1195" t="str">
        <f t="shared" si="86"/>
        <v/>
      </c>
    </row>
    <row r="1196" spans="1:19" hidden="1" outlineLevel="1">
      <c r="B1196" s="33">
        <v>44935</v>
      </c>
      <c r="C1196" s="34" t="s">
        <v>6062</v>
      </c>
      <c r="D1196" s="34" t="s">
        <v>2256</v>
      </c>
      <c r="E1196" s="34" t="s">
        <v>6063</v>
      </c>
      <c r="F1196" s="35">
        <v>10075365</v>
      </c>
      <c r="G1196" s="36" t="s">
        <v>2255</v>
      </c>
      <c r="H1196" s="35">
        <v>1007537</v>
      </c>
      <c r="I1196" s="34" t="s">
        <v>2437</v>
      </c>
      <c r="J1196" s="34" t="s">
        <v>2438</v>
      </c>
      <c r="K1196" s="50">
        <f t="shared" si="84"/>
        <v>942</v>
      </c>
      <c r="L1196" s="38">
        <f t="shared" si="85"/>
        <v>11082902</v>
      </c>
      <c r="M1196" t="str">
        <f t="shared" si="86"/>
        <v/>
      </c>
    </row>
    <row r="1197" spans="1:19" hidden="1" outlineLevel="1">
      <c r="B1197" s="33">
        <v>44935</v>
      </c>
      <c r="C1197" s="34" t="s">
        <v>6064</v>
      </c>
      <c r="D1197" s="34" t="s">
        <v>2256</v>
      </c>
      <c r="E1197" s="34" t="s">
        <v>6065</v>
      </c>
      <c r="F1197" s="35">
        <v>3036600</v>
      </c>
      <c r="G1197" s="36" t="s">
        <v>2255</v>
      </c>
      <c r="H1197" s="35">
        <v>303660</v>
      </c>
      <c r="I1197" s="34" t="s">
        <v>2443</v>
      </c>
      <c r="J1197" s="34" t="s">
        <v>2444</v>
      </c>
      <c r="K1197" s="50">
        <f t="shared" si="84"/>
        <v>943</v>
      </c>
      <c r="L1197" s="38">
        <f t="shared" si="85"/>
        <v>3340260</v>
      </c>
      <c r="M1197" t="str">
        <f t="shared" si="86"/>
        <v/>
      </c>
    </row>
    <row r="1198" spans="1:19" hidden="1" outlineLevel="1">
      <c r="B1198" s="33">
        <v>44935</v>
      </c>
      <c r="C1198" s="34" t="s">
        <v>6066</v>
      </c>
      <c r="D1198" s="34" t="s">
        <v>2256</v>
      </c>
      <c r="E1198" s="34" t="s">
        <v>6067</v>
      </c>
      <c r="F1198" s="35">
        <v>3569956</v>
      </c>
      <c r="G1198" s="36" t="s">
        <v>2255</v>
      </c>
      <c r="H1198" s="35">
        <v>356996</v>
      </c>
      <c r="I1198" s="34" t="s">
        <v>2265</v>
      </c>
      <c r="J1198" s="34" t="s">
        <v>2266</v>
      </c>
      <c r="K1198" s="50">
        <f t="shared" si="84"/>
        <v>967</v>
      </c>
      <c r="L1198" s="38">
        <f t="shared" si="85"/>
        <v>3926952</v>
      </c>
      <c r="M1198" t="str">
        <f t="shared" si="86"/>
        <v/>
      </c>
    </row>
    <row r="1199" spans="1:19" s="75" customFormat="1" hidden="1" outlineLevel="1">
      <c r="A1199"/>
      <c r="B1199" s="33">
        <v>44935</v>
      </c>
      <c r="C1199" s="34" t="s">
        <v>6068</v>
      </c>
      <c r="D1199" s="34" t="s">
        <v>2256</v>
      </c>
      <c r="E1199" s="34" t="s">
        <v>6069</v>
      </c>
      <c r="F1199" s="35">
        <v>826588</v>
      </c>
      <c r="G1199" s="36" t="s">
        <v>2255</v>
      </c>
      <c r="H1199" s="35">
        <v>82659</v>
      </c>
      <c r="I1199" s="34" t="s">
        <v>2475</v>
      </c>
      <c r="J1199" s="34" t="s">
        <v>2476</v>
      </c>
      <c r="K1199" s="50">
        <f t="shared" si="84"/>
        <v>969</v>
      </c>
      <c r="L1199" s="38">
        <f t="shared" si="85"/>
        <v>909247</v>
      </c>
      <c r="M1199" t="str">
        <f t="shared" si="86"/>
        <v/>
      </c>
      <c r="N1199"/>
      <c r="O1199"/>
      <c r="P1199"/>
      <c r="Q1199"/>
      <c r="R1199"/>
      <c r="S1199"/>
    </row>
    <row r="1200" spans="1:19" hidden="1" outlineLevel="1">
      <c r="B1200" s="33">
        <v>44935</v>
      </c>
      <c r="C1200" s="34" t="s">
        <v>6070</v>
      </c>
      <c r="D1200" s="34" t="s">
        <v>2256</v>
      </c>
      <c r="E1200" s="34"/>
      <c r="F1200" s="35">
        <v>0</v>
      </c>
      <c r="G1200" s="36" t="s">
        <v>2255</v>
      </c>
      <c r="H1200" s="35">
        <v>0</v>
      </c>
      <c r="I1200" s="34" t="s">
        <v>2260</v>
      </c>
      <c r="J1200" s="34" t="s">
        <v>2261</v>
      </c>
      <c r="K1200" s="50">
        <f t="shared" si="84"/>
        <v>970</v>
      </c>
      <c r="L1200" s="38">
        <f t="shared" si="85"/>
        <v>0</v>
      </c>
      <c r="M1200" t="str">
        <f t="shared" si="86"/>
        <v/>
      </c>
    </row>
    <row r="1201" spans="1:19" hidden="1" outlineLevel="1">
      <c r="B1201" s="33">
        <v>44935</v>
      </c>
      <c r="C1201" s="34" t="s">
        <v>6071</v>
      </c>
      <c r="D1201" s="34" t="s">
        <v>2256</v>
      </c>
      <c r="E1201" s="34" t="s">
        <v>6072</v>
      </c>
      <c r="F1201" s="35">
        <v>1038240</v>
      </c>
      <c r="G1201" s="36" t="s">
        <v>2255</v>
      </c>
      <c r="H1201" s="35">
        <v>103824</v>
      </c>
      <c r="I1201" s="34" t="s">
        <v>2260</v>
      </c>
      <c r="J1201" s="34" t="s">
        <v>2261</v>
      </c>
      <c r="K1201" s="50">
        <f t="shared" si="84"/>
        <v>971</v>
      </c>
      <c r="L1201" s="38">
        <f t="shared" si="85"/>
        <v>1142064</v>
      </c>
      <c r="M1201" t="str">
        <f t="shared" si="86"/>
        <v/>
      </c>
    </row>
    <row r="1202" spans="1:19" hidden="1" outlineLevel="1">
      <c r="B1202" s="33">
        <v>44935</v>
      </c>
      <c r="C1202" s="34" t="s">
        <v>6073</v>
      </c>
      <c r="D1202" s="34" t="s">
        <v>2256</v>
      </c>
      <c r="E1202" s="34" t="s">
        <v>6074</v>
      </c>
      <c r="F1202" s="35">
        <v>5317364</v>
      </c>
      <c r="G1202" s="36" t="s">
        <v>2255</v>
      </c>
      <c r="H1202" s="35">
        <v>531736</v>
      </c>
      <c r="I1202" s="34" t="s">
        <v>2260</v>
      </c>
      <c r="J1202" s="34" t="s">
        <v>2261</v>
      </c>
      <c r="K1202" s="50">
        <f t="shared" si="84"/>
        <v>972</v>
      </c>
      <c r="L1202" s="38">
        <f t="shared" si="85"/>
        <v>5849100</v>
      </c>
      <c r="M1202" t="str">
        <f t="shared" si="86"/>
        <v/>
      </c>
    </row>
    <row r="1203" spans="1:19" hidden="1" outlineLevel="1">
      <c r="B1203" s="33">
        <v>44935</v>
      </c>
      <c r="C1203" s="34" t="s">
        <v>6075</v>
      </c>
      <c r="D1203" s="34" t="s">
        <v>2256</v>
      </c>
      <c r="E1203" s="34" t="s">
        <v>6076</v>
      </c>
      <c r="F1203" s="35">
        <v>3872603</v>
      </c>
      <c r="G1203" s="36" t="s">
        <v>2255</v>
      </c>
      <c r="H1203" s="35">
        <v>387260</v>
      </c>
      <c r="I1203" s="34" t="s">
        <v>2396</v>
      </c>
      <c r="J1203" s="34" t="s">
        <v>2397</v>
      </c>
      <c r="K1203" s="50">
        <f t="shared" si="84"/>
        <v>975</v>
      </c>
      <c r="L1203" s="38">
        <f t="shared" si="85"/>
        <v>4259863</v>
      </c>
      <c r="M1203" t="str">
        <f t="shared" si="86"/>
        <v/>
      </c>
    </row>
    <row r="1204" spans="1:19" hidden="1" outlineLevel="1">
      <c r="B1204" s="33">
        <v>44936</v>
      </c>
      <c r="C1204" s="34" t="s">
        <v>5652</v>
      </c>
      <c r="D1204" s="34" t="s">
        <v>4794</v>
      </c>
      <c r="E1204" s="34" t="s">
        <v>5481</v>
      </c>
      <c r="F1204" s="35">
        <v>-394831</v>
      </c>
      <c r="G1204" s="36" t="s">
        <v>2568</v>
      </c>
      <c r="H1204" s="35">
        <v>-31587</v>
      </c>
      <c r="I1204" s="34" t="s">
        <v>2512</v>
      </c>
      <c r="J1204" s="34" t="s">
        <v>2513</v>
      </c>
      <c r="K1204">
        <f t="shared" si="84"/>
        <v>1</v>
      </c>
      <c r="L1204" s="38">
        <f t="shared" si="85"/>
        <v>-426418</v>
      </c>
      <c r="M1204" t="str">
        <f t="shared" si="86"/>
        <v>HT</v>
      </c>
      <c r="Q1204" t="e">
        <f>+VLOOKUP(K1204,'22.04.2023'!O$182:P$408,2,0)</f>
        <v>#N/A</v>
      </c>
    </row>
    <row r="1205" spans="1:19" hidden="1" outlineLevel="1">
      <c r="B1205" s="33">
        <v>44936</v>
      </c>
      <c r="C1205" s="34" t="s">
        <v>5762</v>
      </c>
      <c r="D1205" s="34" t="s">
        <v>3460</v>
      </c>
      <c r="E1205" s="34" t="s">
        <v>5481</v>
      </c>
      <c r="F1205" s="35">
        <v>-329199</v>
      </c>
      <c r="G1205" s="36" t="s">
        <v>2568</v>
      </c>
      <c r="H1205" s="35">
        <v>-26336</v>
      </c>
      <c r="I1205" s="34" t="s">
        <v>2308</v>
      </c>
      <c r="J1205" s="34" t="s">
        <v>2309</v>
      </c>
      <c r="K1205">
        <f t="shared" si="84"/>
        <v>496</v>
      </c>
      <c r="L1205" s="38">
        <f t="shared" si="85"/>
        <v>-355535</v>
      </c>
      <c r="M1205" t="str">
        <f t="shared" si="86"/>
        <v>HT</v>
      </c>
      <c r="Q1205" t="e">
        <f>+VLOOKUP(K1205,'22.04.2023'!O$182:P$408,2,0)</f>
        <v>#N/A</v>
      </c>
    </row>
    <row r="1206" spans="1:19" outlineLevel="1">
      <c r="A1206" s="75"/>
      <c r="B1206" s="69">
        <v>44996</v>
      </c>
      <c r="C1206" s="70" t="s">
        <v>3919</v>
      </c>
      <c r="D1206" s="70" t="s">
        <v>2256</v>
      </c>
      <c r="E1206" s="70" t="s">
        <v>3920</v>
      </c>
      <c r="F1206" s="71">
        <v>974922</v>
      </c>
      <c r="G1206" s="72" t="s">
        <v>2255</v>
      </c>
      <c r="H1206" s="71">
        <v>97492</v>
      </c>
      <c r="I1206" s="70" t="s">
        <v>2314</v>
      </c>
      <c r="J1206" s="70" t="s">
        <v>2315</v>
      </c>
      <c r="K1206" s="73">
        <f t="shared" si="84"/>
        <v>13432</v>
      </c>
      <c r="L1206" s="74">
        <f t="shared" si="85"/>
        <v>1072414</v>
      </c>
      <c r="M1206" s="75" t="str">
        <f t="shared" si="86"/>
        <v/>
      </c>
      <c r="N1206" s="75"/>
      <c r="O1206" s="75"/>
      <c r="P1206" s="75"/>
      <c r="Q1206" s="75">
        <f>+VLOOKUP(K1206,'20,04,2023'!Q$20:R$1052,2,0)</f>
        <v>1072414</v>
      </c>
      <c r="R1206" s="74">
        <f>Q1206-L1206</f>
        <v>0</v>
      </c>
      <c r="S1206" s="75" t="s">
        <v>8324</v>
      </c>
    </row>
    <row r="1207" spans="1:19" hidden="1" outlineLevel="1">
      <c r="B1207" s="33">
        <v>44936</v>
      </c>
      <c r="C1207" s="34" t="s">
        <v>5834</v>
      </c>
      <c r="D1207" s="34" t="s">
        <v>3460</v>
      </c>
      <c r="E1207" s="34" t="s">
        <v>5481</v>
      </c>
      <c r="F1207" s="35">
        <v>-542773</v>
      </c>
      <c r="G1207" s="36" t="s">
        <v>2568</v>
      </c>
      <c r="H1207" s="35">
        <v>-43421</v>
      </c>
      <c r="I1207" s="34" t="s">
        <v>2308</v>
      </c>
      <c r="J1207" s="34" t="s">
        <v>2309</v>
      </c>
      <c r="K1207">
        <f t="shared" si="84"/>
        <v>600</v>
      </c>
      <c r="L1207" s="38">
        <f t="shared" si="85"/>
        <v>-586194</v>
      </c>
      <c r="M1207" t="str">
        <f t="shared" si="86"/>
        <v>HT</v>
      </c>
      <c r="Q1207" t="e">
        <f>+VLOOKUP(K1207,'22.04.2023'!O$182:P$408,2,0)</f>
        <v>#N/A</v>
      </c>
    </row>
    <row r="1208" spans="1:19" hidden="1" outlineLevel="1">
      <c r="B1208" s="33">
        <v>44936</v>
      </c>
      <c r="C1208" s="34" t="s">
        <v>6077</v>
      </c>
      <c r="D1208" s="34" t="s">
        <v>3460</v>
      </c>
      <c r="E1208" s="34" t="s">
        <v>5481</v>
      </c>
      <c r="F1208" s="35">
        <v>-74250</v>
      </c>
      <c r="G1208" s="36" t="s">
        <v>2568</v>
      </c>
      <c r="H1208" s="35">
        <v>-5940</v>
      </c>
      <c r="I1208" s="34" t="s">
        <v>2308</v>
      </c>
      <c r="J1208" s="34" t="s">
        <v>2309</v>
      </c>
      <c r="K1208">
        <f t="shared" si="84"/>
        <v>639</v>
      </c>
      <c r="L1208" s="38">
        <f t="shared" si="85"/>
        <v>-80190</v>
      </c>
      <c r="M1208" t="str">
        <f t="shared" si="86"/>
        <v>HT</v>
      </c>
      <c r="Q1208" t="e">
        <f>+VLOOKUP(K1208,'22.04.2023'!O$182:P$408,2,0)</f>
        <v>#N/A</v>
      </c>
    </row>
    <row r="1209" spans="1:19" outlineLevel="1">
      <c r="B1209" s="33">
        <v>44936</v>
      </c>
      <c r="C1209" s="34" t="s">
        <v>6078</v>
      </c>
      <c r="D1209" s="34" t="s">
        <v>3460</v>
      </c>
      <c r="E1209" s="34" t="s">
        <v>5481</v>
      </c>
      <c r="F1209" s="35">
        <v>-330750</v>
      </c>
      <c r="G1209" s="36" t="s">
        <v>2568</v>
      </c>
      <c r="H1209" s="35">
        <v>-26460</v>
      </c>
      <c r="I1209" s="34" t="s">
        <v>2308</v>
      </c>
      <c r="J1209" s="34" t="s">
        <v>2309</v>
      </c>
      <c r="K1209">
        <f t="shared" si="84"/>
        <v>642</v>
      </c>
      <c r="L1209" s="38">
        <f t="shared" si="85"/>
        <v>-357210</v>
      </c>
      <c r="M1209" t="str">
        <f t="shared" si="86"/>
        <v>HT</v>
      </c>
      <c r="Q1209">
        <f>+VLOOKUP(K1209,'22.04.2023'!O$182:P$408,2,0)</f>
        <v>-357210</v>
      </c>
      <c r="R1209" s="38">
        <f>+Q1209-L1209</f>
        <v>0</v>
      </c>
      <c r="S1209" t="s">
        <v>8325</v>
      </c>
    </row>
    <row r="1210" spans="1:19" hidden="1" outlineLevel="1">
      <c r="B1210" s="33">
        <v>44936</v>
      </c>
      <c r="C1210" s="34" t="s">
        <v>6079</v>
      </c>
      <c r="D1210" s="34" t="s">
        <v>3460</v>
      </c>
      <c r="E1210" s="34" t="s">
        <v>5481</v>
      </c>
      <c r="F1210" s="35">
        <v>-846526</v>
      </c>
      <c r="G1210" s="36" t="s">
        <v>2568</v>
      </c>
      <c r="H1210" s="35">
        <v>-67723</v>
      </c>
      <c r="I1210" s="34" t="s">
        <v>2308</v>
      </c>
      <c r="J1210" s="34" t="s">
        <v>2309</v>
      </c>
      <c r="K1210">
        <f t="shared" si="84"/>
        <v>644</v>
      </c>
      <c r="L1210" s="38">
        <f t="shared" si="85"/>
        <v>-914249</v>
      </c>
      <c r="M1210" t="str">
        <f t="shared" si="86"/>
        <v>HT</v>
      </c>
      <c r="Q1210" t="e">
        <f>+VLOOKUP(K1210,'22.04.2023'!O$182:P$408,2,0)</f>
        <v>#N/A</v>
      </c>
    </row>
    <row r="1211" spans="1:19" hidden="1" outlineLevel="1">
      <c r="B1211" s="33">
        <v>44936</v>
      </c>
      <c r="C1211" s="34" t="s">
        <v>6080</v>
      </c>
      <c r="D1211" s="34" t="s">
        <v>2256</v>
      </c>
      <c r="E1211" s="34" t="s">
        <v>6081</v>
      </c>
      <c r="F1211" s="35">
        <v>12612980</v>
      </c>
      <c r="G1211" s="36" t="s">
        <v>2255</v>
      </c>
      <c r="H1211" s="35">
        <v>1261298</v>
      </c>
      <c r="I1211" s="34" t="s">
        <v>2518</v>
      </c>
      <c r="J1211" s="34" t="s">
        <v>2519</v>
      </c>
      <c r="K1211" s="50">
        <f t="shared" si="84"/>
        <v>980</v>
      </c>
      <c r="L1211" s="38">
        <f t="shared" si="85"/>
        <v>13874278</v>
      </c>
      <c r="M1211" t="str">
        <f t="shared" si="86"/>
        <v/>
      </c>
    </row>
    <row r="1212" spans="1:19" hidden="1" outlineLevel="1">
      <c r="B1212" s="33">
        <v>44936</v>
      </c>
      <c r="C1212" s="34" t="s">
        <v>6082</v>
      </c>
      <c r="D1212" s="34" t="s">
        <v>2256</v>
      </c>
      <c r="E1212" s="34" t="s">
        <v>6083</v>
      </c>
      <c r="F1212" s="35">
        <v>4360246</v>
      </c>
      <c r="G1212" s="36" t="s">
        <v>2255</v>
      </c>
      <c r="H1212" s="35">
        <v>436025</v>
      </c>
      <c r="I1212" s="34" t="s">
        <v>2354</v>
      </c>
      <c r="J1212" s="34" t="s">
        <v>2355</v>
      </c>
      <c r="K1212" s="50">
        <f t="shared" si="84"/>
        <v>991</v>
      </c>
      <c r="L1212" s="38">
        <f t="shared" si="85"/>
        <v>4796271</v>
      </c>
      <c r="M1212" t="str">
        <f t="shared" si="86"/>
        <v/>
      </c>
    </row>
    <row r="1213" spans="1:19" hidden="1" outlineLevel="1">
      <c r="B1213" s="33">
        <v>44936</v>
      </c>
      <c r="C1213" s="34" t="s">
        <v>6084</v>
      </c>
      <c r="D1213" s="34" t="s">
        <v>2256</v>
      </c>
      <c r="E1213" s="34" t="s">
        <v>6085</v>
      </c>
      <c r="F1213" s="35">
        <v>1638474</v>
      </c>
      <c r="G1213" s="36" t="s">
        <v>2255</v>
      </c>
      <c r="H1213" s="35">
        <v>163847</v>
      </c>
      <c r="I1213" s="34" t="s">
        <v>2512</v>
      </c>
      <c r="J1213" s="34" t="s">
        <v>2513</v>
      </c>
      <c r="K1213" s="50">
        <f t="shared" si="84"/>
        <v>992</v>
      </c>
      <c r="L1213" s="38">
        <f t="shared" si="85"/>
        <v>1802321</v>
      </c>
      <c r="M1213" t="str">
        <f t="shared" si="86"/>
        <v/>
      </c>
    </row>
    <row r="1214" spans="1:19" hidden="1" outlineLevel="1">
      <c r="B1214" s="33">
        <v>44936</v>
      </c>
      <c r="C1214" s="34" t="s">
        <v>6086</v>
      </c>
      <c r="D1214" s="34" t="s">
        <v>2256</v>
      </c>
      <c r="E1214" s="34" t="s">
        <v>3540</v>
      </c>
      <c r="F1214" s="35">
        <v>2318541</v>
      </c>
      <c r="G1214" s="36" t="s">
        <v>2255</v>
      </c>
      <c r="H1214" s="35">
        <v>231854</v>
      </c>
      <c r="I1214" s="34" t="s">
        <v>2265</v>
      </c>
      <c r="J1214" s="34" t="s">
        <v>2266</v>
      </c>
      <c r="K1214" s="50">
        <f t="shared" si="84"/>
        <v>998</v>
      </c>
      <c r="L1214" s="38">
        <f t="shared" si="85"/>
        <v>2550395</v>
      </c>
      <c r="M1214" t="str">
        <f t="shared" si="86"/>
        <v/>
      </c>
    </row>
    <row r="1215" spans="1:19" hidden="1" outlineLevel="1">
      <c r="B1215" s="33">
        <v>44936</v>
      </c>
      <c r="C1215" s="34" t="s">
        <v>6087</v>
      </c>
      <c r="D1215" s="34" t="s">
        <v>2256</v>
      </c>
      <c r="E1215" s="34" t="s">
        <v>6088</v>
      </c>
      <c r="F1215" s="35">
        <v>3254610</v>
      </c>
      <c r="G1215" s="36" t="s">
        <v>2255</v>
      </c>
      <c r="H1215" s="35">
        <v>325461</v>
      </c>
      <c r="I1215" s="34" t="s">
        <v>2629</v>
      </c>
      <c r="J1215" s="34" t="s">
        <v>2630</v>
      </c>
      <c r="K1215" s="50">
        <f t="shared" si="84"/>
        <v>1000</v>
      </c>
      <c r="L1215" s="38">
        <f t="shared" si="85"/>
        <v>3580071</v>
      </c>
      <c r="M1215" t="str">
        <f t="shared" si="86"/>
        <v/>
      </c>
    </row>
    <row r="1216" spans="1:19" hidden="1" outlineLevel="1">
      <c r="B1216" s="33">
        <v>44936</v>
      </c>
      <c r="C1216" s="34" t="s">
        <v>6089</v>
      </c>
      <c r="D1216" s="34" t="s">
        <v>2256</v>
      </c>
      <c r="E1216" s="34" t="s">
        <v>4031</v>
      </c>
      <c r="F1216" s="35">
        <v>273203</v>
      </c>
      <c r="G1216" s="36" t="s">
        <v>2255</v>
      </c>
      <c r="H1216" s="35">
        <v>27320</v>
      </c>
      <c r="I1216" s="34" t="s">
        <v>2308</v>
      </c>
      <c r="J1216" s="34" t="s">
        <v>2309</v>
      </c>
      <c r="K1216" s="50">
        <f t="shared" si="84"/>
        <v>1001</v>
      </c>
      <c r="L1216" s="38">
        <f t="shared" si="85"/>
        <v>300523</v>
      </c>
      <c r="M1216" t="str">
        <f t="shared" si="86"/>
        <v/>
      </c>
    </row>
    <row r="1217" spans="1:19" hidden="1" outlineLevel="1">
      <c r="B1217" s="33">
        <v>44936</v>
      </c>
      <c r="C1217" s="34" t="s">
        <v>6090</v>
      </c>
      <c r="D1217" s="34" t="s">
        <v>2256</v>
      </c>
      <c r="E1217" s="34" t="s">
        <v>2661</v>
      </c>
      <c r="F1217" s="35">
        <v>1412496</v>
      </c>
      <c r="G1217" s="36" t="s">
        <v>2255</v>
      </c>
      <c r="H1217" s="35">
        <v>141250</v>
      </c>
      <c r="I1217" s="34" t="s">
        <v>2308</v>
      </c>
      <c r="J1217" s="34" t="s">
        <v>2309</v>
      </c>
      <c r="K1217" s="50">
        <f t="shared" si="84"/>
        <v>1003</v>
      </c>
      <c r="L1217" s="38">
        <f t="shared" si="85"/>
        <v>1553746</v>
      </c>
      <c r="M1217" t="str">
        <f t="shared" si="86"/>
        <v/>
      </c>
    </row>
    <row r="1218" spans="1:19" hidden="1" outlineLevel="1">
      <c r="B1218" s="33">
        <v>44936</v>
      </c>
      <c r="C1218" s="34" t="s">
        <v>6091</v>
      </c>
      <c r="D1218" s="34" t="s">
        <v>2256</v>
      </c>
      <c r="E1218" s="34" t="s">
        <v>2632</v>
      </c>
      <c r="F1218" s="35">
        <v>1244320</v>
      </c>
      <c r="G1218" s="36" t="s">
        <v>2255</v>
      </c>
      <c r="H1218" s="35">
        <v>124432</v>
      </c>
      <c r="I1218" s="34" t="s">
        <v>2308</v>
      </c>
      <c r="J1218" s="34" t="s">
        <v>2309</v>
      </c>
      <c r="K1218" s="50">
        <f t="shared" si="84"/>
        <v>1006</v>
      </c>
      <c r="L1218" s="38">
        <f t="shared" si="85"/>
        <v>1368752</v>
      </c>
      <c r="M1218" t="str">
        <f t="shared" si="86"/>
        <v/>
      </c>
    </row>
    <row r="1219" spans="1:19" hidden="1" outlineLevel="1">
      <c r="B1219" s="33">
        <v>44936</v>
      </c>
      <c r="C1219" s="34" t="s">
        <v>6092</v>
      </c>
      <c r="D1219" s="34" t="s">
        <v>2256</v>
      </c>
      <c r="E1219" s="34" t="s">
        <v>3641</v>
      </c>
      <c r="F1219" s="35">
        <v>2370004</v>
      </c>
      <c r="G1219" s="36" t="s">
        <v>2255</v>
      </c>
      <c r="H1219" s="35">
        <v>237000</v>
      </c>
      <c r="I1219" s="34" t="s">
        <v>2265</v>
      </c>
      <c r="J1219" s="34" t="s">
        <v>2266</v>
      </c>
      <c r="K1219" s="50">
        <f t="shared" si="84"/>
        <v>1007</v>
      </c>
      <c r="L1219" s="38">
        <f t="shared" si="85"/>
        <v>2607004</v>
      </c>
      <c r="M1219" t="str">
        <f t="shared" si="86"/>
        <v/>
      </c>
    </row>
    <row r="1220" spans="1:19" hidden="1" outlineLevel="1">
      <c r="B1220" s="33">
        <v>44936</v>
      </c>
      <c r="C1220" s="34" t="s">
        <v>6093</v>
      </c>
      <c r="D1220" s="34" t="s">
        <v>2256</v>
      </c>
      <c r="E1220" s="34" t="s">
        <v>3641</v>
      </c>
      <c r="F1220" s="35">
        <v>678720</v>
      </c>
      <c r="G1220" s="36" t="s">
        <v>2255</v>
      </c>
      <c r="H1220" s="35">
        <v>67872</v>
      </c>
      <c r="I1220" s="34" t="s">
        <v>2265</v>
      </c>
      <c r="J1220" s="34" t="s">
        <v>2266</v>
      </c>
      <c r="K1220" s="50">
        <f t="shared" ref="K1220:K1283" si="87">+C1220*1</f>
        <v>1008</v>
      </c>
      <c r="L1220" s="38">
        <f t="shared" ref="L1220:L1283" si="88">+F1220+H1220</f>
        <v>746592</v>
      </c>
      <c r="M1220" t="str">
        <f t="shared" ref="M1220:M1283" si="89">+IF(L1220&gt;=0,"","HT")</f>
        <v/>
      </c>
    </row>
    <row r="1221" spans="1:19" hidden="1" outlineLevel="1">
      <c r="B1221" s="33">
        <v>44936</v>
      </c>
      <c r="C1221" s="34" t="s">
        <v>6094</v>
      </c>
      <c r="D1221" s="34" t="s">
        <v>2256</v>
      </c>
      <c r="E1221" s="34" t="s">
        <v>6095</v>
      </c>
      <c r="F1221" s="35">
        <v>910676</v>
      </c>
      <c r="G1221" s="36" t="s">
        <v>2255</v>
      </c>
      <c r="H1221" s="35">
        <v>91068</v>
      </c>
      <c r="I1221" s="34" t="s">
        <v>2504</v>
      </c>
      <c r="J1221" s="34" t="s">
        <v>2505</v>
      </c>
      <c r="K1221" s="50">
        <f t="shared" si="87"/>
        <v>1012</v>
      </c>
      <c r="L1221" s="38">
        <f t="shared" si="88"/>
        <v>1001744</v>
      </c>
      <c r="M1221" t="str">
        <f t="shared" si="89"/>
        <v/>
      </c>
    </row>
    <row r="1222" spans="1:19" hidden="1" outlineLevel="1">
      <c r="B1222" s="33">
        <v>44936</v>
      </c>
      <c r="C1222" s="34" t="s">
        <v>6096</v>
      </c>
      <c r="D1222" s="34" t="s">
        <v>2256</v>
      </c>
      <c r="E1222" s="34" t="s">
        <v>6097</v>
      </c>
      <c r="F1222" s="35">
        <v>1366013</v>
      </c>
      <c r="G1222" s="36" t="s">
        <v>2255</v>
      </c>
      <c r="H1222" s="35">
        <v>136601</v>
      </c>
      <c r="I1222" s="34" t="s">
        <v>2265</v>
      </c>
      <c r="J1222" s="34" t="s">
        <v>2266</v>
      </c>
      <c r="K1222" s="50">
        <f t="shared" si="87"/>
        <v>1018</v>
      </c>
      <c r="L1222" s="38">
        <f t="shared" si="88"/>
        <v>1502614</v>
      </c>
      <c r="M1222" t="str">
        <f t="shared" si="89"/>
        <v/>
      </c>
    </row>
    <row r="1223" spans="1:19" hidden="1" outlineLevel="1">
      <c r="B1223" s="33">
        <v>44936</v>
      </c>
      <c r="C1223" s="34" t="s">
        <v>6098</v>
      </c>
      <c r="D1223" s="34" t="s">
        <v>2256</v>
      </c>
      <c r="E1223" s="34" t="s">
        <v>6099</v>
      </c>
      <c r="F1223" s="35">
        <v>1730400</v>
      </c>
      <c r="G1223" s="36" t="s">
        <v>2255</v>
      </c>
      <c r="H1223" s="35">
        <v>173040</v>
      </c>
      <c r="I1223" s="34" t="s">
        <v>3003</v>
      </c>
      <c r="J1223" s="34" t="s">
        <v>3004</v>
      </c>
      <c r="K1223" s="50">
        <f t="shared" si="87"/>
        <v>1019</v>
      </c>
      <c r="L1223" s="38">
        <f t="shared" si="88"/>
        <v>1903440</v>
      </c>
      <c r="M1223" t="str">
        <f t="shared" si="89"/>
        <v/>
      </c>
    </row>
    <row r="1224" spans="1:19" hidden="1" outlineLevel="1">
      <c r="B1224" s="33">
        <v>44936</v>
      </c>
      <c r="C1224" s="34" t="s">
        <v>6100</v>
      </c>
      <c r="D1224" s="34" t="s">
        <v>2256</v>
      </c>
      <c r="E1224" s="34" t="s">
        <v>6101</v>
      </c>
      <c r="F1224" s="35">
        <v>1569146</v>
      </c>
      <c r="G1224" s="36" t="s">
        <v>2255</v>
      </c>
      <c r="H1224" s="35">
        <v>156915</v>
      </c>
      <c r="I1224" s="34" t="s">
        <v>3003</v>
      </c>
      <c r="J1224" s="34" t="s">
        <v>3004</v>
      </c>
      <c r="K1224" s="50">
        <f t="shared" si="87"/>
        <v>1020</v>
      </c>
      <c r="L1224" s="38">
        <f t="shared" si="88"/>
        <v>1726061</v>
      </c>
      <c r="M1224" t="str">
        <f t="shared" si="89"/>
        <v/>
      </c>
    </row>
    <row r="1225" spans="1:19" outlineLevel="1">
      <c r="A1225" s="75"/>
      <c r="B1225" s="69">
        <v>44998</v>
      </c>
      <c r="C1225" s="70" t="s">
        <v>3931</v>
      </c>
      <c r="D1225" s="70" t="s">
        <v>2256</v>
      </c>
      <c r="E1225" s="70" t="s">
        <v>3369</v>
      </c>
      <c r="F1225" s="71">
        <v>340315</v>
      </c>
      <c r="G1225" s="72" t="s">
        <v>2255</v>
      </c>
      <c r="H1225" s="71">
        <v>34032</v>
      </c>
      <c r="I1225" s="70" t="s">
        <v>2308</v>
      </c>
      <c r="J1225" s="70" t="s">
        <v>2309</v>
      </c>
      <c r="K1225" s="73">
        <f t="shared" si="87"/>
        <v>13442</v>
      </c>
      <c r="L1225" s="74">
        <f t="shared" si="88"/>
        <v>374347</v>
      </c>
      <c r="M1225" s="75" t="str">
        <f t="shared" si="89"/>
        <v/>
      </c>
      <c r="N1225" s="75"/>
      <c r="O1225" s="75"/>
      <c r="P1225" s="75"/>
      <c r="Q1225" s="75">
        <f>+VLOOKUP(K1225,'20,04,2023'!Q$20:R$1052,2,0)</f>
        <v>374347</v>
      </c>
      <c r="R1225" s="74">
        <f>Q1225-L1225</f>
        <v>0</v>
      </c>
      <c r="S1225" s="75" t="s">
        <v>8324</v>
      </c>
    </row>
    <row r="1226" spans="1:19" hidden="1" outlineLevel="1">
      <c r="B1226" s="33">
        <v>44936</v>
      </c>
      <c r="C1226" s="34" t="s">
        <v>6104</v>
      </c>
      <c r="D1226" s="34" t="s">
        <v>2256</v>
      </c>
      <c r="E1226" s="34" t="s">
        <v>6105</v>
      </c>
      <c r="F1226" s="35">
        <v>6972439</v>
      </c>
      <c r="G1226" s="36" t="s">
        <v>2255</v>
      </c>
      <c r="H1226" s="35">
        <v>697244</v>
      </c>
      <c r="I1226" s="34" t="s">
        <v>2535</v>
      </c>
      <c r="J1226" s="34" t="s">
        <v>2536</v>
      </c>
      <c r="K1226" s="50">
        <f t="shared" si="87"/>
        <v>1026</v>
      </c>
      <c r="L1226" s="38">
        <f t="shared" si="88"/>
        <v>7669683</v>
      </c>
      <c r="M1226" t="str">
        <f t="shared" si="89"/>
        <v/>
      </c>
    </row>
    <row r="1227" spans="1:19" hidden="1" outlineLevel="1">
      <c r="B1227" s="33">
        <v>44936</v>
      </c>
      <c r="C1227" s="34" t="s">
        <v>6106</v>
      </c>
      <c r="D1227" s="34" t="s">
        <v>2256</v>
      </c>
      <c r="E1227" s="34" t="s">
        <v>6107</v>
      </c>
      <c r="F1227" s="35">
        <v>11325816</v>
      </c>
      <c r="G1227" s="36" t="s">
        <v>2255</v>
      </c>
      <c r="H1227" s="35">
        <v>1132582</v>
      </c>
      <c r="I1227" s="34" t="s">
        <v>2318</v>
      </c>
      <c r="J1227" s="34" t="s">
        <v>2319</v>
      </c>
      <c r="K1227" s="50">
        <f t="shared" si="87"/>
        <v>1028</v>
      </c>
      <c r="L1227" s="38">
        <f t="shared" si="88"/>
        <v>12458398</v>
      </c>
      <c r="M1227" t="str">
        <f t="shared" si="89"/>
        <v/>
      </c>
    </row>
    <row r="1228" spans="1:19" hidden="1" outlineLevel="1">
      <c r="B1228" s="33">
        <v>44936</v>
      </c>
      <c r="C1228" s="34" t="s">
        <v>6108</v>
      </c>
      <c r="D1228" s="34" t="s">
        <v>2256</v>
      </c>
      <c r="E1228" s="34" t="s">
        <v>6109</v>
      </c>
      <c r="F1228" s="35">
        <v>6089710</v>
      </c>
      <c r="G1228" s="36" t="s">
        <v>2255</v>
      </c>
      <c r="H1228" s="35">
        <v>608971</v>
      </c>
      <c r="I1228" s="34" t="s">
        <v>2995</v>
      </c>
      <c r="J1228" s="34" t="s">
        <v>2996</v>
      </c>
      <c r="K1228" s="50">
        <f t="shared" si="87"/>
        <v>1030</v>
      </c>
      <c r="L1228" s="38">
        <f t="shared" si="88"/>
        <v>6698681</v>
      </c>
      <c r="M1228" t="str">
        <f t="shared" si="89"/>
        <v/>
      </c>
    </row>
    <row r="1229" spans="1:19" hidden="1" outlineLevel="1">
      <c r="B1229" s="33">
        <v>44936</v>
      </c>
      <c r="C1229" s="34" t="s">
        <v>6110</v>
      </c>
      <c r="D1229" s="34" t="s">
        <v>2256</v>
      </c>
      <c r="E1229" s="34" t="s">
        <v>6111</v>
      </c>
      <c r="F1229" s="35">
        <v>2595600</v>
      </c>
      <c r="G1229" s="36" t="s">
        <v>2255</v>
      </c>
      <c r="H1229" s="35">
        <v>259560</v>
      </c>
      <c r="I1229" s="34" t="s">
        <v>2995</v>
      </c>
      <c r="J1229" s="34" t="s">
        <v>2996</v>
      </c>
      <c r="K1229" s="50">
        <f t="shared" si="87"/>
        <v>1031</v>
      </c>
      <c r="L1229" s="38">
        <f t="shared" si="88"/>
        <v>2855160</v>
      </c>
      <c r="M1229" t="str">
        <f t="shared" si="89"/>
        <v/>
      </c>
    </row>
    <row r="1230" spans="1:19" hidden="1" outlineLevel="1">
      <c r="B1230" s="33">
        <v>44936</v>
      </c>
      <c r="C1230" s="34" t="s">
        <v>6112</v>
      </c>
      <c r="D1230" s="34" t="s">
        <v>2256</v>
      </c>
      <c r="E1230" s="34" t="s">
        <v>6113</v>
      </c>
      <c r="F1230" s="35">
        <v>14344815</v>
      </c>
      <c r="G1230" s="36" t="s">
        <v>2255</v>
      </c>
      <c r="H1230" s="35">
        <v>1434482</v>
      </c>
      <c r="I1230" s="34" t="s">
        <v>2991</v>
      </c>
      <c r="J1230" s="34" t="s">
        <v>2992</v>
      </c>
      <c r="K1230" s="50">
        <f t="shared" si="87"/>
        <v>1032</v>
      </c>
      <c r="L1230" s="38">
        <f t="shared" si="88"/>
        <v>15779297</v>
      </c>
      <c r="M1230" t="str">
        <f t="shared" si="89"/>
        <v/>
      </c>
    </row>
    <row r="1231" spans="1:19" hidden="1" outlineLevel="1">
      <c r="B1231" s="33">
        <v>44936</v>
      </c>
      <c r="C1231" s="34" t="s">
        <v>6114</v>
      </c>
      <c r="D1231" s="34" t="s">
        <v>2256</v>
      </c>
      <c r="E1231" s="34" t="s">
        <v>6115</v>
      </c>
      <c r="F1231" s="35">
        <v>2134653</v>
      </c>
      <c r="G1231" s="36" t="s">
        <v>2255</v>
      </c>
      <c r="H1231" s="35">
        <v>213465</v>
      </c>
      <c r="I1231" s="34" t="s">
        <v>2541</v>
      </c>
      <c r="J1231" s="34" t="s">
        <v>2542</v>
      </c>
      <c r="K1231" s="50">
        <f t="shared" si="87"/>
        <v>1034</v>
      </c>
      <c r="L1231" s="38">
        <f t="shared" si="88"/>
        <v>2348118</v>
      </c>
      <c r="M1231" t="str">
        <f t="shared" si="89"/>
        <v/>
      </c>
    </row>
    <row r="1232" spans="1:19" hidden="1" outlineLevel="1">
      <c r="B1232" s="33">
        <v>44936</v>
      </c>
      <c r="C1232" s="34" t="s">
        <v>6116</v>
      </c>
      <c r="D1232" s="34" t="s">
        <v>2256</v>
      </c>
      <c r="E1232" s="34" t="s">
        <v>6117</v>
      </c>
      <c r="F1232" s="35">
        <v>2042798</v>
      </c>
      <c r="G1232" s="36" t="s">
        <v>2255</v>
      </c>
      <c r="H1232" s="35">
        <v>204280</v>
      </c>
      <c r="I1232" s="34" t="s">
        <v>2265</v>
      </c>
      <c r="J1232" s="34" t="s">
        <v>2266</v>
      </c>
      <c r="K1232" s="50">
        <f t="shared" si="87"/>
        <v>1036</v>
      </c>
      <c r="L1232" s="38">
        <f t="shared" si="88"/>
        <v>2247078</v>
      </c>
      <c r="M1232" t="str">
        <f t="shared" si="89"/>
        <v/>
      </c>
    </row>
    <row r="1233" spans="1:19" outlineLevel="1">
      <c r="A1233" s="75"/>
      <c r="B1233" s="69">
        <v>44998</v>
      </c>
      <c r="C1233" s="70" t="s">
        <v>3941</v>
      </c>
      <c r="D1233" s="70" t="s">
        <v>2256</v>
      </c>
      <c r="E1233" s="70" t="s">
        <v>3942</v>
      </c>
      <c r="F1233" s="71">
        <v>2511185</v>
      </c>
      <c r="G1233" s="72" t="s">
        <v>2255</v>
      </c>
      <c r="H1233" s="71">
        <v>251119</v>
      </c>
      <c r="I1233" s="70" t="s">
        <v>2406</v>
      </c>
      <c r="J1233" s="70" t="s">
        <v>2407</v>
      </c>
      <c r="K1233" s="73">
        <f t="shared" si="87"/>
        <v>13453</v>
      </c>
      <c r="L1233" s="74">
        <f t="shared" si="88"/>
        <v>2762304</v>
      </c>
      <c r="M1233" s="75" t="str">
        <f t="shared" si="89"/>
        <v/>
      </c>
      <c r="N1233" s="75"/>
      <c r="O1233" s="75"/>
      <c r="P1233" s="75"/>
      <c r="Q1233" s="75">
        <f>+VLOOKUP(K1233,'20,04,2023'!Q$20:R$1052,2,0)</f>
        <v>2762304</v>
      </c>
      <c r="R1233" s="74">
        <f>Q1233-L1233</f>
        <v>0</v>
      </c>
      <c r="S1233" s="75" t="s">
        <v>8324</v>
      </c>
    </row>
    <row r="1234" spans="1:19" s="75" customFormat="1" hidden="1" outlineLevel="1">
      <c r="A1234"/>
      <c r="B1234" s="33">
        <v>44937</v>
      </c>
      <c r="C1234" s="34" t="s">
        <v>6119</v>
      </c>
      <c r="D1234" s="34" t="s">
        <v>2961</v>
      </c>
      <c r="E1234" s="34" t="s">
        <v>5481</v>
      </c>
      <c r="F1234" s="35">
        <v>-371250</v>
      </c>
      <c r="G1234" s="36" t="s">
        <v>2568</v>
      </c>
      <c r="H1234" s="35">
        <v>-29700</v>
      </c>
      <c r="I1234" s="34" t="s">
        <v>2265</v>
      </c>
      <c r="J1234" s="34" t="s">
        <v>2266</v>
      </c>
      <c r="K1234">
        <f t="shared" si="87"/>
        <v>34</v>
      </c>
      <c r="L1234" s="38">
        <f t="shared" si="88"/>
        <v>-400950</v>
      </c>
      <c r="M1234" t="str">
        <f t="shared" si="89"/>
        <v>HT</v>
      </c>
      <c r="N1234"/>
      <c r="O1234"/>
      <c r="P1234"/>
      <c r="Q1234" t="e">
        <f>+VLOOKUP(K1234,'22.04.2023'!O$182:P$408,2,0)</f>
        <v>#N/A</v>
      </c>
      <c r="R1234"/>
      <c r="S1234"/>
    </row>
    <row r="1235" spans="1:19" hidden="1" outlineLevel="1">
      <c r="B1235" s="33">
        <v>44937</v>
      </c>
      <c r="C1235" s="34" t="s">
        <v>5898</v>
      </c>
      <c r="D1235" s="34" t="s">
        <v>3460</v>
      </c>
      <c r="E1235" s="34" t="s">
        <v>5481</v>
      </c>
      <c r="F1235" s="35">
        <v>-795635</v>
      </c>
      <c r="G1235" s="36" t="s">
        <v>2568</v>
      </c>
      <c r="H1235" s="35">
        <v>-63651</v>
      </c>
      <c r="I1235" s="34" t="s">
        <v>2308</v>
      </c>
      <c r="J1235" s="34" t="s">
        <v>2309</v>
      </c>
      <c r="K1235">
        <f t="shared" si="87"/>
        <v>674</v>
      </c>
      <c r="L1235" s="38">
        <f t="shared" si="88"/>
        <v>-859286</v>
      </c>
      <c r="M1235" t="str">
        <f t="shared" si="89"/>
        <v>HT</v>
      </c>
      <c r="Q1235" t="e">
        <f>+VLOOKUP(K1235,'22.04.2023'!O$182:P$408,2,0)</f>
        <v>#N/A</v>
      </c>
    </row>
    <row r="1236" spans="1:19" s="75" customFormat="1" hidden="1" outlineLevel="1">
      <c r="A1236"/>
      <c r="B1236" s="33">
        <v>44937</v>
      </c>
      <c r="C1236" s="34" t="s">
        <v>6120</v>
      </c>
      <c r="D1236" s="34" t="s">
        <v>3460</v>
      </c>
      <c r="E1236" s="34" t="s">
        <v>5481</v>
      </c>
      <c r="F1236" s="35">
        <v>-220293</v>
      </c>
      <c r="G1236" s="36" t="s">
        <v>2568</v>
      </c>
      <c r="H1236" s="35">
        <v>-17623</v>
      </c>
      <c r="I1236" s="34" t="s">
        <v>2308</v>
      </c>
      <c r="J1236" s="34" t="s">
        <v>2309</v>
      </c>
      <c r="K1236">
        <f t="shared" si="87"/>
        <v>728</v>
      </c>
      <c r="L1236" s="38">
        <f t="shared" si="88"/>
        <v>-237916</v>
      </c>
      <c r="M1236" t="str">
        <f t="shared" si="89"/>
        <v>HT</v>
      </c>
      <c r="N1236"/>
      <c r="O1236"/>
      <c r="P1236"/>
      <c r="Q1236" t="e">
        <f>+VLOOKUP(K1236,'22.04.2023'!O$182:P$408,2,0)</f>
        <v>#N/A</v>
      </c>
      <c r="R1236"/>
      <c r="S1236"/>
    </row>
    <row r="1237" spans="1:19" hidden="1" outlineLevel="1">
      <c r="B1237" s="33">
        <v>44937</v>
      </c>
      <c r="C1237" s="34" t="s">
        <v>6121</v>
      </c>
      <c r="D1237" s="34" t="s">
        <v>2256</v>
      </c>
      <c r="E1237" s="34" t="s">
        <v>4771</v>
      </c>
      <c r="F1237" s="35">
        <v>3699863</v>
      </c>
      <c r="G1237" s="36" t="s">
        <v>2255</v>
      </c>
      <c r="H1237" s="35">
        <v>369986</v>
      </c>
      <c r="I1237" s="34" t="s">
        <v>2265</v>
      </c>
      <c r="J1237" s="34" t="s">
        <v>2266</v>
      </c>
      <c r="K1237" s="50">
        <f t="shared" si="87"/>
        <v>1043</v>
      </c>
      <c r="L1237" s="38">
        <f t="shared" si="88"/>
        <v>4069849</v>
      </c>
      <c r="M1237" t="str">
        <f t="shared" si="89"/>
        <v/>
      </c>
    </row>
    <row r="1238" spans="1:19" hidden="1" outlineLevel="1">
      <c r="B1238" s="33">
        <v>44937</v>
      </c>
      <c r="C1238" s="34" t="s">
        <v>6122</v>
      </c>
      <c r="D1238" s="34" t="s">
        <v>2256</v>
      </c>
      <c r="E1238" s="34" t="s">
        <v>6123</v>
      </c>
      <c r="F1238" s="35">
        <v>7243530</v>
      </c>
      <c r="G1238" s="36" t="s">
        <v>2255</v>
      </c>
      <c r="H1238" s="35">
        <v>724353</v>
      </c>
      <c r="I1238" s="34" t="s">
        <v>2666</v>
      </c>
      <c r="J1238" s="34" t="s">
        <v>2667</v>
      </c>
      <c r="K1238" s="50">
        <f t="shared" si="87"/>
        <v>1045</v>
      </c>
      <c r="L1238" s="38">
        <f t="shared" si="88"/>
        <v>7967883</v>
      </c>
      <c r="M1238" t="str">
        <f t="shared" si="89"/>
        <v/>
      </c>
    </row>
    <row r="1239" spans="1:19" s="75" customFormat="1" hidden="1" outlineLevel="1">
      <c r="A1239"/>
      <c r="B1239" s="33">
        <v>44937</v>
      </c>
      <c r="C1239" s="34" t="s">
        <v>6124</v>
      </c>
      <c r="D1239" s="34" t="s">
        <v>2256</v>
      </c>
      <c r="E1239" s="34" t="s">
        <v>6125</v>
      </c>
      <c r="F1239" s="35">
        <v>1412496</v>
      </c>
      <c r="G1239" s="36" t="s">
        <v>2255</v>
      </c>
      <c r="H1239" s="35">
        <v>141250</v>
      </c>
      <c r="I1239" s="34" t="s">
        <v>2308</v>
      </c>
      <c r="J1239" s="34" t="s">
        <v>2309</v>
      </c>
      <c r="K1239" s="50">
        <f t="shared" si="87"/>
        <v>1046</v>
      </c>
      <c r="L1239" s="38">
        <f t="shared" si="88"/>
        <v>1553746</v>
      </c>
      <c r="M1239" t="str">
        <f t="shared" si="89"/>
        <v/>
      </c>
      <c r="N1239"/>
      <c r="O1239"/>
      <c r="P1239"/>
      <c r="Q1239"/>
      <c r="R1239"/>
      <c r="S1239"/>
    </row>
    <row r="1240" spans="1:19" hidden="1" outlineLevel="1">
      <c r="B1240" s="33">
        <v>44937</v>
      </c>
      <c r="C1240" s="34" t="s">
        <v>6126</v>
      </c>
      <c r="D1240" s="34" t="s">
        <v>2256</v>
      </c>
      <c r="E1240" s="34" t="s">
        <v>4333</v>
      </c>
      <c r="F1240" s="35">
        <v>150546</v>
      </c>
      <c r="G1240" s="36" t="s">
        <v>2255</v>
      </c>
      <c r="H1240" s="35">
        <v>15055</v>
      </c>
      <c r="I1240" s="34" t="s">
        <v>2308</v>
      </c>
      <c r="J1240" s="34" t="s">
        <v>2309</v>
      </c>
      <c r="K1240" s="50">
        <f t="shared" si="87"/>
        <v>1047</v>
      </c>
      <c r="L1240" s="38">
        <f t="shared" si="88"/>
        <v>165601</v>
      </c>
      <c r="M1240" t="str">
        <f t="shared" si="89"/>
        <v/>
      </c>
    </row>
    <row r="1241" spans="1:19" hidden="1" outlineLevel="1">
      <c r="B1241" s="33">
        <v>44937</v>
      </c>
      <c r="C1241" s="34" t="s">
        <v>6127</v>
      </c>
      <c r="D1241" s="34" t="s">
        <v>2256</v>
      </c>
      <c r="E1241" s="34" t="s">
        <v>3770</v>
      </c>
      <c r="F1241" s="35">
        <v>641314</v>
      </c>
      <c r="G1241" s="36" t="s">
        <v>2255</v>
      </c>
      <c r="H1241" s="35">
        <v>64131</v>
      </c>
      <c r="I1241" s="34" t="s">
        <v>2308</v>
      </c>
      <c r="J1241" s="34" t="s">
        <v>2309</v>
      </c>
      <c r="K1241" s="50">
        <f t="shared" si="87"/>
        <v>1049</v>
      </c>
      <c r="L1241" s="38">
        <f t="shared" si="88"/>
        <v>705445</v>
      </c>
      <c r="M1241" t="str">
        <f t="shared" si="89"/>
        <v/>
      </c>
    </row>
    <row r="1242" spans="1:19" hidden="1" outlineLevel="1">
      <c r="B1242" s="33">
        <v>44937</v>
      </c>
      <c r="C1242" s="34" t="s">
        <v>6128</v>
      </c>
      <c r="D1242" s="34" t="s">
        <v>2256</v>
      </c>
      <c r="E1242" s="34" t="s">
        <v>6129</v>
      </c>
      <c r="F1242" s="35">
        <v>1730400</v>
      </c>
      <c r="G1242" s="36" t="s">
        <v>2255</v>
      </c>
      <c r="H1242" s="35">
        <v>173040</v>
      </c>
      <c r="I1242" s="34" t="s">
        <v>2500</v>
      </c>
      <c r="J1242" s="34" t="s">
        <v>2501</v>
      </c>
      <c r="K1242" s="50">
        <f t="shared" si="87"/>
        <v>1058</v>
      </c>
      <c r="L1242" s="38">
        <f t="shared" si="88"/>
        <v>1903440</v>
      </c>
      <c r="M1242" t="str">
        <f t="shared" si="89"/>
        <v/>
      </c>
    </row>
    <row r="1243" spans="1:19" hidden="1" outlineLevel="1">
      <c r="B1243" s="33">
        <v>44937</v>
      </c>
      <c r="C1243" s="34" t="s">
        <v>6130</v>
      </c>
      <c r="D1243" s="34" t="s">
        <v>2256</v>
      </c>
      <c r="E1243" s="34" t="s">
        <v>6131</v>
      </c>
      <c r="F1243" s="35">
        <v>6551034</v>
      </c>
      <c r="G1243" s="36" t="s">
        <v>2255</v>
      </c>
      <c r="H1243" s="35">
        <v>655103</v>
      </c>
      <c r="I1243" s="34" t="s">
        <v>2912</v>
      </c>
      <c r="J1243" s="34" t="s">
        <v>2913</v>
      </c>
      <c r="K1243" s="50">
        <f t="shared" si="87"/>
        <v>1060</v>
      </c>
      <c r="L1243" s="38">
        <f t="shared" si="88"/>
        <v>7206137</v>
      </c>
      <c r="M1243" t="str">
        <f t="shared" si="89"/>
        <v/>
      </c>
    </row>
    <row r="1244" spans="1:19" hidden="1" outlineLevel="1">
      <c r="B1244" s="33">
        <v>44937</v>
      </c>
      <c r="C1244" s="34" t="s">
        <v>6132</v>
      </c>
      <c r="D1244" s="34" t="s">
        <v>2256</v>
      </c>
      <c r="E1244" s="34" t="s">
        <v>2509</v>
      </c>
      <c r="F1244" s="35">
        <v>364270</v>
      </c>
      <c r="G1244" s="36" t="s">
        <v>2255</v>
      </c>
      <c r="H1244" s="35">
        <v>36427</v>
      </c>
      <c r="I1244" s="34" t="s">
        <v>2308</v>
      </c>
      <c r="J1244" s="34" t="s">
        <v>2309</v>
      </c>
      <c r="K1244" s="50">
        <f t="shared" si="87"/>
        <v>1063</v>
      </c>
      <c r="L1244" s="38">
        <f t="shared" si="88"/>
        <v>400697</v>
      </c>
      <c r="M1244" t="str">
        <f t="shared" si="89"/>
        <v/>
      </c>
    </row>
    <row r="1245" spans="1:19" hidden="1" outlineLevel="1">
      <c r="B1245" s="33">
        <v>44937</v>
      </c>
      <c r="C1245" s="34" t="s">
        <v>6133</v>
      </c>
      <c r="D1245" s="34" t="s">
        <v>2256</v>
      </c>
      <c r="E1245" s="34" t="s">
        <v>6134</v>
      </c>
      <c r="F1245" s="35">
        <v>826588</v>
      </c>
      <c r="G1245" s="36" t="s">
        <v>2255</v>
      </c>
      <c r="H1245" s="35">
        <v>82659</v>
      </c>
      <c r="I1245" s="34" t="s">
        <v>2504</v>
      </c>
      <c r="J1245" s="34" t="s">
        <v>2505</v>
      </c>
      <c r="K1245" s="50">
        <f t="shared" si="87"/>
        <v>1064</v>
      </c>
      <c r="L1245" s="38">
        <f t="shared" si="88"/>
        <v>909247</v>
      </c>
      <c r="M1245" t="str">
        <f t="shared" si="89"/>
        <v/>
      </c>
    </row>
    <row r="1246" spans="1:19" outlineLevel="1">
      <c r="A1246" s="75"/>
      <c r="B1246" s="69">
        <v>44998</v>
      </c>
      <c r="C1246" s="70" t="s">
        <v>3957</v>
      </c>
      <c r="D1246" s="70" t="s">
        <v>2256</v>
      </c>
      <c r="E1246" s="70" t="s">
        <v>2556</v>
      </c>
      <c r="F1246" s="71">
        <v>340315</v>
      </c>
      <c r="G1246" s="72" t="s">
        <v>2255</v>
      </c>
      <c r="H1246" s="71">
        <v>34032</v>
      </c>
      <c r="I1246" s="70" t="s">
        <v>2308</v>
      </c>
      <c r="J1246" s="70" t="s">
        <v>2309</v>
      </c>
      <c r="K1246" s="73">
        <f t="shared" si="87"/>
        <v>13470</v>
      </c>
      <c r="L1246" s="74">
        <f t="shared" si="88"/>
        <v>374347</v>
      </c>
      <c r="M1246" s="75" t="str">
        <f t="shared" si="89"/>
        <v/>
      </c>
      <c r="N1246" s="75"/>
      <c r="O1246" s="75"/>
      <c r="P1246" s="75"/>
      <c r="Q1246" s="75">
        <f>+VLOOKUP(K1246,'20,04,2023'!Q$20:R$1052,2,0)</f>
        <v>374347</v>
      </c>
      <c r="R1246" s="74">
        <f>Q1246-L1246</f>
        <v>0</v>
      </c>
      <c r="S1246" s="75" t="s">
        <v>8324</v>
      </c>
    </row>
    <row r="1247" spans="1:19" hidden="1" outlineLevel="1">
      <c r="B1247" s="33">
        <v>44937</v>
      </c>
      <c r="C1247" s="34" t="s">
        <v>6137</v>
      </c>
      <c r="D1247" s="34" t="s">
        <v>2256</v>
      </c>
      <c r="E1247" s="34" t="s">
        <v>4177</v>
      </c>
      <c r="F1247" s="35">
        <v>1050668</v>
      </c>
      <c r="G1247" s="36" t="s">
        <v>2255</v>
      </c>
      <c r="H1247" s="35">
        <v>105067</v>
      </c>
      <c r="I1247" s="34" t="s">
        <v>2308</v>
      </c>
      <c r="J1247" s="34" t="s">
        <v>2309</v>
      </c>
      <c r="K1247" s="50">
        <f t="shared" si="87"/>
        <v>1068</v>
      </c>
      <c r="L1247" s="38">
        <f t="shared" si="88"/>
        <v>1155735</v>
      </c>
      <c r="M1247" t="str">
        <f t="shared" si="89"/>
        <v/>
      </c>
    </row>
    <row r="1248" spans="1:19" hidden="1" outlineLevel="1">
      <c r="B1248" s="33">
        <v>44937</v>
      </c>
      <c r="C1248" s="34" t="s">
        <v>6138</v>
      </c>
      <c r="D1248" s="34" t="s">
        <v>2256</v>
      </c>
      <c r="E1248" s="34" t="s">
        <v>6139</v>
      </c>
      <c r="F1248" s="35">
        <v>2868963</v>
      </c>
      <c r="G1248" s="36" t="s">
        <v>2255</v>
      </c>
      <c r="H1248" s="35">
        <v>286896</v>
      </c>
      <c r="I1248" s="34" t="s">
        <v>2742</v>
      </c>
      <c r="J1248" s="34" t="s">
        <v>2743</v>
      </c>
      <c r="K1248" s="50">
        <f t="shared" si="87"/>
        <v>1073</v>
      </c>
      <c r="L1248" s="38">
        <f t="shared" si="88"/>
        <v>3155859</v>
      </c>
      <c r="M1248" t="str">
        <f t="shared" si="89"/>
        <v/>
      </c>
    </row>
    <row r="1249" spans="2:19" hidden="1" outlineLevel="1">
      <c r="B1249" s="33">
        <v>44937</v>
      </c>
      <c r="C1249" s="34" t="s">
        <v>6140</v>
      </c>
      <c r="D1249" s="34" t="s">
        <v>2256</v>
      </c>
      <c r="E1249" s="34" t="s">
        <v>6141</v>
      </c>
      <c r="F1249" s="35">
        <v>5125499</v>
      </c>
      <c r="G1249" s="36" t="s">
        <v>2255</v>
      </c>
      <c r="H1249" s="35">
        <v>512550</v>
      </c>
      <c r="I1249" s="34" t="s">
        <v>2350</v>
      </c>
      <c r="J1249" s="34" t="s">
        <v>2351</v>
      </c>
      <c r="K1249" s="50">
        <f t="shared" si="87"/>
        <v>1086</v>
      </c>
      <c r="L1249" s="38">
        <f t="shared" si="88"/>
        <v>5638049</v>
      </c>
      <c r="M1249" t="str">
        <f t="shared" si="89"/>
        <v/>
      </c>
    </row>
    <row r="1250" spans="2:19" hidden="1" outlineLevel="1">
      <c r="B1250" s="33">
        <v>44937</v>
      </c>
      <c r="C1250" s="34" t="s">
        <v>6142</v>
      </c>
      <c r="D1250" s="34" t="s">
        <v>2256</v>
      </c>
      <c r="E1250" s="34" t="s">
        <v>6143</v>
      </c>
      <c r="F1250" s="35">
        <v>42810400</v>
      </c>
      <c r="G1250" s="36" t="s">
        <v>2255</v>
      </c>
      <c r="H1250" s="35">
        <v>4281040</v>
      </c>
      <c r="I1250" s="34" t="s">
        <v>2609</v>
      </c>
      <c r="J1250" s="34" t="s">
        <v>2610</v>
      </c>
      <c r="K1250" s="50">
        <f t="shared" si="87"/>
        <v>1093</v>
      </c>
      <c r="L1250" s="38">
        <f t="shared" si="88"/>
        <v>47091440</v>
      </c>
      <c r="M1250" t="str">
        <f t="shared" si="89"/>
        <v/>
      </c>
    </row>
    <row r="1251" spans="2:19" s="75" customFormat="1" outlineLevel="1">
      <c r="B1251" s="69">
        <v>44998</v>
      </c>
      <c r="C1251" s="70" t="s">
        <v>3963</v>
      </c>
      <c r="D1251" s="70" t="s">
        <v>2256</v>
      </c>
      <c r="E1251" s="70" t="s">
        <v>3964</v>
      </c>
      <c r="F1251" s="71">
        <v>2065685</v>
      </c>
      <c r="G1251" s="72" t="s">
        <v>2255</v>
      </c>
      <c r="H1251" s="71">
        <v>206569</v>
      </c>
      <c r="I1251" s="70" t="s">
        <v>2308</v>
      </c>
      <c r="J1251" s="70" t="s">
        <v>2309</v>
      </c>
      <c r="K1251" s="73">
        <f t="shared" si="87"/>
        <v>13476</v>
      </c>
      <c r="L1251" s="74">
        <f t="shared" si="88"/>
        <v>2272254</v>
      </c>
      <c r="M1251" s="75" t="str">
        <f t="shared" si="89"/>
        <v/>
      </c>
      <c r="Q1251" s="75">
        <f>+VLOOKUP(K1251,'20,04,2023'!Q$20:R$1052,2,0)</f>
        <v>2272254</v>
      </c>
      <c r="R1251" s="74">
        <f>Q1251-L1251</f>
        <v>0</v>
      </c>
      <c r="S1251" s="75" t="s">
        <v>8324</v>
      </c>
    </row>
    <row r="1252" spans="2:19" hidden="1" outlineLevel="1">
      <c r="B1252" s="33">
        <v>44937</v>
      </c>
      <c r="C1252" s="34" t="s">
        <v>6146</v>
      </c>
      <c r="D1252" s="34" t="s">
        <v>2256</v>
      </c>
      <c r="E1252" s="34" t="s">
        <v>6147</v>
      </c>
      <c r="F1252" s="35">
        <v>865200</v>
      </c>
      <c r="G1252" s="36" t="s">
        <v>2255</v>
      </c>
      <c r="H1252" s="35">
        <v>86520</v>
      </c>
      <c r="I1252" s="34" t="s">
        <v>2587</v>
      </c>
      <c r="J1252" s="34" t="s">
        <v>2588</v>
      </c>
      <c r="K1252" s="50">
        <f t="shared" si="87"/>
        <v>1095</v>
      </c>
      <c r="L1252" s="38">
        <f t="shared" si="88"/>
        <v>951720</v>
      </c>
      <c r="M1252" t="str">
        <f t="shared" si="89"/>
        <v/>
      </c>
    </row>
    <row r="1253" spans="2:19" hidden="1" outlineLevel="1">
      <c r="B1253" s="33">
        <v>44937</v>
      </c>
      <c r="C1253" s="34" t="s">
        <v>6148</v>
      </c>
      <c r="D1253" s="34" t="s">
        <v>2256</v>
      </c>
      <c r="E1253" s="34" t="s">
        <v>6149</v>
      </c>
      <c r="F1253" s="35">
        <v>8666536</v>
      </c>
      <c r="G1253" s="36" t="s">
        <v>2255</v>
      </c>
      <c r="H1253" s="35">
        <v>866654</v>
      </c>
      <c r="I1253" s="34" t="s">
        <v>2617</v>
      </c>
      <c r="J1253" s="34" t="s">
        <v>2618</v>
      </c>
      <c r="K1253" s="50">
        <f t="shared" si="87"/>
        <v>1097</v>
      </c>
      <c r="L1253" s="38">
        <f t="shared" si="88"/>
        <v>9533190</v>
      </c>
      <c r="M1253" t="str">
        <f t="shared" si="89"/>
        <v/>
      </c>
    </row>
    <row r="1254" spans="2:19" hidden="1" outlineLevel="1">
      <c r="B1254" s="33">
        <v>44998</v>
      </c>
      <c r="C1254" s="34" t="s">
        <v>3968</v>
      </c>
      <c r="D1254" s="34" t="s">
        <v>2256</v>
      </c>
      <c r="E1254" s="34" t="s">
        <v>3969</v>
      </c>
      <c r="F1254" s="35">
        <v>704013</v>
      </c>
      <c r="G1254" s="36" t="s">
        <v>2255</v>
      </c>
      <c r="H1254" s="35">
        <v>70401</v>
      </c>
      <c r="I1254" s="34" t="s">
        <v>2308</v>
      </c>
      <c r="J1254" s="34" t="s">
        <v>2309</v>
      </c>
      <c r="K1254" s="50">
        <f t="shared" si="87"/>
        <v>13482</v>
      </c>
      <c r="L1254" s="38">
        <f t="shared" si="88"/>
        <v>774414</v>
      </c>
      <c r="M1254" t="str">
        <f t="shared" si="89"/>
        <v/>
      </c>
    </row>
    <row r="1255" spans="2:19" hidden="1" outlineLevel="1">
      <c r="B1255" s="33">
        <v>44937</v>
      </c>
      <c r="C1255" s="34" t="s">
        <v>6152</v>
      </c>
      <c r="D1255" s="34" t="s">
        <v>2256</v>
      </c>
      <c r="E1255" s="34" t="s">
        <v>6153</v>
      </c>
      <c r="F1255" s="35">
        <v>8862042</v>
      </c>
      <c r="G1255" s="36" t="s">
        <v>2255</v>
      </c>
      <c r="H1255" s="35">
        <v>886204</v>
      </c>
      <c r="I1255" s="34" t="s">
        <v>2613</v>
      </c>
      <c r="J1255" s="34" t="s">
        <v>2614</v>
      </c>
      <c r="K1255" s="50">
        <f t="shared" si="87"/>
        <v>1099</v>
      </c>
      <c r="L1255" s="38">
        <f t="shared" si="88"/>
        <v>9748246</v>
      </c>
      <c r="M1255" t="str">
        <f t="shared" si="89"/>
        <v/>
      </c>
    </row>
    <row r="1256" spans="2:19" hidden="1" outlineLevel="1">
      <c r="B1256" s="33">
        <v>44937</v>
      </c>
      <c r="C1256" s="34" t="s">
        <v>6154</v>
      </c>
      <c r="D1256" s="34" t="s">
        <v>2256</v>
      </c>
      <c r="E1256" s="34" t="s">
        <v>6155</v>
      </c>
      <c r="F1256" s="35">
        <v>18088904</v>
      </c>
      <c r="G1256" s="36" t="s">
        <v>2255</v>
      </c>
      <c r="H1256" s="35">
        <v>1808890</v>
      </c>
      <c r="I1256" s="34" t="s">
        <v>2621</v>
      </c>
      <c r="J1256" s="34" t="s">
        <v>2622</v>
      </c>
      <c r="K1256" s="50">
        <f t="shared" si="87"/>
        <v>1101</v>
      </c>
      <c r="L1256" s="38">
        <f t="shared" si="88"/>
        <v>19897794</v>
      </c>
      <c r="M1256" t="str">
        <f t="shared" si="89"/>
        <v/>
      </c>
    </row>
    <row r="1257" spans="2:19" hidden="1" outlineLevel="1">
      <c r="B1257" s="33">
        <v>44937</v>
      </c>
      <c r="C1257" s="34" t="s">
        <v>6156</v>
      </c>
      <c r="D1257" s="34" t="s">
        <v>2256</v>
      </c>
      <c r="E1257" s="34" t="s">
        <v>6157</v>
      </c>
      <c r="F1257" s="35">
        <v>424200</v>
      </c>
      <c r="G1257" s="36" t="s">
        <v>2255</v>
      </c>
      <c r="H1257" s="35">
        <v>42420</v>
      </c>
      <c r="I1257" s="34" t="s">
        <v>4791</v>
      </c>
      <c r="J1257" s="34" t="s">
        <v>4792</v>
      </c>
      <c r="K1257" s="50">
        <f t="shared" si="87"/>
        <v>1102</v>
      </c>
      <c r="L1257" s="38">
        <f t="shared" si="88"/>
        <v>466620</v>
      </c>
      <c r="M1257" t="str">
        <f t="shared" si="89"/>
        <v/>
      </c>
    </row>
    <row r="1258" spans="2:19" hidden="1" outlineLevel="1">
      <c r="B1258" s="33">
        <v>44937</v>
      </c>
      <c r="C1258" s="34" t="s">
        <v>6158</v>
      </c>
      <c r="D1258" s="34" t="s">
        <v>2256</v>
      </c>
      <c r="E1258" s="34" t="s">
        <v>6159</v>
      </c>
      <c r="F1258" s="35">
        <v>1189648</v>
      </c>
      <c r="G1258" s="36" t="s">
        <v>2255</v>
      </c>
      <c r="H1258" s="35">
        <v>118965</v>
      </c>
      <c r="I1258" s="34" t="s">
        <v>2625</v>
      </c>
      <c r="J1258" s="34" t="s">
        <v>2626</v>
      </c>
      <c r="K1258" s="50">
        <f t="shared" si="87"/>
        <v>1103</v>
      </c>
      <c r="L1258" s="38">
        <f t="shared" si="88"/>
        <v>1308613</v>
      </c>
      <c r="M1258" t="str">
        <f t="shared" si="89"/>
        <v/>
      </c>
    </row>
    <row r="1259" spans="2:19" hidden="1" outlineLevel="1">
      <c r="B1259" s="33">
        <v>44937</v>
      </c>
      <c r="C1259" s="34" t="s">
        <v>6160</v>
      </c>
      <c r="D1259" s="34" t="s">
        <v>2256</v>
      </c>
      <c r="E1259" s="34" t="s">
        <v>6161</v>
      </c>
      <c r="F1259" s="35">
        <v>865200</v>
      </c>
      <c r="G1259" s="36" t="s">
        <v>2255</v>
      </c>
      <c r="H1259" s="35">
        <v>86520</v>
      </c>
      <c r="I1259" s="34" t="s">
        <v>2625</v>
      </c>
      <c r="J1259" s="34" t="s">
        <v>2626</v>
      </c>
      <c r="K1259" s="50">
        <f t="shared" si="87"/>
        <v>1104</v>
      </c>
      <c r="L1259" s="38">
        <f t="shared" si="88"/>
        <v>951720</v>
      </c>
      <c r="M1259" t="str">
        <f t="shared" si="89"/>
        <v/>
      </c>
    </row>
    <row r="1260" spans="2:19" hidden="1" outlineLevel="1">
      <c r="B1260" s="33">
        <v>44998</v>
      </c>
      <c r="C1260" s="34" t="s">
        <v>3980</v>
      </c>
      <c r="D1260" s="34" t="s">
        <v>2256</v>
      </c>
      <c r="E1260" s="34" t="s">
        <v>3981</v>
      </c>
      <c r="F1260" s="35">
        <v>1102500</v>
      </c>
      <c r="G1260" s="36" t="s">
        <v>2255</v>
      </c>
      <c r="H1260" s="35">
        <v>110250</v>
      </c>
      <c r="I1260" s="34" t="s">
        <v>2443</v>
      </c>
      <c r="J1260" s="34" t="s">
        <v>2444</v>
      </c>
      <c r="K1260" s="50">
        <f t="shared" si="87"/>
        <v>13512</v>
      </c>
      <c r="L1260" s="38">
        <f t="shared" si="88"/>
        <v>1212750</v>
      </c>
      <c r="M1260" t="str">
        <f t="shared" si="89"/>
        <v/>
      </c>
    </row>
    <row r="1261" spans="2:19" hidden="1" outlineLevel="1">
      <c r="B1261" s="33">
        <v>44938</v>
      </c>
      <c r="C1261" s="34" t="s">
        <v>6164</v>
      </c>
      <c r="D1261" s="34" t="s">
        <v>4993</v>
      </c>
      <c r="E1261" s="34" t="s">
        <v>5481</v>
      </c>
      <c r="F1261" s="35">
        <v>-50182</v>
      </c>
      <c r="G1261" s="36" t="s">
        <v>2568</v>
      </c>
      <c r="H1261" s="35">
        <v>-4015</v>
      </c>
      <c r="I1261" s="34" t="s">
        <v>2475</v>
      </c>
      <c r="J1261" s="34" t="s">
        <v>2476</v>
      </c>
      <c r="K1261">
        <f t="shared" si="87"/>
        <v>53</v>
      </c>
      <c r="L1261" s="38">
        <f t="shared" si="88"/>
        <v>-54197</v>
      </c>
      <c r="M1261" t="str">
        <f t="shared" si="89"/>
        <v>HT</v>
      </c>
      <c r="Q1261" t="e">
        <f>+VLOOKUP(K1261,'22.04.2023'!O$182:P$408,2,0)</f>
        <v>#N/A</v>
      </c>
    </row>
    <row r="1262" spans="2:19" hidden="1" outlineLevel="1">
      <c r="B1262" s="33">
        <v>44938</v>
      </c>
      <c r="C1262" s="34" t="s">
        <v>6165</v>
      </c>
      <c r="D1262" s="34" t="s">
        <v>3460</v>
      </c>
      <c r="E1262" s="34" t="s">
        <v>5481</v>
      </c>
      <c r="F1262" s="35">
        <v>-333174</v>
      </c>
      <c r="G1262" s="36" t="s">
        <v>2568</v>
      </c>
      <c r="H1262" s="35">
        <v>-26654</v>
      </c>
      <c r="I1262" s="34" t="s">
        <v>2308</v>
      </c>
      <c r="J1262" s="34" t="s">
        <v>2309</v>
      </c>
      <c r="K1262">
        <f t="shared" si="87"/>
        <v>836</v>
      </c>
      <c r="L1262" s="38">
        <f t="shared" si="88"/>
        <v>-359828</v>
      </c>
      <c r="M1262" t="str">
        <f t="shared" si="89"/>
        <v>HT</v>
      </c>
      <c r="Q1262" t="e">
        <f>+VLOOKUP(K1262,'22.04.2023'!O$182:P$408,2,0)</f>
        <v>#N/A</v>
      </c>
    </row>
    <row r="1263" spans="2:19" hidden="1" outlineLevel="1">
      <c r="B1263" s="33">
        <v>44938</v>
      </c>
      <c r="C1263" s="34" t="s">
        <v>6166</v>
      </c>
      <c r="D1263" s="34" t="s">
        <v>2256</v>
      </c>
      <c r="E1263" s="34" t="s">
        <v>6167</v>
      </c>
      <c r="F1263" s="35">
        <v>2296917</v>
      </c>
      <c r="G1263" s="36" t="s">
        <v>2255</v>
      </c>
      <c r="H1263" s="35">
        <v>229692</v>
      </c>
      <c r="I1263" s="34" t="s">
        <v>2265</v>
      </c>
      <c r="J1263" s="34" t="s">
        <v>2266</v>
      </c>
      <c r="K1263" s="50">
        <f t="shared" si="87"/>
        <v>1243</v>
      </c>
      <c r="L1263" s="38">
        <f t="shared" si="88"/>
        <v>2526609</v>
      </c>
      <c r="M1263" t="str">
        <f t="shared" si="89"/>
        <v/>
      </c>
    </row>
    <row r="1264" spans="2:19" hidden="1" outlineLevel="1">
      <c r="B1264" s="33">
        <v>44938</v>
      </c>
      <c r="C1264" s="34" t="s">
        <v>6168</v>
      </c>
      <c r="D1264" s="34" t="s">
        <v>2256</v>
      </c>
      <c r="E1264" s="34" t="s">
        <v>4657</v>
      </c>
      <c r="F1264" s="35">
        <v>825378</v>
      </c>
      <c r="G1264" s="36" t="s">
        <v>2255</v>
      </c>
      <c r="H1264" s="35">
        <v>82538</v>
      </c>
      <c r="I1264" s="34" t="s">
        <v>2308</v>
      </c>
      <c r="J1264" s="34" t="s">
        <v>2309</v>
      </c>
      <c r="K1264" s="50">
        <f t="shared" si="87"/>
        <v>1366</v>
      </c>
      <c r="L1264" s="38">
        <f t="shared" si="88"/>
        <v>907916</v>
      </c>
      <c r="M1264" t="str">
        <f t="shared" si="89"/>
        <v/>
      </c>
    </row>
    <row r="1265" spans="1:19" hidden="1" outlineLevel="1">
      <c r="B1265" s="33">
        <v>44938</v>
      </c>
      <c r="C1265" s="34" t="s">
        <v>6169</v>
      </c>
      <c r="D1265" s="34" t="s">
        <v>2256</v>
      </c>
      <c r="E1265" s="34" t="s">
        <v>2460</v>
      </c>
      <c r="F1265" s="35">
        <v>250910</v>
      </c>
      <c r="G1265" s="36" t="s">
        <v>2255</v>
      </c>
      <c r="H1265" s="35">
        <v>25091</v>
      </c>
      <c r="I1265" s="34" t="s">
        <v>2308</v>
      </c>
      <c r="J1265" s="34" t="s">
        <v>2309</v>
      </c>
      <c r="K1265" s="50">
        <f t="shared" si="87"/>
        <v>1386</v>
      </c>
      <c r="L1265" s="38">
        <f t="shared" si="88"/>
        <v>276001</v>
      </c>
      <c r="M1265" t="str">
        <f t="shared" si="89"/>
        <v/>
      </c>
    </row>
    <row r="1266" spans="1:19" outlineLevel="1">
      <c r="A1266" s="75"/>
      <c r="B1266" s="69">
        <v>44999</v>
      </c>
      <c r="C1266" s="70" t="s">
        <v>5626</v>
      </c>
      <c r="D1266" s="70" t="s">
        <v>6719</v>
      </c>
      <c r="E1266" s="70" t="s">
        <v>5481</v>
      </c>
      <c r="F1266" s="71">
        <v>-50182</v>
      </c>
      <c r="G1266" s="72" t="s">
        <v>2255</v>
      </c>
      <c r="H1266" s="71">
        <v>-5018</v>
      </c>
      <c r="I1266" s="70" t="s">
        <v>2426</v>
      </c>
      <c r="J1266" s="70" t="s">
        <v>2427</v>
      </c>
      <c r="K1266" s="75">
        <f t="shared" si="87"/>
        <v>377</v>
      </c>
      <c r="L1266" s="74">
        <f t="shared" si="88"/>
        <v>-55200</v>
      </c>
      <c r="M1266" s="75" t="str">
        <f t="shared" si="89"/>
        <v>HT</v>
      </c>
      <c r="N1266" s="75"/>
      <c r="O1266" s="75"/>
      <c r="P1266" s="75"/>
      <c r="Q1266" s="75">
        <f>+VLOOKUP(K1266,'20,04,2023'!Q$25:R$1054,2,0)</f>
        <v>-55200</v>
      </c>
      <c r="R1266" s="74">
        <f>+L1266-Q1266</f>
        <v>0</v>
      </c>
      <c r="S1266" s="75" t="s">
        <v>8323</v>
      </c>
    </row>
    <row r="1267" spans="1:19" hidden="1" outlineLevel="1">
      <c r="B1267" s="33">
        <v>44938</v>
      </c>
      <c r="C1267" s="34" t="s">
        <v>6172</v>
      </c>
      <c r="D1267" s="34" t="s">
        <v>2256</v>
      </c>
      <c r="E1267" s="34" t="s">
        <v>3813</v>
      </c>
      <c r="F1267" s="35">
        <v>1073403</v>
      </c>
      <c r="G1267" s="36" t="s">
        <v>2255</v>
      </c>
      <c r="H1267" s="35">
        <v>107340</v>
      </c>
      <c r="I1267" s="34" t="s">
        <v>2308</v>
      </c>
      <c r="J1267" s="34" t="s">
        <v>2309</v>
      </c>
      <c r="K1267" s="50">
        <f t="shared" si="87"/>
        <v>1389</v>
      </c>
      <c r="L1267" s="38">
        <f t="shared" si="88"/>
        <v>1180743</v>
      </c>
      <c r="M1267" t="str">
        <f t="shared" si="89"/>
        <v/>
      </c>
    </row>
    <row r="1268" spans="1:19" hidden="1" outlineLevel="1">
      <c r="B1268" s="33">
        <v>44938</v>
      </c>
      <c r="C1268" s="34" t="s">
        <v>6173</v>
      </c>
      <c r="D1268" s="34" t="s">
        <v>2256</v>
      </c>
      <c r="E1268" s="34" t="s">
        <v>2468</v>
      </c>
      <c r="F1268" s="35">
        <v>1680259</v>
      </c>
      <c r="G1268" s="36" t="s">
        <v>2255</v>
      </c>
      <c r="H1268" s="35">
        <v>168026</v>
      </c>
      <c r="I1268" s="34" t="s">
        <v>2308</v>
      </c>
      <c r="J1268" s="34" t="s">
        <v>2309</v>
      </c>
      <c r="K1268" s="50">
        <f t="shared" si="87"/>
        <v>1390</v>
      </c>
      <c r="L1268" s="38">
        <f t="shared" si="88"/>
        <v>1848285</v>
      </c>
      <c r="M1268" t="str">
        <f t="shared" si="89"/>
        <v/>
      </c>
    </row>
    <row r="1269" spans="1:19" hidden="1" outlineLevel="1">
      <c r="B1269" s="33">
        <v>44938</v>
      </c>
      <c r="C1269" s="34" t="s">
        <v>6174</v>
      </c>
      <c r="D1269" s="34" t="s">
        <v>2256</v>
      </c>
      <c r="E1269" s="34" t="s">
        <v>4377</v>
      </c>
      <c r="F1269" s="35">
        <v>200728</v>
      </c>
      <c r="G1269" s="36" t="s">
        <v>2255</v>
      </c>
      <c r="H1269" s="35">
        <v>20073</v>
      </c>
      <c r="I1269" s="34" t="s">
        <v>2308</v>
      </c>
      <c r="J1269" s="34" t="s">
        <v>2309</v>
      </c>
      <c r="K1269" s="50">
        <f t="shared" si="87"/>
        <v>1391</v>
      </c>
      <c r="L1269" s="38">
        <f t="shared" si="88"/>
        <v>220801</v>
      </c>
      <c r="M1269" t="str">
        <f t="shared" si="89"/>
        <v/>
      </c>
    </row>
    <row r="1270" spans="1:19" hidden="1" outlineLevel="1">
      <c r="B1270" s="33">
        <v>44938</v>
      </c>
      <c r="C1270" s="34" t="s">
        <v>6175</v>
      </c>
      <c r="D1270" s="34" t="s">
        <v>2256</v>
      </c>
      <c r="E1270" s="34" t="s">
        <v>2357</v>
      </c>
      <c r="F1270" s="35">
        <v>250910</v>
      </c>
      <c r="G1270" s="36" t="s">
        <v>2255</v>
      </c>
      <c r="H1270" s="35">
        <v>25091</v>
      </c>
      <c r="I1270" s="34" t="s">
        <v>2308</v>
      </c>
      <c r="J1270" s="34" t="s">
        <v>2309</v>
      </c>
      <c r="K1270" s="50">
        <f t="shared" si="87"/>
        <v>1392</v>
      </c>
      <c r="L1270" s="38">
        <f t="shared" si="88"/>
        <v>276001</v>
      </c>
      <c r="M1270" t="str">
        <f t="shared" si="89"/>
        <v/>
      </c>
    </row>
    <row r="1271" spans="1:19" hidden="1" outlineLevel="1">
      <c r="B1271" s="33">
        <v>44938</v>
      </c>
      <c r="C1271" s="34" t="s">
        <v>6176</v>
      </c>
      <c r="D1271" s="34" t="s">
        <v>2256</v>
      </c>
      <c r="E1271" s="34" t="s">
        <v>6177</v>
      </c>
      <c r="F1271" s="35">
        <v>1644986</v>
      </c>
      <c r="G1271" s="36" t="s">
        <v>2255</v>
      </c>
      <c r="H1271" s="35">
        <v>164499</v>
      </c>
      <c r="I1271" s="34" t="s">
        <v>2265</v>
      </c>
      <c r="J1271" s="34" t="s">
        <v>2266</v>
      </c>
      <c r="K1271" s="50">
        <f t="shared" si="87"/>
        <v>1394</v>
      </c>
      <c r="L1271" s="38">
        <f t="shared" si="88"/>
        <v>1809485</v>
      </c>
      <c r="M1271" t="str">
        <f t="shared" si="89"/>
        <v/>
      </c>
    </row>
    <row r="1272" spans="1:19" hidden="1" outlineLevel="1">
      <c r="B1272" s="33">
        <v>44938</v>
      </c>
      <c r="C1272" s="34" t="s">
        <v>6178</v>
      </c>
      <c r="D1272" s="34" t="s">
        <v>2256</v>
      </c>
      <c r="E1272" s="34" t="s">
        <v>6179</v>
      </c>
      <c r="F1272" s="35">
        <v>775023</v>
      </c>
      <c r="G1272" s="36" t="s">
        <v>2255</v>
      </c>
      <c r="H1272" s="35">
        <v>77502</v>
      </c>
      <c r="I1272" s="34" t="s">
        <v>2308</v>
      </c>
      <c r="J1272" s="34" t="s">
        <v>2309</v>
      </c>
      <c r="K1272" s="50">
        <f t="shared" si="87"/>
        <v>1414</v>
      </c>
      <c r="L1272" s="38">
        <f t="shared" si="88"/>
        <v>852525</v>
      </c>
      <c r="M1272" t="str">
        <f t="shared" si="89"/>
        <v/>
      </c>
    </row>
    <row r="1273" spans="1:19" hidden="1" outlineLevel="1">
      <c r="B1273" s="33">
        <v>44938</v>
      </c>
      <c r="C1273" s="34" t="s">
        <v>6180</v>
      </c>
      <c r="D1273" s="34" t="s">
        <v>2256</v>
      </c>
      <c r="E1273" s="34" t="s">
        <v>3394</v>
      </c>
      <c r="F1273" s="35">
        <v>789772</v>
      </c>
      <c r="G1273" s="36" t="s">
        <v>2255</v>
      </c>
      <c r="H1273" s="35">
        <v>78977</v>
      </c>
      <c r="I1273" s="34" t="s">
        <v>2308</v>
      </c>
      <c r="J1273" s="34" t="s">
        <v>2309</v>
      </c>
      <c r="K1273" s="50">
        <f t="shared" si="87"/>
        <v>1417</v>
      </c>
      <c r="L1273" s="38">
        <f t="shared" si="88"/>
        <v>868749</v>
      </c>
      <c r="M1273" t="str">
        <f t="shared" si="89"/>
        <v/>
      </c>
    </row>
    <row r="1274" spans="1:19" hidden="1" outlineLevel="1">
      <c r="B1274" s="33">
        <v>44938</v>
      </c>
      <c r="C1274" s="34" t="s">
        <v>6181</v>
      </c>
      <c r="D1274" s="34" t="s">
        <v>2256</v>
      </c>
      <c r="E1274" s="34" t="s">
        <v>6182</v>
      </c>
      <c r="F1274" s="35">
        <v>4453756</v>
      </c>
      <c r="G1274" s="36" t="s">
        <v>2255</v>
      </c>
      <c r="H1274" s="35">
        <v>445376</v>
      </c>
      <c r="I1274" s="34" t="s">
        <v>2426</v>
      </c>
      <c r="J1274" s="34" t="s">
        <v>2427</v>
      </c>
      <c r="K1274" s="50">
        <f t="shared" si="87"/>
        <v>1419</v>
      </c>
      <c r="L1274" s="38">
        <f t="shared" si="88"/>
        <v>4899132</v>
      </c>
      <c r="M1274" t="str">
        <f t="shared" si="89"/>
        <v/>
      </c>
    </row>
    <row r="1275" spans="1:19" hidden="1" outlineLevel="1">
      <c r="B1275" s="33">
        <v>44938</v>
      </c>
      <c r="C1275" s="34" t="s">
        <v>6183</v>
      </c>
      <c r="D1275" s="34" t="s">
        <v>2256</v>
      </c>
      <c r="E1275" s="34" t="s">
        <v>6184</v>
      </c>
      <c r="F1275" s="35">
        <v>6805252</v>
      </c>
      <c r="G1275" s="36" t="s">
        <v>2255</v>
      </c>
      <c r="H1275" s="35">
        <v>680525</v>
      </c>
      <c r="I1275" s="34" t="s">
        <v>2318</v>
      </c>
      <c r="J1275" s="34" t="s">
        <v>2319</v>
      </c>
      <c r="K1275" s="50">
        <f t="shared" si="87"/>
        <v>1420</v>
      </c>
      <c r="L1275" s="38">
        <f t="shared" si="88"/>
        <v>7485777</v>
      </c>
      <c r="M1275" t="str">
        <f t="shared" si="89"/>
        <v/>
      </c>
    </row>
    <row r="1276" spans="1:19" hidden="1" outlineLevel="1">
      <c r="B1276" s="33">
        <v>44938</v>
      </c>
      <c r="C1276" s="34" t="s">
        <v>6185</v>
      </c>
      <c r="D1276" s="34" t="s">
        <v>2256</v>
      </c>
      <c r="E1276" s="34" t="s">
        <v>6186</v>
      </c>
      <c r="F1276" s="35">
        <v>1337385</v>
      </c>
      <c r="G1276" s="36" t="s">
        <v>2255</v>
      </c>
      <c r="H1276" s="35">
        <v>133739</v>
      </c>
      <c r="I1276" s="34" t="s">
        <v>2485</v>
      </c>
      <c r="J1276" s="34" t="s">
        <v>2486</v>
      </c>
      <c r="K1276" s="50">
        <f t="shared" si="87"/>
        <v>1425</v>
      </c>
      <c r="L1276" s="38">
        <f t="shared" si="88"/>
        <v>1471124</v>
      </c>
      <c r="M1276" t="str">
        <f t="shared" si="89"/>
        <v/>
      </c>
    </row>
    <row r="1277" spans="1:19" hidden="1" outlineLevel="1">
      <c r="B1277" s="33">
        <v>44938</v>
      </c>
      <c r="C1277" s="34" t="s">
        <v>6187</v>
      </c>
      <c r="D1277" s="34" t="s">
        <v>2256</v>
      </c>
      <c r="E1277" s="34" t="s">
        <v>6188</v>
      </c>
      <c r="F1277" s="35">
        <v>150546</v>
      </c>
      <c r="G1277" s="36" t="s">
        <v>2255</v>
      </c>
      <c r="H1277" s="35">
        <v>15055</v>
      </c>
      <c r="I1277" s="34" t="s">
        <v>2308</v>
      </c>
      <c r="J1277" s="34" t="s">
        <v>2309</v>
      </c>
      <c r="K1277" s="50">
        <f t="shared" si="87"/>
        <v>1442</v>
      </c>
      <c r="L1277" s="38">
        <f t="shared" si="88"/>
        <v>165601</v>
      </c>
      <c r="M1277" t="str">
        <f t="shared" si="89"/>
        <v/>
      </c>
    </row>
    <row r="1278" spans="1:19" hidden="1" outlineLevel="1">
      <c r="B1278" s="33">
        <v>44938</v>
      </c>
      <c r="C1278" s="34" t="s">
        <v>6189</v>
      </c>
      <c r="D1278" s="34" t="s">
        <v>2256</v>
      </c>
      <c r="E1278" s="34" t="s">
        <v>6190</v>
      </c>
      <c r="F1278" s="35">
        <v>519120</v>
      </c>
      <c r="G1278" s="36" t="s">
        <v>2255</v>
      </c>
      <c r="H1278" s="35">
        <v>51912</v>
      </c>
      <c r="I1278" s="34" t="s">
        <v>2308</v>
      </c>
      <c r="J1278" s="34" t="s">
        <v>2309</v>
      </c>
      <c r="K1278" s="50">
        <f t="shared" si="87"/>
        <v>1443</v>
      </c>
      <c r="L1278" s="38">
        <f t="shared" si="88"/>
        <v>571032</v>
      </c>
      <c r="M1278" t="str">
        <f t="shared" si="89"/>
        <v/>
      </c>
    </row>
    <row r="1279" spans="1:19" s="75" customFormat="1" hidden="1" outlineLevel="1">
      <c r="A1279"/>
      <c r="B1279" s="33">
        <v>44939</v>
      </c>
      <c r="C1279" s="34" t="s">
        <v>5310</v>
      </c>
      <c r="D1279" s="34" t="s">
        <v>6191</v>
      </c>
      <c r="E1279" s="34" t="s">
        <v>5481</v>
      </c>
      <c r="F1279" s="35">
        <v>-282296</v>
      </c>
      <c r="G1279" s="36" t="s">
        <v>2568</v>
      </c>
      <c r="H1279" s="35">
        <v>-22583</v>
      </c>
      <c r="I1279" s="34" t="s">
        <v>2314</v>
      </c>
      <c r="J1279" s="34" t="s">
        <v>2315</v>
      </c>
      <c r="K1279">
        <f t="shared" si="87"/>
        <v>18</v>
      </c>
      <c r="L1279" s="38">
        <f t="shared" si="88"/>
        <v>-304879</v>
      </c>
      <c r="M1279" t="str">
        <f t="shared" si="89"/>
        <v>HT</v>
      </c>
      <c r="N1279"/>
      <c r="O1279"/>
      <c r="P1279"/>
      <c r="Q1279" t="e">
        <f>+VLOOKUP(K1279,'22.04.2023'!O$182:P$408,2,0)</f>
        <v>#N/A</v>
      </c>
      <c r="R1279"/>
      <c r="S1279"/>
    </row>
    <row r="1280" spans="1:19" hidden="1" outlineLevel="1">
      <c r="B1280" s="33">
        <v>44939</v>
      </c>
      <c r="C1280" s="34" t="s">
        <v>5314</v>
      </c>
      <c r="D1280" s="34" t="s">
        <v>6191</v>
      </c>
      <c r="E1280" s="34" t="s">
        <v>5481</v>
      </c>
      <c r="F1280" s="35">
        <v>-282296</v>
      </c>
      <c r="G1280" s="36" t="s">
        <v>2255</v>
      </c>
      <c r="H1280" s="35">
        <v>-28230</v>
      </c>
      <c r="I1280" s="34" t="s">
        <v>2314</v>
      </c>
      <c r="J1280" s="34" t="s">
        <v>2315</v>
      </c>
      <c r="K1280">
        <f t="shared" si="87"/>
        <v>20</v>
      </c>
      <c r="L1280" s="38">
        <f t="shared" si="88"/>
        <v>-310526</v>
      </c>
      <c r="M1280" t="str">
        <f t="shared" si="89"/>
        <v>HT</v>
      </c>
      <c r="Q1280" t="e">
        <f>+VLOOKUP(K1280,'22.04.2023'!O$182:P$408,2,0)</f>
        <v>#N/A</v>
      </c>
    </row>
    <row r="1281" spans="2:19" hidden="1" outlineLevel="1">
      <c r="B1281" s="33">
        <v>44939</v>
      </c>
      <c r="C1281" s="34" t="s">
        <v>6192</v>
      </c>
      <c r="D1281" s="34" t="s">
        <v>6191</v>
      </c>
      <c r="E1281" s="34" t="s">
        <v>5481</v>
      </c>
      <c r="F1281" s="35">
        <v>-260073</v>
      </c>
      <c r="G1281" s="36" t="s">
        <v>2255</v>
      </c>
      <c r="H1281" s="35">
        <v>-26007</v>
      </c>
      <c r="I1281" s="34" t="s">
        <v>2314</v>
      </c>
      <c r="J1281" s="34" t="s">
        <v>2315</v>
      </c>
      <c r="K1281">
        <f t="shared" si="87"/>
        <v>22</v>
      </c>
      <c r="L1281" s="38">
        <f t="shared" si="88"/>
        <v>-286080</v>
      </c>
      <c r="M1281" t="str">
        <f t="shared" si="89"/>
        <v>HT</v>
      </c>
      <c r="Q1281">
        <v>0</v>
      </c>
      <c r="R1281" s="38">
        <f>+Q1281-L1281</f>
        <v>286080</v>
      </c>
    </row>
    <row r="1282" spans="2:19" outlineLevel="1">
      <c r="B1282" s="33">
        <v>44939</v>
      </c>
      <c r="C1282" s="34" t="s">
        <v>6193</v>
      </c>
      <c r="D1282" s="34" t="s">
        <v>3460</v>
      </c>
      <c r="E1282" s="34" t="s">
        <v>5481</v>
      </c>
      <c r="F1282" s="35">
        <v>-110250</v>
      </c>
      <c r="G1282" s="36" t="s">
        <v>2568</v>
      </c>
      <c r="H1282" s="35">
        <v>-8820</v>
      </c>
      <c r="I1282" s="34" t="s">
        <v>2308</v>
      </c>
      <c r="J1282" s="34" t="s">
        <v>2309</v>
      </c>
      <c r="K1282">
        <f t="shared" si="87"/>
        <v>858</v>
      </c>
      <c r="L1282" s="38">
        <f t="shared" si="88"/>
        <v>-119070</v>
      </c>
      <c r="M1282" t="str">
        <f t="shared" si="89"/>
        <v>HT</v>
      </c>
      <c r="Q1282">
        <f>+VLOOKUP(K1282,'22.04.2023'!O$182:P$408,2,0)</f>
        <v>-119070</v>
      </c>
      <c r="R1282" s="38">
        <f>+Q1282-L1282</f>
        <v>0</v>
      </c>
      <c r="S1282" t="s">
        <v>8325</v>
      </c>
    </row>
    <row r="1283" spans="2:19" hidden="1" outlineLevel="1">
      <c r="B1283" s="33">
        <v>44939</v>
      </c>
      <c r="C1283" s="34" t="s">
        <v>6075</v>
      </c>
      <c r="D1283" s="34" t="s">
        <v>3460</v>
      </c>
      <c r="E1283" s="34" t="s">
        <v>5481</v>
      </c>
      <c r="F1283" s="35">
        <v>-255565</v>
      </c>
      <c r="G1283" s="36" t="s">
        <v>2568</v>
      </c>
      <c r="H1283" s="35">
        <v>-20445</v>
      </c>
      <c r="I1283" s="34" t="s">
        <v>2308</v>
      </c>
      <c r="J1283" s="34" t="s">
        <v>2309</v>
      </c>
      <c r="K1283">
        <f t="shared" si="87"/>
        <v>975</v>
      </c>
      <c r="L1283" s="38">
        <f t="shared" si="88"/>
        <v>-276010</v>
      </c>
      <c r="M1283" t="str">
        <f t="shared" si="89"/>
        <v>HT</v>
      </c>
      <c r="Q1283" t="e">
        <f>+VLOOKUP(K1283,'22.04.2023'!O$182:P$408,2,0)</f>
        <v>#N/A</v>
      </c>
    </row>
    <row r="1284" spans="2:19" hidden="1" outlineLevel="1">
      <c r="B1284" s="33">
        <v>44939</v>
      </c>
      <c r="C1284" s="34" t="s">
        <v>6121</v>
      </c>
      <c r="D1284" s="34" t="s">
        <v>3460</v>
      </c>
      <c r="E1284" s="34" t="s">
        <v>5481</v>
      </c>
      <c r="F1284" s="35">
        <v>-200728</v>
      </c>
      <c r="G1284" s="36" t="s">
        <v>2568</v>
      </c>
      <c r="H1284" s="35">
        <v>-16058</v>
      </c>
      <c r="I1284" s="34" t="s">
        <v>2308</v>
      </c>
      <c r="J1284" s="34" t="s">
        <v>2309</v>
      </c>
      <c r="K1284">
        <f t="shared" ref="K1284:K1347" si="90">+C1284*1</f>
        <v>1043</v>
      </c>
      <c r="L1284" s="38">
        <f t="shared" ref="L1284:L1347" si="91">+F1284+H1284</f>
        <v>-216786</v>
      </c>
      <c r="M1284" t="str">
        <f t="shared" ref="M1284:M1347" si="92">+IF(L1284&gt;=0,"","HT")</f>
        <v>HT</v>
      </c>
      <c r="Q1284" t="e">
        <f>+VLOOKUP(K1284,'22.04.2023'!O$182:P$408,2,0)</f>
        <v>#N/A</v>
      </c>
    </row>
    <row r="1285" spans="2:19" hidden="1" outlineLevel="1">
      <c r="B1285" s="33">
        <v>44939</v>
      </c>
      <c r="C1285" s="34" t="s">
        <v>6194</v>
      </c>
      <c r="D1285" s="34" t="s">
        <v>2256</v>
      </c>
      <c r="E1285" s="34" t="s">
        <v>4277</v>
      </c>
      <c r="F1285" s="35">
        <v>1590443</v>
      </c>
      <c r="G1285" s="36" t="s">
        <v>2255</v>
      </c>
      <c r="H1285" s="35">
        <v>159044</v>
      </c>
      <c r="I1285" s="34" t="s">
        <v>2308</v>
      </c>
      <c r="J1285" s="34" t="s">
        <v>2309</v>
      </c>
      <c r="K1285" s="50">
        <f t="shared" si="90"/>
        <v>1464</v>
      </c>
      <c r="L1285" s="38">
        <f t="shared" si="91"/>
        <v>1749487</v>
      </c>
      <c r="M1285" t="str">
        <f t="shared" si="92"/>
        <v/>
      </c>
    </row>
    <row r="1286" spans="2:19" hidden="1" outlineLevel="1">
      <c r="B1286" s="33">
        <v>44939</v>
      </c>
      <c r="C1286" s="34" t="s">
        <v>6195</v>
      </c>
      <c r="D1286" s="34" t="s">
        <v>2256</v>
      </c>
      <c r="E1286" s="34" t="s">
        <v>2409</v>
      </c>
      <c r="F1286" s="35">
        <v>618065</v>
      </c>
      <c r="G1286" s="36" t="s">
        <v>2255</v>
      </c>
      <c r="H1286" s="35">
        <v>61807</v>
      </c>
      <c r="I1286" s="34" t="s">
        <v>2308</v>
      </c>
      <c r="J1286" s="34" t="s">
        <v>2309</v>
      </c>
      <c r="K1286" s="50">
        <f t="shared" si="90"/>
        <v>1470</v>
      </c>
      <c r="L1286" s="38">
        <f t="shared" si="91"/>
        <v>679872</v>
      </c>
      <c r="M1286" t="str">
        <f t="shared" si="92"/>
        <v/>
      </c>
    </row>
    <row r="1287" spans="2:19" hidden="1" outlineLevel="1">
      <c r="B1287" s="33">
        <v>44939</v>
      </c>
      <c r="C1287" s="34" t="s">
        <v>6196</v>
      </c>
      <c r="D1287" s="34" t="s">
        <v>2256</v>
      </c>
      <c r="E1287" s="34" t="s">
        <v>6197</v>
      </c>
      <c r="F1287" s="35">
        <v>10054905</v>
      </c>
      <c r="G1287" s="36" t="s">
        <v>2255</v>
      </c>
      <c r="H1287" s="35">
        <v>1005491</v>
      </c>
      <c r="I1287" s="34" t="s">
        <v>2500</v>
      </c>
      <c r="J1287" s="34" t="s">
        <v>2501</v>
      </c>
      <c r="K1287" s="50">
        <f t="shared" si="90"/>
        <v>1489</v>
      </c>
      <c r="L1287" s="38">
        <f t="shared" si="91"/>
        <v>11060396</v>
      </c>
      <c r="M1287" t="str">
        <f t="shared" si="92"/>
        <v/>
      </c>
    </row>
    <row r="1288" spans="2:19" hidden="1" outlineLevel="1">
      <c r="B1288" s="33">
        <v>44939</v>
      </c>
      <c r="C1288" s="34" t="s">
        <v>6198</v>
      </c>
      <c r="D1288" s="34" t="s">
        <v>2256</v>
      </c>
      <c r="E1288" s="34" t="s">
        <v>3564</v>
      </c>
      <c r="F1288" s="35">
        <v>371250</v>
      </c>
      <c r="G1288" s="36" t="s">
        <v>2255</v>
      </c>
      <c r="H1288" s="35">
        <v>37125</v>
      </c>
      <c r="I1288" s="34" t="s">
        <v>2308</v>
      </c>
      <c r="J1288" s="34" t="s">
        <v>2309</v>
      </c>
      <c r="K1288" s="50">
        <f t="shared" si="90"/>
        <v>1490</v>
      </c>
      <c r="L1288" s="38">
        <f t="shared" si="91"/>
        <v>408375</v>
      </c>
      <c r="M1288" t="str">
        <f t="shared" si="92"/>
        <v/>
      </c>
    </row>
    <row r="1289" spans="2:19" hidden="1" outlineLevel="1">
      <c r="B1289" s="33">
        <v>44939</v>
      </c>
      <c r="C1289" s="34" t="s">
        <v>6199</v>
      </c>
      <c r="D1289" s="34" t="s">
        <v>2256</v>
      </c>
      <c r="E1289" s="34" t="s">
        <v>6200</v>
      </c>
      <c r="F1289" s="35">
        <v>3835619</v>
      </c>
      <c r="G1289" s="36" t="s">
        <v>2255</v>
      </c>
      <c r="H1289" s="35">
        <v>383562</v>
      </c>
      <c r="I1289" s="34" t="s">
        <v>2643</v>
      </c>
      <c r="J1289" s="34" t="s">
        <v>2644</v>
      </c>
      <c r="K1289" s="50">
        <f t="shared" si="90"/>
        <v>1499</v>
      </c>
      <c r="L1289" s="38">
        <f t="shared" si="91"/>
        <v>4219181</v>
      </c>
      <c r="M1289" t="str">
        <f t="shared" si="92"/>
        <v/>
      </c>
    </row>
    <row r="1290" spans="2:19" hidden="1" outlineLevel="1">
      <c r="B1290" s="33">
        <v>44939</v>
      </c>
      <c r="C1290" s="34" t="s">
        <v>6201</v>
      </c>
      <c r="D1290" s="34" t="s">
        <v>2256</v>
      </c>
      <c r="E1290" s="34" t="s">
        <v>3738</v>
      </c>
      <c r="F1290" s="35">
        <v>250910</v>
      </c>
      <c r="G1290" s="36" t="s">
        <v>2255</v>
      </c>
      <c r="H1290" s="35">
        <v>25091</v>
      </c>
      <c r="I1290" s="34" t="s">
        <v>2308</v>
      </c>
      <c r="J1290" s="34" t="s">
        <v>2309</v>
      </c>
      <c r="K1290" s="50">
        <f t="shared" si="90"/>
        <v>1502</v>
      </c>
      <c r="L1290" s="38">
        <f t="shared" si="91"/>
        <v>276001</v>
      </c>
      <c r="M1290" t="str">
        <f t="shared" si="92"/>
        <v/>
      </c>
    </row>
    <row r="1291" spans="2:19" hidden="1" outlineLevel="1">
      <c r="B1291" s="33">
        <v>44939</v>
      </c>
      <c r="C1291" s="34" t="s">
        <v>6202</v>
      </c>
      <c r="D1291" s="34" t="s">
        <v>2256</v>
      </c>
      <c r="E1291" s="34" t="s">
        <v>6203</v>
      </c>
      <c r="F1291" s="35">
        <v>3460800</v>
      </c>
      <c r="G1291" s="36" t="s">
        <v>2255</v>
      </c>
      <c r="H1291" s="35">
        <v>346080</v>
      </c>
      <c r="I1291" s="34" t="s">
        <v>2603</v>
      </c>
      <c r="J1291" s="34" t="s">
        <v>2604</v>
      </c>
      <c r="K1291" s="50">
        <f t="shared" si="90"/>
        <v>1510</v>
      </c>
      <c r="L1291" s="38">
        <f t="shared" si="91"/>
        <v>3806880</v>
      </c>
      <c r="M1291" t="str">
        <f t="shared" si="92"/>
        <v/>
      </c>
    </row>
    <row r="1292" spans="2:19" hidden="1" outlineLevel="1">
      <c r="B1292" s="33">
        <v>44939</v>
      </c>
      <c r="C1292" s="34" t="s">
        <v>6204</v>
      </c>
      <c r="D1292" s="34" t="s">
        <v>2256</v>
      </c>
      <c r="E1292" s="34" t="s">
        <v>6205</v>
      </c>
      <c r="F1292" s="35">
        <v>9168356</v>
      </c>
      <c r="G1292" s="36" t="s">
        <v>2255</v>
      </c>
      <c r="H1292" s="35">
        <v>916836</v>
      </c>
      <c r="I1292" s="34" t="s">
        <v>2603</v>
      </c>
      <c r="J1292" s="34" t="s">
        <v>2604</v>
      </c>
      <c r="K1292" s="50">
        <f t="shared" si="90"/>
        <v>1511</v>
      </c>
      <c r="L1292" s="38">
        <f t="shared" si="91"/>
        <v>10085192</v>
      </c>
      <c r="M1292" t="str">
        <f t="shared" si="92"/>
        <v/>
      </c>
    </row>
    <row r="1293" spans="2:19" hidden="1" outlineLevel="1">
      <c r="B1293" s="33">
        <v>44939</v>
      </c>
      <c r="C1293" s="34" t="s">
        <v>6206</v>
      </c>
      <c r="D1293" s="34" t="s">
        <v>2256</v>
      </c>
      <c r="E1293" s="34" t="s">
        <v>6207</v>
      </c>
      <c r="F1293" s="35">
        <v>17318142</v>
      </c>
      <c r="G1293" s="36" t="s">
        <v>2255</v>
      </c>
      <c r="H1293" s="35">
        <v>1731814</v>
      </c>
      <c r="I1293" s="34" t="s">
        <v>2535</v>
      </c>
      <c r="J1293" s="34" t="s">
        <v>2536</v>
      </c>
      <c r="K1293" s="50">
        <f t="shared" si="90"/>
        <v>1513</v>
      </c>
      <c r="L1293" s="38">
        <f t="shared" si="91"/>
        <v>19049956</v>
      </c>
      <c r="M1293" t="str">
        <f t="shared" si="92"/>
        <v/>
      </c>
    </row>
    <row r="1294" spans="2:19" hidden="1" outlineLevel="1">
      <c r="B1294" s="33">
        <v>44939</v>
      </c>
      <c r="C1294" s="34" t="s">
        <v>6208</v>
      </c>
      <c r="D1294" s="34" t="s">
        <v>2256</v>
      </c>
      <c r="E1294" s="34" t="s">
        <v>6209</v>
      </c>
      <c r="F1294" s="35">
        <v>3353347</v>
      </c>
      <c r="G1294" s="36" t="s">
        <v>2255</v>
      </c>
      <c r="H1294" s="35">
        <v>335335</v>
      </c>
      <c r="I1294" s="34" t="s">
        <v>2265</v>
      </c>
      <c r="J1294" s="34" t="s">
        <v>2266</v>
      </c>
      <c r="K1294" s="50">
        <f t="shared" si="90"/>
        <v>1521</v>
      </c>
      <c r="L1294" s="38">
        <f t="shared" si="91"/>
        <v>3688682</v>
      </c>
      <c r="M1294" t="str">
        <f t="shared" si="92"/>
        <v/>
      </c>
    </row>
    <row r="1295" spans="2:19" hidden="1" outlineLevel="1">
      <c r="B1295" s="33">
        <v>44939</v>
      </c>
      <c r="C1295" s="34" t="s">
        <v>6210</v>
      </c>
      <c r="D1295" s="34" t="s">
        <v>2256</v>
      </c>
      <c r="E1295" s="34" t="s">
        <v>6211</v>
      </c>
      <c r="F1295" s="35">
        <v>4189750</v>
      </c>
      <c r="G1295" s="36" t="s">
        <v>2255</v>
      </c>
      <c r="H1295" s="35">
        <v>418975</v>
      </c>
      <c r="I1295" s="34" t="s">
        <v>2518</v>
      </c>
      <c r="J1295" s="34" t="s">
        <v>2519</v>
      </c>
      <c r="K1295" s="50">
        <f t="shared" si="90"/>
        <v>1523</v>
      </c>
      <c r="L1295" s="38">
        <f t="shared" si="91"/>
        <v>4608725</v>
      </c>
      <c r="M1295" t="str">
        <f t="shared" si="92"/>
        <v/>
      </c>
    </row>
    <row r="1296" spans="2:19" hidden="1" outlineLevel="1">
      <c r="B1296" s="33">
        <v>44939</v>
      </c>
      <c r="C1296" s="34" t="s">
        <v>6212</v>
      </c>
      <c r="D1296" s="34" t="s">
        <v>2256</v>
      </c>
      <c r="E1296" s="34" t="s">
        <v>6213</v>
      </c>
      <c r="F1296" s="35">
        <v>1730400</v>
      </c>
      <c r="G1296" s="36" t="s">
        <v>2255</v>
      </c>
      <c r="H1296" s="35">
        <v>173040</v>
      </c>
      <c r="I1296" s="34" t="s">
        <v>2518</v>
      </c>
      <c r="J1296" s="34" t="s">
        <v>2519</v>
      </c>
      <c r="K1296" s="50">
        <f t="shared" si="90"/>
        <v>1524</v>
      </c>
      <c r="L1296" s="38">
        <f t="shared" si="91"/>
        <v>1903440</v>
      </c>
      <c r="M1296" t="str">
        <f t="shared" si="92"/>
        <v/>
      </c>
    </row>
    <row r="1297" spans="1:19" hidden="1" outlineLevel="1">
      <c r="B1297" s="33">
        <v>44940</v>
      </c>
      <c r="C1297" s="34" t="s">
        <v>5308</v>
      </c>
      <c r="D1297" s="34" t="s">
        <v>6214</v>
      </c>
      <c r="E1297" s="34" t="s">
        <v>5481</v>
      </c>
      <c r="F1297" s="35">
        <v>-111058</v>
      </c>
      <c r="G1297" s="36" t="s">
        <v>2568</v>
      </c>
      <c r="H1297" s="35">
        <v>-8885</v>
      </c>
      <c r="I1297" s="34" t="s">
        <v>2603</v>
      </c>
      <c r="J1297" s="34" t="s">
        <v>2604</v>
      </c>
      <c r="K1297">
        <f t="shared" si="90"/>
        <v>17</v>
      </c>
      <c r="L1297" s="38">
        <f t="shared" si="91"/>
        <v>-119943</v>
      </c>
      <c r="M1297" t="str">
        <f t="shared" si="92"/>
        <v>HT</v>
      </c>
      <c r="Q1297" t="e">
        <f>+VLOOKUP(K1297,'22.04.2023'!O$182:P$408,2,0)</f>
        <v>#N/A</v>
      </c>
    </row>
    <row r="1298" spans="1:19" hidden="1" outlineLevel="1">
      <c r="B1298" s="33">
        <v>44940</v>
      </c>
      <c r="C1298" s="34" t="s">
        <v>6215</v>
      </c>
      <c r="D1298" s="34" t="s">
        <v>4825</v>
      </c>
      <c r="E1298" s="34" t="s">
        <v>5481</v>
      </c>
      <c r="F1298" s="35">
        <v>-269036</v>
      </c>
      <c r="G1298" s="36" t="s">
        <v>2255</v>
      </c>
      <c r="H1298" s="35">
        <v>-26904</v>
      </c>
      <c r="I1298" s="34" t="s">
        <v>2318</v>
      </c>
      <c r="J1298" s="34" t="s">
        <v>2319</v>
      </c>
      <c r="K1298">
        <f t="shared" si="90"/>
        <v>24</v>
      </c>
      <c r="L1298" s="38">
        <f t="shared" si="91"/>
        <v>-295940</v>
      </c>
      <c r="M1298" t="str">
        <f t="shared" si="92"/>
        <v>HT</v>
      </c>
      <c r="Q1298">
        <v>0</v>
      </c>
      <c r="R1298" s="38">
        <f>+Q1298-L1298</f>
        <v>295940</v>
      </c>
    </row>
    <row r="1299" spans="1:19" hidden="1" outlineLevel="1">
      <c r="B1299" s="33">
        <v>44940</v>
      </c>
      <c r="C1299" s="34" t="s">
        <v>6216</v>
      </c>
      <c r="D1299" s="34" t="s">
        <v>4993</v>
      </c>
      <c r="E1299" s="34" t="s">
        <v>5481</v>
      </c>
      <c r="F1299" s="35">
        <v>-441000</v>
      </c>
      <c r="G1299" s="36" t="s">
        <v>2568</v>
      </c>
      <c r="H1299" s="35">
        <v>-35280</v>
      </c>
      <c r="I1299" s="34" t="s">
        <v>2475</v>
      </c>
      <c r="J1299" s="34" t="s">
        <v>2476</v>
      </c>
      <c r="K1299">
        <f t="shared" si="90"/>
        <v>56</v>
      </c>
      <c r="L1299" s="38">
        <f t="shared" si="91"/>
        <v>-476280</v>
      </c>
      <c r="M1299" t="str">
        <f t="shared" si="92"/>
        <v>HT</v>
      </c>
      <c r="Q1299" t="e">
        <f>+VLOOKUP(K1299,'22.04.2023'!O$182:P$408,2,0)</f>
        <v>#N/A</v>
      </c>
    </row>
    <row r="1300" spans="1:19" hidden="1" outlineLevel="1">
      <c r="B1300" s="33">
        <v>44940</v>
      </c>
      <c r="C1300" s="34" t="s">
        <v>5322</v>
      </c>
      <c r="D1300" s="34" t="s">
        <v>4993</v>
      </c>
      <c r="E1300" s="34" t="s">
        <v>5481</v>
      </c>
      <c r="F1300" s="35">
        <v>-61050</v>
      </c>
      <c r="G1300" s="36" t="s">
        <v>2568</v>
      </c>
      <c r="H1300" s="35">
        <v>-4884</v>
      </c>
      <c r="I1300" s="34" t="s">
        <v>2475</v>
      </c>
      <c r="J1300" s="34" t="s">
        <v>2476</v>
      </c>
      <c r="K1300">
        <f t="shared" si="90"/>
        <v>59</v>
      </c>
      <c r="L1300" s="38">
        <f t="shared" si="91"/>
        <v>-65934</v>
      </c>
      <c r="M1300" t="str">
        <f t="shared" si="92"/>
        <v>HT</v>
      </c>
      <c r="Q1300" t="e">
        <f>+VLOOKUP(K1300,'22.04.2023'!O$182:P$408,2,0)</f>
        <v>#N/A</v>
      </c>
    </row>
    <row r="1301" spans="1:19" hidden="1" outlineLevel="1">
      <c r="B1301" s="33">
        <v>44940</v>
      </c>
      <c r="C1301" s="34" t="s">
        <v>5326</v>
      </c>
      <c r="D1301" s="34" t="s">
        <v>4993</v>
      </c>
      <c r="E1301" s="34" t="s">
        <v>5481</v>
      </c>
      <c r="F1301" s="35">
        <v>-456155</v>
      </c>
      <c r="G1301" s="36" t="s">
        <v>2568</v>
      </c>
      <c r="H1301" s="35">
        <v>-36492</v>
      </c>
      <c r="I1301" s="34" t="s">
        <v>2475</v>
      </c>
      <c r="J1301" s="34" t="s">
        <v>2476</v>
      </c>
      <c r="K1301">
        <f t="shared" si="90"/>
        <v>63</v>
      </c>
      <c r="L1301" s="38">
        <f t="shared" si="91"/>
        <v>-492647</v>
      </c>
      <c r="M1301" t="str">
        <f t="shared" si="92"/>
        <v>HT</v>
      </c>
      <c r="Q1301">
        <v>0</v>
      </c>
      <c r="R1301" s="38">
        <f>+Q1301-L1301</f>
        <v>492647</v>
      </c>
    </row>
    <row r="1302" spans="1:19" hidden="1" outlineLevel="1">
      <c r="B1302" s="33">
        <v>44940</v>
      </c>
      <c r="C1302" s="34" t="s">
        <v>5328</v>
      </c>
      <c r="D1302" s="34" t="s">
        <v>4993</v>
      </c>
      <c r="E1302" s="34" t="s">
        <v>6217</v>
      </c>
      <c r="F1302" s="35">
        <v>-106050</v>
      </c>
      <c r="G1302" s="36" t="s">
        <v>2568</v>
      </c>
      <c r="H1302" s="35">
        <v>-8484</v>
      </c>
      <c r="I1302" s="34" t="s">
        <v>2475</v>
      </c>
      <c r="J1302" s="34" t="s">
        <v>2476</v>
      </c>
      <c r="K1302">
        <f t="shared" si="90"/>
        <v>64</v>
      </c>
      <c r="L1302" s="38">
        <f t="shared" si="91"/>
        <v>-114534</v>
      </c>
      <c r="M1302" t="str">
        <f t="shared" si="92"/>
        <v>HT</v>
      </c>
      <c r="Q1302" t="e">
        <f>+VLOOKUP(K1302,'22.04.2023'!O$182:P$408,2,0)</f>
        <v>#N/A</v>
      </c>
    </row>
    <row r="1303" spans="1:19" hidden="1" outlineLevel="1">
      <c r="B1303" s="33">
        <v>44940</v>
      </c>
      <c r="C1303" s="34" t="s">
        <v>6218</v>
      </c>
      <c r="D1303" s="34" t="s">
        <v>2256</v>
      </c>
      <c r="E1303" s="34" t="s">
        <v>2385</v>
      </c>
      <c r="F1303" s="35">
        <v>1931421</v>
      </c>
      <c r="G1303" s="36" t="s">
        <v>2255</v>
      </c>
      <c r="H1303" s="35">
        <v>193142</v>
      </c>
      <c r="I1303" s="34" t="s">
        <v>2308</v>
      </c>
      <c r="J1303" s="34" t="s">
        <v>2309</v>
      </c>
      <c r="K1303" s="50">
        <f t="shared" si="90"/>
        <v>1529</v>
      </c>
      <c r="L1303" s="38">
        <f t="shared" si="91"/>
        <v>2124563</v>
      </c>
      <c r="M1303" t="str">
        <f t="shared" si="92"/>
        <v/>
      </c>
    </row>
    <row r="1304" spans="1:19" hidden="1" outlineLevel="1">
      <c r="B1304" s="33">
        <v>44940</v>
      </c>
      <c r="C1304" s="34" t="s">
        <v>6219</v>
      </c>
      <c r="D1304" s="34" t="s">
        <v>2256</v>
      </c>
      <c r="E1304" s="34" t="s">
        <v>6220</v>
      </c>
      <c r="F1304" s="35">
        <v>6030063</v>
      </c>
      <c r="G1304" s="36" t="s">
        <v>2255</v>
      </c>
      <c r="H1304" s="35">
        <v>603006</v>
      </c>
      <c r="I1304" s="34" t="s">
        <v>2666</v>
      </c>
      <c r="J1304" s="34" t="s">
        <v>2667</v>
      </c>
      <c r="K1304" s="50">
        <f t="shared" si="90"/>
        <v>1534</v>
      </c>
      <c r="L1304" s="38">
        <f t="shared" si="91"/>
        <v>6633069</v>
      </c>
      <c r="M1304" t="str">
        <f t="shared" si="92"/>
        <v/>
      </c>
    </row>
    <row r="1305" spans="1:19" hidden="1" outlineLevel="1">
      <c r="B1305" s="33">
        <v>44940</v>
      </c>
      <c r="C1305" s="34" t="s">
        <v>6221</v>
      </c>
      <c r="D1305" s="34" t="s">
        <v>2256</v>
      </c>
      <c r="E1305" s="34" t="s">
        <v>3367</v>
      </c>
      <c r="F1305" s="35">
        <v>564998</v>
      </c>
      <c r="G1305" s="36" t="s">
        <v>2255</v>
      </c>
      <c r="H1305" s="35">
        <v>56500</v>
      </c>
      <c r="I1305" s="34" t="s">
        <v>2308</v>
      </c>
      <c r="J1305" s="34" t="s">
        <v>2309</v>
      </c>
      <c r="K1305" s="50">
        <f t="shared" si="90"/>
        <v>1535</v>
      </c>
      <c r="L1305" s="38">
        <f t="shared" si="91"/>
        <v>621498</v>
      </c>
      <c r="M1305" t="str">
        <f t="shared" si="92"/>
        <v/>
      </c>
    </row>
    <row r="1306" spans="1:19" hidden="1" outlineLevel="1">
      <c r="B1306" s="33">
        <v>44940</v>
      </c>
      <c r="C1306" s="34" t="s">
        <v>6222</v>
      </c>
      <c r="D1306" s="34" t="s">
        <v>2256</v>
      </c>
      <c r="E1306" s="34" t="s">
        <v>2393</v>
      </c>
      <c r="F1306" s="35">
        <v>200728</v>
      </c>
      <c r="G1306" s="36" t="s">
        <v>2255</v>
      </c>
      <c r="H1306" s="35">
        <v>20073</v>
      </c>
      <c r="I1306" s="34" t="s">
        <v>2308</v>
      </c>
      <c r="J1306" s="34" t="s">
        <v>2309</v>
      </c>
      <c r="K1306" s="50">
        <f t="shared" si="90"/>
        <v>1556</v>
      </c>
      <c r="L1306" s="38">
        <f t="shared" si="91"/>
        <v>220801</v>
      </c>
      <c r="M1306" t="str">
        <f t="shared" si="92"/>
        <v/>
      </c>
    </row>
    <row r="1307" spans="1:19" hidden="1" outlineLevel="1">
      <c r="B1307" s="33">
        <v>44940</v>
      </c>
      <c r="C1307" s="34" t="s">
        <v>6223</v>
      </c>
      <c r="D1307" s="34" t="s">
        <v>2256</v>
      </c>
      <c r="E1307" s="34" t="s">
        <v>2393</v>
      </c>
      <c r="F1307" s="35">
        <v>519120</v>
      </c>
      <c r="G1307" s="36" t="s">
        <v>2255</v>
      </c>
      <c r="H1307" s="35">
        <v>51912</v>
      </c>
      <c r="I1307" s="34" t="s">
        <v>2308</v>
      </c>
      <c r="J1307" s="34" t="s">
        <v>2309</v>
      </c>
      <c r="K1307" s="50">
        <f t="shared" si="90"/>
        <v>1558</v>
      </c>
      <c r="L1307" s="38">
        <f t="shared" si="91"/>
        <v>571032</v>
      </c>
      <c r="M1307" t="str">
        <f t="shared" si="92"/>
        <v/>
      </c>
    </row>
    <row r="1308" spans="1:19" hidden="1" outlineLevel="1">
      <c r="B1308" s="33">
        <v>44940</v>
      </c>
      <c r="C1308" s="34" t="s">
        <v>6224</v>
      </c>
      <c r="D1308" s="34" t="s">
        <v>2256</v>
      </c>
      <c r="E1308" s="34"/>
      <c r="F1308" s="35">
        <v>0</v>
      </c>
      <c r="G1308" s="36" t="s">
        <v>2255</v>
      </c>
      <c r="H1308" s="35">
        <v>0</v>
      </c>
      <c r="I1308" s="34" t="s">
        <v>2308</v>
      </c>
      <c r="J1308" s="34" t="s">
        <v>2309</v>
      </c>
      <c r="K1308" s="50">
        <f t="shared" si="90"/>
        <v>1560</v>
      </c>
      <c r="L1308" s="38">
        <f t="shared" si="91"/>
        <v>0</v>
      </c>
      <c r="M1308" t="str">
        <f t="shared" si="92"/>
        <v/>
      </c>
    </row>
    <row r="1309" spans="1:19" hidden="1" outlineLevel="1">
      <c r="B1309" s="33">
        <v>44940</v>
      </c>
      <c r="C1309" s="34" t="s">
        <v>6225</v>
      </c>
      <c r="D1309" s="34" t="s">
        <v>2256</v>
      </c>
      <c r="E1309" s="34" t="s">
        <v>2369</v>
      </c>
      <c r="F1309" s="35">
        <v>497728</v>
      </c>
      <c r="G1309" s="36" t="s">
        <v>2255</v>
      </c>
      <c r="H1309" s="35">
        <v>49773</v>
      </c>
      <c r="I1309" s="34" t="s">
        <v>2308</v>
      </c>
      <c r="J1309" s="34" t="s">
        <v>2309</v>
      </c>
      <c r="K1309" s="50">
        <f t="shared" si="90"/>
        <v>1561</v>
      </c>
      <c r="L1309" s="38">
        <f t="shared" si="91"/>
        <v>547501</v>
      </c>
      <c r="M1309" t="str">
        <f t="shared" si="92"/>
        <v/>
      </c>
    </row>
    <row r="1310" spans="1:19" hidden="1" outlineLevel="1">
      <c r="B1310" s="33">
        <v>44940</v>
      </c>
      <c r="C1310" s="34" t="s">
        <v>6226</v>
      </c>
      <c r="D1310" s="34" t="s">
        <v>2256</v>
      </c>
      <c r="E1310" s="34" t="s">
        <v>6227</v>
      </c>
      <c r="F1310" s="35">
        <v>200728</v>
      </c>
      <c r="G1310" s="36" t="s">
        <v>2255</v>
      </c>
      <c r="H1310" s="35">
        <v>20073</v>
      </c>
      <c r="I1310" s="34" t="s">
        <v>2308</v>
      </c>
      <c r="J1310" s="34" t="s">
        <v>2309</v>
      </c>
      <c r="K1310" s="50">
        <f t="shared" si="90"/>
        <v>1563</v>
      </c>
      <c r="L1310" s="38">
        <f t="shared" si="91"/>
        <v>220801</v>
      </c>
      <c r="M1310" t="str">
        <f t="shared" si="92"/>
        <v/>
      </c>
    </row>
    <row r="1311" spans="1:19" s="75" customFormat="1" hidden="1" outlineLevel="1">
      <c r="A1311"/>
      <c r="B1311" s="33">
        <v>44940</v>
      </c>
      <c r="C1311" s="34" t="s">
        <v>6228</v>
      </c>
      <c r="D1311" s="34" t="s">
        <v>2256</v>
      </c>
      <c r="E1311" s="34" t="s">
        <v>6229</v>
      </c>
      <c r="F1311" s="35">
        <v>5230692</v>
      </c>
      <c r="G1311" s="36" t="s">
        <v>2255</v>
      </c>
      <c r="H1311" s="35">
        <v>523069</v>
      </c>
      <c r="I1311" s="34" t="s">
        <v>2396</v>
      </c>
      <c r="J1311" s="34" t="s">
        <v>2397</v>
      </c>
      <c r="K1311" s="50">
        <f t="shared" si="90"/>
        <v>1565</v>
      </c>
      <c r="L1311" s="38">
        <f t="shared" si="91"/>
        <v>5753761</v>
      </c>
      <c r="M1311" t="str">
        <f t="shared" si="92"/>
        <v/>
      </c>
      <c r="N1311"/>
      <c r="O1311"/>
      <c r="P1311"/>
      <c r="Q1311"/>
      <c r="R1311"/>
      <c r="S1311"/>
    </row>
    <row r="1312" spans="1:19" hidden="1" outlineLevel="1">
      <c r="B1312" s="33">
        <v>44940</v>
      </c>
      <c r="C1312" s="34" t="s">
        <v>6230</v>
      </c>
      <c r="D1312" s="34" t="s">
        <v>2256</v>
      </c>
      <c r="E1312" s="34" t="s">
        <v>6231</v>
      </c>
      <c r="F1312" s="35">
        <v>2831979</v>
      </c>
      <c r="G1312" s="36" t="s">
        <v>2255</v>
      </c>
      <c r="H1312" s="35">
        <v>283198</v>
      </c>
      <c r="I1312" s="34" t="s">
        <v>2629</v>
      </c>
      <c r="J1312" s="34" t="s">
        <v>2630</v>
      </c>
      <c r="K1312" s="50">
        <f t="shared" si="90"/>
        <v>1567</v>
      </c>
      <c r="L1312" s="38">
        <f t="shared" si="91"/>
        <v>3115177</v>
      </c>
      <c r="M1312" t="str">
        <f t="shared" si="92"/>
        <v/>
      </c>
    </row>
    <row r="1313" spans="1:19" hidden="1" outlineLevel="1">
      <c r="B1313" s="33">
        <v>44940</v>
      </c>
      <c r="C1313" s="34" t="s">
        <v>6232</v>
      </c>
      <c r="D1313" s="34" t="s">
        <v>2256</v>
      </c>
      <c r="E1313" s="34" t="s">
        <v>2460</v>
      </c>
      <c r="F1313" s="35">
        <v>1301578</v>
      </c>
      <c r="G1313" s="36" t="s">
        <v>2255</v>
      </c>
      <c r="H1313" s="35">
        <v>130158</v>
      </c>
      <c r="I1313" s="34" t="s">
        <v>2308</v>
      </c>
      <c r="J1313" s="34" t="s">
        <v>2309</v>
      </c>
      <c r="K1313" s="50">
        <f t="shared" si="90"/>
        <v>1571</v>
      </c>
      <c r="L1313" s="38">
        <f t="shared" si="91"/>
        <v>1431736</v>
      </c>
      <c r="M1313" t="str">
        <f t="shared" si="92"/>
        <v/>
      </c>
    </row>
    <row r="1314" spans="1:19" hidden="1" outlineLevel="1">
      <c r="B1314" s="33">
        <v>44940</v>
      </c>
      <c r="C1314" s="34" t="s">
        <v>6233</v>
      </c>
      <c r="D1314" s="34" t="s">
        <v>2256</v>
      </c>
      <c r="E1314" s="34" t="s">
        <v>3656</v>
      </c>
      <c r="F1314" s="35">
        <v>910387</v>
      </c>
      <c r="G1314" s="36" t="s">
        <v>2255</v>
      </c>
      <c r="H1314" s="35">
        <v>91039</v>
      </c>
      <c r="I1314" s="34" t="s">
        <v>2308</v>
      </c>
      <c r="J1314" s="34" t="s">
        <v>2309</v>
      </c>
      <c r="K1314" s="50">
        <f t="shared" si="90"/>
        <v>1574</v>
      </c>
      <c r="L1314" s="38">
        <f t="shared" si="91"/>
        <v>1001426</v>
      </c>
      <c r="M1314" t="str">
        <f t="shared" si="92"/>
        <v/>
      </c>
    </row>
    <row r="1315" spans="1:19" hidden="1" outlineLevel="1">
      <c r="B1315" s="33">
        <v>44940</v>
      </c>
      <c r="C1315" s="34" t="s">
        <v>6234</v>
      </c>
      <c r="D1315" s="34" t="s">
        <v>2256</v>
      </c>
      <c r="E1315" s="34" t="s">
        <v>2527</v>
      </c>
      <c r="F1315" s="35">
        <v>455338</v>
      </c>
      <c r="G1315" s="36" t="s">
        <v>2255</v>
      </c>
      <c r="H1315" s="35">
        <v>45534</v>
      </c>
      <c r="I1315" s="34" t="s">
        <v>2308</v>
      </c>
      <c r="J1315" s="34" t="s">
        <v>2309</v>
      </c>
      <c r="K1315" s="50">
        <f t="shared" si="90"/>
        <v>1575</v>
      </c>
      <c r="L1315" s="38">
        <f t="shared" si="91"/>
        <v>500872</v>
      </c>
      <c r="M1315" t="str">
        <f t="shared" si="92"/>
        <v/>
      </c>
    </row>
    <row r="1316" spans="1:19" hidden="1" outlineLevel="1">
      <c r="B1316" s="33">
        <v>44940</v>
      </c>
      <c r="C1316" s="34" t="s">
        <v>6235</v>
      </c>
      <c r="D1316" s="34" t="s">
        <v>2256</v>
      </c>
      <c r="E1316" s="34" t="s">
        <v>6236</v>
      </c>
      <c r="F1316" s="35">
        <v>910676</v>
      </c>
      <c r="G1316" s="36" t="s">
        <v>2255</v>
      </c>
      <c r="H1316" s="35">
        <v>91068</v>
      </c>
      <c r="I1316" s="34" t="s">
        <v>2308</v>
      </c>
      <c r="J1316" s="34" t="s">
        <v>2309</v>
      </c>
      <c r="K1316" s="50">
        <f t="shared" si="90"/>
        <v>1578</v>
      </c>
      <c r="L1316" s="38">
        <f t="shared" si="91"/>
        <v>1001744</v>
      </c>
      <c r="M1316" t="str">
        <f t="shared" si="92"/>
        <v/>
      </c>
    </row>
    <row r="1317" spans="1:19" hidden="1" outlineLevel="1">
      <c r="B1317" s="33">
        <v>44940</v>
      </c>
      <c r="C1317" s="34" t="s">
        <v>6237</v>
      </c>
      <c r="D1317" s="34" t="s">
        <v>2256</v>
      </c>
      <c r="E1317" s="34" t="s">
        <v>6238</v>
      </c>
      <c r="F1317" s="35">
        <v>1885939</v>
      </c>
      <c r="G1317" s="36" t="s">
        <v>2255</v>
      </c>
      <c r="H1317" s="35">
        <v>188594</v>
      </c>
      <c r="I1317" s="34" t="s">
        <v>2265</v>
      </c>
      <c r="J1317" s="34" t="s">
        <v>2266</v>
      </c>
      <c r="K1317" s="50">
        <f t="shared" si="90"/>
        <v>1579</v>
      </c>
      <c r="L1317" s="38">
        <f t="shared" si="91"/>
        <v>2074533</v>
      </c>
      <c r="M1317" t="str">
        <f t="shared" si="92"/>
        <v/>
      </c>
    </row>
    <row r="1318" spans="1:19" hidden="1" outlineLevel="1">
      <c r="B1318" s="33">
        <v>44940</v>
      </c>
      <c r="C1318" s="34" t="s">
        <v>6239</v>
      </c>
      <c r="D1318" s="34" t="s">
        <v>2256</v>
      </c>
      <c r="E1318" s="34" t="s">
        <v>6240</v>
      </c>
      <c r="F1318" s="35">
        <v>943993</v>
      </c>
      <c r="G1318" s="36" t="s">
        <v>2255</v>
      </c>
      <c r="H1318" s="35">
        <v>94399</v>
      </c>
      <c r="I1318" s="34" t="s">
        <v>2613</v>
      </c>
      <c r="J1318" s="34" t="s">
        <v>2614</v>
      </c>
      <c r="K1318" s="50">
        <f t="shared" si="90"/>
        <v>1595</v>
      </c>
      <c r="L1318" s="38">
        <f t="shared" si="91"/>
        <v>1038392</v>
      </c>
      <c r="M1318" t="str">
        <f t="shared" si="92"/>
        <v/>
      </c>
    </row>
    <row r="1319" spans="1:19" hidden="1" outlineLevel="1">
      <c r="B1319" s="33">
        <v>44940</v>
      </c>
      <c r="C1319" s="34" t="s">
        <v>6241</v>
      </c>
      <c r="D1319" s="34" t="s">
        <v>2256</v>
      </c>
      <c r="E1319" s="34" t="s">
        <v>6242</v>
      </c>
      <c r="F1319" s="35">
        <v>3827133</v>
      </c>
      <c r="G1319" s="36" t="s">
        <v>2255</v>
      </c>
      <c r="H1319" s="35">
        <v>382713</v>
      </c>
      <c r="I1319" s="34" t="s">
        <v>2318</v>
      </c>
      <c r="J1319" s="34" t="s">
        <v>2319</v>
      </c>
      <c r="K1319" s="50">
        <f t="shared" si="90"/>
        <v>1597</v>
      </c>
      <c r="L1319" s="38">
        <f t="shared" si="91"/>
        <v>4209846</v>
      </c>
      <c r="M1319" t="str">
        <f t="shared" si="92"/>
        <v/>
      </c>
    </row>
    <row r="1320" spans="1:19" hidden="1" outlineLevel="1">
      <c r="B1320" s="33">
        <v>44940</v>
      </c>
      <c r="C1320" s="34" t="s">
        <v>6243</v>
      </c>
      <c r="D1320" s="34" t="s">
        <v>2256</v>
      </c>
      <c r="E1320" s="34" t="s">
        <v>6244</v>
      </c>
      <c r="F1320" s="35">
        <v>6778550</v>
      </c>
      <c r="G1320" s="36" t="s">
        <v>2255</v>
      </c>
      <c r="H1320" s="35">
        <v>677855</v>
      </c>
      <c r="I1320" s="34" t="s">
        <v>2617</v>
      </c>
      <c r="J1320" s="34" t="s">
        <v>2618</v>
      </c>
      <c r="K1320" s="50">
        <f t="shared" si="90"/>
        <v>1598</v>
      </c>
      <c r="L1320" s="38">
        <f t="shared" si="91"/>
        <v>7456405</v>
      </c>
      <c r="M1320" t="str">
        <f t="shared" si="92"/>
        <v/>
      </c>
    </row>
    <row r="1321" spans="1:19" hidden="1" outlineLevel="1">
      <c r="B1321" s="33">
        <v>44940</v>
      </c>
      <c r="C1321" s="34" t="s">
        <v>6245</v>
      </c>
      <c r="D1321" s="34" t="s">
        <v>2256</v>
      </c>
      <c r="E1321" s="34" t="s">
        <v>6246</v>
      </c>
      <c r="F1321" s="35">
        <v>973816</v>
      </c>
      <c r="G1321" s="36" t="s">
        <v>2255</v>
      </c>
      <c r="H1321" s="35">
        <v>97382</v>
      </c>
      <c r="I1321" s="34" t="s">
        <v>2314</v>
      </c>
      <c r="J1321" s="34" t="s">
        <v>2315</v>
      </c>
      <c r="K1321" s="50">
        <f t="shared" si="90"/>
        <v>1601</v>
      </c>
      <c r="L1321" s="38">
        <f t="shared" si="91"/>
        <v>1071198</v>
      </c>
      <c r="M1321" t="str">
        <f t="shared" si="92"/>
        <v/>
      </c>
    </row>
    <row r="1322" spans="1:19" hidden="1" outlineLevel="1">
      <c r="B1322" s="33">
        <v>44940</v>
      </c>
      <c r="C1322" s="34" t="s">
        <v>6247</v>
      </c>
      <c r="D1322" s="34" t="s">
        <v>2256</v>
      </c>
      <c r="E1322" s="34" t="s">
        <v>6248</v>
      </c>
      <c r="F1322" s="35">
        <v>11181069</v>
      </c>
      <c r="G1322" s="36" t="s">
        <v>2255</v>
      </c>
      <c r="H1322" s="35">
        <v>1118107</v>
      </c>
      <c r="I1322" s="34" t="s">
        <v>2599</v>
      </c>
      <c r="J1322" s="34" t="s">
        <v>2600</v>
      </c>
      <c r="K1322" s="50">
        <f t="shared" si="90"/>
        <v>1603</v>
      </c>
      <c r="L1322" s="38">
        <f t="shared" si="91"/>
        <v>12299176</v>
      </c>
      <c r="M1322" t="str">
        <f t="shared" si="92"/>
        <v/>
      </c>
    </row>
    <row r="1323" spans="1:19" hidden="1" outlineLevel="1">
      <c r="B1323" s="33">
        <v>44942</v>
      </c>
      <c r="C1323" s="34" t="s">
        <v>6249</v>
      </c>
      <c r="D1323" s="34" t="s">
        <v>2256</v>
      </c>
      <c r="E1323" s="34" t="s">
        <v>6250</v>
      </c>
      <c r="F1323" s="35">
        <v>957158</v>
      </c>
      <c r="G1323" s="36" t="s">
        <v>2255</v>
      </c>
      <c r="H1323" s="35">
        <v>95716</v>
      </c>
      <c r="I1323" s="34" t="s">
        <v>2308</v>
      </c>
      <c r="J1323" s="34" t="s">
        <v>2309</v>
      </c>
      <c r="K1323" s="50">
        <f t="shared" si="90"/>
        <v>1621</v>
      </c>
      <c r="L1323" s="38">
        <f t="shared" si="91"/>
        <v>1052874</v>
      </c>
      <c r="M1323" t="str">
        <f t="shared" si="92"/>
        <v/>
      </c>
    </row>
    <row r="1324" spans="1:19" hidden="1" outlineLevel="1">
      <c r="B1324" s="33">
        <v>44942</v>
      </c>
      <c r="C1324" s="34" t="s">
        <v>6251</v>
      </c>
      <c r="D1324" s="34" t="s">
        <v>2256</v>
      </c>
      <c r="E1324" s="34" t="s">
        <v>6252</v>
      </c>
      <c r="F1324" s="35">
        <v>1821351</v>
      </c>
      <c r="G1324" s="36" t="s">
        <v>2255</v>
      </c>
      <c r="H1324" s="35">
        <v>182135</v>
      </c>
      <c r="I1324" s="34" t="s">
        <v>2265</v>
      </c>
      <c r="J1324" s="34" t="s">
        <v>2266</v>
      </c>
      <c r="K1324" s="50">
        <f t="shared" si="90"/>
        <v>1623</v>
      </c>
      <c r="L1324" s="38">
        <f t="shared" si="91"/>
        <v>2003486</v>
      </c>
      <c r="M1324" t="str">
        <f t="shared" si="92"/>
        <v/>
      </c>
    </row>
    <row r="1325" spans="1:19" outlineLevel="1">
      <c r="A1325" s="75"/>
      <c r="B1325" s="69">
        <v>44942</v>
      </c>
      <c r="C1325" s="70" t="s">
        <v>6253</v>
      </c>
      <c r="D1325" s="70" t="s">
        <v>2256</v>
      </c>
      <c r="E1325" s="70" t="s">
        <v>6254</v>
      </c>
      <c r="F1325" s="71">
        <v>910676</v>
      </c>
      <c r="G1325" s="72" t="s">
        <v>2255</v>
      </c>
      <c r="H1325" s="71">
        <v>91068</v>
      </c>
      <c r="I1325" s="70" t="s">
        <v>2308</v>
      </c>
      <c r="J1325" s="70" t="s">
        <v>2309</v>
      </c>
      <c r="K1325" s="73">
        <f t="shared" si="90"/>
        <v>1624</v>
      </c>
      <c r="L1325" s="74">
        <f t="shared" si="91"/>
        <v>1001744</v>
      </c>
      <c r="M1325" s="75" t="str">
        <f t="shared" si="92"/>
        <v/>
      </c>
      <c r="N1325" s="75"/>
      <c r="O1325" s="75"/>
      <c r="P1325" s="75"/>
      <c r="Q1325" s="75">
        <f>+VLOOKUP(K1325,'20,04,2023'!Q$20:R$1052,2,0)</f>
        <v>1001744</v>
      </c>
      <c r="R1325" s="74">
        <f>Q1325-L1325</f>
        <v>0</v>
      </c>
      <c r="S1325" s="75" t="s">
        <v>8324</v>
      </c>
    </row>
    <row r="1326" spans="1:19" hidden="1" outlineLevel="1">
      <c r="B1326" s="33">
        <v>44942</v>
      </c>
      <c r="C1326" s="34" t="s">
        <v>6255</v>
      </c>
      <c r="D1326" s="34" t="s">
        <v>2256</v>
      </c>
      <c r="E1326" s="34" t="s">
        <v>6256</v>
      </c>
      <c r="F1326" s="35">
        <v>1901867</v>
      </c>
      <c r="G1326" s="36" t="s">
        <v>2255</v>
      </c>
      <c r="H1326" s="35">
        <v>190187</v>
      </c>
      <c r="I1326" s="34" t="s">
        <v>2308</v>
      </c>
      <c r="J1326" s="34" t="s">
        <v>2309</v>
      </c>
      <c r="K1326" s="50">
        <f t="shared" si="90"/>
        <v>1625</v>
      </c>
      <c r="L1326" s="38">
        <f t="shared" si="91"/>
        <v>2092054</v>
      </c>
      <c r="M1326" t="str">
        <f t="shared" si="92"/>
        <v/>
      </c>
    </row>
    <row r="1327" spans="1:19" hidden="1" outlineLevel="1">
      <c r="B1327" s="33">
        <v>44942</v>
      </c>
      <c r="C1327" s="34" t="s">
        <v>6257</v>
      </c>
      <c r="D1327" s="34" t="s">
        <v>2256</v>
      </c>
      <c r="E1327" s="34" t="s">
        <v>6258</v>
      </c>
      <c r="F1327" s="35">
        <v>923697</v>
      </c>
      <c r="G1327" s="36" t="s">
        <v>2255</v>
      </c>
      <c r="H1327" s="35">
        <v>92370</v>
      </c>
      <c r="I1327" s="34" t="s">
        <v>2308</v>
      </c>
      <c r="J1327" s="34" t="s">
        <v>2309</v>
      </c>
      <c r="K1327" s="50">
        <f t="shared" si="90"/>
        <v>1626</v>
      </c>
      <c r="L1327" s="38">
        <f t="shared" si="91"/>
        <v>1016067</v>
      </c>
      <c r="M1327" t="str">
        <f t="shared" si="92"/>
        <v/>
      </c>
    </row>
    <row r="1328" spans="1:19" hidden="1" outlineLevel="1">
      <c r="B1328" s="33">
        <v>44942</v>
      </c>
      <c r="C1328" s="34" t="s">
        <v>6259</v>
      </c>
      <c r="D1328" s="34" t="s">
        <v>2256</v>
      </c>
      <c r="E1328" s="34" t="s">
        <v>6260</v>
      </c>
      <c r="F1328" s="35">
        <v>441000</v>
      </c>
      <c r="G1328" s="36" t="s">
        <v>2255</v>
      </c>
      <c r="H1328" s="35">
        <v>44100</v>
      </c>
      <c r="I1328" s="34" t="s">
        <v>2308</v>
      </c>
      <c r="J1328" s="34" t="s">
        <v>2309</v>
      </c>
      <c r="K1328" s="50">
        <f t="shared" si="90"/>
        <v>1627</v>
      </c>
      <c r="L1328" s="38">
        <f t="shared" si="91"/>
        <v>485100</v>
      </c>
      <c r="M1328" t="str">
        <f t="shared" si="92"/>
        <v/>
      </c>
    </row>
    <row r="1329" spans="1:19" s="75" customFormat="1" hidden="1" outlineLevel="1">
      <c r="A1329"/>
      <c r="B1329" s="33">
        <v>44942</v>
      </c>
      <c r="C1329" s="34" t="s">
        <v>6261</v>
      </c>
      <c r="D1329" s="34" t="s">
        <v>2256</v>
      </c>
      <c r="E1329" s="34" t="s">
        <v>6262</v>
      </c>
      <c r="F1329" s="35">
        <v>1496440</v>
      </c>
      <c r="G1329" s="36" t="s">
        <v>2255</v>
      </c>
      <c r="H1329" s="35">
        <v>149644</v>
      </c>
      <c r="I1329" s="34" t="s">
        <v>3473</v>
      </c>
      <c r="J1329" s="34" t="s">
        <v>3474</v>
      </c>
      <c r="K1329" s="50">
        <f t="shared" si="90"/>
        <v>1628</v>
      </c>
      <c r="L1329" s="38">
        <f t="shared" si="91"/>
        <v>1646084</v>
      </c>
      <c r="M1329" t="str">
        <f t="shared" si="92"/>
        <v/>
      </c>
      <c r="N1329"/>
      <c r="O1329"/>
      <c r="P1329"/>
      <c r="Q1329"/>
      <c r="R1329"/>
      <c r="S1329"/>
    </row>
    <row r="1330" spans="1:19" s="75" customFormat="1" outlineLevel="1">
      <c r="B1330" s="69">
        <v>45000</v>
      </c>
      <c r="C1330" s="70" t="s">
        <v>4055</v>
      </c>
      <c r="D1330" s="70" t="s">
        <v>2256</v>
      </c>
      <c r="E1330" s="70" t="s">
        <v>4056</v>
      </c>
      <c r="F1330" s="71">
        <v>618065</v>
      </c>
      <c r="G1330" s="72" t="s">
        <v>2255</v>
      </c>
      <c r="H1330" s="71">
        <v>61807</v>
      </c>
      <c r="I1330" s="70" t="s">
        <v>2308</v>
      </c>
      <c r="J1330" s="70" t="s">
        <v>2309</v>
      </c>
      <c r="K1330" s="73">
        <f t="shared" si="90"/>
        <v>13640</v>
      </c>
      <c r="L1330" s="74">
        <f t="shared" si="91"/>
        <v>679872</v>
      </c>
      <c r="M1330" s="75" t="str">
        <f t="shared" si="92"/>
        <v/>
      </c>
      <c r="Q1330" s="75">
        <f>+VLOOKUP(K1330,'20,04,2023'!Q$20:R$1052,2,0)</f>
        <v>679872</v>
      </c>
      <c r="R1330" s="74">
        <f>Q1330-L1330</f>
        <v>0</v>
      </c>
      <c r="S1330" s="75" t="s">
        <v>8324</v>
      </c>
    </row>
    <row r="1331" spans="1:19" outlineLevel="1">
      <c r="A1331" s="75"/>
      <c r="B1331" s="69">
        <v>45000</v>
      </c>
      <c r="C1331" s="70" t="s">
        <v>4057</v>
      </c>
      <c r="D1331" s="70" t="s">
        <v>2256</v>
      </c>
      <c r="E1331" s="70" t="s">
        <v>2456</v>
      </c>
      <c r="F1331" s="71">
        <v>340315</v>
      </c>
      <c r="G1331" s="72" t="s">
        <v>2255</v>
      </c>
      <c r="H1331" s="71">
        <v>34032</v>
      </c>
      <c r="I1331" s="70" t="s">
        <v>2308</v>
      </c>
      <c r="J1331" s="70" t="s">
        <v>2309</v>
      </c>
      <c r="K1331" s="73">
        <f t="shared" si="90"/>
        <v>13641</v>
      </c>
      <c r="L1331" s="74">
        <f t="shared" si="91"/>
        <v>374347</v>
      </c>
      <c r="M1331" s="75" t="str">
        <f t="shared" si="92"/>
        <v/>
      </c>
      <c r="N1331" s="75"/>
      <c r="O1331" s="75"/>
      <c r="P1331" s="75"/>
      <c r="Q1331" s="75">
        <f>+VLOOKUP(K1331,'20,04,2023'!Q$20:R$1052,2,0)</f>
        <v>374347</v>
      </c>
      <c r="R1331" s="74">
        <f>Q1331-L1331</f>
        <v>0</v>
      </c>
      <c r="S1331" s="75" t="s">
        <v>8324</v>
      </c>
    </row>
    <row r="1332" spans="1:19" hidden="1" outlineLevel="1">
      <c r="B1332" s="33">
        <v>44942</v>
      </c>
      <c r="C1332" s="34" t="s">
        <v>6266</v>
      </c>
      <c r="D1332" s="34" t="s">
        <v>2256</v>
      </c>
      <c r="E1332" s="34" t="s">
        <v>6267</v>
      </c>
      <c r="F1332" s="35">
        <v>3460800</v>
      </c>
      <c r="G1332" s="36" t="s">
        <v>2255</v>
      </c>
      <c r="H1332" s="35">
        <v>346080</v>
      </c>
      <c r="I1332" s="34" t="s">
        <v>2396</v>
      </c>
      <c r="J1332" s="34" t="s">
        <v>2397</v>
      </c>
      <c r="K1332" s="50">
        <f t="shared" si="90"/>
        <v>1636</v>
      </c>
      <c r="L1332" s="38">
        <f t="shared" si="91"/>
        <v>3806880</v>
      </c>
      <c r="M1332" t="str">
        <f t="shared" si="92"/>
        <v/>
      </c>
    </row>
    <row r="1333" spans="1:19" hidden="1" outlineLevel="1">
      <c r="B1333" s="33">
        <v>44942</v>
      </c>
      <c r="C1333" s="34" t="s">
        <v>6268</v>
      </c>
      <c r="D1333" s="34" t="s">
        <v>2256</v>
      </c>
      <c r="E1333" s="34" t="s">
        <v>6269</v>
      </c>
      <c r="F1333" s="35">
        <v>826177</v>
      </c>
      <c r="G1333" s="36" t="s">
        <v>2255</v>
      </c>
      <c r="H1333" s="35">
        <v>82618</v>
      </c>
      <c r="I1333" s="34" t="s">
        <v>2512</v>
      </c>
      <c r="J1333" s="34" t="s">
        <v>2513</v>
      </c>
      <c r="K1333" s="50">
        <f t="shared" si="90"/>
        <v>1637</v>
      </c>
      <c r="L1333" s="38">
        <f t="shared" si="91"/>
        <v>908795</v>
      </c>
      <c r="M1333" t="str">
        <f t="shared" si="92"/>
        <v/>
      </c>
    </row>
    <row r="1334" spans="1:19" hidden="1" outlineLevel="1">
      <c r="B1334" s="33">
        <v>44942</v>
      </c>
      <c r="C1334" s="34" t="s">
        <v>6270</v>
      </c>
      <c r="D1334" s="34" t="s">
        <v>2256</v>
      </c>
      <c r="E1334" s="34" t="s">
        <v>6271</v>
      </c>
      <c r="F1334" s="35">
        <v>910676</v>
      </c>
      <c r="G1334" s="36" t="s">
        <v>2255</v>
      </c>
      <c r="H1334" s="35">
        <v>91068</v>
      </c>
      <c r="I1334" s="34" t="s">
        <v>2512</v>
      </c>
      <c r="J1334" s="34" t="s">
        <v>2513</v>
      </c>
      <c r="K1334" s="50">
        <f t="shared" si="90"/>
        <v>1638</v>
      </c>
      <c r="L1334" s="38">
        <f t="shared" si="91"/>
        <v>1001744</v>
      </c>
      <c r="M1334" t="str">
        <f t="shared" si="92"/>
        <v/>
      </c>
    </row>
    <row r="1335" spans="1:19" hidden="1" outlineLevel="1">
      <c r="B1335" s="33">
        <v>44942</v>
      </c>
      <c r="C1335" s="34" t="s">
        <v>6272</v>
      </c>
      <c r="D1335" s="34" t="s">
        <v>2256</v>
      </c>
      <c r="E1335" s="34" t="s">
        <v>6273</v>
      </c>
      <c r="F1335" s="35">
        <v>1133426</v>
      </c>
      <c r="G1335" s="36" t="s">
        <v>2255</v>
      </c>
      <c r="H1335" s="35">
        <v>113343</v>
      </c>
      <c r="I1335" s="34" t="s">
        <v>2308</v>
      </c>
      <c r="J1335" s="34" t="s">
        <v>2309</v>
      </c>
      <c r="K1335" s="50">
        <f t="shared" si="90"/>
        <v>1642</v>
      </c>
      <c r="L1335" s="38">
        <f t="shared" si="91"/>
        <v>1246769</v>
      </c>
      <c r="M1335" t="str">
        <f t="shared" si="92"/>
        <v/>
      </c>
    </row>
    <row r="1336" spans="1:19" hidden="1" outlineLevel="1">
      <c r="B1336" s="33">
        <v>44942</v>
      </c>
      <c r="C1336" s="34" t="s">
        <v>6274</v>
      </c>
      <c r="D1336" s="34" t="s">
        <v>2256</v>
      </c>
      <c r="E1336" s="34" t="s">
        <v>6275</v>
      </c>
      <c r="F1336" s="35">
        <v>2602143</v>
      </c>
      <c r="G1336" s="36" t="s">
        <v>2255</v>
      </c>
      <c r="H1336" s="35">
        <v>260214</v>
      </c>
      <c r="I1336" s="34" t="s">
        <v>2308</v>
      </c>
      <c r="J1336" s="34" t="s">
        <v>2309</v>
      </c>
      <c r="K1336" s="50">
        <f t="shared" si="90"/>
        <v>1644</v>
      </c>
      <c r="L1336" s="38">
        <f t="shared" si="91"/>
        <v>2862357</v>
      </c>
      <c r="M1336" t="str">
        <f t="shared" si="92"/>
        <v/>
      </c>
    </row>
    <row r="1337" spans="1:19" hidden="1" outlineLevel="1">
      <c r="B1337" s="33">
        <v>44942</v>
      </c>
      <c r="C1337" s="34" t="s">
        <v>6276</v>
      </c>
      <c r="D1337" s="34" t="s">
        <v>2256</v>
      </c>
      <c r="E1337" s="34" t="s">
        <v>6277</v>
      </c>
      <c r="F1337" s="35">
        <v>926541</v>
      </c>
      <c r="G1337" s="36" t="s">
        <v>2255</v>
      </c>
      <c r="H1337" s="35">
        <v>92654</v>
      </c>
      <c r="I1337" s="34" t="s">
        <v>2308</v>
      </c>
      <c r="J1337" s="34" t="s">
        <v>2309</v>
      </c>
      <c r="K1337" s="50">
        <f t="shared" si="90"/>
        <v>1645</v>
      </c>
      <c r="L1337" s="38">
        <f t="shared" si="91"/>
        <v>1019195</v>
      </c>
      <c r="M1337" t="str">
        <f t="shared" si="92"/>
        <v/>
      </c>
    </row>
    <row r="1338" spans="1:19" hidden="1" outlineLevel="1">
      <c r="B1338" s="33">
        <v>44942</v>
      </c>
      <c r="C1338" s="34" t="s">
        <v>6278</v>
      </c>
      <c r="D1338" s="34" t="s">
        <v>2256</v>
      </c>
      <c r="E1338" s="34" t="s">
        <v>6279</v>
      </c>
      <c r="F1338" s="35">
        <v>865200</v>
      </c>
      <c r="G1338" s="36" t="s">
        <v>2255</v>
      </c>
      <c r="H1338" s="35">
        <v>86520</v>
      </c>
      <c r="I1338" s="34" t="s">
        <v>2308</v>
      </c>
      <c r="J1338" s="34" t="s">
        <v>2309</v>
      </c>
      <c r="K1338" s="50">
        <f t="shared" si="90"/>
        <v>1646</v>
      </c>
      <c r="L1338" s="38">
        <f t="shared" si="91"/>
        <v>951720</v>
      </c>
      <c r="M1338" t="str">
        <f t="shared" si="92"/>
        <v/>
      </c>
    </row>
    <row r="1339" spans="1:19" hidden="1" outlineLevel="1">
      <c r="B1339" s="33">
        <v>44942</v>
      </c>
      <c r="C1339" s="34" t="s">
        <v>6280</v>
      </c>
      <c r="D1339" s="34" t="s">
        <v>2256</v>
      </c>
      <c r="E1339" s="34" t="s">
        <v>6281</v>
      </c>
      <c r="F1339" s="35">
        <v>6038549</v>
      </c>
      <c r="G1339" s="36" t="s">
        <v>2255</v>
      </c>
      <c r="H1339" s="35">
        <v>603855</v>
      </c>
      <c r="I1339" s="34" t="s">
        <v>2396</v>
      </c>
      <c r="J1339" s="34" t="s">
        <v>2397</v>
      </c>
      <c r="K1339" s="50">
        <f t="shared" si="90"/>
        <v>1647</v>
      </c>
      <c r="L1339" s="38">
        <f t="shared" si="91"/>
        <v>6642404</v>
      </c>
      <c r="M1339" t="str">
        <f t="shared" si="92"/>
        <v/>
      </c>
    </row>
    <row r="1340" spans="1:19" hidden="1" outlineLevel="1">
      <c r="B1340" s="33">
        <v>44942</v>
      </c>
      <c r="C1340" s="34" t="s">
        <v>6282</v>
      </c>
      <c r="D1340" s="34" t="s">
        <v>2256</v>
      </c>
      <c r="E1340" s="34" t="s">
        <v>6283</v>
      </c>
      <c r="F1340" s="35">
        <v>501820</v>
      </c>
      <c r="G1340" s="36" t="s">
        <v>2255</v>
      </c>
      <c r="H1340" s="35">
        <v>50182</v>
      </c>
      <c r="I1340" s="34" t="s">
        <v>2308</v>
      </c>
      <c r="J1340" s="34" t="s">
        <v>2309</v>
      </c>
      <c r="K1340" s="50">
        <f t="shared" si="90"/>
        <v>1650</v>
      </c>
      <c r="L1340" s="38">
        <f t="shared" si="91"/>
        <v>552002</v>
      </c>
      <c r="M1340" t="str">
        <f t="shared" si="92"/>
        <v/>
      </c>
    </row>
    <row r="1341" spans="1:19" hidden="1" outlineLevel="1">
      <c r="B1341" s="33">
        <v>44942</v>
      </c>
      <c r="C1341" s="34" t="s">
        <v>6284</v>
      </c>
      <c r="D1341" s="34" t="s">
        <v>2256</v>
      </c>
      <c r="E1341" s="34" t="s">
        <v>6285</v>
      </c>
      <c r="F1341" s="35">
        <v>1004830</v>
      </c>
      <c r="G1341" s="36" t="s">
        <v>2255</v>
      </c>
      <c r="H1341" s="35">
        <v>100483</v>
      </c>
      <c r="I1341" s="34" t="s">
        <v>2265</v>
      </c>
      <c r="J1341" s="34" t="s">
        <v>2266</v>
      </c>
      <c r="K1341" s="50">
        <f t="shared" si="90"/>
        <v>1655</v>
      </c>
      <c r="L1341" s="38">
        <f t="shared" si="91"/>
        <v>1105313</v>
      </c>
      <c r="M1341" t="str">
        <f t="shared" si="92"/>
        <v/>
      </c>
    </row>
    <row r="1342" spans="1:19" outlineLevel="1">
      <c r="A1342" s="75"/>
      <c r="B1342" s="69">
        <v>45000</v>
      </c>
      <c r="C1342" s="70" t="s">
        <v>4072</v>
      </c>
      <c r="D1342" s="70" t="s">
        <v>2256</v>
      </c>
      <c r="E1342" s="70" t="s">
        <v>2656</v>
      </c>
      <c r="F1342" s="71">
        <v>340315</v>
      </c>
      <c r="G1342" s="72" t="s">
        <v>2255</v>
      </c>
      <c r="H1342" s="71">
        <v>34032</v>
      </c>
      <c r="I1342" s="70" t="s">
        <v>2308</v>
      </c>
      <c r="J1342" s="70" t="s">
        <v>2309</v>
      </c>
      <c r="K1342" s="73">
        <f t="shared" si="90"/>
        <v>13653</v>
      </c>
      <c r="L1342" s="74">
        <f t="shared" si="91"/>
        <v>374347</v>
      </c>
      <c r="M1342" s="75" t="str">
        <f t="shared" si="92"/>
        <v/>
      </c>
      <c r="N1342" s="75"/>
      <c r="O1342" s="75"/>
      <c r="P1342" s="75"/>
      <c r="Q1342" s="75">
        <f>+VLOOKUP(K1342,'20,04,2023'!Q$20:R$1052,2,0)</f>
        <v>374347</v>
      </c>
      <c r="R1342" s="74">
        <f>Q1342-L1342</f>
        <v>0</v>
      </c>
      <c r="S1342" s="75" t="s">
        <v>8324</v>
      </c>
    </row>
    <row r="1343" spans="1:19" hidden="1" outlineLevel="1">
      <c r="B1343" s="33">
        <v>44942</v>
      </c>
      <c r="C1343" s="34" t="s">
        <v>6288</v>
      </c>
      <c r="D1343" s="34" t="s">
        <v>2256</v>
      </c>
      <c r="E1343" s="34" t="s">
        <v>6289</v>
      </c>
      <c r="F1343" s="35">
        <v>1924096</v>
      </c>
      <c r="G1343" s="36" t="s">
        <v>2255</v>
      </c>
      <c r="H1343" s="35">
        <v>192410</v>
      </c>
      <c r="I1343" s="34" t="s">
        <v>2265</v>
      </c>
      <c r="J1343" s="34" t="s">
        <v>2266</v>
      </c>
      <c r="K1343" s="50">
        <f t="shared" si="90"/>
        <v>1657</v>
      </c>
      <c r="L1343" s="38">
        <f t="shared" si="91"/>
        <v>2116506</v>
      </c>
      <c r="M1343" t="str">
        <f t="shared" si="92"/>
        <v/>
      </c>
    </row>
    <row r="1344" spans="1:19" hidden="1" outlineLevel="1">
      <c r="B1344" s="33">
        <v>44942</v>
      </c>
      <c r="C1344" s="34" t="s">
        <v>6290</v>
      </c>
      <c r="D1344" s="34" t="s">
        <v>2256</v>
      </c>
      <c r="E1344" s="34" t="s">
        <v>6291</v>
      </c>
      <c r="F1344" s="35">
        <v>2111889</v>
      </c>
      <c r="G1344" s="36" t="s">
        <v>2255</v>
      </c>
      <c r="H1344" s="35">
        <v>211189</v>
      </c>
      <c r="I1344" s="34" t="s">
        <v>2265</v>
      </c>
      <c r="J1344" s="34" t="s">
        <v>2266</v>
      </c>
      <c r="K1344" s="50">
        <f t="shared" si="90"/>
        <v>1658</v>
      </c>
      <c r="L1344" s="38">
        <f t="shared" si="91"/>
        <v>2323078</v>
      </c>
      <c r="M1344" t="str">
        <f t="shared" si="92"/>
        <v/>
      </c>
    </row>
    <row r="1345" spans="1:19" outlineLevel="1">
      <c r="A1345" s="75"/>
      <c r="B1345" s="69">
        <v>45000</v>
      </c>
      <c r="C1345" s="70" t="s">
        <v>4075</v>
      </c>
      <c r="D1345" s="70" t="s">
        <v>2256</v>
      </c>
      <c r="E1345" s="70" t="s">
        <v>4076</v>
      </c>
      <c r="F1345" s="71">
        <v>586146</v>
      </c>
      <c r="G1345" s="72" t="s">
        <v>2255</v>
      </c>
      <c r="H1345" s="71">
        <v>58615</v>
      </c>
      <c r="I1345" s="70" t="s">
        <v>2308</v>
      </c>
      <c r="J1345" s="70" t="s">
        <v>2309</v>
      </c>
      <c r="K1345" s="73">
        <f t="shared" si="90"/>
        <v>13656</v>
      </c>
      <c r="L1345" s="74">
        <f t="shared" si="91"/>
        <v>644761</v>
      </c>
      <c r="M1345" s="75" t="str">
        <f t="shared" si="92"/>
        <v/>
      </c>
      <c r="N1345" s="75"/>
      <c r="O1345" s="75"/>
      <c r="P1345" s="75"/>
      <c r="Q1345" s="75">
        <f>+VLOOKUP(K1345,'20,04,2023'!Q$20:R$1052,2,0)</f>
        <v>644761</v>
      </c>
      <c r="R1345" s="74">
        <f>Q1345-L1345</f>
        <v>0</v>
      </c>
      <c r="S1345" s="75" t="s">
        <v>8324</v>
      </c>
    </row>
    <row r="1346" spans="1:19" outlineLevel="1">
      <c r="A1346" s="75"/>
      <c r="B1346" s="69">
        <v>45000</v>
      </c>
      <c r="C1346" s="70" t="s">
        <v>4077</v>
      </c>
      <c r="D1346" s="70" t="s">
        <v>2256</v>
      </c>
      <c r="E1346" s="70" t="s">
        <v>4078</v>
      </c>
      <c r="F1346" s="71">
        <v>340315</v>
      </c>
      <c r="G1346" s="72" t="s">
        <v>2255</v>
      </c>
      <c r="H1346" s="71">
        <v>34032</v>
      </c>
      <c r="I1346" s="70" t="s">
        <v>2308</v>
      </c>
      <c r="J1346" s="70" t="s">
        <v>2309</v>
      </c>
      <c r="K1346" s="73">
        <f t="shared" si="90"/>
        <v>13657</v>
      </c>
      <c r="L1346" s="74">
        <f t="shared" si="91"/>
        <v>374347</v>
      </c>
      <c r="M1346" s="75" t="str">
        <f t="shared" si="92"/>
        <v/>
      </c>
      <c r="N1346" s="75"/>
      <c r="O1346" s="75"/>
      <c r="P1346" s="75"/>
      <c r="Q1346" s="75">
        <f>+VLOOKUP(K1346,'20,04,2023'!Q$20:R$1052,2,0)</f>
        <v>374347</v>
      </c>
      <c r="R1346" s="74">
        <f>Q1346-L1346</f>
        <v>0</v>
      </c>
      <c r="S1346" s="75" t="s">
        <v>8324</v>
      </c>
    </row>
    <row r="1347" spans="1:19" hidden="1" outlineLevel="1">
      <c r="B1347" s="33">
        <v>44942</v>
      </c>
      <c r="C1347" s="34" t="s">
        <v>6296</v>
      </c>
      <c r="D1347" s="34" t="s">
        <v>2256</v>
      </c>
      <c r="E1347" s="34" t="s">
        <v>6297</v>
      </c>
      <c r="F1347" s="35">
        <v>5297956</v>
      </c>
      <c r="G1347" s="36" t="s">
        <v>2255</v>
      </c>
      <c r="H1347" s="35">
        <v>529796</v>
      </c>
      <c r="I1347" s="34" t="s">
        <v>2406</v>
      </c>
      <c r="J1347" s="34" t="s">
        <v>2407</v>
      </c>
      <c r="K1347" s="50">
        <f t="shared" si="90"/>
        <v>1666</v>
      </c>
      <c r="L1347" s="38">
        <f t="shared" si="91"/>
        <v>5827752</v>
      </c>
      <c r="M1347" t="str">
        <f t="shared" si="92"/>
        <v/>
      </c>
    </row>
    <row r="1348" spans="1:19" hidden="1" outlineLevel="1">
      <c r="B1348" s="33">
        <v>44942</v>
      </c>
      <c r="C1348" s="34" t="s">
        <v>6298</v>
      </c>
      <c r="D1348" s="34" t="s">
        <v>2256</v>
      </c>
      <c r="E1348" s="34" t="s">
        <v>6299</v>
      </c>
      <c r="F1348" s="35">
        <v>4822382</v>
      </c>
      <c r="G1348" s="36" t="s">
        <v>2255</v>
      </c>
      <c r="H1348" s="35">
        <v>482238</v>
      </c>
      <c r="I1348" s="34" t="s">
        <v>2643</v>
      </c>
      <c r="J1348" s="34" t="s">
        <v>2644</v>
      </c>
      <c r="K1348" s="50">
        <f t="shared" ref="K1348:K1411" si="93">+C1348*1</f>
        <v>1667</v>
      </c>
      <c r="L1348" s="38">
        <f t="shared" ref="L1348:L1411" si="94">+F1348+H1348</f>
        <v>5304620</v>
      </c>
      <c r="M1348" t="str">
        <f t="shared" ref="M1348:M1411" si="95">+IF(L1348&gt;=0,"","HT")</f>
        <v/>
      </c>
    </row>
    <row r="1349" spans="1:19" hidden="1" outlineLevel="1">
      <c r="B1349" s="33">
        <v>44942</v>
      </c>
      <c r="C1349" s="34" t="s">
        <v>6300</v>
      </c>
      <c r="D1349" s="34" t="s">
        <v>2256</v>
      </c>
      <c r="E1349" s="34" t="s">
        <v>2437</v>
      </c>
      <c r="F1349" s="35">
        <v>882000</v>
      </c>
      <c r="G1349" s="36" t="s">
        <v>2255</v>
      </c>
      <c r="H1349" s="35">
        <v>88200</v>
      </c>
      <c r="I1349" s="34" t="s">
        <v>2437</v>
      </c>
      <c r="J1349" s="34" t="s">
        <v>2438</v>
      </c>
      <c r="K1349" s="50">
        <f t="shared" si="93"/>
        <v>1691</v>
      </c>
      <c r="L1349" s="38">
        <f t="shared" si="94"/>
        <v>970200</v>
      </c>
      <c r="M1349" t="str">
        <f t="shared" si="95"/>
        <v/>
      </c>
    </row>
    <row r="1350" spans="1:19" hidden="1" outlineLevel="1">
      <c r="B1350" s="33">
        <v>45000</v>
      </c>
      <c r="C1350" s="34" t="s">
        <v>4082</v>
      </c>
      <c r="D1350" s="34" t="s">
        <v>2256</v>
      </c>
      <c r="E1350" s="34" t="s">
        <v>3969</v>
      </c>
      <c r="F1350" s="35">
        <v>340315</v>
      </c>
      <c r="G1350" s="36" t="s">
        <v>2255</v>
      </c>
      <c r="H1350" s="35">
        <v>34032</v>
      </c>
      <c r="I1350" s="34" t="s">
        <v>2308</v>
      </c>
      <c r="J1350" s="34" t="s">
        <v>2309</v>
      </c>
      <c r="K1350" s="50">
        <f t="shared" si="93"/>
        <v>13661</v>
      </c>
      <c r="L1350" s="38">
        <f t="shared" si="94"/>
        <v>374347</v>
      </c>
      <c r="M1350" t="str">
        <f t="shared" si="95"/>
        <v/>
      </c>
    </row>
    <row r="1351" spans="1:19" outlineLevel="1">
      <c r="A1351" s="75"/>
      <c r="B1351" s="69">
        <v>45000</v>
      </c>
      <c r="C1351" s="70" t="s">
        <v>4083</v>
      </c>
      <c r="D1351" s="70" t="s">
        <v>2256</v>
      </c>
      <c r="E1351" s="70" t="s">
        <v>4084</v>
      </c>
      <c r="F1351" s="71">
        <v>3457290</v>
      </c>
      <c r="G1351" s="72" t="s">
        <v>2255</v>
      </c>
      <c r="H1351" s="71">
        <v>345729</v>
      </c>
      <c r="I1351" s="70" t="s">
        <v>2344</v>
      </c>
      <c r="J1351" s="70" t="s">
        <v>2345</v>
      </c>
      <c r="K1351" s="73">
        <f t="shared" si="93"/>
        <v>13663</v>
      </c>
      <c r="L1351" s="74">
        <f t="shared" si="94"/>
        <v>3803019</v>
      </c>
      <c r="M1351" s="75" t="str">
        <f t="shared" si="95"/>
        <v/>
      </c>
      <c r="N1351" s="75"/>
      <c r="O1351" s="75"/>
      <c r="P1351" s="75"/>
      <c r="Q1351" s="75">
        <f>+VLOOKUP(K1351,'20,04,2023'!Q$20:R$1052,2,0)</f>
        <v>3803019</v>
      </c>
      <c r="R1351" s="74">
        <f>Q1351-L1351</f>
        <v>0</v>
      </c>
      <c r="S1351" s="75" t="s">
        <v>8324</v>
      </c>
    </row>
    <row r="1352" spans="1:19" hidden="1" outlineLevel="1">
      <c r="B1352" s="33">
        <v>44942</v>
      </c>
      <c r="C1352" s="34" t="s">
        <v>6305</v>
      </c>
      <c r="D1352" s="34" t="s">
        <v>2256</v>
      </c>
      <c r="E1352" s="34" t="s">
        <v>6306</v>
      </c>
      <c r="F1352" s="35">
        <v>734310</v>
      </c>
      <c r="G1352" s="36" t="s">
        <v>2255</v>
      </c>
      <c r="H1352" s="35">
        <v>73431</v>
      </c>
      <c r="I1352" s="34" t="s">
        <v>2485</v>
      </c>
      <c r="J1352" s="34" t="s">
        <v>2486</v>
      </c>
      <c r="K1352" s="50">
        <f t="shared" si="93"/>
        <v>1695</v>
      </c>
      <c r="L1352" s="38">
        <f t="shared" si="94"/>
        <v>807741</v>
      </c>
      <c r="M1352" t="str">
        <f t="shared" si="95"/>
        <v/>
      </c>
    </row>
    <row r="1353" spans="1:19" hidden="1" outlineLevel="1">
      <c r="B1353" s="33">
        <v>44942</v>
      </c>
      <c r="C1353" s="34" t="s">
        <v>6307</v>
      </c>
      <c r="D1353" s="34" t="s">
        <v>2256</v>
      </c>
      <c r="E1353" s="34" t="s">
        <v>6308</v>
      </c>
      <c r="F1353" s="35">
        <v>1639646</v>
      </c>
      <c r="G1353" s="36" t="s">
        <v>2255</v>
      </c>
      <c r="H1353" s="35">
        <v>163965</v>
      </c>
      <c r="I1353" s="34" t="s">
        <v>2449</v>
      </c>
      <c r="J1353" s="34" t="s">
        <v>2450</v>
      </c>
      <c r="K1353" s="50">
        <f t="shared" si="93"/>
        <v>1699</v>
      </c>
      <c r="L1353" s="38">
        <f t="shared" si="94"/>
        <v>1803611</v>
      </c>
      <c r="M1353" t="str">
        <f t="shared" si="95"/>
        <v/>
      </c>
    </row>
    <row r="1354" spans="1:19" hidden="1" outlineLevel="1">
      <c r="B1354" s="33">
        <v>44942</v>
      </c>
      <c r="C1354" s="34" t="s">
        <v>6309</v>
      </c>
      <c r="D1354" s="34" t="s">
        <v>2256</v>
      </c>
      <c r="E1354" s="34" t="s">
        <v>6310</v>
      </c>
      <c r="F1354" s="35">
        <v>706248</v>
      </c>
      <c r="G1354" s="36" t="s">
        <v>2255</v>
      </c>
      <c r="H1354" s="35">
        <v>70625</v>
      </c>
      <c r="I1354" s="34" t="s">
        <v>2475</v>
      </c>
      <c r="J1354" s="34" t="s">
        <v>2476</v>
      </c>
      <c r="K1354" s="50">
        <f t="shared" si="93"/>
        <v>1700</v>
      </c>
      <c r="L1354" s="38">
        <f t="shared" si="94"/>
        <v>776873</v>
      </c>
      <c r="M1354" t="str">
        <f t="shared" si="95"/>
        <v/>
      </c>
    </row>
    <row r="1355" spans="1:19" hidden="1" outlineLevel="1">
      <c r="B1355" s="33">
        <v>44942</v>
      </c>
      <c r="C1355" s="34" t="s">
        <v>6311</v>
      </c>
      <c r="D1355" s="34" t="s">
        <v>2256</v>
      </c>
      <c r="E1355" s="34" t="s">
        <v>6312</v>
      </c>
      <c r="F1355" s="35">
        <v>618065</v>
      </c>
      <c r="G1355" s="36" t="s">
        <v>2255</v>
      </c>
      <c r="H1355" s="35">
        <v>61807</v>
      </c>
      <c r="I1355" s="34" t="s">
        <v>2475</v>
      </c>
      <c r="J1355" s="34" t="s">
        <v>2476</v>
      </c>
      <c r="K1355" s="50">
        <f t="shared" si="93"/>
        <v>1701</v>
      </c>
      <c r="L1355" s="38">
        <f t="shared" si="94"/>
        <v>679872</v>
      </c>
      <c r="M1355" t="str">
        <f t="shared" si="95"/>
        <v/>
      </c>
    </row>
    <row r="1356" spans="1:19" outlineLevel="1">
      <c r="B1356" s="33">
        <v>44943</v>
      </c>
      <c r="C1356" s="34" t="s">
        <v>6313</v>
      </c>
      <c r="D1356" s="34" t="s">
        <v>5277</v>
      </c>
      <c r="E1356" s="34" t="s">
        <v>5481</v>
      </c>
      <c r="F1356" s="35">
        <v>-436800</v>
      </c>
      <c r="G1356" s="36" t="s">
        <v>2568</v>
      </c>
      <c r="H1356" s="35">
        <v>-34944</v>
      </c>
      <c r="I1356" s="34" t="s">
        <v>2609</v>
      </c>
      <c r="J1356" s="34" t="s">
        <v>2610</v>
      </c>
      <c r="K1356">
        <f t="shared" si="93"/>
        <v>49</v>
      </c>
      <c r="L1356" s="38">
        <f t="shared" si="94"/>
        <v>-471744</v>
      </c>
      <c r="M1356" t="str">
        <f t="shared" si="95"/>
        <v>HT</v>
      </c>
      <c r="Q1356">
        <f>+VLOOKUP(K1356,'22.04.2023'!O$182:P$408,2,0)</f>
        <v>1884960</v>
      </c>
      <c r="R1356" s="38">
        <f>+Q1356-L1356</f>
        <v>2356704</v>
      </c>
      <c r="S1356" t="s">
        <v>8325</v>
      </c>
    </row>
    <row r="1357" spans="1:19" hidden="1" outlineLevel="1">
      <c r="B1357" s="33">
        <v>44943</v>
      </c>
      <c r="C1357" s="34" t="s">
        <v>6314</v>
      </c>
      <c r="D1357" s="34" t="s">
        <v>5277</v>
      </c>
      <c r="E1357" s="34" t="s">
        <v>5481</v>
      </c>
      <c r="F1357" s="35">
        <v>-433772</v>
      </c>
      <c r="G1357" s="36" t="s">
        <v>2568</v>
      </c>
      <c r="H1357" s="35">
        <v>-34702</v>
      </c>
      <c r="I1357" s="34" t="s">
        <v>2609</v>
      </c>
      <c r="J1357" s="34" t="s">
        <v>2610</v>
      </c>
      <c r="K1357">
        <f t="shared" si="93"/>
        <v>50</v>
      </c>
      <c r="L1357" s="38">
        <f t="shared" si="94"/>
        <v>-468474</v>
      </c>
      <c r="M1357" t="str">
        <f t="shared" si="95"/>
        <v>HT</v>
      </c>
      <c r="Q1357" t="e">
        <f>+VLOOKUP(K1357,'22.04.2023'!O$182:P$408,2,0)</f>
        <v>#N/A</v>
      </c>
    </row>
    <row r="1358" spans="1:19" s="75" customFormat="1" hidden="1" outlineLevel="1">
      <c r="A1358"/>
      <c r="B1358" s="33">
        <v>44943</v>
      </c>
      <c r="C1358" s="34" t="s">
        <v>5334</v>
      </c>
      <c r="D1358" s="34" t="s">
        <v>4993</v>
      </c>
      <c r="E1358" s="34" t="s">
        <v>6315</v>
      </c>
      <c r="F1358" s="35">
        <v>-176400</v>
      </c>
      <c r="G1358" s="36" t="s">
        <v>2568</v>
      </c>
      <c r="H1358" s="35">
        <v>-14112</v>
      </c>
      <c r="I1358" s="34" t="s">
        <v>2475</v>
      </c>
      <c r="J1358" s="34" t="s">
        <v>2476</v>
      </c>
      <c r="K1358">
        <f t="shared" si="93"/>
        <v>67</v>
      </c>
      <c r="L1358" s="38">
        <f t="shared" si="94"/>
        <v>-190512</v>
      </c>
      <c r="M1358" t="str">
        <f t="shared" si="95"/>
        <v>HT</v>
      </c>
      <c r="N1358"/>
      <c r="O1358"/>
      <c r="P1358"/>
      <c r="Q1358" t="e">
        <f>+VLOOKUP(K1358,'22.04.2023'!O$182:P$408,2,0)</f>
        <v>#N/A</v>
      </c>
      <c r="R1358"/>
      <c r="S1358"/>
    </row>
    <row r="1359" spans="1:19" hidden="1" outlineLevel="1">
      <c r="B1359" s="33">
        <v>44943</v>
      </c>
      <c r="C1359" s="34" t="s">
        <v>6316</v>
      </c>
      <c r="D1359" s="34" t="s">
        <v>3460</v>
      </c>
      <c r="E1359" s="34" t="s">
        <v>5481</v>
      </c>
      <c r="F1359" s="35">
        <v>-111058</v>
      </c>
      <c r="G1359" s="36" t="s">
        <v>2568</v>
      </c>
      <c r="H1359" s="35">
        <v>-8885</v>
      </c>
      <c r="I1359" s="34" t="s">
        <v>2308</v>
      </c>
      <c r="J1359" s="34" t="s">
        <v>2309</v>
      </c>
      <c r="K1359">
        <f t="shared" si="93"/>
        <v>1333</v>
      </c>
      <c r="L1359" s="38">
        <f t="shared" si="94"/>
        <v>-119943</v>
      </c>
      <c r="M1359" t="str">
        <f t="shared" si="95"/>
        <v>HT</v>
      </c>
      <c r="Q1359" t="e">
        <f>+VLOOKUP(K1359,'22.04.2023'!O$182:P$408,2,0)</f>
        <v>#N/A</v>
      </c>
    </row>
    <row r="1360" spans="1:19" hidden="1" outlineLevel="1">
      <c r="B1360" s="33">
        <v>44943</v>
      </c>
      <c r="C1360" s="34" t="s">
        <v>6317</v>
      </c>
      <c r="D1360" s="34" t="s">
        <v>3460</v>
      </c>
      <c r="E1360" s="34" t="s">
        <v>5481</v>
      </c>
      <c r="F1360" s="35">
        <v>-1255930</v>
      </c>
      <c r="G1360" s="36" t="s">
        <v>2568</v>
      </c>
      <c r="H1360" s="35">
        <v>-100474</v>
      </c>
      <c r="I1360" s="34" t="s">
        <v>2308</v>
      </c>
      <c r="J1360" s="34" t="s">
        <v>2309</v>
      </c>
      <c r="K1360">
        <f t="shared" si="93"/>
        <v>1401</v>
      </c>
      <c r="L1360" s="38">
        <f t="shared" si="94"/>
        <v>-1356404</v>
      </c>
      <c r="M1360" t="str">
        <f t="shared" si="95"/>
        <v>HT</v>
      </c>
      <c r="Q1360" t="e">
        <f>+VLOOKUP(K1360,'22.04.2023'!O$182:P$408,2,0)</f>
        <v>#N/A</v>
      </c>
    </row>
    <row r="1361" spans="1:19" outlineLevel="1">
      <c r="B1361" s="33">
        <v>44943</v>
      </c>
      <c r="C1361" s="34" t="s">
        <v>6318</v>
      </c>
      <c r="D1361" s="34" t="s">
        <v>3460</v>
      </c>
      <c r="E1361" s="34" t="s">
        <v>5481</v>
      </c>
      <c r="F1361" s="35">
        <v>-88200</v>
      </c>
      <c r="G1361" s="36" t="s">
        <v>2568</v>
      </c>
      <c r="H1361" s="35">
        <v>-7056</v>
      </c>
      <c r="I1361" s="34" t="s">
        <v>2308</v>
      </c>
      <c r="J1361" s="34" t="s">
        <v>2309</v>
      </c>
      <c r="K1361">
        <f t="shared" si="93"/>
        <v>1424</v>
      </c>
      <c r="L1361" s="38">
        <f t="shared" si="94"/>
        <v>-95256</v>
      </c>
      <c r="M1361" t="str">
        <f t="shared" si="95"/>
        <v>HT</v>
      </c>
      <c r="Q1361">
        <f>+VLOOKUP(K1361,'22.04.2023'!O$182:P$408,2,0)</f>
        <v>-95256</v>
      </c>
      <c r="R1361" s="38">
        <f>+Q1361-L1361</f>
        <v>0</v>
      </c>
      <c r="S1361" t="s">
        <v>8325</v>
      </c>
    </row>
    <row r="1362" spans="1:19" outlineLevel="1">
      <c r="A1362" s="75"/>
      <c r="B1362" s="69">
        <v>45000</v>
      </c>
      <c r="C1362" s="70" t="s">
        <v>4096</v>
      </c>
      <c r="D1362" s="70" t="s">
        <v>2256</v>
      </c>
      <c r="E1362" s="70" t="s">
        <v>2415</v>
      </c>
      <c r="F1362" s="71">
        <v>340315</v>
      </c>
      <c r="G1362" s="72" t="s">
        <v>2255</v>
      </c>
      <c r="H1362" s="71">
        <v>34032</v>
      </c>
      <c r="I1362" s="70" t="s">
        <v>2308</v>
      </c>
      <c r="J1362" s="70" t="s">
        <v>2309</v>
      </c>
      <c r="K1362" s="73">
        <f t="shared" si="93"/>
        <v>13675</v>
      </c>
      <c r="L1362" s="74">
        <f t="shared" si="94"/>
        <v>374347</v>
      </c>
      <c r="M1362" s="75" t="str">
        <f t="shared" si="95"/>
        <v/>
      </c>
      <c r="N1362" s="75"/>
      <c r="O1362" s="75"/>
      <c r="P1362" s="75"/>
      <c r="Q1362" s="75">
        <f>+VLOOKUP(K1362,'20,04,2023'!Q$20:R$1052,2,0)</f>
        <v>374347</v>
      </c>
      <c r="R1362" s="74">
        <f>Q1362-L1362</f>
        <v>0</v>
      </c>
      <c r="S1362" s="75" t="s">
        <v>8324</v>
      </c>
    </row>
    <row r="1363" spans="1:19" hidden="1" outlineLevel="1">
      <c r="B1363" s="33">
        <v>44943</v>
      </c>
      <c r="C1363" s="34" t="s">
        <v>6320</v>
      </c>
      <c r="D1363" s="34" t="s">
        <v>2256</v>
      </c>
      <c r="E1363" s="34" t="s">
        <v>6321</v>
      </c>
      <c r="F1363" s="35">
        <v>985220</v>
      </c>
      <c r="G1363" s="36" t="s">
        <v>2255</v>
      </c>
      <c r="H1363" s="35">
        <v>98522</v>
      </c>
      <c r="I1363" s="34" t="s">
        <v>2308</v>
      </c>
      <c r="J1363" s="34" t="s">
        <v>2309</v>
      </c>
      <c r="K1363" s="50">
        <f t="shared" si="93"/>
        <v>1704</v>
      </c>
      <c r="L1363" s="38">
        <f t="shared" si="94"/>
        <v>1083742</v>
      </c>
      <c r="M1363" t="str">
        <f t="shared" si="95"/>
        <v/>
      </c>
    </row>
    <row r="1364" spans="1:19" hidden="1" outlineLevel="1">
      <c r="B1364" s="33">
        <v>44943</v>
      </c>
      <c r="C1364" s="34" t="s">
        <v>6322</v>
      </c>
      <c r="D1364" s="34" t="s">
        <v>2256</v>
      </c>
      <c r="E1364" s="34" t="s">
        <v>6323</v>
      </c>
      <c r="F1364" s="35">
        <v>957158</v>
      </c>
      <c r="G1364" s="36" t="s">
        <v>2255</v>
      </c>
      <c r="H1364" s="35">
        <v>95716</v>
      </c>
      <c r="I1364" s="34" t="s">
        <v>2308</v>
      </c>
      <c r="J1364" s="34" t="s">
        <v>2309</v>
      </c>
      <c r="K1364" s="50">
        <f t="shared" si="93"/>
        <v>1705</v>
      </c>
      <c r="L1364" s="38">
        <f t="shared" si="94"/>
        <v>1052874</v>
      </c>
      <c r="M1364" t="str">
        <f t="shared" si="95"/>
        <v/>
      </c>
    </row>
    <row r="1365" spans="1:19" hidden="1" outlineLevel="1">
      <c r="B1365" s="33">
        <v>44943</v>
      </c>
      <c r="C1365" s="34" t="s">
        <v>6324</v>
      </c>
      <c r="D1365" s="34" t="s">
        <v>2256</v>
      </c>
      <c r="E1365" s="34" t="s">
        <v>6325</v>
      </c>
      <c r="F1365" s="35">
        <v>10416000</v>
      </c>
      <c r="G1365" s="36" t="s">
        <v>2255</v>
      </c>
      <c r="H1365" s="35">
        <v>1041600</v>
      </c>
      <c r="I1365" s="34" t="s">
        <v>2500</v>
      </c>
      <c r="J1365" s="34" t="s">
        <v>2501</v>
      </c>
      <c r="K1365" s="50">
        <f t="shared" si="93"/>
        <v>1713</v>
      </c>
      <c r="L1365" s="38">
        <f t="shared" si="94"/>
        <v>11457600</v>
      </c>
      <c r="M1365" t="str">
        <f t="shared" si="95"/>
        <v/>
      </c>
    </row>
    <row r="1366" spans="1:19" hidden="1" outlineLevel="1">
      <c r="B1366" s="33">
        <v>44943</v>
      </c>
      <c r="C1366" s="34" t="s">
        <v>6326</v>
      </c>
      <c r="D1366" s="34" t="s">
        <v>2256</v>
      </c>
      <c r="E1366" s="34" t="s">
        <v>6327</v>
      </c>
      <c r="F1366" s="35">
        <v>5026279</v>
      </c>
      <c r="G1366" s="36" t="s">
        <v>2255</v>
      </c>
      <c r="H1366" s="35">
        <v>502628</v>
      </c>
      <c r="I1366" s="34" t="s">
        <v>2643</v>
      </c>
      <c r="J1366" s="34" t="s">
        <v>2644</v>
      </c>
      <c r="K1366" s="50">
        <f t="shared" si="93"/>
        <v>1714</v>
      </c>
      <c r="L1366" s="38">
        <f t="shared" si="94"/>
        <v>5528907</v>
      </c>
      <c r="M1366" t="str">
        <f t="shared" si="95"/>
        <v/>
      </c>
    </row>
    <row r="1367" spans="1:19" hidden="1" outlineLevel="1">
      <c r="B1367" s="33">
        <v>44943</v>
      </c>
      <c r="C1367" s="34" t="s">
        <v>6328</v>
      </c>
      <c r="D1367" s="34" t="s">
        <v>2256</v>
      </c>
      <c r="E1367" s="34" t="s">
        <v>6329</v>
      </c>
      <c r="F1367" s="35">
        <v>846240</v>
      </c>
      <c r="G1367" s="36" t="s">
        <v>2255</v>
      </c>
      <c r="H1367" s="35">
        <v>84624</v>
      </c>
      <c r="I1367" s="34" t="s">
        <v>2308</v>
      </c>
      <c r="J1367" s="34" t="s">
        <v>2309</v>
      </c>
      <c r="K1367" s="50">
        <f t="shared" si="93"/>
        <v>1720</v>
      </c>
      <c r="L1367" s="38">
        <f t="shared" si="94"/>
        <v>930864</v>
      </c>
      <c r="M1367" t="str">
        <f t="shared" si="95"/>
        <v/>
      </c>
    </row>
    <row r="1368" spans="1:19" hidden="1" outlineLevel="1">
      <c r="B1368" s="33">
        <v>44943</v>
      </c>
      <c r="C1368" s="34" t="s">
        <v>6330</v>
      </c>
      <c r="D1368" s="34" t="s">
        <v>2256</v>
      </c>
      <c r="E1368" s="34" t="s">
        <v>6331</v>
      </c>
      <c r="F1368" s="35">
        <v>13011910</v>
      </c>
      <c r="G1368" s="36" t="s">
        <v>2255</v>
      </c>
      <c r="H1368" s="35">
        <v>1301191</v>
      </c>
      <c r="I1368" s="34" t="s">
        <v>2666</v>
      </c>
      <c r="J1368" s="34" t="s">
        <v>2667</v>
      </c>
      <c r="K1368" s="50">
        <f t="shared" si="93"/>
        <v>1722</v>
      </c>
      <c r="L1368" s="38">
        <f t="shared" si="94"/>
        <v>14313101</v>
      </c>
      <c r="M1368" t="str">
        <f t="shared" si="95"/>
        <v/>
      </c>
    </row>
    <row r="1369" spans="1:19" hidden="1" outlineLevel="1">
      <c r="B1369" s="33">
        <v>44943</v>
      </c>
      <c r="C1369" s="34" t="s">
        <v>6332</v>
      </c>
      <c r="D1369" s="34" t="s">
        <v>2256</v>
      </c>
      <c r="E1369" s="34" t="s">
        <v>6333</v>
      </c>
      <c r="F1369" s="35">
        <v>637853</v>
      </c>
      <c r="G1369" s="36" t="s">
        <v>2255</v>
      </c>
      <c r="H1369" s="35">
        <v>63785</v>
      </c>
      <c r="I1369" s="34" t="s">
        <v>2512</v>
      </c>
      <c r="J1369" s="34" t="s">
        <v>2513</v>
      </c>
      <c r="K1369" s="50">
        <f t="shared" si="93"/>
        <v>1725</v>
      </c>
      <c r="L1369" s="38">
        <f t="shared" si="94"/>
        <v>701638</v>
      </c>
      <c r="M1369" t="str">
        <f t="shared" si="95"/>
        <v/>
      </c>
    </row>
    <row r="1370" spans="1:19" hidden="1" outlineLevel="1">
      <c r="B1370" s="33">
        <v>44943</v>
      </c>
      <c r="C1370" s="34" t="s">
        <v>6334</v>
      </c>
      <c r="D1370" s="34" t="s">
        <v>2256</v>
      </c>
      <c r="E1370" s="34" t="s">
        <v>6335</v>
      </c>
      <c r="F1370" s="35">
        <v>7817667</v>
      </c>
      <c r="G1370" s="36" t="s">
        <v>2255</v>
      </c>
      <c r="H1370" s="35">
        <v>781767</v>
      </c>
      <c r="I1370" s="34" t="s">
        <v>2518</v>
      </c>
      <c r="J1370" s="34" t="s">
        <v>2519</v>
      </c>
      <c r="K1370" s="50">
        <f t="shared" si="93"/>
        <v>1730</v>
      </c>
      <c r="L1370" s="38">
        <f t="shared" si="94"/>
        <v>8599434</v>
      </c>
      <c r="M1370" t="str">
        <f t="shared" si="95"/>
        <v/>
      </c>
    </row>
    <row r="1371" spans="1:19" hidden="1" outlineLevel="1">
      <c r="B1371" s="33">
        <v>44943</v>
      </c>
      <c r="C1371" s="34" t="s">
        <v>6336</v>
      </c>
      <c r="D1371" s="34" t="s">
        <v>2256</v>
      </c>
      <c r="E1371" s="34" t="s">
        <v>6337</v>
      </c>
      <c r="F1371" s="35">
        <v>12421904</v>
      </c>
      <c r="G1371" s="36" t="s">
        <v>2255</v>
      </c>
      <c r="H1371" s="35">
        <v>1242190</v>
      </c>
      <c r="I1371" s="34" t="s">
        <v>2518</v>
      </c>
      <c r="J1371" s="34" t="s">
        <v>2519</v>
      </c>
      <c r="K1371" s="50">
        <f t="shared" si="93"/>
        <v>1732</v>
      </c>
      <c r="L1371" s="38">
        <f t="shared" si="94"/>
        <v>13664094</v>
      </c>
      <c r="M1371" t="str">
        <f t="shared" si="95"/>
        <v/>
      </c>
    </row>
    <row r="1372" spans="1:19" outlineLevel="1">
      <c r="A1372" s="75"/>
      <c r="B1372" s="69">
        <v>45000</v>
      </c>
      <c r="C1372" s="70" t="s">
        <v>4111</v>
      </c>
      <c r="D1372" s="70" t="s">
        <v>2256</v>
      </c>
      <c r="E1372" s="70" t="s">
        <v>3500</v>
      </c>
      <c r="F1372" s="71">
        <v>340315</v>
      </c>
      <c r="G1372" s="72" t="s">
        <v>2255</v>
      </c>
      <c r="H1372" s="71">
        <v>34032</v>
      </c>
      <c r="I1372" s="70" t="s">
        <v>2308</v>
      </c>
      <c r="J1372" s="70" t="s">
        <v>2309</v>
      </c>
      <c r="K1372" s="73">
        <f t="shared" si="93"/>
        <v>13686</v>
      </c>
      <c r="L1372" s="74">
        <f t="shared" si="94"/>
        <v>374347</v>
      </c>
      <c r="M1372" s="75" t="str">
        <f t="shared" si="95"/>
        <v/>
      </c>
      <c r="N1372" s="75"/>
      <c r="O1372" s="75"/>
      <c r="P1372" s="75"/>
      <c r="Q1372" s="75">
        <f>+VLOOKUP(K1372,'20,04,2023'!Q$20:R$1052,2,0)</f>
        <v>374347</v>
      </c>
      <c r="R1372" s="74">
        <f>Q1372-L1372</f>
        <v>0</v>
      </c>
      <c r="S1372" s="75" t="s">
        <v>8324</v>
      </c>
    </row>
    <row r="1373" spans="1:19" hidden="1" outlineLevel="1">
      <c r="B1373" s="33">
        <v>44943</v>
      </c>
      <c r="C1373" s="34" t="s">
        <v>6340</v>
      </c>
      <c r="D1373" s="34" t="s">
        <v>2256</v>
      </c>
      <c r="E1373" s="34" t="s">
        <v>6341</v>
      </c>
      <c r="F1373" s="35">
        <v>441000</v>
      </c>
      <c r="G1373" s="36" t="s">
        <v>2255</v>
      </c>
      <c r="H1373" s="35">
        <v>44100</v>
      </c>
      <c r="I1373" s="34" t="s">
        <v>2308</v>
      </c>
      <c r="J1373" s="34" t="s">
        <v>2309</v>
      </c>
      <c r="K1373" s="50">
        <f t="shared" si="93"/>
        <v>1735</v>
      </c>
      <c r="L1373" s="38">
        <f t="shared" si="94"/>
        <v>485100</v>
      </c>
      <c r="M1373" t="str">
        <f t="shared" si="95"/>
        <v/>
      </c>
    </row>
    <row r="1374" spans="1:19" outlineLevel="1">
      <c r="A1374" s="75"/>
      <c r="B1374" s="69">
        <v>45000</v>
      </c>
      <c r="C1374" s="70" t="s">
        <v>4113</v>
      </c>
      <c r="D1374" s="70" t="s">
        <v>2256</v>
      </c>
      <c r="E1374" s="70" t="s">
        <v>4114</v>
      </c>
      <c r="F1374" s="71">
        <v>340315</v>
      </c>
      <c r="G1374" s="72" t="s">
        <v>2255</v>
      </c>
      <c r="H1374" s="71">
        <v>34032</v>
      </c>
      <c r="I1374" s="70" t="s">
        <v>2512</v>
      </c>
      <c r="J1374" s="70" t="s">
        <v>2513</v>
      </c>
      <c r="K1374" s="73">
        <f t="shared" si="93"/>
        <v>13689</v>
      </c>
      <c r="L1374" s="74">
        <f t="shared" si="94"/>
        <v>374347</v>
      </c>
      <c r="M1374" s="75" t="str">
        <f t="shared" si="95"/>
        <v/>
      </c>
      <c r="N1374" s="75"/>
      <c r="O1374" s="75"/>
      <c r="P1374" s="75"/>
      <c r="Q1374" s="75">
        <f>+VLOOKUP(K1374,'20,04,2023'!Q$20:R$1052,2,0)</f>
        <v>374347</v>
      </c>
      <c r="R1374" s="74">
        <f>Q1374-L1374</f>
        <v>0</v>
      </c>
      <c r="S1374" s="75" t="s">
        <v>8324</v>
      </c>
    </row>
    <row r="1375" spans="1:19" hidden="1" outlineLevel="1">
      <c r="B1375" s="33">
        <v>44943</v>
      </c>
      <c r="C1375" s="34" t="s">
        <v>6344</v>
      </c>
      <c r="D1375" s="34" t="s">
        <v>2256</v>
      </c>
      <c r="E1375" s="34" t="s">
        <v>6345</v>
      </c>
      <c r="F1375" s="35">
        <v>5528099</v>
      </c>
      <c r="G1375" s="36" t="s">
        <v>2255</v>
      </c>
      <c r="H1375" s="35">
        <v>552810</v>
      </c>
      <c r="I1375" s="34" t="s">
        <v>2344</v>
      </c>
      <c r="J1375" s="34" t="s">
        <v>2345</v>
      </c>
      <c r="K1375" s="50">
        <f t="shared" si="93"/>
        <v>1738</v>
      </c>
      <c r="L1375" s="38">
        <f t="shared" si="94"/>
        <v>6080909</v>
      </c>
      <c r="M1375" t="str">
        <f t="shared" si="95"/>
        <v/>
      </c>
    </row>
    <row r="1376" spans="1:19" hidden="1" outlineLevel="1">
      <c r="B1376" s="33">
        <v>44943</v>
      </c>
      <c r="C1376" s="34" t="s">
        <v>6346</v>
      </c>
      <c r="D1376" s="34" t="s">
        <v>2256</v>
      </c>
      <c r="E1376" s="34" t="s">
        <v>6347</v>
      </c>
      <c r="F1376" s="35">
        <v>4034491</v>
      </c>
      <c r="G1376" s="36" t="s">
        <v>2255</v>
      </c>
      <c r="H1376" s="35">
        <v>403449</v>
      </c>
      <c r="I1376" s="34" t="s">
        <v>2350</v>
      </c>
      <c r="J1376" s="34" t="s">
        <v>2351</v>
      </c>
      <c r="K1376" s="50">
        <f t="shared" si="93"/>
        <v>1739</v>
      </c>
      <c r="L1376" s="38">
        <f t="shared" si="94"/>
        <v>4437940</v>
      </c>
      <c r="M1376" t="str">
        <f t="shared" si="95"/>
        <v/>
      </c>
    </row>
    <row r="1377" spans="1:19" hidden="1" outlineLevel="1">
      <c r="B1377" s="33">
        <v>44943</v>
      </c>
      <c r="C1377" s="34" t="s">
        <v>6348</v>
      </c>
      <c r="D1377" s="34" t="s">
        <v>2256</v>
      </c>
      <c r="E1377" s="34" t="s">
        <v>6349</v>
      </c>
      <c r="F1377" s="35">
        <v>6888000</v>
      </c>
      <c r="G1377" s="36" t="s">
        <v>2255</v>
      </c>
      <c r="H1377" s="35">
        <v>688800</v>
      </c>
      <c r="I1377" s="34" t="s">
        <v>2344</v>
      </c>
      <c r="J1377" s="34" t="s">
        <v>2345</v>
      </c>
      <c r="K1377" s="50">
        <f t="shared" si="93"/>
        <v>1741</v>
      </c>
      <c r="L1377" s="38">
        <f t="shared" si="94"/>
        <v>7576800</v>
      </c>
      <c r="M1377" t="str">
        <f t="shared" si="95"/>
        <v/>
      </c>
    </row>
    <row r="1378" spans="1:19" hidden="1" outlineLevel="1">
      <c r="B1378" s="33">
        <v>44943</v>
      </c>
      <c r="C1378" s="34" t="s">
        <v>6350</v>
      </c>
      <c r="D1378" s="34" t="s">
        <v>2256</v>
      </c>
      <c r="E1378" s="34" t="s">
        <v>6351</v>
      </c>
      <c r="F1378" s="35">
        <v>1539323</v>
      </c>
      <c r="G1378" s="36" t="s">
        <v>2255</v>
      </c>
      <c r="H1378" s="35">
        <v>153932</v>
      </c>
      <c r="I1378" s="34" t="s">
        <v>2637</v>
      </c>
      <c r="J1378" s="34" t="s">
        <v>2638</v>
      </c>
      <c r="K1378" s="50">
        <f t="shared" si="93"/>
        <v>1742</v>
      </c>
      <c r="L1378" s="38">
        <f t="shared" si="94"/>
        <v>1693255</v>
      </c>
      <c r="M1378" t="str">
        <f t="shared" si="95"/>
        <v/>
      </c>
    </row>
    <row r="1379" spans="1:19" hidden="1" outlineLevel="1">
      <c r="B1379" s="33">
        <v>44943</v>
      </c>
      <c r="C1379" s="34" t="s">
        <v>6352</v>
      </c>
      <c r="D1379" s="34" t="s">
        <v>2256</v>
      </c>
      <c r="E1379" s="34" t="s">
        <v>6353</v>
      </c>
      <c r="F1379" s="35">
        <v>455338</v>
      </c>
      <c r="G1379" s="36" t="s">
        <v>2255</v>
      </c>
      <c r="H1379" s="35">
        <v>45534</v>
      </c>
      <c r="I1379" s="34" t="s">
        <v>2308</v>
      </c>
      <c r="J1379" s="34" t="s">
        <v>2309</v>
      </c>
      <c r="K1379" s="50">
        <f t="shared" si="93"/>
        <v>1745</v>
      </c>
      <c r="L1379" s="38">
        <f t="shared" si="94"/>
        <v>500872</v>
      </c>
      <c r="M1379" t="str">
        <f t="shared" si="95"/>
        <v/>
      </c>
    </row>
    <row r="1380" spans="1:19" hidden="1" outlineLevel="1">
      <c r="B1380" s="33">
        <v>44943</v>
      </c>
      <c r="C1380" s="34" t="s">
        <v>6354</v>
      </c>
      <c r="D1380" s="34" t="s">
        <v>2256</v>
      </c>
      <c r="E1380" s="34" t="s">
        <v>6355</v>
      </c>
      <c r="F1380" s="35">
        <v>3880793</v>
      </c>
      <c r="G1380" s="36" t="s">
        <v>2255</v>
      </c>
      <c r="H1380" s="35">
        <v>388079</v>
      </c>
      <c r="I1380" s="34" t="s">
        <v>2742</v>
      </c>
      <c r="J1380" s="34" t="s">
        <v>2743</v>
      </c>
      <c r="K1380" s="50">
        <f t="shared" si="93"/>
        <v>1746</v>
      </c>
      <c r="L1380" s="38">
        <f t="shared" si="94"/>
        <v>4268872</v>
      </c>
      <c r="M1380" t="str">
        <f t="shared" si="95"/>
        <v/>
      </c>
    </row>
    <row r="1381" spans="1:19" hidden="1" outlineLevel="1">
      <c r="B1381" s="33">
        <v>44943</v>
      </c>
      <c r="C1381" s="34" t="s">
        <v>6356</v>
      </c>
      <c r="D1381" s="34" t="s">
        <v>2256</v>
      </c>
      <c r="E1381" s="34" t="s">
        <v>6357</v>
      </c>
      <c r="F1381" s="35">
        <v>1821351</v>
      </c>
      <c r="G1381" s="36" t="s">
        <v>2255</v>
      </c>
      <c r="H1381" s="35">
        <v>182135</v>
      </c>
      <c r="I1381" s="34" t="s">
        <v>2308</v>
      </c>
      <c r="J1381" s="34" t="s">
        <v>2309</v>
      </c>
      <c r="K1381" s="50">
        <f t="shared" si="93"/>
        <v>1748</v>
      </c>
      <c r="L1381" s="38">
        <f t="shared" si="94"/>
        <v>2003486</v>
      </c>
      <c r="M1381" t="str">
        <f t="shared" si="95"/>
        <v/>
      </c>
    </row>
    <row r="1382" spans="1:19" hidden="1" outlineLevel="1">
      <c r="B1382" s="33">
        <v>44943</v>
      </c>
      <c r="C1382" s="34" t="s">
        <v>6358</v>
      </c>
      <c r="D1382" s="34" t="s">
        <v>2256</v>
      </c>
      <c r="E1382" s="34" t="s">
        <v>6359</v>
      </c>
      <c r="F1382" s="35">
        <v>5341079</v>
      </c>
      <c r="G1382" s="36" t="s">
        <v>2255</v>
      </c>
      <c r="H1382" s="35">
        <v>534108</v>
      </c>
      <c r="I1382" s="34" t="s">
        <v>2318</v>
      </c>
      <c r="J1382" s="34" t="s">
        <v>2319</v>
      </c>
      <c r="K1382" s="50">
        <f t="shared" si="93"/>
        <v>1749</v>
      </c>
      <c r="L1382" s="38">
        <f t="shared" si="94"/>
        <v>5875187</v>
      </c>
      <c r="M1382" t="str">
        <f t="shared" si="95"/>
        <v/>
      </c>
    </row>
    <row r="1383" spans="1:19" hidden="1" outlineLevel="1">
      <c r="B1383" s="33">
        <v>44943</v>
      </c>
      <c r="C1383" s="34" t="s">
        <v>6360</v>
      </c>
      <c r="D1383" s="34" t="s">
        <v>2256</v>
      </c>
      <c r="E1383" s="34" t="s">
        <v>6361</v>
      </c>
      <c r="F1383" s="35">
        <v>943993</v>
      </c>
      <c r="G1383" s="36" t="s">
        <v>2255</v>
      </c>
      <c r="H1383" s="35">
        <v>94399</v>
      </c>
      <c r="I1383" s="34" t="s">
        <v>2991</v>
      </c>
      <c r="J1383" s="34" t="s">
        <v>2992</v>
      </c>
      <c r="K1383" s="50">
        <f t="shared" si="93"/>
        <v>1751</v>
      </c>
      <c r="L1383" s="38">
        <f t="shared" si="94"/>
        <v>1038392</v>
      </c>
      <c r="M1383" t="str">
        <f t="shared" si="95"/>
        <v/>
      </c>
    </row>
    <row r="1384" spans="1:19" hidden="1" outlineLevel="1">
      <c r="B1384" s="33">
        <v>44943</v>
      </c>
      <c r="C1384" s="34" t="s">
        <v>6362</v>
      </c>
      <c r="D1384" s="34" t="s">
        <v>2256</v>
      </c>
      <c r="E1384" s="34" t="s">
        <v>6363</v>
      </c>
      <c r="F1384" s="35">
        <v>12535646</v>
      </c>
      <c r="G1384" s="36" t="s">
        <v>2255</v>
      </c>
      <c r="H1384" s="35">
        <v>1253565</v>
      </c>
      <c r="I1384" s="34" t="s">
        <v>2500</v>
      </c>
      <c r="J1384" s="34" t="s">
        <v>2501</v>
      </c>
      <c r="K1384" s="50">
        <f t="shared" si="93"/>
        <v>1752</v>
      </c>
      <c r="L1384" s="38">
        <f t="shared" si="94"/>
        <v>13789211</v>
      </c>
      <c r="M1384" t="str">
        <f t="shared" si="95"/>
        <v/>
      </c>
    </row>
    <row r="1385" spans="1:19" outlineLevel="1">
      <c r="A1385" s="75"/>
      <c r="B1385" s="69">
        <v>45000</v>
      </c>
      <c r="C1385" s="70" t="s">
        <v>4135</v>
      </c>
      <c r="D1385" s="70" t="s">
        <v>2256</v>
      </c>
      <c r="E1385" s="70" t="s">
        <v>4136</v>
      </c>
      <c r="F1385" s="71">
        <v>512516</v>
      </c>
      <c r="G1385" s="72" t="s">
        <v>2255</v>
      </c>
      <c r="H1385" s="71">
        <v>51252</v>
      </c>
      <c r="I1385" s="70" t="s">
        <v>2591</v>
      </c>
      <c r="J1385" s="70" t="s">
        <v>2592</v>
      </c>
      <c r="K1385" s="73">
        <f t="shared" si="93"/>
        <v>13700</v>
      </c>
      <c r="L1385" s="74">
        <f t="shared" si="94"/>
        <v>563768</v>
      </c>
      <c r="M1385" s="75" t="str">
        <f t="shared" si="95"/>
        <v/>
      </c>
      <c r="N1385" s="75"/>
      <c r="O1385" s="75"/>
      <c r="P1385" s="75"/>
      <c r="Q1385" s="75">
        <f>+VLOOKUP(K1385,'20,04,2023'!Q$20:R$1052,2,0)</f>
        <v>563768</v>
      </c>
      <c r="R1385" s="74">
        <f>Q1385-L1385</f>
        <v>0</v>
      </c>
      <c r="S1385" s="75" t="s">
        <v>8324</v>
      </c>
    </row>
    <row r="1386" spans="1:19" hidden="1" outlineLevel="1">
      <c r="B1386" s="33">
        <v>44943</v>
      </c>
      <c r="C1386" s="34" t="s">
        <v>6366</v>
      </c>
      <c r="D1386" s="34" t="s">
        <v>2256</v>
      </c>
      <c r="E1386" s="34" t="s">
        <v>6367</v>
      </c>
      <c r="F1386" s="35">
        <v>1817063</v>
      </c>
      <c r="G1386" s="36" t="s">
        <v>2255</v>
      </c>
      <c r="H1386" s="35">
        <v>181706</v>
      </c>
      <c r="I1386" s="34" t="s">
        <v>2565</v>
      </c>
      <c r="J1386" s="34" t="s">
        <v>2566</v>
      </c>
      <c r="K1386" s="50">
        <f t="shared" si="93"/>
        <v>1754</v>
      </c>
      <c r="L1386" s="38">
        <f t="shared" si="94"/>
        <v>1998769</v>
      </c>
      <c r="M1386" t="str">
        <f t="shared" si="95"/>
        <v/>
      </c>
    </row>
    <row r="1387" spans="1:19" outlineLevel="1">
      <c r="A1387" s="75"/>
      <c r="B1387" s="69">
        <v>45000</v>
      </c>
      <c r="C1387" s="70" t="s">
        <v>4139</v>
      </c>
      <c r="D1387" s="70" t="s">
        <v>2256</v>
      </c>
      <c r="E1387" s="70" t="s">
        <v>4140</v>
      </c>
      <c r="F1387" s="71">
        <v>2811470</v>
      </c>
      <c r="G1387" s="72" t="s">
        <v>2255</v>
      </c>
      <c r="H1387" s="71">
        <v>281147</v>
      </c>
      <c r="I1387" s="70" t="s">
        <v>2599</v>
      </c>
      <c r="J1387" s="70" t="s">
        <v>2600</v>
      </c>
      <c r="K1387" s="73">
        <f t="shared" si="93"/>
        <v>13702</v>
      </c>
      <c r="L1387" s="74">
        <f t="shared" si="94"/>
        <v>3092617</v>
      </c>
      <c r="M1387" s="75" t="str">
        <f t="shared" si="95"/>
        <v/>
      </c>
      <c r="N1387" s="75"/>
      <c r="O1387" s="75"/>
      <c r="P1387" s="75"/>
      <c r="Q1387" s="75">
        <f>+VLOOKUP(K1387,'20,04,2023'!Q$20:R$1052,2,0)</f>
        <v>3092617</v>
      </c>
      <c r="R1387" s="74">
        <f>Q1387-L1387</f>
        <v>0</v>
      </c>
      <c r="S1387" s="75" t="s">
        <v>8324</v>
      </c>
    </row>
    <row r="1388" spans="1:19" hidden="1" outlineLevel="1">
      <c r="B1388" s="33">
        <v>44944</v>
      </c>
      <c r="C1388" s="34" t="s">
        <v>6368</v>
      </c>
      <c r="D1388" s="34" t="s">
        <v>2256</v>
      </c>
      <c r="E1388" s="34" t="s">
        <v>6369</v>
      </c>
      <c r="F1388" s="35">
        <v>728540</v>
      </c>
      <c r="G1388" s="36" t="s">
        <v>2255</v>
      </c>
      <c r="H1388" s="35">
        <v>72854</v>
      </c>
      <c r="I1388" s="34" t="s">
        <v>2308</v>
      </c>
      <c r="J1388" s="34" t="s">
        <v>2309</v>
      </c>
      <c r="K1388" s="50">
        <f t="shared" si="93"/>
        <v>1761</v>
      </c>
      <c r="L1388" s="38">
        <f t="shared" si="94"/>
        <v>801394</v>
      </c>
      <c r="M1388" t="str">
        <f t="shared" si="95"/>
        <v/>
      </c>
    </row>
    <row r="1389" spans="1:19" hidden="1" outlineLevel="1">
      <c r="B1389" s="33">
        <v>44944</v>
      </c>
      <c r="C1389" s="34" t="s">
        <v>6370</v>
      </c>
      <c r="D1389" s="34" t="s">
        <v>2256</v>
      </c>
      <c r="E1389" s="34" t="s">
        <v>6371</v>
      </c>
      <c r="F1389" s="35">
        <v>433045</v>
      </c>
      <c r="G1389" s="36" t="s">
        <v>2255</v>
      </c>
      <c r="H1389" s="35">
        <v>43305</v>
      </c>
      <c r="I1389" s="34" t="s">
        <v>2504</v>
      </c>
      <c r="J1389" s="34" t="s">
        <v>2505</v>
      </c>
      <c r="K1389" s="50">
        <f t="shared" si="93"/>
        <v>1766</v>
      </c>
      <c r="L1389" s="38">
        <f t="shared" si="94"/>
        <v>476350</v>
      </c>
      <c r="M1389" t="str">
        <f t="shared" si="95"/>
        <v/>
      </c>
    </row>
    <row r="1390" spans="1:19" hidden="1" outlineLevel="1">
      <c r="B1390" s="33">
        <v>44944</v>
      </c>
      <c r="C1390" s="34" t="s">
        <v>6372</v>
      </c>
      <c r="D1390" s="34" t="s">
        <v>2256</v>
      </c>
      <c r="E1390" s="34" t="s">
        <v>6373</v>
      </c>
      <c r="F1390" s="35">
        <v>826588</v>
      </c>
      <c r="G1390" s="36" t="s">
        <v>2255</v>
      </c>
      <c r="H1390" s="35">
        <v>82659</v>
      </c>
      <c r="I1390" s="34" t="s">
        <v>2504</v>
      </c>
      <c r="J1390" s="34" t="s">
        <v>2505</v>
      </c>
      <c r="K1390" s="50">
        <f t="shared" si="93"/>
        <v>1767</v>
      </c>
      <c r="L1390" s="38">
        <f t="shared" si="94"/>
        <v>909247</v>
      </c>
      <c r="M1390" t="str">
        <f t="shared" si="95"/>
        <v/>
      </c>
    </row>
    <row r="1391" spans="1:19" hidden="1" outlineLevel="1">
      <c r="B1391" s="33">
        <v>44944</v>
      </c>
      <c r="C1391" s="34" t="s">
        <v>6374</v>
      </c>
      <c r="D1391" s="34" t="s">
        <v>2256</v>
      </c>
      <c r="E1391" s="34" t="s">
        <v>6375</v>
      </c>
      <c r="F1391" s="35">
        <v>5191200</v>
      </c>
      <c r="G1391" s="36" t="s">
        <v>2255</v>
      </c>
      <c r="H1391" s="35">
        <v>519120</v>
      </c>
      <c r="I1391" s="34" t="s">
        <v>2637</v>
      </c>
      <c r="J1391" s="34" t="s">
        <v>2638</v>
      </c>
      <c r="K1391" s="50">
        <f t="shared" si="93"/>
        <v>1769</v>
      </c>
      <c r="L1391" s="38">
        <f t="shared" si="94"/>
        <v>5710320</v>
      </c>
      <c r="M1391" t="str">
        <f t="shared" si="95"/>
        <v/>
      </c>
    </row>
    <row r="1392" spans="1:19" s="75" customFormat="1" hidden="1" outlineLevel="1">
      <c r="A1392"/>
      <c r="B1392" s="33">
        <v>44944</v>
      </c>
      <c r="C1392" s="34" t="s">
        <v>6376</v>
      </c>
      <c r="D1392" s="34" t="s">
        <v>2256</v>
      </c>
      <c r="E1392" s="34" t="s">
        <v>6377</v>
      </c>
      <c r="F1392" s="35">
        <v>4309200</v>
      </c>
      <c r="G1392" s="36" t="s">
        <v>2255</v>
      </c>
      <c r="H1392" s="35">
        <v>430920</v>
      </c>
      <c r="I1392" s="34" t="s">
        <v>2629</v>
      </c>
      <c r="J1392" s="34" t="s">
        <v>2630</v>
      </c>
      <c r="K1392" s="50">
        <f t="shared" si="93"/>
        <v>1774</v>
      </c>
      <c r="L1392" s="38">
        <f t="shared" si="94"/>
        <v>4740120</v>
      </c>
      <c r="M1392" t="str">
        <f t="shared" si="95"/>
        <v/>
      </c>
      <c r="N1392"/>
      <c r="O1392"/>
      <c r="P1392"/>
      <c r="Q1392"/>
      <c r="R1392"/>
      <c r="S1392"/>
    </row>
    <row r="1393" spans="1:19" hidden="1" outlineLevel="1">
      <c r="B1393" s="33">
        <v>44945</v>
      </c>
      <c r="C1393" s="34" t="s">
        <v>6378</v>
      </c>
      <c r="D1393" s="34" t="s">
        <v>4606</v>
      </c>
      <c r="E1393" s="34" t="s">
        <v>5481</v>
      </c>
      <c r="F1393" s="35">
        <v>-297000</v>
      </c>
      <c r="G1393" s="36" t="s">
        <v>2568</v>
      </c>
      <c r="H1393" s="35">
        <v>-23760</v>
      </c>
      <c r="I1393" s="34" t="s">
        <v>2621</v>
      </c>
      <c r="J1393" s="34" t="s">
        <v>2622</v>
      </c>
      <c r="K1393">
        <f t="shared" si="93"/>
        <v>36</v>
      </c>
      <c r="L1393" s="38">
        <f t="shared" si="94"/>
        <v>-320760</v>
      </c>
      <c r="M1393" t="str">
        <f t="shared" si="95"/>
        <v>HT</v>
      </c>
      <c r="Q1393" t="e">
        <f>+VLOOKUP(K1393,'22.04.2023'!O$182:P$408,2,0)</f>
        <v>#N/A</v>
      </c>
    </row>
    <row r="1394" spans="1:19" hidden="1" outlineLevel="1">
      <c r="B1394" s="33">
        <v>44945</v>
      </c>
      <c r="C1394" s="34" t="s">
        <v>6379</v>
      </c>
      <c r="D1394" s="34" t="s">
        <v>2256</v>
      </c>
      <c r="E1394" s="34" t="s">
        <v>6380</v>
      </c>
      <c r="F1394" s="35">
        <v>552977</v>
      </c>
      <c r="G1394" s="36" t="s">
        <v>2255</v>
      </c>
      <c r="H1394" s="35">
        <v>55298</v>
      </c>
      <c r="I1394" s="34" t="s">
        <v>2308</v>
      </c>
      <c r="J1394" s="34" t="s">
        <v>2309</v>
      </c>
      <c r="K1394" s="50">
        <f t="shared" si="93"/>
        <v>1780</v>
      </c>
      <c r="L1394" s="38">
        <f t="shared" si="94"/>
        <v>608275</v>
      </c>
      <c r="M1394" t="str">
        <f t="shared" si="95"/>
        <v/>
      </c>
    </row>
    <row r="1395" spans="1:19" hidden="1" outlineLevel="1">
      <c r="B1395" s="33">
        <v>44945</v>
      </c>
      <c r="C1395" s="34" t="s">
        <v>6381</v>
      </c>
      <c r="D1395" s="34" t="s">
        <v>2256</v>
      </c>
      <c r="E1395" s="34" t="s">
        <v>6382</v>
      </c>
      <c r="F1395" s="35">
        <v>1007785</v>
      </c>
      <c r="G1395" s="36" t="s">
        <v>2255</v>
      </c>
      <c r="H1395" s="35">
        <v>100779</v>
      </c>
      <c r="I1395" s="34" t="s">
        <v>2308</v>
      </c>
      <c r="J1395" s="34" t="s">
        <v>2309</v>
      </c>
      <c r="K1395" s="50">
        <f t="shared" si="93"/>
        <v>1782</v>
      </c>
      <c r="L1395" s="38">
        <f t="shared" si="94"/>
        <v>1108564</v>
      </c>
      <c r="M1395" t="str">
        <f t="shared" si="95"/>
        <v/>
      </c>
    </row>
    <row r="1396" spans="1:19" hidden="1" outlineLevel="1">
      <c r="B1396" s="33">
        <v>44945</v>
      </c>
      <c r="C1396" s="34" t="s">
        <v>6383</v>
      </c>
      <c r="D1396" s="34" t="s">
        <v>2256</v>
      </c>
      <c r="E1396" s="34" t="s">
        <v>6384</v>
      </c>
      <c r="F1396" s="35">
        <v>4592736</v>
      </c>
      <c r="G1396" s="36" t="s">
        <v>2255</v>
      </c>
      <c r="H1396" s="35">
        <v>459274</v>
      </c>
      <c r="I1396" s="34" t="s">
        <v>2500</v>
      </c>
      <c r="J1396" s="34" t="s">
        <v>2501</v>
      </c>
      <c r="K1396" s="50">
        <f t="shared" si="93"/>
        <v>1786</v>
      </c>
      <c r="L1396" s="38">
        <f t="shared" si="94"/>
        <v>5052010</v>
      </c>
      <c r="M1396" t="str">
        <f t="shared" si="95"/>
        <v/>
      </c>
    </row>
    <row r="1397" spans="1:19" hidden="1" outlineLevel="1">
      <c r="B1397" s="33">
        <v>44945</v>
      </c>
      <c r="C1397" s="34" t="s">
        <v>6385</v>
      </c>
      <c r="D1397" s="34" t="s">
        <v>2256</v>
      </c>
      <c r="E1397" s="34" t="s">
        <v>6386</v>
      </c>
      <c r="F1397" s="35">
        <v>756430</v>
      </c>
      <c r="G1397" s="36" t="s">
        <v>2255</v>
      </c>
      <c r="H1397" s="35">
        <v>75643</v>
      </c>
      <c r="I1397" s="34" t="s">
        <v>2308</v>
      </c>
      <c r="J1397" s="34" t="s">
        <v>2309</v>
      </c>
      <c r="K1397" s="50">
        <f t="shared" si="93"/>
        <v>1787</v>
      </c>
      <c r="L1397" s="38">
        <f t="shared" si="94"/>
        <v>832073</v>
      </c>
      <c r="M1397" t="str">
        <f t="shared" si="95"/>
        <v/>
      </c>
    </row>
    <row r="1398" spans="1:19" hidden="1" outlineLevel="1">
      <c r="B1398" s="33">
        <v>45001</v>
      </c>
      <c r="C1398" s="34" t="s">
        <v>6745</v>
      </c>
      <c r="D1398" s="34" t="s">
        <v>3460</v>
      </c>
      <c r="E1398" s="34" t="s">
        <v>6746</v>
      </c>
      <c r="F1398" s="35">
        <v>-88200</v>
      </c>
      <c r="G1398" s="36" t="s">
        <v>2255</v>
      </c>
      <c r="H1398" s="35">
        <v>-8820</v>
      </c>
      <c r="I1398" s="34" t="s">
        <v>2308</v>
      </c>
      <c r="J1398" s="34" t="s">
        <v>2309</v>
      </c>
      <c r="K1398">
        <f t="shared" si="93"/>
        <v>9419</v>
      </c>
      <c r="L1398" s="38">
        <f t="shared" si="94"/>
        <v>-97020</v>
      </c>
      <c r="M1398" t="str">
        <f t="shared" si="95"/>
        <v>HT</v>
      </c>
      <c r="Q1398" t="e">
        <f>+VLOOKUP(K1398,'22.04.2023'!O$182:P$408,2,0)</f>
        <v>#N/A</v>
      </c>
    </row>
    <row r="1399" spans="1:19" outlineLevel="1">
      <c r="A1399" s="75"/>
      <c r="B1399" s="69">
        <v>45001</v>
      </c>
      <c r="C1399" s="70" t="s">
        <v>6747</v>
      </c>
      <c r="D1399" s="70" t="s">
        <v>3460</v>
      </c>
      <c r="E1399" s="70" t="s">
        <v>6748</v>
      </c>
      <c r="F1399" s="71">
        <v>-183150</v>
      </c>
      <c r="G1399" s="72" t="s">
        <v>2255</v>
      </c>
      <c r="H1399" s="71">
        <v>-18315</v>
      </c>
      <c r="I1399" s="70" t="s">
        <v>2308</v>
      </c>
      <c r="J1399" s="70" t="s">
        <v>2309</v>
      </c>
      <c r="K1399" s="75">
        <f t="shared" si="93"/>
        <v>9434</v>
      </c>
      <c r="L1399" s="74">
        <f t="shared" si="94"/>
        <v>-201465</v>
      </c>
      <c r="M1399" s="75" t="str">
        <f t="shared" si="95"/>
        <v>HT</v>
      </c>
      <c r="N1399" s="75"/>
      <c r="O1399" s="75"/>
      <c r="P1399" s="75"/>
      <c r="Q1399" s="75">
        <f>+VLOOKUP(K1399,'20,04,2023'!Q$25:R$1054,2,0)</f>
        <v>-201465</v>
      </c>
      <c r="R1399" s="74">
        <f>+L1399-Q1399</f>
        <v>0</v>
      </c>
      <c r="S1399" s="75" t="s">
        <v>8323</v>
      </c>
    </row>
    <row r="1400" spans="1:19" hidden="1" outlineLevel="1">
      <c r="B1400" s="33">
        <v>44945</v>
      </c>
      <c r="C1400" s="34" t="s">
        <v>6391</v>
      </c>
      <c r="D1400" s="34" t="s">
        <v>2256</v>
      </c>
      <c r="E1400" s="34" t="s">
        <v>6392</v>
      </c>
      <c r="F1400" s="35">
        <v>423749</v>
      </c>
      <c r="G1400" s="36" t="s">
        <v>2255</v>
      </c>
      <c r="H1400" s="35">
        <v>42375</v>
      </c>
      <c r="I1400" s="34" t="s">
        <v>2308</v>
      </c>
      <c r="J1400" s="34" t="s">
        <v>2309</v>
      </c>
      <c r="K1400" s="50">
        <f t="shared" si="93"/>
        <v>1794</v>
      </c>
      <c r="L1400" s="38">
        <f t="shared" si="94"/>
        <v>466124</v>
      </c>
      <c r="M1400" t="str">
        <f t="shared" si="95"/>
        <v/>
      </c>
    </row>
    <row r="1401" spans="1:19" hidden="1" outlineLevel="1">
      <c r="B1401" s="33">
        <v>44945</v>
      </c>
      <c r="C1401" s="34" t="s">
        <v>6393</v>
      </c>
      <c r="D1401" s="34" t="s">
        <v>2256</v>
      </c>
      <c r="E1401" s="34" t="s">
        <v>6394</v>
      </c>
      <c r="F1401" s="35">
        <v>455338</v>
      </c>
      <c r="G1401" s="36" t="s">
        <v>2255</v>
      </c>
      <c r="H1401" s="35">
        <v>45534</v>
      </c>
      <c r="I1401" s="34" t="s">
        <v>2308</v>
      </c>
      <c r="J1401" s="34" t="s">
        <v>2309</v>
      </c>
      <c r="K1401" s="50">
        <f t="shared" si="93"/>
        <v>1795</v>
      </c>
      <c r="L1401" s="38">
        <f t="shared" si="94"/>
        <v>500872</v>
      </c>
      <c r="M1401" t="str">
        <f t="shared" si="95"/>
        <v/>
      </c>
    </row>
    <row r="1402" spans="1:19" hidden="1" outlineLevel="1">
      <c r="B1402" s="33">
        <v>44945</v>
      </c>
      <c r="C1402" s="34" t="s">
        <v>6395</v>
      </c>
      <c r="D1402" s="34" t="s">
        <v>2256</v>
      </c>
      <c r="E1402" s="34" t="s">
        <v>6396</v>
      </c>
      <c r="F1402" s="35">
        <v>3858426</v>
      </c>
      <c r="G1402" s="36" t="s">
        <v>2255</v>
      </c>
      <c r="H1402" s="35">
        <v>385843</v>
      </c>
      <c r="I1402" s="34" t="s">
        <v>2344</v>
      </c>
      <c r="J1402" s="34" t="s">
        <v>2345</v>
      </c>
      <c r="K1402" s="50">
        <f t="shared" si="93"/>
        <v>1796</v>
      </c>
      <c r="L1402" s="38">
        <f t="shared" si="94"/>
        <v>4244269</v>
      </c>
      <c r="M1402" t="str">
        <f t="shared" si="95"/>
        <v/>
      </c>
    </row>
    <row r="1403" spans="1:19" hidden="1" outlineLevel="1">
      <c r="B1403" s="33">
        <v>44945</v>
      </c>
      <c r="C1403" s="34" t="s">
        <v>6397</v>
      </c>
      <c r="D1403" s="34" t="s">
        <v>2256</v>
      </c>
      <c r="E1403" s="34" t="s">
        <v>6220</v>
      </c>
      <c r="F1403" s="35">
        <v>2891626</v>
      </c>
      <c r="G1403" s="36" t="s">
        <v>2255</v>
      </c>
      <c r="H1403" s="35">
        <v>289163</v>
      </c>
      <c r="I1403" s="34" t="s">
        <v>2666</v>
      </c>
      <c r="J1403" s="34" t="s">
        <v>2667</v>
      </c>
      <c r="K1403" s="50">
        <f t="shared" si="93"/>
        <v>1802</v>
      </c>
      <c r="L1403" s="38">
        <f t="shared" si="94"/>
        <v>3180789</v>
      </c>
      <c r="M1403" t="str">
        <f t="shared" si="95"/>
        <v/>
      </c>
    </row>
    <row r="1404" spans="1:19" hidden="1" outlineLevel="1">
      <c r="B1404" s="33">
        <v>44945</v>
      </c>
      <c r="C1404" s="34" t="s">
        <v>6398</v>
      </c>
      <c r="D1404" s="34" t="s">
        <v>2256</v>
      </c>
      <c r="E1404" s="34" t="s">
        <v>6399</v>
      </c>
      <c r="F1404" s="35">
        <v>455338</v>
      </c>
      <c r="G1404" s="36" t="s">
        <v>2255</v>
      </c>
      <c r="H1404" s="35">
        <v>45534</v>
      </c>
      <c r="I1404" s="34" t="s">
        <v>2308</v>
      </c>
      <c r="J1404" s="34" t="s">
        <v>2309</v>
      </c>
      <c r="K1404" s="50">
        <f t="shared" si="93"/>
        <v>1807</v>
      </c>
      <c r="L1404" s="38">
        <f t="shared" si="94"/>
        <v>500872</v>
      </c>
      <c r="M1404" t="str">
        <f t="shared" si="95"/>
        <v/>
      </c>
    </row>
    <row r="1405" spans="1:19" hidden="1" outlineLevel="1">
      <c r="B1405" s="33">
        <v>44945</v>
      </c>
      <c r="C1405" s="34" t="s">
        <v>6400</v>
      </c>
      <c r="D1405" s="34" t="s">
        <v>2256</v>
      </c>
      <c r="E1405" s="34" t="s">
        <v>6401</v>
      </c>
      <c r="F1405" s="35">
        <v>3888249</v>
      </c>
      <c r="G1405" s="36" t="s">
        <v>2255</v>
      </c>
      <c r="H1405" s="35">
        <v>388825</v>
      </c>
      <c r="I1405" s="34" t="s">
        <v>2629</v>
      </c>
      <c r="J1405" s="34" t="s">
        <v>2630</v>
      </c>
      <c r="K1405" s="50">
        <f t="shared" si="93"/>
        <v>1808</v>
      </c>
      <c r="L1405" s="38">
        <f t="shared" si="94"/>
        <v>4277074</v>
      </c>
      <c r="M1405" t="str">
        <f t="shared" si="95"/>
        <v/>
      </c>
    </row>
    <row r="1406" spans="1:19" hidden="1" outlineLevel="1">
      <c r="B1406" s="33">
        <v>44945</v>
      </c>
      <c r="C1406" s="34" t="s">
        <v>6402</v>
      </c>
      <c r="D1406" s="34" t="s">
        <v>2256</v>
      </c>
      <c r="E1406" s="34" t="s">
        <v>6403</v>
      </c>
      <c r="F1406" s="35">
        <v>706248</v>
      </c>
      <c r="G1406" s="36" t="s">
        <v>2255</v>
      </c>
      <c r="H1406" s="35">
        <v>70625</v>
      </c>
      <c r="I1406" s="34" t="s">
        <v>2308</v>
      </c>
      <c r="J1406" s="34" t="s">
        <v>2309</v>
      </c>
      <c r="K1406" s="50">
        <f t="shared" si="93"/>
        <v>1809</v>
      </c>
      <c r="L1406" s="38">
        <f t="shared" si="94"/>
        <v>776873</v>
      </c>
      <c r="M1406" t="str">
        <f t="shared" si="95"/>
        <v/>
      </c>
    </row>
    <row r="1407" spans="1:19" hidden="1" outlineLevel="1">
      <c r="B1407" s="33">
        <v>44945</v>
      </c>
      <c r="C1407" s="34" t="s">
        <v>6404</v>
      </c>
      <c r="D1407" s="34" t="s">
        <v>2256</v>
      </c>
      <c r="E1407" s="34" t="s">
        <v>6405</v>
      </c>
      <c r="F1407" s="35">
        <v>1324313</v>
      </c>
      <c r="G1407" s="36" t="s">
        <v>2255</v>
      </c>
      <c r="H1407" s="35">
        <v>132431</v>
      </c>
      <c r="I1407" s="34" t="s">
        <v>2308</v>
      </c>
      <c r="J1407" s="34" t="s">
        <v>2309</v>
      </c>
      <c r="K1407" s="50">
        <f t="shared" si="93"/>
        <v>1815</v>
      </c>
      <c r="L1407" s="38">
        <f t="shared" si="94"/>
        <v>1456744</v>
      </c>
      <c r="M1407" t="str">
        <f t="shared" si="95"/>
        <v/>
      </c>
    </row>
    <row r="1408" spans="1:19" outlineLevel="1">
      <c r="A1408" s="75"/>
      <c r="B1408" s="69">
        <v>45001</v>
      </c>
      <c r="C1408" s="70" t="s">
        <v>4159</v>
      </c>
      <c r="D1408" s="70" t="s">
        <v>2256</v>
      </c>
      <c r="E1408" s="70" t="s">
        <v>2381</v>
      </c>
      <c r="F1408" s="71">
        <v>340315</v>
      </c>
      <c r="G1408" s="72" t="s">
        <v>2255</v>
      </c>
      <c r="H1408" s="71">
        <v>34032</v>
      </c>
      <c r="I1408" s="70" t="s">
        <v>2308</v>
      </c>
      <c r="J1408" s="70" t="s">
        <v>2309</v>
      </c>
      <c r="K1408" s="73">
        <f t="shared" si="93"/>
        <v>13776</v>
      </c>
      <c r="L1408" s="74">
        <f t="shared" si="94"/>
        <v>374347</v>
      </c>
      <c r="M1408" s="75" t="str">
        <f t="shared" si="95"/>
        <v/>
      </c>
      <c r="N1408" s="75"/>
      <c r="O1408" s="75"/>
      <c r="P1408" s="75"/>
      <c r="Q1408" s="75">
        <f>+VLOOKUP(K1408,'20,04,2023'!Q$20:R$1052,2,0)</f>
        <v>374347</v>
      </c>
      <c r="R1408" s="74">
        <f>Q1408-L1408</f>
        <v>0</v>
      </c>
      <c r="S1408" s="75" t="s">
        <v>8324</v>
      </c>
    </row>
    <row r="1409" spans="1:19" hidden="1" outlineLevel="1">
      <c r="B1409" s="33">
        <v>44945</v>
      </c>
      <c r="C1409" s="34" t="s">
        <v>6408</v>
      </c>
      <c r="D1409" s="34" t="s">
        <v>2256</v>
      </c>
      <c r="E1409" s="34" t="s">
        <v>6409</v>
      </c>
      <c r="F1409" s="35">
        <v>910676</v>
      </c>
      <c r="G1409" s="36" t="s">
        <v>2255</v>
      </c>
      <c r="H1409" s="35">
        <v>91068</v>
      </c>
      <c r="I1409" s="34" t="s">
        <v>2308</v>
      </c>
      <c r="J1409" s="34" t="s">
        <v>2309</v>
      </c>
      <c r="K1409" s="50">
        <f t="shared" si="93"/>
        <v>1818</v>
      </c>
      <c r="L1409" s="38">
        <f t="shared" si="94"/>
        <v>1001744</v>
      </c>
      <c r="M1409" t="str">
        <f t="shared" si="95"/>
        <v/>
      </c>
    </row>
    <row r="1410" spans="1:19" hidden="1" outlineLevel="1">
      <c r="B1410" s="33">
        <v>44945</v>
      </c>
      <c r="C1410" s="34" t="s">
        <v>6410</v>
      </c>
      <c r="D1410" s="34" t="s">
        <v>2256</v>
      </c>
      <c r="E1410" s="34" t="s">
        <v>6411</v>
      </c>
      <c r="F1410" s="35">
        <v>2150299</v>
      </c>
      <c r="G1410" s="36" t="s">
        <v>2255</v>
      </c>
      <c r="H1410" s="35">
        <v>215030</v>
      </c>
      <c r="I1410" s="34" t="s">
        <v>2742</v>
      </c>
      <c r="J1410" s="34" t="s">
        <v>2743</v>
      </c>
      <c r="K1410" s="50">
        <f t="shared" si="93"/>
        <v>1821</v>
      </c>
      <c r="L1410" s="38">
        <f t="shared" si="94"/>
        <v>2365329</v>
      </c>
      <c r="M1410" t="str">
        <f t="shared" si="95"/>
        <v/>
      </c>
    </row>
    <row r="1411" spans="1:19" hidden="1" outlineLevel="1">
      <c r="B1411" s="33">
        <v>44945</v>
      </c>
      <c r="C1411" s="34" t="s">
        <v>6412</v>
      </c>
      <c r="D1411" s="34" t="s">
        <v>2256</v>
      </c>
      <c r="E1411" s="34" t="s">
        <v>6413</v>
      </c>
      <c r="F1411" s="35">
        <v>670975</v>
      </c>
      <c r="G1411" s="36" t="s">
        <v>2255</v>
      </c>
      <c r="H1411" s="35">
        <v>67098</v>
      </c>
      <c r="I1411" s="34" t="s">
        <v>2308</v>
      </c>
      <c r="J1411" s="34" t="s">
        <v>2309</v>
      </c>
      <c r="K1411" s="50">
        <f t="shared" si="93"/>
        <v>1826</v>
      </c>
      <c r="L1411" s="38">
        <f t="shared" si="94"/>
        <v>738073</v>
      </c>
      <c r="M1411" t="str">
        <f t="shared" si="95"/>
        <v/>
      </c>
    </row>
    <row r="1412" spans="1:19" hidden="1" outlineLevel="1">
      <c r="B1412" s="33">
        <v>44945</v>
      </c>
      <c r="C1412" s="34" t="s">
        <v>6414</v>
      </c>
      <c r="D1412" s="34" t="s">
        <v>2256</v>
      </c>
      <c r="E1412" s="34" t="s">
        <v>6415</v>
      </c>
      <c r="F1412" s="35">
        <v>264600</v>
      </c>
      <c r="G1412" s="36" t="s">
        <v>2255</v>
      </c>
      <c r="H1412" s="35">
        <v>26460</v>
      </c>
      <c r="I1412" s="34" t="s">
        <v>2308</v>
      </c>
      <c r="J1412" s="34" t="s">
        <v>2309</v>
      </c>
      <c r="K1412" s="50">
        <f t="shared" ref="K1412:K1475" si="96">+C1412*1</f>
        <v>1827</v>
      </c>
      <c r="L1412" s="38">
        <f t="shared" ref="L1412:L1475" si="97">+F1412+H1412</f>
        <v>291060</v>
      </c>
      <c r="M1412" t="str">
        <f t="shared" ref="M1412:M1475" si="98">+IF(L1412&gt;=0,"","HT")</f>
        <v/>
      </c>
    </row>
    <row r="1413" spans="1:19" hidden="1" outlineLevel="1">
      <c r="B1413" s="33">
        <v>44945</v>
      </c>
      <c r="C1413" s="34" t="s">
        <v>6416</v>
      </c>
      <c r="D1413" s="34" t="s">
        <v>2256</v>
      </c>
      <c r="E1413" s="34" t="s">
        <v>6417</v>
      </c>
      <c r="F1413" s="35">
        <v>455338</v>
      </c>
      <c r="G1413" s="36" t="s">
        <v>2255</v>
      </c>
      <c r="H1413" s="35">
        <v>45534</v>
      </c>
      <c r="I1413" s="34" t="s">
        <v>2308</v>
      </c>
      <c r="J1413" s="34" t="s">
        <v>2309</v>
      </c>
      <c r="K1413" s="50">
        <f t="shared" si="96"/>
        <v>1829</v>
      </c>
      <c r="L1413" s="38">
        <f t="shared" si="97"/>
        <v>500872</v>
      </c>
      <c r="M1413" t="str">
        <f t="shared" si="98"/>
        <v/>
      </c>
    </row>
    <row r="1414" spans="1:19" hidden="1" outlineLevel="1">
      <c r="B1414" s="33">
        <v>44945</v>
      </c>
      <c r="C1414" s="34" t="s">
        <v>6418</v>
      </c>
      <c r="D1414" s="34" t="s">
        <v>2256</v>
      </c>
      <c r="E1414" s="34" t="s">
        <v>6419</v>
      </c>
      <c r="F1414" s="35">
        <v>1887986</v>
      </c>
      <c r="G1414" s="36" t="s">
        <v>2255</v>
      </c>
      <c r="H1414" s="35">
        <v>188799</v>
      </c>
      <c r="I1414" s="34" t="s">
        <v>2912</v>
      </c>
      <c r="J1414" s="34" t="s">
        <v>2913</v>
      </c>
      <c r="K1414" s="50">
        <f t="shared" si="96"/>
        <v>1830</v>
      </c>
      <c r="L1414" s="38">
        <f t="shared" si="97"/>
        <v>2076785</v>
      </c>
      <c r="M1414" t="str">
        <f t="shared" si="98"/>
        <v/>
      </c>
    </row>
    <row r="1415" spans="1:19" hidden="1" outlineLevel="1">
      <c r="B1415" s="33">
        <v>44945</v>
      </c>
      <c r="C1415" s="34" t="s">
        <v>6420</v>
      </c>
      <c r="D1415" s="34" t="s">
        <v>2256</v>
      </c>
      <c r="E1415" s="34" t="s">
        <v>6421</v>
      </c>
      <c r="F1415" s="35">
        <v>2028600</v>
      </c>
      <c r="G1415" s="36" t="s">
        <v>2255</v>
      </c>
      <c r="H1415" s="35">
        <v>202860</v>
      </c>
      <c r="I1415" s="34" t="s">
        <v>2742</v>
      </c>
      <c r="J1415" s="34" t="s">
        <v>2743</v>
      </c>
      <c r="K1415" s="50">
        <f t="shared" si="96"/>
        <v>1832</v>
      </c>
      <c r="L1415" s="38">
        <f t="shared" si="97"/>
        <v>2231460</v>
      </c>
      <c r="M1415" t="str">
        <f t="shared" si="98"/>
        <v/>
      </c>
    </row>
    <row r="1416" spans="1:19" hidden="1" outlineLevel="1">
      <c r="B1416" s="33">
        <v>44945</v>
      </c>
      <c r="C1416" s="34" t="s">
        <v>6422</v>
      </c>
      <c r="D1416" s="34" t="s">
        <v>2256</v>
      </c>
      <c r="E1416" s="34" t="s">
        <v>6423</v>
      </c>
      <c r="F1416" s="35">
        <v>473931</v>
      </c>
      <c r="G1416" s="36" t="s">
        <v>2255</v>
      </c>
      <c r="H1416" s="35">
        <v>47393</v>
      </c>
      <c r="I1416" s="34" t="s">
        <v>2308</v>
      </c>
      <c r="J1416" s="34" t="s">
        <v>2309</v>
      </c>
      <c r="K1416" s="50">
        <f t="shared" si="96"/>
        <v>1833</v>
      </c>
      <c r="L1416" s="38">
        <f t="shared" si="97"/>
        <v>521324</v>
      </c>
      <c r="M1416" t="str">
        <f t="shared" si="98"/>
        <v/>
      </c>
    </row>
    <row r="1417" spans="1:19" hidden="1" outlineLevel="1">
      <c r="B1417" s="33">
        <v>44945</v>
      </c>
      <c r="C1417" s="34" t="s">
        <v>6424</v>
      </c>
      <c r="D1417" s="34" t="s">
        <v>2256</v>
      </c>
      <c r="E1417" s="34" t="s">
        <v>6425</v>
      </c>
      <c r="F1417" s="35">
        <v>483227</v>
      </c>
      <c r="G1417" s="36" t="s">
        <v>2255</v>
      </c>
      <c r="H1417" s="35">
        <v>48323</v>
      </c>
      <c r="I1417" s="34" t="s">
        <v>2308</v>
      </c>
      <c r="J1417" s="34" t="s">
        <v>2309</v>
      </c>
      <c r="K1417" s="50">
        <f t="shared" si="96"/>
        <v>1835</v>
      </c>
      <c r="L1417" s="38">
        <f t="shared" si="97"/>
        <v>531550</v>
      </c>
      <c r="M1417" t="str">
        <f t="shared" si="98"/>
        <v/>
      </c>
    </row>
    <row r="1418" spans="1:19" hidden="1" outlineLevel="1">
      <c r="B1418" s="33">
        <v>44956</v>
      </c>
      <c r="C1418" s="34" t="s">
        <v>5351</v>
      </c>
      <c r="D1418" s="34" t="s">
        <v>5195</v>
      </c>
      <c r="E1418" s="34" t="s">
        <v>6426</v>
      </c>
      <c r="F1418" s="35">
        <v>-1070484</v>
      </c>
      <c r="G1418" s="36" t="s">
        <v>2255</v>
      </c>
      <c r="H1418" s="35">
        <v>-107048</v>
      </c>
      <c r="I1418" s="34" t="s">
        <v>2406</v>
      </c>
      <c r="J1418" s="34" t="s">
        <v>2407</v>
      </c>
      <c r="K1418">
        <f t="shared" si="96"/>
        <v>81</v>
      </c>
      <c r="L1418" s="38">
        <f t="shared" si="97"/>
        <v>-1177532</v>
      </c>
      <c r="M1418" t="str">
        <f t="shared" si="98"/>
        <v>HT</v>
      </c>
      <c r="Q1418" t="e">
        <f>+VLOOKUP(K1418,'22.04.2023'!O$182:P$408,2,0)</f>
        <v>#N/A</v>
      </c>
    </row>
    <row r="1419" spans="1:19" outlineLevel="1">
      <c r="A1419" s="75"/>
      <c r="B1419" s="69">
        <v>45001</v>
      </c>
      <c r="C1419" s="70" t="s">
        <v>4172</v>
      </c>
      <c r="D1419" s="70" t="s">
        <v>2256</v>
      </c>
      <c r="E1419" s="70" t="s">
        <v>3786</v>
      </c>
      <c r="F1419" s="71">
        <v>333174</v>
      </c>
      <c r="G1419" s="72" t="s">
        <v>2255</v>
      </c>
      <c r="H1419" s="71">
        <v>33317</v>
      </c>
      <c r="I1419" s="70" t="s">
        <v>2308</v>
      </c>
      <c r="J1419" s="70" t="s">
        <v>2309</v>
      </c>
      <c r="K1419" s="73">
        <f t="shared" si="96"/>
        <v>14197</v>
      </c>
      <c r="L1419" s="74">
        <f t="shared" si="97"/>
        <v>366491</v>
      </c>
      <c r="M1419" s="75" t="str">
        <f t="shared" si="98"/>
        <v/>
      </c>
      <c r="N1419" s="75"/>
      <c r="O1419" s="75"/>
      <c r="P1419" s="75"/>
      <c r="Q1419" s="75">
        <f>+VLOOKUP(K1419,'20,04,2023'!Q$20:R$1052,2,0)</f>
        <v>366491</v>
      </c>
      <c r="R1419" s="74">
        <f>Q1419-L1419</f>
        <v>0</v>
      </c>
      <c r="S1419" s="75" t="s">
        <v>8324</v>
      </c>
    </row>
    <row r="1420" spans="1:19" outlineLevel="1">
      <c r="A1420" s="75"/>
      <c r="B1420" s="69">
        <v>45001</v>
      </c>
      <c r="C1420" s="70" t="s">
        <v>4173</v>
      </c>
      <c r="D1420" s="70" t="s">
        <v>2256</v>
      </c>
      <c r="E1420" s="70" t="s">
        <v>3470</v>
      </c>
      <c r="F1420" s="71">
        <v>645565</v>
      </c>
      <c r="G1420" s="72" t="s">
        <v>2255</v>
      </c>
      <c r="H1420" s="71">
        <v>64557</v>
      </c>
      <c r="I1420" s="70" t="s">
        <v>2308</v>
      </c>
      <c r="J1420" s="70" t="s">
        <v>2309</v>
      </c>
      <c r="K1420" s="73">
        <f t="shared" si="96"/>
        <v>14198</v>
      </c>
      <c r="L1420" s="74">
        <f t="shared" si="97"/>
        <v>710122</v>
      </c>
      <c r="M1420" s="75" t="str">
        <f t="shared" si="98"/>
        <v/>
      </c>
      <c r="N1420" s="75"/>
      <c r="O1420" s="75"/>
      <c r="P1420" s="75"/>
      <c r="Q1420" s="75">
        <f>+VLOOKUP(K1420,'20,04,2023'!Q$20:R$1052,2,0)</f>
        <v>710122</v>
      </c>
      <c r="R1420" s="74">
        <f>Q1420-L1420</f>
        <v>0</v>
      </c>
      <c r="S1420" s="75" t="s">
        <v>8324</v>
      </c>
    </row>
    <row r="1421" spans="1:19" hidden="1" outlineLevel="1">
      <c r="B1421" s="33">
        <v>44958</v>
      </c>
      <c r="C1421" s="34" t="s">
        <v>6429</v>
      </c>
      <c r="D1421" s="34" t="s">
        <v>3460</v>
      </c>
      <c r="E1421" s="34" t="s">
        <v>6430</v>
      </c>
      <c r="F1421" s="35">
        <v>-86691</v>
      </c>
      <c r="G1421" s="36" t="s">
        <v>2255</v>
      </c>
      <c r="H1421" s="35">
        <v>-8669</v>
      </c>
      <c r="I1421" s="34" t="s">
        <v>2308</v>
      </c>
      <c r="J1421" s="34" t="s">
        <v>2309</v>
      </c>
      <c r="K1421">
        <f t="shared" si="96"/>
        <v>1871</v>
      </c>
      <c r="L1421" s="38">
        <f t="shared" si="97"/>
        <v>-95360</v>
      </c>
      <c r="M1421" t="str">
        <f t="shared" si="98"/>
        <v>HT</v>
      </c>
      <c r="Q1421" t="e">
        <f>+VLOOKUP(K1421,'22.04.2023'!O$182:P$408,2,0)</f>
        <v>#N/A</v>
      </c>
    </row>
    <row r="1422" spans="1:19" hidden="1" outlineLevel="1">
      <c r="B1422" s="33">
        <v>44958</v>
      </c>
      <c r="C1422" s="34" t="s">
        <v>6431</v>
      </c>
      <c r="D1422" s="34" t="s">
        <v>3460</v>
      </c>
      <c r="E1422" s="34" t="s">
        <v>6432</v>
      </c>
      <c r="F1422" s="35">
        <v>-661500</v>
      </c>
      <c r="G1422" s="36" t="s">
        <v>2255</v>
      </c>
      <c r="H1422" s="35">
        <v>-66150</v>
      </c>
      <c r="I1422" s="34" t="s">
        <v>2308</v>
      </c>
      <c r="J1422" s="34" t="s">
        <v>2309</v>
      </c>
      <c r="K1422">
        <f t="shared" si="96"/>
        <v>1983</v>
      </c>
      <c r="L1422" s="38">
        <f t="shared" si="97"/>
        <v>-727650</v>
      </c>
      <c r="M1422" t="str">
        <f t="shared" si="98"/>
        <v>HT</v>
      </c>
      <c r="Q1422">
        <f>+VLOOKUP(K1422,'22.04.2023'!O$182:P$408,2,0)</f>
        <v>-714420</v>
      </c>
      <c r="R1422" s="38">
        <f>+Q1422-L1422</f>
        <v>13230</v>
      </c>
      <c r="S1422" t="s">
        <v>8326</v>
      </c>
    </row>
    <row r="1423" spans="1:19" hidden="1" outlineLevel="1">
      <c r="B1423" s="33">
        <v>44958</v>
      </c>
      <c r="C1423" s="34" t="s">
        <v>6433</v>
      </c>
      <c r="D1423" s="34" t="s">
        <v>3460</v>
      </c>
      <c r="E1423" s="34" t="s">
        <v>6432</v>
      </c>
      <c r="F1423" s="35">
        <v>-868581</v>
      </c>
      <c r="G1423" s="36" t="s">
        <v>2568</v>
      </c>
      <c r="H1423" s="35">
        <v>-69486</v>
      </c>
      <c r="I1423" s="34" t="s">
        <v>2308</v>
      </c>
      <c r="J1423" s="34" t="s">
        <v>2309</v>
      </c>
      <c r="K1423">
        <f t="shared" si="96"/>
        <v>1984</v>
      </c>
      <c r="L1423" s="38">
        <f t="shared" si="97"/>
        <v>-938067</v>
      </c>
      <c r="M1423" t="str">
        <f t="shared" si="98"/>
        <v>HT</v>
      </c>
      <c r="Q1423" t="e">
        <f>+VLOOKUP(K1423,'22.04.2023'!O$182:P$408,2,0)</f>
        <v>#N/A</v>
      </c>
    </row>
    <row r="1424" spans="1:19" hidden="1" outlineLevel="1">
      <c r="B1424" s="33">
        <v>44958</v>
      </c>
      <c r="C1424" s="34" t="s">
        <v>6434</v>
      </c>
      <c r="D1424" s="34" t="s">
        <v>3460</v>
      </c>
      <c r="E1424" s="34" t="s">
        <v>6432</v>
      </c>
      <c r="F1424" s="35">
        <v>-594000</v>
      </c>
      <c r="G1424" s="36" t="s">
        <v>2568</v>
      </c>
      <c r="H1424" s="35">
        <v>-47520</v>
      </c>
      <c r="I1424" s="34" t="s">
        <v>2308</v>
      </c>
      <c r="J1424" s="34" t="s">
        <v>2309</v>
      </c>
      <c r="K1424">
        <f t="shared" si="96"/>
        <v>1985</v>
      </c>
      <c r="L1424" s="38">
        <f t="shared" si="97"/>
        <v>-641520</v>
      </c>
      <c r="M1424" t="str">
        <f t="shared" si="98"/>
        <v>HT</v>
      </c>
      <c r="Q1424" t="e">
        <f>+VLOOKUP(K1424,'22.04.2023'!O$182:P$408,2,0)</f>
        <v>#N/A</v>
      </c>
    </row>
    <row r="1425" spans="1:19" outlineLevel="1">
      <c r="B1425" s="33">
        <v>44958</v>
      </c>
      <c r="C1425" s="34" t="s">
        <v>6435</v>
      </c>
      <c r="D1425" s="34" t="s">
        <v>3460</v>
      </c>
      <c r="E1425" s="34" t="s">
        <v>6436</v>
      </c>
      <c r="F1425" s="35">
        <v>-551250</v>
      </c>
      <c r="G1425" s="36" t="s">
        <v>2568</v>
      </c>
      <c r="H1425" s="35">
        <v>-44100</v>
      </c>
      <c r="I1425" s="34" t="s">
        <v>2308</v>
      </c>
      <c r="J1425" s="34" t="s">
        <v>2309</v>
      </c>
      <c r="K1425">
        <f t="shared" si="96"/>
        <v>2015</v>
      </c>
      <c r="L1425" s="38">
        <f t="shared" si="97"/>
        <v>-595350</v>
      </c>
      <c r="M1425" t="str">
        <f t="shared" si="98"/>
        <v>HT</v>
      </c>
      <c r="Q1425">
        <f>+VLOOKUP(K1425,'22.04.2023'!O$182:P$408,2,0)</f>
        <v>-595350</v>
      </c>
      <c r="R1425" s="38">
        <f>+Q1425-L1425</f>
        <v>0</v>
      </c>
      <c r="S1425" t="s">
        <v>8325</v>
      </c>
    </row>
    <row r="1426" spans="1:19" hidden="1" outlineLevel="1">
      <c r="B1426" s="33">
        <v>44959</v>
      </c>
      <c r="C1426" s="34" t="s">
        <v>6438</v>
      </c>
      <c r="D1426" s="34" t="s">
        <v>3460</v>
      </c>
      <c r="E1426" s="34" t="s">
        <v>5481</v>
      </c>
      <c r="F1426" s="35">
        <v>-987600</v>
      </c>
      <c r="G1426" s="36" t="s">
        <v>2568</v>
      </c>
      <c r="H1426" s="35">
        <v>-79008</v>
      </c>
      <c r="I1426" s="34" t="s">
        <v>2308</v>
      </c>
      <c r="J1426" s="34" t="s">
        <v>2309</v>
      </c>
      <c r="K1426">
        <f t="shared" si="96"/>
        <v>2143</v>
      </c>
      <c r="L1426" s="38">
        <f t="shared" si="97"/>
        <v>-1066608</v>
      </c>
      <c r="M1426" t="str">
        <f t="shared" si="98"/>
        <v>HT</v>
      </c>
      <c r="Q1426" t="e">
        <f>+VLOOKUP(K1426,'22.04.2023'!O$182:P$408,2,0)</f>
        <v>#N/A</v>
      </c>
    </row>
    <row r="1427" spans="1:19" outlineLevel="1">
      <c r="B1427" s="33">
        <v>44959</v>
      </c>
      <c r="C1427" s="34" t="s">
        <v>6439</v>
      </c>
      <c r="D1427" s="34" t="s">
        <v>3460</v>
      </c>
      <c r="E1427" s="34" t="s">
        <v>6440</v>
      </c>
      <c r="F1427" s="35">
        <v>-173040</v>
      </c>
      <c r="G1427" s="36" t="s">
        <v>2568</v>
      </c>
      <c r="H1427" s="35">
        <v>-13843</v>
      </c>
      <c r="I1427" s="34" t="s">
        <v>2308</v>
      </c>
      <c r="J1427" s="34" t="s">
        <v>2309</v>
      </c>
      <c r="K1427">
        <f t="shared" si="96"/>
        <v>2273</v>
      </c>
      <c r="L1427" s="38">
        <f t="shared" si="97"/>
        <v>-186883</v>
      </c>
      <c r="M1427" t="str">
        <f t="shared" si="98"/>
        <v>HT</v>
      </c>
      <c r="Q1427">
        <f>+VLOOKUP(K1427,'22.04.2023'!O$182:P$408,2,0)</f>
        <v>-186883</v>
      </c>
      <c r="R1427" s="38">
        <f>+Q1427-L1427</f>
        <v>0</v>
      </c>
      <c r="S1427" t="s">
        <v>8325</v>
      </c>
    </row>
    <row r="1428" spans="1:19" hidden="1" outlineLevel="1">
      <c r="B1428" s="33">
        <v>44960</v>
      </c>
      <c r="C1428" s="34" t="s">
        <v>6441</v>
      </c>
      <c r="D1428" s="34" t="s">
        <v>4794</v>
      </c>
      <c r="E1428" s="34" t="s">
        <v>5481</v>
      </c>
      <c r="F1428" s="35">
        <v>-283166</v>
      </c>
      <c r="G1428" s="36" t="s">
        <v>2568</v>
      </c>
      <c r="H1428" s="35">
        <v>-22653</v>
      </c>
      <c r="I1428" s="34" t="s">
        <v>2512</v>
      </c>
      <c r="J1428" s="34" t="s">
        <v>2513</v>
      </c>
      <c r="K1428">
        <f t="shared" si="96"/>
        <v>35</v>
      </c>
      <c r="L1428" s="38">
        <f t="shared" si="97"/>
        <v>-305819</v>
      </c>
      <c r="M1428" t="str">
        <f t="shared" si="98"/>
        <v>HT</v>
      </c>
      <c r="Q1428" t="e">
        <f>+VLOOKUP(K1428,'22.04.2023'!O$182:P$408,2,0)</f>
        <v>#N/A</v>
      </c>
    </row>
    <row r="1429" spans="1:19" hidden="1" outlineLevel="1">
      <c r="B1429" s="33">
        <v>44960</v>
      </c>
      <c r="C1429" s="34" t="s">
        <v>6442</v>
      </c>
      <c r="D1429" s="34" t="s">
        <v>5653</v>
      </c>
      <c r="E1429" s="34" t="s">
        <v>5481</v>
      </c>
      <c r="F1429" s="35">
        <v>-445500</v>
      </c>
      <c r="G1429" s="36" t="s">
        <v>2255</v>
      </c>
      <c r="H1429" s="35">
        <v>-44550</v>
      </c>
      <c r="I1429" s="34" t="s">
        <v>2587</v>
      </c>
      <c r="J1429" s="34" t="s">
        <v>2588</v>
      </c>
      <c r="K1429">
        <f t="shared" si="96"/>
        <v>52</v>
      </c>
      <c r="L1429" s="38">
        <f t="shared" si="97"/>
        <v>-490050</v>
      </c>
      <c r="M1429" t="str">
        <f t="shared" si="98"/>
        <v>HT</v>
      </c>
      <c r="Q1429" t="e">
        <f>+VLOOKUP(K1429,'22.04.2023'!O$182:P$408,2,0)</f>
        <v>#N/A</v>
      </c>
    </row>
    <row r="1430" spans="1:19" hidden="1" outlineLevel="1">
      <c r="B1430" s="33">
        <v>44960</v>
      </c>
      <c r="C1430" s="34" t="s">
        <v>5402</v>
      </c>
      <c r="D1430" s="34" t="s">
        <v>4993</v>
      </c>
      <c r="E1430" s="34" t="s">
        <v>6443</v>
      </c>
      <c r="F1430" s="35">
        <v>-142560</v>
      </c>
      <c r="G1430" s="36" t="s">
        <v>2568</v>
      </c>
      <c r="H1430" s="35">
        <v>-11405</v>
      </c>
      <c r="I1430" s="34" t="s">
        <v>2475</v>
      </c>
      <c r="J1430" s="34" t="s">
        <v>2476</v>
      </c>
      <c r="K1430">
        <f t="shared" si="96"/>
        <v>137</v>
      </c>
      <c r="L1430" s="38">
        <f t="shared" si="97"/>
        <v>-153965</v>
      </c>
      <c r="M1430" t="str">
        <f t="shared" si="98"/>
        <v>HT</v>
      </c>
      <c r="Q1430" t="e">
        <f>+VLOOKUP(K1430,'22.04.2023'!O$182:P$408,2,0)</f>
        <v>#N/A</v>
      </c>
    </row>
    <row r="1431" spans="1:19" hidden="1" outlineLevel="1">
      <c r="B1431" s="33">
        <v>44960</v>
      </c>
      <c r="C1431" s="34" t="s">
        <v>6444</v>
      </c>
      <c r="D1431" s="34" t="s">
        <v>2256</v>
      </c>
      <c r="E1431" s="34"/>
      <c r="F1431" s="35">
        <v>0</v>
      </c>
      <c r="G1431" s="36" t="s">
        <v>2255</v>
      </c>
      <c r="H1431" s="35">
        <v>0</v>
      </c>
      <c r="I1431" s="34" t="s">
        <v>2260</v>
      </c>
      <c r="J1431" s="34" t="s">
        <v>2261</v>
      </c>
      <c r="K1431" s="50">
        <f t="shared" si="96"/>
        <v>2830</v>
      </c>
      <c r="L1431" s="38">
        <f t="shared" si="97"/>
        <v>0</v>
      </c>
      <c r="M1431" t="str">
        <f t="shared" si="98"/>
        <v/>
      </c>
    </row>
    <row r="1432" spans="1:19" hidden="1" outlineLevel="1">
      <c r="B1432" s="33">
        <v>44960</v>
      </c>
      <c r="C1432" s="34" t="s">
        <v>2258</v>
      </c>
      <c r="D1432" s="34" t="s">
        <v>2256</v>
      </c>
      <c r="E1432" s="34" t="s">
        <v>2259</v>
      </c>
      <c r="F1432" s="35">
        <v>4480202</v>
      </c>
      <c r="G1432" s="36" t="s">
        <v>2255</v>
      </c>
      <c r="H1432" s="35">
        <v>448020</v>
      </c>
      <c r="I1432" s="34" t="s">
        <v>2260</v>
      </c>
      <c r="J1432" s="34" t="s">
        <v>2261</v>
      </c>
      <c r="K1432" s="50">
        <f t="shared" si="96"/>
        <v>2831</v>
      </c>
      <c r="L1432" s="38">
        <f t="shared" si="97"/>
        <v>4928222</v>
      </c>
      <c r="M1432" t="str">
        <f t="shared" si="98"/>
        <v/>
      </c>
    </row>
    <row r="1433" spans="1:19" hidden="1" outlineLevel="1">
      <c r="B1433" s="33">
        <v>44960</v>
      </c>
      <c r="C1433" s="34" t="s">
        <v>2263</v>
      </c>
      <c r="D1433" s="34" t="s">
        <v>2256</v>
      </c>
      <c r="E1433" s="34" t="s">
        <v>2264</v>
      </c>
      <c r="F1433" s="35">
        <v>1757856</v>
      </c>
      <c r="G1433" s="36" t="s">
        <v>2255</v>
      </c>
      <c r="H1433" s="35">
        <v>175786</v>
      </c>
      <c r="I1433" s="34" t="s">
        <v>2265</v>
      </c>
      <c r="J1433" s="34" t="s">
        <v>2266</v>
      </c>
      <c r="K1433" s="50">
        <f t="shared" si="96"/>
        <v>2834</v>
      </c>
      <c r="L1433" s="38">
        <f t="shared" si="97"/>
        <v>1933642</v>
      </c>
      <c r="M1433" t="str">
        <f t="shared" si="98"/>
        <v/>
      </c>
    </row>
    <row r="1434" spans="1:19" hidden="1" outlineLevel="1">
      <c r="B1434" s="33">
        <v>44960</v>
      </c>
      <c r="C1434" s="34" t="s">
        <v>2267</v>
      </c>
      <c r="D1434" s="34" t="s">
        <v>2256</v>
      </c>
      <c r="E1434" s="34" t="s">
        <v>2268</v>
      </c>
      <c r="F1434" s="35">
        <v>2662970</v>
      </c>
      <c r="G1434" s="36" t="s">
        <v>2255</v>
      </c>
      <c r="H1434" s="35">
        <v>266297</v>
      </c>
      <c r="I1434" s="34" t="s">
        <v>2265</v>
      </c>
      <c r="J1434" s="34" t="s">
        <v>2266</v>
      </c>
      <c r="K1434" s="50">
        <f t="shared" si="96"/>
        <v>2835</v>
      </c>
      <c r="L1434" s="38">
        <f t="shared" si="97"/>
        <v>2929267</v>
      </c>
      <c r="M1434" t="str">
        <f t="shared" si="98"/>
        <v/>
      </c>
    </row>
    <row r="1435" spans="1:19" s="75" customFormat="1" hidden="1" outlineLevel="1">
      <c r="A1435"/>
      <c r="B1435" s="33">
        <v>44960</v>
      </c>
      <c r="C1435" s="34" t="s">
        <v>2269</v>
      </c>
      <c r="D1435" s="34" t="s">
        <v>2256</v>
      </c>
      <c r="E1435" s="34" t="s">
        <v>2270</v>
      </c>
      <c r="F1435" s="35">
        <v>2277976</v>
      </c>
      <c r="G1435" s="36" t="s">
        <v>2255</v>
      </c>
      <c r="H1435" s="35">
        <v>227798</v>
      </c>
      <c r="I1435" s="34" t="s">
        <v>2265</v>
      </c>
      <c r="J1435" s="34" t="s">
        <v>2266</v>
      </c>
      <c r="K1435" s="50">
        <f t="shared" si="96"/>
        <v>2836</v>
      </c>
      <c r="L1435" s="38">
        <f t="shared" si="97"/>
        <v>2505774</v>
      </c>
      <c r="M1435" t="str">
        <f t="shared" si="98"/>
        <v/>
      </c>
      <c r="N1435"/>
      <c r="O1435"/>
      <c r="P1435"/>
      <c r="Q1435"/>
      <c r="R1435"/>
      <c r="S1435"/>
    </row>
    <row r="1436" spans="1:19" hidden="1" outlineLevel="1">
      <c r="B1436" s="33">
        <v>44960</v>
      </c>
      <c r="C1436" s="34" t="s">
        <v>2271</v>
      </c>
      <c r="D1436" s="34" t="s">
        <v>2256</v>
      </c>
      <c r="E1436" s="34" t="s">
        <v>2272</v>
      </c>
      <c r="F1436" s="35">
        <v>1979972</v>
      </c>
      <c r="G1436" s="36" t="s">
        <v>2255</v>
      </c>
      <c r="H1436" s="35">
        <v>197997</v>
      </c>
      <c r="I1436" s="34" t="s">
        <v>2265</v>
      </c>
      <c r="J1436" s="34" t="s">
        <v>2266</v>
      </c>
      <c r="K1436" s="50">
        <f t="shared" si="96"/>
        <v>2837</v>
      </c>
      <c r="L1436" s="38">
        <f t="shared" si="97"/>
        <v>2177969</v>
      </c>
      <c r="M1436" t="str">
        <f t="shared" si="98"/>
        <v/>
      </c>
    </row>
    <row r="1437" spans="1:19" outlineLevel="1">
      <c r="A1437" s="75"/>
      <c r="B1437" s="69">
        <v>44960</v>
      </c>
      <c r="C1437" s="70" t="s">
        <v>2273</v>
      </c>
      <c r="D1437" s="70" t="s">
        <v>2256</v>
      </c>
      <c r="E1437" s="70" t="s">
        <v>2274</v>
      </c>
      <c r="F1437" s="71">
        <v>1478140</v>
      </c>
      <c r="G1437" s="72" t="s">
        <v>2255</v>
      </c>
      <c r="H1437" s="71">
        <v>147814</v>
      </c>
      <c r="I1437" s="70" t="s">
        <v>2265</v>
      </c>
      <c r="J1437" s="70" t="s">
        <v>2266</v>
      </c>
      <c r="K1437" s="73">
        <f t="shared" si="96"/>
        <v>2838</v>
      </c>
      <c r="L1437" s="74">
        <f t="shared" si="97"/>
        <v>1625954</v>
      </c>
      <c r="M1437" s="75" t="str">
        <f t="shared" si="98"/>
        <v/>
      </c>
      <c r="N1437" s="75"/>
      <c r="O1437" s="75"/>
      <c r="P1437" s="75"/>
      <c r="Q1437" s="75">
        <f>+VLOOKUP(K1437,'20,04,2023'!Q$20:R$1052,2,0)</f>
        <v>1625954</v>
      </c>
      <c r="R1437" s="74">
        <f>Q1437-L1437</f>
        <v>0</v>
      </c>
      <c r="S1437" s="75" t="s">
        <v>8324</v>
      </c>
    </row>
    <row r="1438" spans="1:19" outlineLevel="1">
      <c r="A1438" s="75"/>
      <c r="B1438" s="69">
        <v>44960</v>
      </c>
      <c r="C1438" s="70" t="s">
        <v>2275</v>
      </c>
      <c r="D1438" s="70" t="s">
        <v>2256</v>
      </c>
      <c r="E1438" s="70" t="s">
        <v>2276</v>
      </c>
      <c r="F1438" s="71">
        <v>1869548</v>
      </c>
      <c r="G1438" s="72" t="s">
        <v>2255</v>
      </c>
      <c r="H1438" s="71">
        <v>186955</v>
      </c>
      <c r="I1438" s="70" t="s">
        <v>2265</v>
      </c>
      <c r="J1438" s="70" t="s">
        <v>2266</v>
      </c>
      <c r="K1438" s="73">
        <f t="shared" si="96"/>
        <v>2839</v>
      </c>
      <c r="L1438" s="74">
        <f t="shared" si="97"/>
        <v>2056503</v>
      </c>
      <c r="M1438" s="75" t="str">
        <f t="shared" si="98"/>
        <v/>
      </c>
      <c r="N1438" s="75"/>
      <c r="O1438" s="75"/>
      <c r="P1438" s="75"/>
      <c r="Q1438" s="75">
        <f>+VLOOKUP(K1438,'20,04,2023'!Q$20:R$1052,2,0)</f>
        <v>2056503</v>
      </c>
      <c r="R1438" s="74">
        <f>Q1438-L1438</f>
        <v>0</v>
      </c>
      <c r="S1438" s="75" t="s">
        <v>8324</v>
      </c>
    </row>
    <row r="1439" spans="1:19" s="75" customFormat="1" hidden="1" outlineLevel="1">
      <c r="A1439"/>
      <c r="B1439" s="33">
        <v>45002</v>
      </c>
      <c r="C1439" s="34" t="s">
        <v>4189</v>
      </c>
      <c r="D1439" s="34" t="s">
        <v>2256</v>
      </c>
      <c r="E1439" s="34" t="s">
        <v>3543</v>
      </c>
      <c r="F1439" s="35">
        <v>340315</v>
      </c>
      <c r="G1439" s="36" t="s">
        <v>2255</v>
      </c>
      <c r="H1439" s="35">
        <v>34032</v>
      </c>
      <c r="I1439" s="34" t="s">
        <v>2308</v>
      </c>
      <c r="J1439" s="34" t="s">
        <v>2309</v>
      </c>
      <c r="K1439" s="50">
        <f t="shared" si="96"/>
        <v>15587</v>
      </c>
      <c r="L1439" s="38">
        <f t="shared" si="97"/>
        <v>374347</v>
      </c>
      <c r="M1439" t="str">
        <f t="shared" si="98"/>
        <v/>
      </c>
      <c r="N1439"/>
      <c r="O1439"/>
      <c r="P1439"/>
      <c r="Q1439"/>
      <c r="R1439"/>
      <c r="S1439"/>
    </row>
    <row r="1440" spans="1:19" outlineLevel="1">
      <c r="A1440" s="75"/>
      <c r="B1440" s="69">
        <v>45002</v>
      </c>
      <c r="C1440" s="70" t="s">
        <v>4190</v>
      </c>
      <c r="D1440" s="70" t="s">
        <v>2256</v>
      </c>
      <c r="E1440" s="70" t="s">
        <v>3782</v>
      </c>
      <c r="F1440" s="71">
        <v>340315</v>
      </c>
      <c r="G1440" s="72" t="s">
        <v>2255</v>
      </c>
      <c r="H1440" s="71">
        <v>34032</v>
      </c>
      <c r="I1440" s="70" t="s">
        <v>2308</v>
      </c>
      <c r="J1440" s="70" t="s">
        <v>2309</v>
      </c>
      <c r="K1440" s="73">
        <f t="shared" si="96"/>
        <v>15588</v>
      </c>
      <c r="L1440" s="74">
        <f t="shared" si="97"/>
        <v>374347</v>
      </c>
      <c r="M1440" s="75" t="str">
        <f t="shared" si="98"/>
        <v/>
      </c>
      <c r="N1440" s="75"/>
      <c r="O1440" s="75"/>
      <c r="P1440" s="75"/>
      <c r="Q1440" s="75">
        <f>+VLOOKUP(K1440,'20,04,2023'!Q$20:R$1052,2,0)</f>
        <v>374347</v>
      </c>
      <c r="R1440" s="74">
        <f>Q1440-L1440</f>
        <v>0</v>
      </c>
      <c r="S1440" s="75" t="s">
        <v>8324</v>
      </c>
    </row>
    <row r="1441" spans="1:19" s="75" customFormat="1" hidden="1" outlineLevel="1">
      <c r="A1441"/>
      <c r="B1441" s="33">
        <v>44960</v>
      </c>
      <c r="C1441" s="34" t="s">
        <v>2281</v>
      </c>
      <c r="D1441" s="34" t="s">
        <v>2256</v>
      </c>
      <c r="E1441" s="34" t="s">
        <v>2282</v>
      </c>
      <c r="F1441" s="35">
        <v>1985479</v>
      </c>
      <c r="G1441" s="36" t="s">
        <v>2255</v>
      </c>
      <c r="H1441" s="35">
        <v>198548</v>
      </c>
      <c r="I1441" s="34" t="s">
        <v>2265</v>
      </c>
      <c r="J1441" s="34" t="s">
        <v>2266</v>
      </c>
      <c r="K1441" s="50">
        <f t="shared" si="96"/>
        <v>2842</v>
      </c>
      <c r="L1441" s="38">
        <f t="shared" si="97"/>
        <v>2184027</v>
      </c>
      <c r="M1441" t="str">
        <f t="shared" si="98"/>
        <v/>
      </c>
      <c r="N1441"/>
      <c r="O1441"/>
      <c r="P1441"/>
      <c r="Q1441"/>
      <c r="R1441"/>
      <c r="S1441"/>
    </row>
    <row r="1442" spans="1:19" hidden="1" outlineLevel="1">
      <c r="B1442" s="33">
        <v>44960</v>
      </c>
      <c r="C1442" s="34" t="s">
        <v>2283</v>
      </c>
      <c r="D1442" s="34" t="s">
        <v>2256</v>
      </c>
      <c r="E1442" s="34" t="s">
        <v>2284</v>
      </c>
      <c r="F1442" s="35">
        <v>1023546</v>
      </c>
      <c r="G1442" s="36" t="s">
        <v>2255</v>
      </c>
      <c r="H1442" s="35">
        <v>102355</v>
      </c>
      <c r="I1442" s="34" t="s">
        <v>2265</v>
      </c>
      <c r="J1442" s="34" t="s">
        <v>2266</v>
      </c>
      <c r="K1442" s="50">
        <f t="shared" si="96"/>
        <v>2843</v>
      </c>
      <c r="L1442" s="38">
        <f t="shared" si="97"/>
        <v>1125901</v>
      </c>
      <c r="M1442" t="str">
        <f t="shared" si="98"/>
        <v/>
      </c>
    </row>
    <row r="1443" spans="1:19" hidden="1" outlineLevel="1">
      <c r="B1443" s="33">
        <v>44960</v>
      </c>
      <c r="C1443" s="34" t="s">
        <v>2285</v>
      </c>
      <c r="D1443" s="34" t="s">
        <v>2256</v>
      </c>
      <c r="E1443" s="34" t="s">
        <v>2286</v>
      </c>
      <c r="F1443" s="35">
        <v>1917638</v>
      </c>
      <c r="G1443" s="36" t="s">
        <v>2255</v>
      </c>
      <c r="H1443" s="35">
        <v>191764</v>
      </c>
      <c r="I1443" s="34" t="s">
        <v>2265</v>
      </c>
      <c r="J1443" s="34" t="s">
        <v>2266</v>
      </c>
      <c r="K1443" s="50">
        <f t="shared" si="96"/>
        <v>2844</v>
      </c>
      <c r="L1443" s="38">
        <f t="shared" si="97"/>
        <v>2109402</v>
      </c>
      <c r="M1443" t="str">
        <f t="shared" si="98"/>
        <v/>
      </c>
    </row>
    <row r="1444" spans="1:19" hidden="1" outlineLevel="1">
      <c r="B1444" s="33">
        <v>45002</v>
      </c>
      <c r="C1444" s="34" t="s">
        <v>4194</v>
      </c>
      <c r="D1444" s="34" t="s">
        <v>2256</v>
      </c>
      <c r="E1444" s="34" t="s">
        <v>2369</v>
      </c>
      <c r="F1444" s="35">
        <v>340315</v>
      </c>
      <c r="G1444" s="36" t="s">
        <v>2255</v>
      </c>
      <c r="H1444" s="35">
        <v>34032</v>
      </c>
      <c r="I1444" s="34" t="s">
        <v>2308</v>
      </c>
      <c r="J1444" s="34" t="s">
        <v>2309</v>
      </c>
      <c r="K1444" s="50">
        <f t="shared" si="96"/>
        <v>15592</v>
      </c>
      <c r="L1444" s="38">
        <f t="shared" si="97"/>
        <v>374347</v>
      </c>
      <c r="M1444" t="str">
        <f t="shared" si="98"/>
        <v/>
      </c>
    </row>
    <row r="1445" spans="1:19" outlineLevel="1">
      <c r="A1445" s="75"/>
      <c r="B1445" s="69">
        <v>44960</v>
      </c>
      <c r="C1445" s="70" t="s">
        <v>2289</v>
      </c>
      <c r="D1445" s="70" t="s">
        <v>2256</v>
      </c>
      <c r="E1445" s="70" t="s">
        <v>2290</v>
      </c>
      <c r="F1445" s="71">
        <v>3035550</v>
      </c>
      <c r="G1445" s="72" t="s">
        <v>2255</v>
      </c>
      <c r="H1445" s="71">
        <v>303555</v>
      </c>
      <c r="I1445" s="70" t="s">
        <v>2265</v>
      </c>
      <c r="J1445" s="70" t="s">
        <v>2266</v>
      </c>
      <c r="K1445" s="73">
        <f t="shared" si="96"/>
        <v>2846</v>
      </c>
      <c r="L1445" s="74">
        <f t="shared" si="97"/>
        <v>3339105</v>
      </c>
      <c r="M1445" s="75" t="str">
        <f t="shared" si="98"/>
        <v/>
      </c>
      <c r="N1445" s="75"/>
      <c r="O1445" s="75"/>
      <c r="P1445" s="75"/>
      <c r="Q1445" s="75">
        <f>+VLOOKUP(K1445,'20,04,2023'!Q$20:R$1052,2,0)</f>
        <v>3339105</v>
      </c>
      <c r="R1445" s="74">
        <f>Q1445-L1445</f>
        <v>0</v>
      </c>
      <c r="S1445" s="75" t="s">
        <v>8324</v>
      </c>
    </row>
    <row r="1446" spans="1:19" outlineLevel="1">
      <c r="A1446" s="75"/>
      <c r="B1446" s="69">
        <v>44960</v>
      </c>
      <c r="C1446" s="70" t="s">
        <v>2291</v>
      </c>
      <c r="D1446" s="70" t="s">
        <v>2256</v>
      </c>
      <c r="E1446" s="70" t="s">
        <v>2292</v>
      </c>
      <c r="F1446" s="71">
        <v>1985928</v>
      </c>
      <c r="G1446" s="72" t="s">
        <v>2255</v>
      </c>
      <c r="H1446" s="71">
        <v>198593</v>
      </c>
      <c r="I1446" s="70" t="s">
        <v>2265</v>
      </c>
      <c r="J1446" s="70" t="s">
        <v>2266</v>
      </c>
      <c r="K1446" s="73">
        <f t="shared" si="96"/>
        <v>2847</v>
      </c>
      <c r="L1446" s="74">
        <f t="shared" si="97"/>
        <v>2184521</v>
      </c>
      <c r="M1446" s="75" t="str">
        <f t="shared" si="98"/>
        <v/>
      </c>
      <c r="N1446" s="75"/>
      <c r="O1446" s="75"/>
      <c r="P1446" s="75"/>
      <c r="Q1446" s="75">
        <f>+VLOOKUP(K1446,'20,04,2023'!Q$20:R$1052,2,0)</f>
        <v>2184521</v>
      </c>
      <c r="R1446" s="74">
        <f>Q1446-L1446</f>
        <v>0</v>
      </c>
      <c r="S1446" s="75" t="s">
        <v>8324</v>
      </c>
    </row>
    <row r="1447" spans="1:19" outlineLevel="1">
      <c r="A1447" s="75"/>
      <c r="B1447" s="69">
        <v>45002</v>
      </c>
      <c r="C1447" s="70" t="s">
        <v>4198</v>
      </c>
      <c r="D1447" s="70" t="s">
        <v>2256</v>
      </c>
      <c r="E1447" s="70" t="s">
        <v>4199</v>
      </c>
      <c r="F1447" s="71">
        <v>340315</v>
      </c>
      <c r="G1447" s="72" t="s">
        <v>2255</v>
      </c>
      <c r="H1447" s="71">
        <v>34032</v>
      </c>
      <c r="I1447" s="70" t="s">
        <v>2308</v>
      </c>
      <c r="J1447" s="70" t="s">
        <v>2309</v>
      </c>
      <c r="K1447" s="73">
        <f t="shared" si="96"/>
        <v>15596</v>
      </c>
      <c r="L1447" s="74">
        <f t="shared" si="97"/>
        <v>374347</v>
      </c>
      <c r="M1447" s="75" t="str">
        <f t="shared" si="98"/>
        <v/>
      </c>
      <c r="N1447" s="75"/>
      <c r="O1447" s="75"/>
      <c r="P1447" s="75"/>
      <c r="Q1447" s="75">
        <f>+VLOOKUP(K1447,'20,04,2023'!Q$20:R$1052,2,0)</f>
        <v>374347</v>
      </c>
      <c r="R1447" s="74">
        <f>Q1447-L1447</f>
        <v>0</v>
      </c>
      <c r="S1447" s="75" t="s">
        <v>8324</v>
      </c>
    </row>
    <row r="1448" spans="1:19" outlineLevel="1">
      <c r="A1448" s="75"/>
      <c r="B1448" s="69">
        <v>45002</v>
      </c>
      <c r="C1448" s="70" t="s">
        <v>4200</v>
      </c>
      <c r="D1448" s="70" t="s">
        <v>2256</v>
      </c>
      <c r="E1448" s="70" t="s">
        <v>4177</v>
      </c>
      <c r="F1448" s="71">
        <v>340315</v>
      </c>
      <c r="G1448" s="72" t="s">
        <v>2255</v>
      </c>
      <c r="H1448" s="71">
        <v>34032</v>
      </c>
      <c r="I1448" s="70" t="s">
        <v>2308</v>
      </c>
      <c r="J1448" s="70" t="s">
        <v>2309</v>
      </c>
      <c r="K1448" s="73">
        <f t="shared" si="96"/>
        <v>15597</v>
      </c>
      <c r="L1448" s="74">
        <f t="shared" si="97"/>
        <v>374347</v>
      </c>
      <c r="M1448" s="75" t="str">
        <f t="shared" si="98"/>
        <v/>
      </c>
      <c r="N1448" s="75"/>
      <c r="O1448" s="75"/>
      <c r="P1448" s="75"/>
      <c r="Q1448" s="75">
        <f>+VLOOKUP(K1448,'20,04,2023'!Q$20:R$1052,2,0)</f>
        <v>374347</v>
      </c>
      <c r="R1448" s="74">
        <f>Q1448-L1448</f>
        <v>0</v>
      </c>
      <c r="S1448" s="75" t="s">
        <v>8324</v>
      </c>
    </row>
    <row r="1449" spans="1:19" hidden="1" outlineLevel="1">
      <c r="B1449" s="33">
        <v>44960</v>
      </c>
      <c r="C1449" s="34" t="s">
        <v>2297</v>
      </c>
      <c r="D1449" s="34" t="s">
        <v>2256</v>
      </c>
      <c r="E1449" s="34" t="s">
        <v>2298</v>
      </c>
      <c r="F1449" s="35">
        <v>1081500</v>
      </c>
      <c r="G1449" s="36" t="s">
        <v>2255</v>
      </c>
      <c r="H1449" s="35">
        <v>108150</v>
      </c>
      <c r="I1449" s="34" t="s">
        <v>2265</v>
      </c>
      <c r="J1449" s="34" t="s">
        <v>2266</v>
      </c>
      <c r="K1449" s="50">
        <f t="shared" si="96"/>
        <v>2850</v>
      </c>
      <c r="L1449" s="38">
        <f t="shared" si="97"/>
        <v>1189650</v>
      </c>
      <c r="M1449" t="str">
        <f t="shared" si="98"/>
        <v/>
      </c>
    </row>
    <row r="1450" spans="1:19" outlineLevel="1">
      <c r="A1450" s="75"/>
      <c r="B1450" s="69">
        <v>44960</v>
      </c>
      <c r="C1450" s="70" t="s">
        <v>2299</v>
      </c>
      <c r="D1450" s="70" t="s">
        <v>2256</v>
      </c>
      <c r="E1450" s="70" t="s">
        <v>2300</v>
      </c>
      <c r="F1450" s="71">
        <v>1463947</v>
      </c>
      <c r="G1450" s="72" t="s">
        <v>2255</v>
      </c>
      <c r="H1450" s="71">
        <v>146395</v>
      </c>
      <c r="I1450" s="70" t="s">
        <v>2265</v>
      </c>
      <c r="J1450" s="70" t="s">
        <v>2266</v>
      </c>
      <c r="K1450" s="73">
        <f t="shared" si="96"/>
        <v>2851</v>
      </c>
      <c r="L1450" s="74">
        <f t="shared" si="97"/>
        <v>1610342</v>
      </c>
      <c r="M1450" s="75" t="str">
        <f t="shared" si="98"/>
        <v/>
      </c>
      <c r="N1450" s="75"/>
      <c r="O1450" s="75"/>
      <c r="P1450" s="75"/>
      <c r="Q1450" s="75">
        <f>+VLOOKUP(K1450,'20,04,2023'!Q$20:R$1052,2,0)</f>
        <v>1610342</v>
      </c>
      <c r="R1450" s="74">
        <f>Q1450-L1450</f>
        <v>0</v>
      </c>
      <c r="S1450" s="75" t="s">
        <v>8324</v>
      </c>
    </row>
    <row r="1451" spans="1:19" hidden="1" outlineLevel="1">
      <c r="B1451" s="33">
        <v>44961</v>
      </c>
      <c r="C1451" s="34" t="s">
        <v>5395</v>
      </c>
      <c r="D1451" s="34" t="s">
        <v>5270</v>
      </c>
      <c r="E1451" s="34" t="s">
        <v>6445</v>
      </c>
      <c r="F1451" s="35">
        <v>-188798</v>
      </c>
      <c r="G1451" s="36" t="s">
        <v>2568</v>
      </c>
      <c r="H1451" s="35">
        <v>-15104</v>
      </c>
      <c r="I1451" s="34" t="s">
        <v>2443</v>
      </c>
      <c r="J1451" s="34" t="s">
        <v>2444</v>
      </c>
      <c r="K1451">
        <f t="shared" si="96"/>
        <v>129</v>
      </c>
      <c r="L1451" s="38">
        <f t="shared" si="97"/>
        <v>-203902</v>
      </c>
      <c r="M1451" t="str">
        <f t="shared" si="98"/>
        <v>HT</v>
      </c>
      <c r="Q1451" t="e">
        <f>+VLOOKUP(K1451,'22.04.2023'!O$182:P$408,2,0)</f>
        <v>#N/A</v>
      </c>
    </row>
    <row r="1452" spans="1:19" outlineLevel="1">
      <c r="B1452" s="33">
        <v>44961</v>
      </c>
      <c r="C1452" s="34" t="s">
        <v>5396</v>
      </c>
      <c r="D1452" s="34" t="s">
        <v>5270</v>
      </c>
      <c r="E1452" s="34" t="s">
        <v>6446</v>
      </c>
      <c r="F1452" s="35">
        <v>-352800</v>
      </c>
      <c r="G1452" s="36" t="s">
        <v>2255</v>
      </c>
      <c r="H1452" s="35">
        <v>-35280</v>
      </c>
      <c r="I1452" s="34" t="s">
        <v>2443</v>
      </c>
      <c r="J1452" s="34" t="s">
        <v>2444</v>
      </c>
      <c r="K1452">
        <f t="shared" si="96"/>
        <v>130</v>
      </c>
      <c r="L1452" s="38">
        <f t="shared" si="97"/>
        <v>-388080</v>
      </c>
      <c r="M1452" t="str">
        <f t="shared" si="98"/>
        <v>HT</v>
      </c>
      <c r="Q1452">
        <f>+VLOOKUP(K1452,'22.04.2023'!O$182:P$408,2,0)</f>
        <v>-388080</v>
      </c>
      <c r="R1452" s="38">
        <f>+Q1452-L1452</f>
        <v>0</v>
      </c>
      <c r="S1452" t="s">
        <v>8325</v>
      </c>
    </row>
    <row r="1453" spans="1:19" hidden="1" outlineLevel="1">
      <c r="B1453" s="33">
        <v>44961</v>
      </c>
      <c r="C1453" s="34" t="s">
        <v>5408</v>
      </c>
      <c r="D1453" s="34" t="s">
        <v>6447</v>
      </c>
      <c r="E1453" s="34" t="s">
        <v>5481</v>
      </c>
      <c r="F1453" s="35">
        <v>-242080</v>
      </c>
      <c r="G1453" s="36" t="s">
        <v>2568</v>
      </c>
      <c r="H1453" s="35">
        <v>-19366</v>
      </c>
      <c r="I1453" s="34" t="s">
        <v>2599</v>
      </c>
      <c r="J1453" s="34" t="s">
        <v>2600</v>
      </c>
      <c r="K1453">
        <f t="shared" si="96"/>
        <v>143</v>
      </c>
      <c r="L1453" s="38">
        <f t="shared" si="97"/>
        <v>-261446</v>
      </c>
      <c r="M1453" t="str">
        <f t="shared" si="98"/>
        <v>HT</v>
      </c>
      <c r="Q1453" t="e">
        <f>+VLOOKUP(K1453,'22.04.2023'!O$182:P$408,2,0)</f>
        <v>#N/A</v>
      </c>
    </row>
    <row r="1454" spans="1:19" outlineLevel="1">
      <c r="A1454" s="75"/>
      <c r="B1454" s="69">
        <v>44961</v>
      </c>
      <c r="C1454" s="70" t="s">
        <v>2301</v>
      </c>
      <c r="D1454" s="70" t="s">
        <v>2256</v>
      </c>
      <c r="E1454" s="70" t="s">
        <v>2302</v>
      </c>
      <c r="F1454" s="71">
        <v>1338777</v>
      </c>
      <c r="G1454" s="72" t="s">
        <v>2255</v>
      </c>
      <c r="H1454" s="71">
        <v>133878</v>
      </c>
      <c r="I1454" s="70" t="s">
        <v>2265</v>
      </c>
      <c r="J1454" s="70" t="s">
        <v>2266</v>
      </c>
      <c r="K1454" s="73">
        <f t="shared" si="96"/>
        <v>2895</v>
      </c>
      <c r="L1454" s="74">
        <f t="shared" si="97"/>
        <v>1472655</v>
      </c>
      <c r="M1454" s="75" t="str">
        <f t="shared" si="98"/>
        <v/>
      </c>
      <c r="N1454" s="75"/>
      <c r="O1454" s="75"/>
      <c r="P1454" s="75"/>
      <c r="Q1454" s="75">
        <f>+VLOOKUP(K1454,'20,04,2023'!Q$20:R$1052,2,0)</f>
        <v>1472655</v>
      </c>
      <c r="R1454" s="74">
        <f>Q1454-L1454</f>
        <v>0</v>
      </c>
      <c r="S1454" s="75" t="s">
        <v>8324</v>
      </c>
    </row>
    <row r="1455" spans="1:19" hidden="1" outlineLevel="1">
      <c r="B1455" s="33">
        <v>44961</v>
      </c>
      <c r="C1455" s="34" t="s">
        <v>2303</v>
      </c>
      <c r="D1455" s="34" t="s">
        <v>2256</v>
      </c>
      <c r="E1455" s="34" t="s">
        <v>2304</v>
      </c>
      <c r="F1455" s="35">
        <v>1907665</v>
      </c>
      <c r="G1455" s="36" t="s">
        <v>2255</v>
      </c>
      <c r="H1455" s="35">
        <v>190767</v>
      </c>
      <c r="I1455" s="34" t="s">
        <v>2265</v>
      </c>
      <c r="J1455" s="34" t="s">
        <v>2266</v>
      </c>
      <c r="K1455" s="50">
        <f t="shared" si="96"/>
        <v>2897</v>
      </c>
      <c r="L1455" s="38">
        <f t="shared" si="97"/>
        <v>2098432</v>
      </c>
      <c r="M1455" t="str">
        <f t="shared" si="98"/>
        <v/>
      </c>
    </row>
    <row r="1456" spans="1:19" hidden="1" outlineLevel="1">
      <c r="B1456" s="33">
        <v>44963</v>
      </c>
      <c r="C1456" s="34" t="s">
        <v>6448</v>
      </c>
      <c r="D1456" s="34" t="s">
        <v>4993</v>
      </c>
      <c r="E1456" s="34" t="s">
        <v>6449</v>
      </c>
      <c r="F1456" s="35">
        <v>-193364</v>
      </c>
      <c r="G1456" s="36" t="s">
        <v>2568</v>
      </c>
      <c r="H1456" s="35">
        <v>-15469</v>
      </c>
      <c r="I1456" s="34" t="s">
        <v>2475</v>
      </c>
      <c r="J1456" s="34" t="s">
        <v>2476</v>
      </c>
      <c r="K1456">
        <f t="shared" si="96"/>
        <v>153</v>
      </c>
      <c r="L1456" s="38">
        <f t="shared" si="97"/>
        <v>-208833</v>
      </c>
      <c r="M1456" t="str">
        <f t="shared" si="98"/>
        <v>HT</v>
      </c>
      <c r="Q1456">
        <v>0</v>
      </c>
      <c r="R1456" s="38">
        <f>+Q1456-L1456</f>
        <v>208833</v>
      </c>
    </row>
    <row r="1457" spans="1:19" hidden="1" outlineLevel="1">
      <c r="B1457" s="33">
        <v>44963</v>
      </c>
      <c r="C1457" s="34" t="s">
        <v>6450</v>
      </c>
      <c r="D1457" s="34" t="s">
        <v>3460</v>
      </c>
      <c r="E1457" s="34" t="s">
        <v>6451</v>
      </c>
      <c r="F1457" s="35">
        <v>-99509</v>
      </c>
      <c r="G1457" s="36" t="s">
        <v>2255</v>
      </c>
      <c r="H1457" s="35">
        <v>-9951</v>
      </c>
      <c r="I1457" s="34" t="s">
        <v>2308</v>
      </c>
      <c r="J1457" s="34" t="s">
        <v>2309</v>
      </c>
      <c r="K1457">
        <f t="shared" si="96"/>
        <v>2399</v>
      </c>
      <c r="L1457" s="38">
        <f t="shared" si="97"/>
        <v>-109460</v>
      </c>
      <c r="M1457" t="str">
        <f t="shared" si="98"/>
        <v>HT</v>
      </c>
      <c r="Q1457" t="e">
        <f>+VLOOKUP(K1457,'22.04.2023'!O$182:P$408,2,0)</f>
        <v>#N/A</v>
      </c>
    </row>
    <row r="1458" spans="1:19" s="75" customFormat="1" hidden="1" outlineLevel="1">
      <c r="A1458"/>
      <c r="B1458" s="33">
        <v>44963</v>
      </c>
      <c r="C1458" s="34" t="s">
        <v>6452</v>
      </c>
      <c r="D1458" s="34" t="s">
        <v>3460</v>
      </c>
      <c r="E1458" s="34" t="s">
        <v>6453</v>
      </c>
      <c r="F1458" s="35">
        <v>-476916</v>
      </c>
      <c r="G1458" s="36" t="s">
        <v>2568</v>
      </c>
      <c r="H1458" s="35">
        <v>-38153</v>
      </c>
      <c r="I1458" s="34" t="s">
        <v>2308</v>
      </c>
      <c r="J1458" s="34" t="s">
        <v>2309</v>
      </c>
      <c r="K1458">
        <f t="shared" si="96"/>
        <v>2491</v>
      </c>
      <c r="L1458" s="38">
        <f t="shared" si="97"/>
        <v>-515069</v>
      </c>
      <c r="M1458" t="str">
        <f t="shared" si="98"/>
        <v>HT</v>
      </c>
      <c r="N1458"/>
      <c r="O1458"/>
      <c r="P1458"/>
      <c r="Q1458" t="e">
        <f>+VLOOKUP(K1458,'22.04.2023'!O$182:P$408,2,0)</f>
        <v>#N/A</v>
      </c>
      <c r="R1458"/>
      <c r="S1458"/>
    </row>
    <row r="1459" spans="1:19" hidden="1" outlineLevel="1">
      <c r="B1459" s="33">
        <v>44963</v>
      </c>
      <c r="C1459" s="34" t="s">
        <v>6454</v>
      </c>
      <c r="D1459" s="34" t="s">
        <v>3460</v>
      </c>
      <c r="E1459" s="34" t="s">
        <v>6455</v>
      </c>
      <c r="F1459" s="35">
        <v>-133739</v>
      </c>
      <c r="G1459" s="36" t="s">
        <v>2568</v>
      </c>
      <c r="H1459" s="35">
        <v>-10699</v>
      </c>
      <c r="I1459" s="34" t="s">
        <v>2308</v>
      </c>
      <c r="J1459" s="34" t="s">
        <v>2309</v>
      </c>
      <c r="K1459">
        <f t="shared" si="96"/>
        <v>2528</v>
      </c>
      <c r="L1459" s="38">
        <f t="shared" si="97"/>
        <v>-144438</v>
      </c>
      <c r="M1459" t="str">
        <f t="shared" si="98"/>
        <v>HT</v>
      </c>
      <c r="Q1459" t="e">
        <f>+VLOOKUP(K1459,'22.04.2023'!O$182:P$408,2,0)</f>
        <v>#N/A</v>
      </c>
    </row>
    <row r="1460" spans="1:19" outlineLevel="1">
      <c r="A1460" s="75"/>
      <c r="B1460" s="69">
        <v>45002</v>
      </c>
      <c r="C1460" s="70" t="s">
        <v>4219</v>
      </c>
      <c r="D1460" s="70" t="s">
        <v>2256</v>
      </c>
      <c r="E1460" s="70" t="s">
        <v>4220</v>
      </c>
      <c r="F1460" s="71">
        <v>1182376</v>
      </c>
      <c r="G1460" s="72" t="s">
        <v>2255</v>
      </c>
      <c r="H1460" s="71">
        <v>118238</v>
      </c>
      <c r="I1460" s="70" t="s">
        <v>2512</v>
      </c>
      <c r="J1460" s="70" t="s">
        <v>2513</v>
      </c>
      <c r="K1460" s="73">
        <f t="shared" si="96"/>
        <v>15612</v>
      </c>
      <c r="L1460" s="74">
        <f t="shared" si="97"/>
        <v>1300614</v>
      </c>
      <c r="M1460" s="75" t="str">
        <f t="shared" si="98"/>
        <v/>
      </c>
      <c r="N1460" s="75"/>
      <c r="O1460" s="75"/>
      <c r="P1460" s="75"/>
      <c r="Q1460" s="75">
        <f>+VLOOKUP(K1460,'20,04,2023'!Q$20:R$1052,2,0)</f>
        <v>1300614</v>
      </c>
      <c r="R1460" s="74">
        <f>Q1460-L1460</f>
        <v>0</v>
      </c>
      <c r="S1460" s="75" t="s">
        <v>8324</v>
      </c>
    </row>
    <row r="1461" spans="1:19" outlineLevel="1">
      <c r="A1461" s="75"/>
      <c r="B1461" s="69">
        <v>45002</v>
      </c>
      <c r="C1461" s="70" t="s">
        <v>4221</v>
      </c>
      <c r="D1461" s="70" t="s">
        <v>2256</v>
      </c>
      <c r="E1461" s="70" t="s">
        <v>4222</v>
      </c>
      <c r="F1461" s="71">
        <v>945450</v>
      </c>
      <c r="G1461" s="72" t="s">
        <v>2255</v>
      </c>
      <c r="H1461" s="71">
        <v>94545</v>
      </c>
      <c r="I1461" s="70" t="s">
        <v>2512</v>
      </c>
      <c r="J1461" s="70" t="s">
        <v>2513</v>
      </c>
      <c r="K1461" s="73">
        <f t="shared" si="96"/>
        <v>15613</v>
      </c>
      <c r="L1461" s="74">
        <f t="shared" si="97"/>
        <v>1039995</v>
      </c>
      <c r="M1461" s="75" t="str">
        <f t="shared" si="98"/>
        <v/>
      </c>
      <c r="N1461" s="75"/>
      <c r="O1461" s="75"/>
      <c r="P1461" s="75"/>
      <c r="Q1461" s="75">
        <f>+VLOOKUP(K1461,'20,04,2023'!Q$20:R$1052,2,0)</f>
        <v>1039995</v>
      </c>
      <c r="R1461" s="74">
        <f>Q1461-L1461</f>
        <v>0</v>
      </c>
      <c r="S1461" s="75" t="s">
        <v>8324</v>
      </c>
    </row>
    <row r="1462" spans="1:19" hidden="1" outlineLevel="1">
      <c r="B1462" s="33">
        <v>44963</v>
      </c>
      <c r="C1462" s="34" t="s">
        <v>2312</v>
      </c>
      <c r="D1462" s="34" t="s">
        <v>2256</v>
      </c>
      <c r="E1462" s="34" t="s">
        <v>2313</v>
      </c>
      <c r="F1462" s="35">
        <v>2709662</v>
      </c>
      <c r="G1462" s="36" t="s">
        <v>2255</v>
      </c>
      <c r="H1462" s="35">
        <v>270966</v>
      </c>
      <c r="I1462" s="34" t="s">
        <v>2314</v>
      </c>
      <c r="J1462" s="34" t="s">
        <v>2315</v>
      </c>
      <c r="K1462" s="50">
        <f t="shared" si="96"/>
        <v>2908</v>
      </c>
      <c r="L1462" s="38">
        <f t="shared" si="97"/>
        <v>2980628</v>
      </c>
      <c r="M1462" t="str">
        <f t="shared" si="98"/>
        <v/>
      </c>
    </row>
    <row r="1463" spans="1:19" hidden="1" outlineLevel="1">
      <c r="B1463" s="33">
        <v>44963</v>
      </c>
      <c r="C1463" s="34" t="s">
        <v>2316</v>
      </c>
      <c r="D1463" s="34" t="s">
        <v>2256</v>
      </c>
      <c r="E1463" s="34" t="s">
        <v>2317</v>
      </c>
      <c r="F1463" s="35">
        <v>2172905</v>
      </c>
      <c r="G1463" s="36" t="s">
        <v>2255</v>
      </c>
      <c r="H1463" s="35">
        <v>217291</v>
      </c>
      <c r="I1463" s="34" t="s">
        <v>2318</v>
      </c>
      <c r="J1463" s="34" t="s">
        <v>2319</v>
      </c>
      <c r="K1463" s="50">
        <f t="shared" si="96"/>
        <v>2910</v>
      </c>
      <c r="L1463" s="38">
        <f t="shared" si="97"/>
        <v>2390196</v>
      </c>
      <c r="M1463" t="str">
        <f t="shared" si="98"/>
        <v/>
      </c>
    </row>
    <row r="1464" spans="1:19" hidden="1" outlineLevel="1">
      <c r="B1464" s="33">
        <v>44963</v>
      </c>
      <c r="C1464" s="34" t="s">
        <v>2320</v>
      </c>
      <c r="D1464" s="34" t="s">
        <v>2256</v>
      </c>
      <c r="E1464" s="34" t="s">
        <v>2321</v>
      </c>
      <c r="F1464" s="35">
        <v>10441280</v>
      </c>
      <c r="G1464" s="36" t="s">
        <v>2255</v>
      </c>
      <c r="H1464" s="35">
        <v>1044128</v>
      </c>
      <c r="I1464" s="34" t="s">
        <v>2318</v>
      </c>
      <c r="J1464" s="34" t="s">
        <v>2319</v>
      </c>
      <c r="K1464" s="50">
        <f t="shared" si="96"/>
        <v>2911</v>
      </c>
      <c r="L1464" s="38">
        <f t="shared" si="97"/>
        <v>11485408</v>
      </c>
      <c r="M1464" t="str">
        <f t="shared" si="98"/>
        <v/>
      </c>
    </row>
    <row r="1465" spans="1:19" hidden="1" outlineLevel="1">
      <c r="B1465" s="33">
        <v>44963</v>
      </c>
      <c r="C1465" s="34" t="s">
        <v>2322</v>
      </c>
      <c r="D1465" s="34" t="s">
        <v>2256</v>
      </c>
      <c r="E1465" s="34" t="s">
        <v>2323</v>
      </c>
      <c r="F1465" s="35">
        <v>1597104</v>
      </c>
      <c r="G1465" s="36" t="s">
        <v>2255</v>
      </c>
      <c r="H1465" s="35">
        <v>159710</v>
      </c>
      <c r="I1465" s="34" t="s">
        <v>2308</v>
      </c>
      <c r="J1465" s="34" t="s">
        <v>2309</v>
      </c>
      <c r="K1465" s="50">
        <f t="shared" si="96"/>
        <v>2913</v>
      </c>
      <c r="L1465" s="38">
        <f t="shared" si="97"/>
        <v>1756814</v>
      </c>
      <c r="M1465" t="str">
        <f t="shared" si="98"/>
        <v/>
      </c>
    </row>
    <row r="1466" spans="1:19" hidden="1" outlineLevel="1">
      <c r="B1466" s="33">
        <v>44963</v>
      </c>
      <c r="C1466" s="34" t="s">
        <v>2324</v>
      </c>
      <c r="D1466" s="34" t="s">
        <v>2256</v>
      </c>
      <c r="E1466" s="34" t="s">
        <v>2325</v>
      </c>
      <c r="F1466" s="35">
        <v>2145982</v>
      </c>
      <c r="G1466" s="36" t="s">
        <v>2255</v>
      </c>
      <c r="H1466" s="35">
        <v>214598</v>
      </c>
      <c r="I1466" s="34" t="s">
        <v>2308</v>
      </c>
      <c r="J1466" s="34" t="s">
        <v>2309</v>
      </c>
      <c r="K1466" s="50">
        <f t="shared" si="96"/>
        <v>2914</v>
      </c>
      <c r="L1466" s="38">
        <f t="shared" si="97"/>
        <v>2360580</v>
      </c>
      <c r="M1466" t="str">
        <f t="shared" si="98"/>
        <v/>
      </c>
    </row>
    <row r="1467" spans="1:19" outlineLevel="1">
      <c r="A1467" s="75"/>
      <c r="B1467" s="69">
        <v>45002</v>
      </c>
      <c r="C1467" s="70" t="s">
        <v>4229</v>
      </c>
      <c r="D1467" s="70" t="s">
        <v>2256</v>
      </c>
      <c r="E1467" s="70" t="s">
        <v>3572</v>
      </c>
      <c r="F1467" s="71">
        <v>1339970</v>
      </c>
      <c r="G1467" s="72" t="s">
        <v>2255</v>
      </c>
      <c r="H1467" s="71">
        <v>133997</v>
      </c>
      <c r="I1467" s="70" t="s">
        <v>2308</v>
      </c>
      <c r="J1467" s="70" t="s">
        <v>2309</v>
      </c>
      <c r="K1467" s="73">
        <f t="shared" si="96"/>
        <v>15621</v>
      </c>
      <c r="L1467" s="74">
        <f t="shared" si="97"/>
        <v>1473967</v>
      </c>
      <c r="M1467" s="75" t="str">
        <f t="shared" si="98"/>
        <v/>
      </c>
      <c r="N1467" s="75"/>
      <c r="O1467" s="75"/>
      <c r="P1467" s="75"/>
      <c r="Q1467" s="75">
        <f>+VLOOKUP(K1467,'20,04,2023'!Q$20:R$1052,2,0)</f>
        <v>1473967</v>
      </c>
      <c r="R1467" s="74">
        <f>Q1467-L1467</f>
        <v>0</v>
      </c>
      <c r="S1467" s="75" t="s">
        <v>8324</v>
      </c>
    </row>
    <row r="1468" spans="1:19" outlineLevel="1">
      <c r="A1468" s="75"/>
      <c r="B1468" s="69">
        <v>45002</v>
      </c>
      <c r="C1468" s="70" t="s">
        <v>4230</v>
      </c>
      <c r="D1468" s="70" t="s">
        <v>2256</v>
      </c>
      <c r="E1468" s="70" t="s">
        <v>3384</v>
      </c>
      <c r="F1468" s="71">
        <v>340315</v>
      </c>
      <c r="G1468" s="72" t="s">
        <v>2255</v>
      </c>
      <c r="H1468" s="71">
        <v>34032</v>
      </c>
      <c r="I1468" s="70" t="s">
        <v>2308</v>
      </c>
      <c r="J1468" s="70" t="s">
        <v>2309</v>
      </c>
      <c r="K1468" s="73">
        <f t="shared" si="96"/>
        <v>15622</v>
      </c>
      <c r="L1468" s="74">
        <f t="shared" si="97"/>
        <v>374347</v>
      </c>
      <c r="M1468" s="75" t="str">
        <f t="shared" si="98"/>
        <v/>
      </c>
      <c r="N1468" s="75"/>
      <c r="O1468" s="75"/>
      <c r="P1468" s="75"/>
      <c r="Q1468" s="75">
        <f>+VLOOKUP(K1468,'20,04,2023'!Q$20:R$1052,2,0)</f>
        <v>374347</v>
      </c>
      <c r="R1468" s="74">
        <f>Q1468-L1468</f>
        <v>0</v>
      </c>
      <c r="S1468" s="75" t="s">
        <v>8324</v>
      </c>
    </row>
    <row r="1469" spans="1:19" hidden="1" outlineLevel="1">
      <c r="B1469" s="33">
        <v>44963</v>
      </c>
      <c r="C1469" s="34" t="s">
        <v>2330</v>
      </c>
      <c r="D1469" s="34" t="s">
        <v>2256</v>
      </c>
      <c r="E1469" s="34" t="s">
        <v>2331</v>
      </c>
      <c r="F1469" s="35">
        <v>1396105</v>
      </c>
      <c r="G1469" s="36" t="s">
        <v>2255</v>
      </c>
      <c r="H1469" s="35">
        <v>139611</v>
      </c>
      <c r="I1469" s="34" t="s">
        <v>2308</v>
      </c>
      <c r="J1469" s="34" t="s">
        <v>2309</v>
      </c>
      <c r="K1469" s="50">
        <f t="shared" si="96"/>
        <v>2918</v>
      </c>
      <c r="L1469" s="38">
        <f t="shared" si="97"/>
        <v>1535716</v>
      </c>
      <c r="M1469" t="str">
        <f t="shared" si="98"/>
        <v/>
      </c>
    </row>
    <row r="1470" spans="1:19" hidden="1" outlineLevel="1">
      <c r="B1470" s="33">
        <v>44963</v>
      </c>
      <c r="C1470" s="34" t="s">
        <v>2332</v>
      </c>
      <c r="D1470" s="34" t="s">
        <v>2256</v>
      </c>
      <c r="E1470" s="34" t="s">
        <v>2333</v>
      </c>
      <c r="F1470" s="35">
        <v>1097150</v>
      </c>
      <c r="G1470" s="36" t="s">
        <v>2255</v>
      </c>
      <c r="H1470" s="35">
        <v>109715</v>
      </c>
      <c r="I1470" s="34" t="s">
        <v>2308</v>
      </c>
      <c r="J1470" s="34" t="s">
        <v>2309</v>
      </c>
      <c r="K1470" s="50">
        <f t="shared" si="96"/>
        <v>2921</v>
      </c>
      <c r="L1470" s="38">
        <f t="shared" si="97"/>
        <v>1206865</v>
      </c>
      <c r="M1470" t="str">
        <f t="shared" si="98"/>
        <v/>
      </c>
    </row>
    <row r="1471" spans="1:19" s="75" customFormat="1" hidden="1" outlineLevel="1">
      <c r="A1471"/>
      <c r="B1471" s="33">
        <v>44963</v>
      </c>
      <c r="C1471" s="34" t="s">
        <v>2334</v>
      </c>
      <c r="D1471" s="34" t="s">
        <v>2256</v>
      </c>
      <c r="E1471" s="34" t="s">
        <v>2335</v>
      </c>
      <c r="F1471" s="35">
        <v>2618162</v>
      </c>
      <c r="G1471" s="36" t="s">
        <v>2255</v>
      </c>
      <c r="H1471" s="35">
        <v>261816</v>
      </c>
      <c r="I1471" s="34" t="s">
        <v>2308</v>
      </c>
      <c r="J1471" s="34" t="s">
        <v>2309</v>
      </c>
      <c r="K1471" s="50">
        <f t="shared" si="96"/>
        <v>2922</v>
      </c>
      <c r="L1471" s="38">
        <f t="shared" si="97"/>
        <v>2879978</v>
      </c>
      <c r="M1471" t="str">
        <f t="shared" si="98"/>
        <v/>
      </c>
      <c r="N1471"/>
      <c r="O1471"/>
      <c r="P1471"/>
      <c r="Q1471"/>
      <c r="R1471"/>
      <c r="S1471"/>
    </row>
    <row r="1472" spans="1:19" hidden="1" outlineLevel="1">
      <c r="B1472" s="33">
        <v>44963</v>
      </c>
      <c r="C1472" s="34" t="s">
        <v>2336</v>
      </c>
      <c r="D1472" s="34" t="s">
        <v>2256</v>
      </c>
      <c r="E1472" s="34" t="s">
        <v>2337</v>
      </c>
      <c r="F1472" s="35">
        <v>756018</v>
      </c>
      <c r="G1472" s="36" t="s">
        <v>2255</v>
      </c>
      <c r="H1472" s="35">
        <v>75602</v>
      </c>
      <c r="I1472" s="34" t="s">
        <v>2308</v>
      </c>
      <c r="J1472" s="34" t="s">
        <v>2309</v>
      </c>
      <c r="K1472" s="50">
        <f t="shared" si="96"/>
        <v>2923</v>
      </c>
      <c r="L1472" s="38">
        <f t="shared" si="97"/>
        <v>831620</v>
      </c>
      <c r="M1472" t="str">
        <f t="shared" si="98"/>
        <v/>
      </c>
    </row>
    <row r="1473" spans="1:19" hidden="1" outlineLevel="1">
      <c r="B1473" s="33">
        <v>44963</v>
      </c>
      <c r="C1473" s="34" t="s">
        <v>2338</v>
      </c>
      <c r="D1473" s="34" t="s">
        <v>2256</v>
      </c>
      <c r="E1473" s="34" t="s">
        <v>2339</v>
      </c>
      <c r="F1473" s="35">
        <v>2758000</v>
      </c>
      <c r="G1473" s="36" t="s">
        <v>2255</v>
      </c>
      <c r="H1473" s="35">
        <v>275800</v>
      </c>
      <c r="I1473" s="34" t="s">
        <v>2308</v>
      </c>
      <c r="J1473" s="34" t="s">
        <v>2309</v>
      </c>
      <c r="K1473" s="50">
        <f t="shared" si="96"/>
        <v>2924</v>
      </c>
      <c r="L1473" s="38">
        <f t="shared" si="97"/>
        <v>3033800</v>
      </c>
      <c r="M1473" t="str">
        <f t="shared" si="98"/>
        <v/>
      </c>
    </row>
    <row r="1474" spans="1:19" hidden="1" outlineLevel="1">
      <c r="B1474" s="33">
        <v>44963</v>
      </c>
      <c r="C1474" s="34" t="s">
        <v>2340</v>
      </c>
      <c r="D1474" s="34" t="s">
        <v>2256</v>
      </c>
      <c r="E1474" s="34" t="s">
        <v>2341</v>
      </c>
      <c r="F1474" s="35">
        <v>592955</v>
      </c>
      <c r="G1474" s="36" t="s">
        <v>2255</v>
      </c>
      <c r="H1474" s="35">
        <v>59296</v>
      </c>
      <c r="I1474" s="34" t="s">
        <v>2308</v>
      </c>
      <c r="J1474" s="34" t="s">
        <v>2309</v>
      </c>
      <c r="K1474" s="50">
        <f t="shared" si="96"/>
        <v>2925</v>
      </c>
      <c r="L1474" s="38">
        <f t="shared" si="97"/>
        <v>652251</v>
      </c>
      <c r="M1474" t="str">
        <f t="shared" si="98"/>
        <v/>
      </c>
    </row>
    <row r="1475" spans="1:19" s="75" customFormat="1" hidden="1" outlineLevel="1">
      <c r="A1475"/>
      <c r="B1475" s="33">
        <v>44963</v>
      </c>
      <c r="C1475" s="34" t="s">
        <v>2342</v>
      </c>
      <c r="D1475" s="34" t="s">
        <v>2256</v>
      </c>
      <c r="E1475" s="34" t="s">
        <v>2343</v>
      </c>
      <c r="F1475" s="35">
        <v>6479410</v>
      </c>
      <c r="G1475" s="36" t="s">
        <v>2255</v>
      </c>
      <c r="H1475" s="35">
        <v>647941</v>
      </c>
      <c r="I1475" s="34" t="s">
        <v>2344</v>
      </c>
      <c r="J1475" s="34" t="s">
        <v>2345</v>
      </c>
      <c r="K1475" s="50">
        <f t="shared" si="96"/>
        <v>2926</v>
      </c>
      <c r="L1475" s="38">
        <f t="shared" si="97"/>
        <v>7127351</v>
      </c>
      <c r="M1475" t="str">
        <f t="shared" si="98"/>
        <v/>
      </c>
      <c r="N1475"/>
      <c r="O1475"/>
      <c r="P1475"/>
      <c r="Q1475"/>
      <c r="R1475"/>
      <c r="S1475"/>
    </row>
    <row r="1476" spans="1:19" s="75" customFormat="1" hidden="1" outlineLevel="1">
      <c r="A1476"/>
      <c r="B1476" s="33">
        <v>44963</v>
      </c>
      <c r="C1476" s="34" t="s">
        <v>2346</v>
      </c>
      <c r="D1476" s="34" t="s">
        <v>2256</v>
      </c>
      <c r="E1476" s="34" t="s">
        <v>2347</v>
      </c>
      <c r="F1476" s="35">
        <v>501820</v>
      </c>
      <c r="G1476" s="36" t="s">
        <v>2255</v>
      </c>
      <c r="H1476" s="35">
        <v>50182</v>
      </c>
      <c r="I1476" s="34" t="s">
        <v>2308</v>
      </c>
      <c r="J1476" s="34" t="s">
        <v>2309</v>
      </c>
      <c r="K1476" s="50">
        <f t="shared" ref="K1476:K1539" si="99">+C1476*1</f>
        <v>2929</v>
      </c>
      <c r="L1476" s="38">
        <f t="shared" ref="L1476:L1539" si="100">+F1476+H1476</f>
        <v>552002</v>
      </c>
      <c r="M1476" t="str">
        <f t="shared" ref="M1476:M1539" si="101">+IF(L1476&gt;=0,"","HT")</f>
        <v/>
      </c>
      <c r="N1476"/>
      <c r="O1476"/>
      <c r="P1476"/>
      <c r="Q1476"/>
      <c r="R1476"/>
      <c r="S1476"/>
    </row>
    <row r="1477" spans="1:19" hidden="1" outlineLevel="1">
      <c r="B1477" s="33">
        <v>44963</v>
      </c>
      <c r="C1477" s="34" t="s">
        <v>2348</v>
      </c>
      <c r="D1477" s="34" t="s">
        <v>2256</v>
      </c>
      <c r="E1477" s="34" t="s">
        <v>2349</v>
      </c>
      <c r="F1477" s="35">
        <v>3384037</v>
      </c>
      <c r="G1477" s="36" t="s">
        <v>2255</v>
      </c>
      <c r="H1477" s="35">
        <v>338404</v>
      </c>
      <c r="I1477" s="34" t="s">
        <v>2350</v>
      </c>
      <c r="J1477" s="34" t="s">
        <v>2351</v>
      </c>
      <c r="K1477" s="50">
        <f t="shared" si="99"/>
        <v>2930</v>
      </c>
      <c r="L1477" s="38">
        <f t="shared" si="100"/>
        <v>3722441</v>
      </c>
      <c r="M1477" t="str">
        <f t="shared" si="101"/>
        <v/>
      </c>
    </row>
    <row r="1478" spans="1:19" hidden="1" outlineLevel="1">
      <c r="B1478" s="33">
        <v>44963</v>
      </c>
      <c r="C1478" s="34" t="s">
        <v>2352</v>
      </c>
      <c r="D1478" s="34" t="s">
        <v>2256</v>
      </c>
      <c r="E1478" s="34" t="s">
        <v>2353</v>
      </c>
      <c r="F1478" s="35">
        <v>2162098</v>
      </c>
      <c r="G1478" s="36" t="s">
        <v>2255</v>
      </c>
      <c r="H1478" s="35">
        <v>216210</v>
      </c>
      <c r="I1478" s="34" t="s">
        <v>2354</v>
      </c>
      <c r="J1478" s="34" t="s">
        <v>2355</v>
      </c>
      <c r="K1478" s="50">
        <f t="shared" si="99"/>
        <v>2931</v>
      </c>
      <c r="L1478" s="38">
        <f t="shared" si="100"/>
        <v>2378308</v>
      </c>
      <c r="M1478" t="str">
        <f t="shared" si="101"/>
        <v/>
      </c>
    </row>
    <row r="1479" spans="1:19" hidden="1" outlineLevel="1">
      <c r="B1479" s="33">
        <v>44963</v>
      </c>
      <c r="C1479" s="34" t="s">
        <v>2356</v>
      </c>
      <c r="D1479" s="34" t="s">
        <v>2256</v>
      </c>
      <c r="E1479" s="34" t="s">
        <v>2357</v>
      </c>
      <c r="F1479" s="35">
        <v>250910</v>
      </c>
      <c r="G1479" s="36" t="s">
        <v>2255</v>
      </c>
      <c r="H1479" s="35">
        <v>25091</v>
      </c>
      <c r="I1479" s="34" t="s">
        <v>2308</v>
      </c>
      <c r="J1479" s="34" t="s">
        <v>2309</v>
      </c>
      <c r="K1479" s="50">
        <f t="shared" si="99"/>
        <v>2932</v>
      </c>
      <c r="L1479" s="38">
        <f t="shared" si="100"/>
        <v>276001</v>
      </c>
      <c r="M1479" t="str">
        <f t="shared" si="101"/>
        <v/>
      </c>
    </row>
    <row r="1480" spans="1:19" hidden="1" outlineLevel="1">
      <c r="B1480" s="33">
        <v>44963</v>
      </c>
      <c r="C1480" s="34" t="s">
        <v>2358</v>
      </c>
      <c r="D1480" s="34" t="s">
        <v>2256</v>
      </c>
      <c r="E1480" s="34" t="s">
        <v>2359</v>
      </c>
      <c r="F1480" s="35">
        <v>926763</v>
      </c>
      <c r="G1480" s="36" t="s">
        <v>2255</v>
      </c>
      <c r="H1480" s="35">
        <v>92676</v>
      </c>
      <c r="I1480" s="34" t="s">
        <v>2308</v>
      </c>
      <c r="J1480" s="34" t="s">
        <v>2309</v>
      </c>
      <c r="K1480" s="50">
        <f t="shared" si="99"/>
        <v>2933</v>
      </c>
      <c r="L1480" s="38">
        <f t="shared" si="100"/>
        <v>1019439</v>
      </c>
      <c r="M1480" t="str">
        <f t="shared" si="101"/>
        <v/>
      </c>
    </row>
    <row r="1481" spans="1:19" hidden="1" outlineLevel="1">
      <c r="B1481" s="33">
        <v>44963</v>
      </c>
      <c r="C1481" s="34" t="s">
        <v>2361</v>
      </c>
      <c r="D1481" s="34" t="s">
        <v>2256</v>
      </c>
      <c r="E1481" s="34" t="s">
        <v>2362</v>
      </c>
      <c r="F1481" s="35">
        <v>655654</v>
      </c>
      <c r="G1481" s="36" t="s">
        <v>2255</v>
      </c>
      <c r="H1481" s="35">
        <v>65565</v>
      </c>
      <c r="I1481" s="34" t="s">
        <v>2308</v>
      </c>
      <c r="J1481" s="34" t="s">
        <v>2309</v>
      </c>
      <c r="K1481" s="50">
        <f t="shared" si="99"/>
        <v>2936</v>
      </c>
      <c r="L1481" s="38">
        <f t="shared" si="100"/>
        <v>721219</v>
      </c>
      <c r="M1481" t="str">
        <f t="shared" si="101"/>
        <v/>
      </c>
    </row>
    <row r="1482" spans="1:19" hidden="1" outlineLevel="1">
      <c r="B1482" s="33">
        <v>44963</v>
      </c>
      <c r="C1482" s="34" t="s">
        <v>2363</v>
      </c>
      <c r="D1482" s="34" t="s">
        <v>2256</v>
      </c>
      <c r="E1482" s="34" t="s">
        <v>2364</v>
      </c>
      <c r="F1482" s="35">
        <v>222750</v>
      </c>
      <c r="G1482" s="36" t="s">
        <v>2255</v>
      </c>
      <c r="H1482" s="35">
        <v>22275</v>
      </c>
      <c r="I1482" s="34" t="s">
        <v>2308</v>
      </c>
      <c r="J1482" s="34" t="s">
        <v>2309</v>
      </c>
      <c r="K1482" s="50">
        <f t="shared" si="99"/>
        <v>2937</v>
      </c>
      <c r="L1482" s="38">
        <f t="shared" si="100"/>
        <v>245025</v>
      </c>
      <c r="M1482" t="str">
        <f t="shared" si="101"/>
        <v/>
      </c>
    </row>
    <row r="1483" spans="1:19" hidden="1" outlineLevel="1">
      <c r="B1483" s="33">
        <v>44963</v>
      </c>
      <c r="C1483" s="34" t="s">
        <v>2365</v>
      </c>
      <c r="D1483" s="34" t="s">
        <v>2256</v>
      </c>
      <c r="E1483" s="34" t="s">
        <v>2364</v>
      </c>
      <c r="F1483" s="35">
        <v>707474</v>
      </c>
      <c r="G1483" s="36" t="s">
        <v>2255</v>
      </c>
      <c r="H1483" s="35">
        <v>70747</v>
      </c>
      <c r="I1483" s="34" t="s">
        <v>2308</v>
      </c>
      <c r="J1483" s="34" t="s">
        <v>2309</v>
      </c>
      <c r="K1483" s="50">
        <f t="shared" si="99"/>
        <v>2938</v>
      </c>
      <c r="L1483" s="38">
        <f t="shared" si="100"/>
        <v>778221</v>
      </c>
      <c r="M1483" t="str">
        <f t="shared" si="101"/>
        <v/>
      </c>
    </row>
    <row r="1484" spans="1:19" outlineLevel="1">
      <c r="A1484" s="75"/>
      <c r="B1484" s="69">
        <v>44963</v>
      </c>
      <c r="C1484" s="70" t="s">
        <v>2366</v>
      </c>
      <c r="D1484" s="70" t="s">
        <v>2256</v>
      </c>
      <c r="E1484" s="70" t="s">
        <v>2367</v>
      </c>
      <c r="F1484" s="71">
        <v>433538</v>
      </c>
      <c r="G1484" s="72" t="s">
        <v>2255</v>
      </c>
      <c r="H1484" s="71">
        <v>43354</v>
      </c>
      <c r="I1484" s="70" t="s">
        <v>2308</v>
      </c>
      <c r="J1484" s="70" t="s">
        <v>2309</v>
      </c>
      <c r="K1484" s="73">
        <f t="shared" si="99"/>
        <v>2939</v>
      </c>
      <c r="L1484" s="74">
        <f t="shared" si="100"/>
        <v>476892</v>
      </c>
      <c r="M1484" s="75" t="str">
        <f t="shared" si="101"/>
        <v/>
      </c>
      <c r="N1484" s="75"/>
      <c r="O1484" s="75"/>
      <c r="P1484" s="75"/>
      <c r="Q1484" s="75">
        <f>+VLOOKUP(K1484,'20,04,2023'!Q$20:R$1052,2,0)</f>
        <v>476892</v>
      </c>
      <c r="R1484" s="74">
        <f>Q1484-L1484</f>
        <v>0</v>
      </c>
      <c r="S1484" s="75" t="s">
        <v>8324</v>
      </c>
    </row>
    <row r="1485" spans="1:19" hidden="1" outlineLevel="1">
      <c r="B1485" s="33">
        <v>44963</v>
      </c>
      <c r="C1485" s="34" t="s">
        <v>2368</v>
      </c>
      <c r="D1485" s="34" t="s">
        <v>2256</v>
      </c>
      <c r="E1485" s="34" t="s">
        <v>2369</v>
      </c>
      <c r="F1485" s="35">
        <v>521796</v>
      </c>
      <c r="G1485" s="36" t="s">
        <v>2255</v>
      </c>
      <c r="H1485" s="35">
        <v>52180</v>
      </c>
      <c r="I1485" s="34" t="s">
        <v>2308</v>
      </c>
      <c r="J1485" s="34" t="s">
        <v>2309</v>
      </c>
      <c r="K1485" s="50">
        <f t="shared" si="99"/>
        <v>2940</v>
      </c>
      <c r="L1485" s="38">
        <f t="shared" si="100"/>
        <v>573976</v>
      </c>
      <c r="M1485" t="str">
        <f t="shared" si="101"/>
        <v/>
      </c>
    </row>
    <row r="1486" spans="1:19" hidden="1" outlineLevel="1">
      <c r="B1486" s="33">
        <v>44963</v>
      </c>
      <c r="C1486" s="34" t="s">
        <v>2370</v>
      </c>
      <c r="D1486" s="34" t="s">
        <v>2256</v>
      </c>
      <c r="E1486" s="34" t="s">
        <v>2371</v>
      </c>
      <c r="F1486" s="35">
        <v>371250</v>
      </c>
      <c r="G1486" s="36" t="s">
        <v>2255</v>
      </c>
      <c r="H1486" s="35">
        <v>37125</v>
      </c>
      <c r="I1486" s="34" t="s">
        <v>2308</v>
      </c>
      <c r="J1486" s="34" t="s">
        <v>2309</v>
      </c>
      <c r="K1486" s="50">
        <f t="shared" si="99"/>
        <v>2942</v>
      </c>
      <c r="L1486" s="38">
        <f t="shared" si="100"/>
        <v>408375</v>
      </c>
      <c r="M1486" t="str">
        <f t="shared" si="101"/>
        <v/>
      </c>
    </row>
    <row r="1487" spans="1:19" hidden="1" outlineLevel="1">
      <c r="B1487" s="33">
        <v>44963</v>
      </c>
      <c r="C1487" s="34" t="s">
        <v>2372</v>
      </c>
      <c r="D1487" s="34" t="s">
        <v>2256</v>
      </c>
      <c r="E1487" s="34" t="s">
        <v>2373</v>
      </c>
      <c r="F1487" s="35">
        <v>1184049</v>
      </c>
      <c r="G1487" s="36" t="s">
        <v>2255</v>
      </c>
      <c r="H1487" s="35">
        <v>118405</v>
      </c>
      <c r="I1487" s="34" t="s">
        <v>2308</v>
      </c>
      <c r="J1487" s="34" t="s">
        <v>2309</v>
      </c>
      <c r="K1487" s="50">
        <f t="shared" si="99"/>
        <v>2943</v>
      </c>
      <c r="L1487" s="38">
        <f t="shared" si="100"/>
        <v>1302454</v>
      </c>
      <c r="M1487" t="str">
        <f t="shared" si="101"/>
        <v/>
      </c>
    </row>
    <row r="1488" spans="1:19" hidden="1" outlineLevel="1">
      <c r="B1488" s="33">
        <v>44963</v>
      </c>
      <c r="C1488" s="34" t="s">
        <v>2374</v>
      </c>
      <c r="D1488" s="34" t="s">
        <v>2256</v>
      </c>
      <c r="E1488" s="34" t="s">
        <v>2375</v>
      </c>
      <c r="F1488" s="35">
        <v>594778</v>
      </c>
      <c r="G1488" s="36" t="s">
        <v>2255</v>
      </c>
      <c r="H1488" s="35">
        <v>59478</v>
      </c>
      <c r="I1488" s="34" t="s">
        <v>2308</v>
      </c>
      <c r="J1488" s="34" t="s">
        <v>2309</v>
      </c>
      <c r="K1488" s="50">
        <f t="shared" si="99"/>
        <v>2944</v>
      </c>
      <c r="L1488" s="38">
        <f t="shared" si="100"/>
        <v>654256</v>
      </c>
      <c r="M1488" t="str">
        <f t="shared" si="101"/>
        <v/>
      </c>
    </row>
    <row r="1489" spans="1:19" hidden="1" outlineLevel="1">
      <c r="B1489" s="33">
        <v>44963</v>
      </c>
      <c r="C1489" s="34" t="s">
        <v>2376</v>
      </c>
      <c r="D1489" s="34" t="s">
        <v>2256</v>
      </c>
      <c r="E1489" s="34" t="s">
        <v>2377</v>
      </c>
      <c r="F1489" s="35">
        <v>460248</v>
      </c>
      <c r="G1489" s="36" t="s">
        <v>2255</v>
      </c>
      <c r="H1489" s="35">
        <v>46025</v>
      </c>
      <c r="I1489" s="34" t="s">
        <v>2308</v>
      </c>
      <c r="J1489" s="34" t="s">
        <v>2309</v>
      </c>
      <c r="K1489" s="50">
        <f t="shared" si="99"/>
        <v>2945</v>
      </c>
      <c r="L1489" s="38">
        <f t="shared" si="100"/>
        <v>506273</v>
      </c>
      <c r="M1489" t="str">
        <f t="shared" si="101"/>
        <v/>
      </c>
    </row>
    <row r="1490" spans="1:19" hidden="1" outlineLevel="1">
      <c r="B1490" s="33">
        <v>44963</v>
      </c>
      <c r="C1490" s="34" t="s">
        <v>2378</v>
      </c>
      <c r="D1490" s="34" t="s">
        <v>2256</v>
      </c>
      <c r="E1490" s="34" t="s">
        <v>2379</v>
      </c>
      <c r="F1490" s="35">
        <v>555290</v>
      </c>
      <c r="G1490" s="36" t="s">
        <v>2255</v>
      </c>
      <c r="H1490" s="35">
        <v>55529</v>
      </c>
      <c r="I1490" s="34" t="s">
        <v>2308</v>
      </c>
      <c r="J1490" s="34" t="s">
        <v>2309</v>
      </c>
      <c r="K1490" s="50">
        <f t="shared" si="99"/>
        <v>2947</v>
      </c>
      <c r="L1490" s="38">
        <f t="shared" si="100"/>
        <v>610819</v>
      </c>
      <c r="M1490" t="str">
        <f t="shared" si="101"/>
        <v/>
      </c>
    </row>
    <row r="1491" spans="1:19" hidden="1" outlineLevel="1">
      <c r="B1491" s="33">
        <v>44963</v>
      </c>
      <c r="C1491" s="34" t="s">
        <v>2380</v>
      </c>
      <c r="D1491" s="34" t="s">
        <v>2256</v>
      </c>
      <c r="E1491" s="34" t="s">
        <v>2381</v>
      </c>
      <c r="F1491" s="35">
        <v>483720</v>
      </c>
      <c r="G1491" s="36" t="s">
        <v>2255</v>
      </c>
      <c r="H1491" s="35">
        <v>48372</v>
      </c>
      <c r="I1491" s="34" t="s">
        <v>2308</v>
      </c>
      <c r="J1491" s="34" t="s">
        <v>2309</v>
      </c>
      <c r="K1491" s="50">
        <f t="shared" si="99"/>
        <v>2950</v>
      </c>
      <c r="L1491" s="38">
        <f t="shared" si="100"/>
        <v>532092</v>
      </c>
      <c r="M1491" t="str">
        <f t="shared" si="101"/>
        <v/>
      </c>
    </row>
    <row r="1492" spans="1:19" hidden="1" outlineLevel="1">
      <c r="B1492" s="33">
        <v>44963</v>
      </c>
      <c r="C1492" s="34" t="s">
        <v>2382</v>
      </c>
      <c r="D1492" s="34" t="s">
        <v>2256</v>
      </c>
      <c r="E1492" s="34" t="s">
        <v>2383</v>
      </c>
      <c r="F1492" s="35">
        <v>333174</v>
      </c>
      <c r="G1492" s="36" t="s">
        <v>2255</v>
      </c>
      <c r="H1492" s="35">
        <v>33317</v>
      </c>
      <c r="I1492" s="34" t="s">
        <v>2308</v>
      </c>
      <c r="J1492" s="34" t="s">
        <v>2309</v>
      </c>
      <c r="K1492" s="50">
        <f t="shared" si="99"/>
        <v>2952</v>
      </c>
      <c r="L1492" s="38">
        <f t="shared" si="100"/>
        <v>366491</v>
      </c>
      <c r="M1492" t="str">
        <f t="shared" si="101"/>
        <v/>
      </c>
    </row>
    <row r="1493" spans="1:19" hidden="1" outlineLevel="1">
      <c r="B1493" s="33">
        <v>44963</v>
      </c>
      <c r="C1493" s="34" t="s">
        <v>2384</v>
      </c>
      <c r="D1493" s="34" t="s">
        <v>2256</v>
      </c>
      <c r="E1493" s="34" t="s">
        <v>2385</v>
      </c>
      <c r="F1493" s="35">
        <v>2954687</v>
      </c>
      <c r="G1493" s="36" t="s">
        <v>2255</v>
      </c>
      <c r="H1493" s="35">
        <v>295469</v>
      </c>
      <c r="I1493" s="34" t="s">
        <v>2308</v>
      </c>
      <c r="J1493" s="34" t="s">
        <v>2309</v>
      </c>
      <c r="K1493" s="50">
        <f t="shared" si="99"/>
        <v>2953</v>
      </c>
      <c r="L1493" s="38">
        <f t="shared" si="100"/>
        <v>3250156</v>
      </c>
      <c r="M1493" t="str">
        <f t="shared" si="101"/>
        <v/>
      </c>
    </row>
    <row r="1494" spans="1:19" s="75" customFormat="1" hidden="1" outlineLevel="1">
      <c r="A1494"/>
      <c r="B1494" s="33">
        <v>44963</v>
      </c>
      <c r="C1494" s="34" t="s">
        <v>2386</v>
      </c>
      <c r="D1494" s="34" t="s">
        <v>2256</v>
      </c>
      <c r="E1494" s="34" t="s">
        <v>2387</v>
      </c>
      <c r="F1494" s="35">
        <v>2028147</v>
      </c>
      <c r="G1494" s="36" t="s">
        <v>2255</v>
      </c>
      <c r="H1494" s="35">
        <v>202815</v>
      </c>
      <c r="I1494" s="34" t="s">
        <v>2308</v>
      </c>
      <c r="J1494" s="34" t="s">
        <v>2309</v>
      </c>
      <c r="K1494" s="50">
        <f t="shared" si="99"/>
        <v>2955</v>
      </c>
      <c r="L1494" s="38">
        <f t="shared" si="100"/>
        <v>2230962</v>
      </c>
      <c r="M1494" t="str">
        <f t="shared" si="101"/>
        <v/>
      </c>
      <c r="N1494"/>
      <c r="O1494"/>
      <c r="P1494"/>
      <c r="Q1494"/>
      <c r="R1494"/>
      <c r="S1494"/>
    </row>
    <row r="1495" spans="1:19" s="75" customFormat="1" hidden="1" outlineLevel="1">
      <c r="A1495"/>
      <c r="B1495" s="33">
        <v>44963</v>
      </c>
      <c r="C1495" s="34" t="s">
        <v>2388</v>
      </c>
      <c r="D1495" s="34" t="s">
        <v>2256</v>
      </c>
      <c r="E1495" s="34" t="s">
        <v>2389</v>
      </c>
      <c r="F1495" s="35">
        <v>2346710</v>
      </c>
      <c r="G1495" s="36" t="s">
        <v>2255</v>
      </c>
      <c r="H1495" s="35">
        <v>234671</v>
      </c>
      <c r="I1495" s="34" t="s">
        <v>2308</v>
      </c>
      <c r="J1495" s="34" t="s">
        <v>2309</v>
      </c>
      <c r="K1495" s="50">
        <f t="shared" si="99"/>
        <v>2956</v>
      </c>
      <c r="L1495" s="38">
        <f t="shared" si="100"/>
        <v>2581381</v>
      </c>
      <c r="M1495" t="str">
        <f t="shared" si="101"/>
        <v/>
      </c>
      <c r="N1495"/>
      <c r="O1495"/>
      <c r="P1495"/>
      <c r="Q1495"/>
      <c r="R1495"/>
      <c r="S1495"/>
    </row>
    <row r="1496" spans="1:19" s="75" customFormat="1" outlineLevel="1">
      <c r="B1496" s="69">
        <v>45003</v>
      </c>
      <c r="C1496" s="70" t="s">
        <v>4266</v>
      </c>
      <c r="D1496" s="70" t="s">
        <v>2256</v>
      </c>
      <c r="E1496" s="70" t="s">
        <v>2454</v>
      </c>
      <c r="F1496" s="71">
        <v>951239</v>
      </c>
      <c r="G1496" s="72" t="s">
        <v>2255</v>
      </c>
      <c r="H1496" s="71">
        <v>95124</v>
      </c>
      <c r="I1496" s="70" t="s">
        <v>2308</v>
      </c>
      <c r="J1496" s="70" t="s">
        <v>2309</v>
      </c>
      <c r="K1496" s="73">
        <f t="shared" si="99"/>
        <v>15697</v>
      </c>
      <c r="L1496" s="74">
        <f t="shared" si="100"/>
        <v>1046363</v>
      </c>
      <c r="M1496" s="75" t="str">
        <f t="shared" si="101"/>
        <v/>
      </c>
      <c r="Q1496" s="75">
        <f>+VLOOKUP(K1496,'20,04,2023'!Q$20:R$1052,2,0)</f>
        <v>1046363</v>
      </c>
      <c r="R1496" s="74">
        <f>Q1496-L1496</f>
        <v>0</v>
      </c>
      <c r="S1496" s="75" t="s">
        <v>8324</v>
      </c>
    </row>
    <row r="1497" spans="1:19" s="75" customFormat="1" hidden="1" outlineLevel="1">
      <c r="A1497"/>
      <c r="B1497" s="33">
        <v>44963</v>
      </c>
      <c r="C1497" s="34" t="s">
        <v>2392</v>
      </c>
      <c r="D1497" s="34" t="s">
        <v>2256</v>
      </c>
      <c r="E1497" s="34" t="s">
        <v>2393</v>
      </c>
      <c r="F1497" s="35">
        <v>584084</v>
      </c>
      <c r="G1497" s="36" t="s">
        <v>2255</v>
      </c>
      <c r="H1497" s="35">
        <v>58408</v>
      </c>
      <c r="I1497" s="34" t="s">
        <v>2308</v>
      </c>
      <c r="J1497" s="34" t="s">
        <v>2309</v>
      </c>
      <c r="K1497" s="50">
        <f t="shared" si="99"/>
        <v>2959</v>
      </c>
      <c r="L1497" s="38">
        <f t="shared" si="100"/>
        <v>642492</v>
      </c>
      <c r="M1497" t="str">
        <f t="shared" si="101"/>
        <v/>
      </c>
      <c r="N1497"/>
      <c r="O1497"/>
      <c r="P1497"/>
      <c r="Q1497"/>
      <c r="R1497"/>
      <c r="S1497"/>
    </row>
    <row r="1498" spans="1:19" s="75" customFormat="1" outlineLevel="1">
      <c r="B1498" s="69">
        <v>45003</v>
      </c>
      <c r="C1498" s="70" t="s">
        <v>4268</v>
      </c>
      <c r="D1498" s="70" t="s">
        <v>2256</v>
      </c>
      <c r="E1498" s="70" t="s">
        <v>2354</v>
      </c>
      <c r="F1498" s="71">
        <v>1477735</v>
      </c>
      <c r="G1498" s="72" t="s">
        <v>2255</v>
      </c>
      <c r="H1498" s="71">
        <v>147774</v>
      </c>
      <c r="I1498" s="70" t="s">
        <v>2354</v>
      </c>
      <c r="J1498" s="70" t="s">
        <v>2355</v>
      </c>
      <c r="K1498" s="73">
        <f t="shared" si="99"/>
        <v>15699</v>
      </c>
      <c r="L1498" s="74">
        <f t="shared" si="100"/>
        <v>1625509</v>
      </c>
      <c r="M1498" s="75" t="str">
        <f t="shared" si="101"/>
        <v/>
      </c>
      <c r="Q1498" s="75">
        <f>+VLOOKUP(K1498,'20,04,2023'!Q$20:R$1052,2,0)</f>
        <v>1625509</v>
      </c>
      <c r="R1498" s="74">
        <f>Q1498-L1498</f>
        <v>0</v>
      </c>
      <c r="S1498" s="75" t="s">
        <v>8324</v>
      </c>
    </row>
    <row r="1499" spans="1:19" s="75" customFormat="1" hidden="1" outlineLevel="1">
      <c r="A1499"/>
      <c r="B1499" s="33">
        <v>44963</v>
      </c>
      <c r="C1499" s="34" t="s">
        <v>2398</v>
      </c>
      <c r="D1499" s="34" t="s">
        <v>2256</v>
      </c>
      <c r="E1499" s="34" t="s">
        <v>2399</v>
      </c>
      <c r="F1499" s="35">
        <v>1141978</v>
      </c>
      <c r="G1499" s="36" t="s">
        <v>2255</v>
      </c>
      <c r="H1499" s="35">
        <v>114198</v>
      </c>
      <c r="I1499" s="34" t="s">
        <v>2308</v>
      </c>
      <c r="J1499" s="34" t="s">
        <v>2309</v>
      </c>
      <c r="K1499" s="50">
        <f t="shared" si="99"/>
        <v>2970</v>
      </c>
      <c r="L1499" s="38">
        <f t="shared" si="100"/>
        <v>1256176</v>
      </c>
      <c r="M1499" t="str">
        <f t="shared" si="101"/>
        <v/>
      </c>
      <c r="N1499"/>
      <c r="O1499"/>
      <c r="P1499"/>
      <c r="Q1499"/>
      <c r="R1499"/>
      <c r="S1499"/>
    </row>
    <row r="1500" spans="1:19" s="75" customFormat="1" hidden="1" outlineLevel="1">
      <c r="A1500"/>
      <c r="B1500" s="33">
        <v>44963</v>
      </c>
      <c r="C1500" s="34" t="s">
        <v>2400</v>
      </c>
      <c r="D1500" s="34" t="s">
        <v>2256</v>
      </c>
      <c r="E1500" s="34" t="s">
        <v>2401</v>
      </c>
      <c r="F1500" s="35">
        <v>1320217</v>
      </c>
      <c r="G1500" s="36" t="s">
        <v>2255</v>
      </c>
      <c r="H1500" s="35">
        <v>132022</v>
      </c>
      <c r="I1500" s="34" t="s">
        <v>2308</v>
      </c>
      <c r="J1500" s="34" t="s">
        <v>2309</v>
      </c>
      <c r="K1500" s="50">
        <f t="shared" si="99"/>
        <v>2973</v>
      </c>
      <c r="L1500" s="38">
        <f t="shared" si="100"/>
        <v>1452239</v>
      </c>
      <c r="M1500" t="str">
        <f t="shared" si="101"/>
        <v/>
      </c>
      <c r="N1500"/>
      <c r="O1500"/>
      <c r="P1500"/>
      <c r="Q1500"/>
      <c r="R1500"/>
      <c r="S1500"/>
    </row>
    <row r="1501" spans="1:19" s="75" customFormat="1" hidden="1" outlineLevel="1">
      <c r="A1501"/>
      <c r="B1501" s="33">
        <v>44963</v>
      </c>
      <c r="C1501" s="34" t="s">
        <v>2402</v>
      </c>
      <c r="D1501" s="34" t="s">
        <v>2256</v>
      </c>
      <c r="E1501" s="34" t="s">
        <v>2403</v>
      </c>
      <c r="F1501" s="35">
        <v>444232</v>
      </c>
      <c r="G1501" s="36" t="s">
        <v>2255</v>
      </c>
      <c r="H1501" s="35">
        <v>44423</v>
      </c>
      <c r="I1501" s="34" t="s">
        <v>2308</v>
      </c>
      <c r="J1501" s="34" t="s">
        <v>2309</v>
      </c>
      <c r="K1501" s="50">
        <f t="shared" si="99"/>
        <v>2974</v>
      </c>
      <c r="L1501" s="38">
        <f t="shared" si="100"/>
        <v>488655</v>
      </c>
      <c r="M1501" t="str">
        <f t="shared" si="101"/>
        <v/>
      </c>
      <c r="N1501"/>
      <c r="O1501"/>
      <c r="P1501"/>
      <c r="Q1501"/>
      <c r="R1501"/>
      <c r="S1501"/>
    </row>
    <row r="1502" spans="1:19" s="75" customFormat="1" hidden="1" outlineLevel="1">
      <c r="A1502"/>
      <c r="B1502" s="33">
        <v>44963</v>
      </c>
      <c r="C1502" s="34" t="s">
        <v>2404</v>
      </c>
      <c r="D1502" s="34" t="s">
        <v>2256</v>
      </c>
      <c r="E1502" s="34" t="s">
        <v>2405</v>
      </c>
      <c r="F1502" s="35">
        <v>2400007</v>
      </c>
      <c r="G1502" s="36" t="s">
        <v>2255</v>
      </c>
      <c r="H1502" s="35">
        <v>240001</v>
      </c>
      <c r="I1502" s="34" t="s">
        <v>2406</v>
      </c>
      <c r="J1502" s="34" t="s">
        <v>2407</v>
      </c>
      <c r="K1502" s="50">
        <f t="shared" si="99"/>
        <v>2977</v>
      </c>
      <c r="L1502" s="38">
        <f t="shared" si="100"/>
        <v>2640008</v>
      </c>
      <c r="M1502" t="str">
        <f t="shared" si="101"/>
        <v/>
      </c>
      <c r="N1502"/>
      <c r="O1502"/>
      <c r="P1502"/>
      <c r="Q1502"/>
      <c r="R1502"/>
      <c r="S1502"/>
    </row>
    <row r="1503" spans="1:19" s="75" customFormat="1" hidden="1" outlineLevel="1">
      <c r="A1503"/>
      <c r="B1503" s="33">
        <v>44963</v>
      </c>
      <c r="C1503" s="34" t="s">
        <v>2408</v>
      </c>
      <c r="D1503" s="34" t="s">
        <v>2256</v>
      </c>
      <c r="E1503" s="34" t="s">
        <v>2409</v>
      </c>
      <c r="F1503" s="35">
        <v>473026</v>
      </c>
      <c r="G1503" s="36" t="s">
        <v>2255</v>
      </c>
      <c r="H1503" s="35">
        <v>47303</v>
      </c>
      <c r="I1503" s="34" t="s">
        <v>2308</v>
      </c>
      <c r="J1503" s="34" t="s">
        <v>2309</v>
      </c>
      <c r="K1503" s="50">
        <f t="shared" si="99"/>
        <v>2981</v>
      </c>
      <c r="L1503" s="38">
        <f t="shared" si="100"/>
        <v>520329</v>
      </c>
      <c r="M1503" t="str">
        <f t="shared" si="101"/>
        <v/>
      </c>
      <c r="N1503"/>
      <c r="O1503"/>
      <c r="P1503"/>
      <c r="Q1503"/>
      <c r="R1503"/>
      <c r="S1503"/>
    </row>
    <row r="1504" spans="1:19" s="75" customFormat="1" hidden="1" outlineLevel="1">
      <c r="A1504"/>
      <c r="B1504" s="33">
        <v>44963</v>
      </c>
      <c r="C1504" s="34" t="s">
        <v>2410</v>
      </c>
      <c r="D1504" s="34" t="s">
        <v>2256</v>
      </c>
      <c r="E1504" s="34" t="s">
        <v>2411</v>
      </c>
      <c r="F1504" s="35">
        <v>555290</v>
      </c>
      <c r="G1504" s="36" t="s">
        <v>2255</v>
      </c>
      <c r="H1504" s="35">
        <v>55529</v>
      </c>
      <c r="I1504" s="34" t="s">
        <v>2308</v>
      </c>
      <c r="J1504" s="34" t="s">
        <v>2309</v>
      </c>
      <c r="K1504" s="50">
        <f t="shared" si="99"/>
        <v>2982</v>
      </c>
      <c r="L1504" s="38">
        <f t="shared" si="100"/>
        <v>610819</v>
      </c>
      <c r="M1504" t="str">
        <f t="shared" si="101"/>
        <v/>
      </c>
      <c r="N1504"/>
      <c r="O1504"/>
      <c r="P1504"/>
      <c r="Q1504"/>
      <c r="R1504"/>
      <c r="S1504"/>
    </row>
    <row r="1505" spans="1:19" s="75" customFormat="1" hidden="1" outlineLevel="1">
      <c r="A1505"/>
      <c r="B1505" s="33">
        <v>44963</v>
      </c>
      <c r="C1505" s="34" t="s">
        <v>2412</v>
      </c>
      <c r="D1505" s="34" t="s">
        <v>2256</v>
      </c>
      <c r="E1505" s="34" t="s">
        <v>2413</v>
      </c>
      <c r="F1505" s="35">
        <v>730946</v>
      </c>
      <c r="G1505" s="36" t="s">
        <v>2255</v>
      </c>
      <c r="H1505" s="35">
        <v>73095</v>
      </c>
      <c r="I1505" s="34" t="s">
        <v>2308</v>
      </c>
      <c r="J1505" s="34" t="s">
        <v>2309</v>
      </c>
      <c r="K1505" s="50">
        <f t="shared" si="99"/>
        <v>2983</v>
      </c>
      <c r="L1505" s="38">
        <f t="shared" si="100"/>
        <v>804041</v>
      </c>
      <c r="M1505" t="str">
        <f t="shared" si="101"/>
        <v/>
      </c>
      <c r="N1505"/>
      <c r="O1505"/>
      <c r="P1505"/>
      <c r="Q1505"/>
      <c r="R1505"/>
      <c r="S1505"/>
    </row>
    <row r="1506" spans="1:19" s="75" customFormat="1" outlineLevel="1">
      <c r="B1506" s="69">
        <v>45005</v>
      </c>
      <c r="C1506" s="70" t="s">
        <v>5760</v>
      </c>
      <c r="D1506" s="70" t="s">
        <v>4993</v>
      </c>
      <c r="E1506" s="70" t="s">
        <v>6765</v>
      </c>
      <c r="F1506" s="71">
        <v>-222116</v>
      </c>
      <c r="G1506" s="72" t="s">
        <v>2255</v>
      </c>
      <c r="H1506" s="71">
        <v>-22212</v>
      </c>
      <c r="I1506" s="70" t="s">
        <v>2475</v>
      </c>
      <c r="J1506" s="70" t="s">
        <v>2476</v>
      </c>
      <c r="K1506" s="75">
        <f t="shared" si="99"/>
        <v>495</v>
      </c>
      <c r="L1506" s="74">
        <f t="shared" si="100"/>
        <v>-244328</v>
      </c>
      <c r="M1506" s="75" t="str">
        <f t="shared" si="101"/>
        <v>HT</v>
      </c>
      <c r="Q1506" s="75">
        <v>-244328</v>
      </c>
      <c r="R1506" s="74">
        <f>+L1506-Q1506</f>
        <v>0</v>
      </c>
      <c r="S1506" s="75" t="s">
        <v>8323</v>
      </c>
    </row>
    <row r="1507" spans="1:19" s="75" customFormat="1" hidden="1" outlineLevel="1">
      <c r="A1507"/>
      <c r="B1507" s="33">
        <v>44963</v>
      </c>
      <c r="C1507" s="34" t="s">
        <v>2416</v>
      </c>
      <c r="D1507" s="34" t="s">
        <v>2256</v>
      </c>
      <c r="E1507" s="34" t="s">
        <v>2417</v>
      </c>
      <c r="F1507" s="35">
        <v>473026</v>
      </c>
      <c r="G1507" s="36" t="s">
        <v>2255</v>
      </c>
      <c r="H1507" s="35">
        <v>47303</v>
      </c>
      <c r="I1507" s="34" t="s">
        <v>2308</v>
      </c>
      <c r="J1507" s="34" t="s">
        <v>2309</v>
      </c>
      <c r="K1507" s="50">
        <f t="shared" si="99"/>
        <v>2985</v>
      </c>
      <c r="L1507" s="38">
        <f t="shared" si="100"/>
        <v>520329</v>
      </c>
      <c r="M1507" t="str">
        <f t="shared" si="101"/>
        <v/>
      </c>
      <c r="N1507"/>
      <c r="O1507"/>
      <c r="P1507"/>
      <c r="Q1507"/>
      <c r="R1507"/>
      <c r="S1507"/>
    </row>
    <row r="1508" spans="1:19" hidden="1" outlineLevel="1">
      <c r="B1508" s="33">
        <v>44963</v>
      </c>
      <c r="C1508" s="34" t="s">
        <v>2418</v>
      </c>
      <c r="D1508" s="34" t="s">
        <v>2256</v>
      </c>
      <c r="E1508" s="34" t="s">
        <v>2419</v>
      </c>
      <c r="F1508" s="35">
        <v>791654</v>
      </c>
      <c r="G1508" s="36" t="s">
        <v>2255</v>
      </c>
      <c r="H1508" s="35">
        <v>79165</v>
      </c>
      <c r="I1508" s="34" t="s">
        <v>2308</v>
      </c>
      <c r="J1508" s="34" t="s">
        <v>2309</v>
      </c>
      <c r="K1508" s="50">
        <f t="shared" si="99"/>
        <v>2987</v>
      </c>
      <c r="L1508" s="38">
        <f t="shared" si="100"/>
        <v>870819</v>
      </c>
      <c r="M1508" t="str">
        <f t="shared" si="101"/>
        <v/>
      </c>
    </row>
    <row r="1509" spans="1:19" s="75" customFormat="1" outlineLevel="1">
      <c r="B1509" s="69">
        <v>44963</v>
      </c>
      <c r="C1509" s="70" t="s">
        <v>2420</v>
      </c>
      <c r="D1509" s="70" t="s">
        <v>2256</v>
      </c>
      <c r="E1509" s="70" t="s">
        <v>2421</v>
      </c>
      <c r="F1509" s="71">
        <v>840918</v>
      </c>
      <c r="G1509" s="72" t="s">
        <v>2255</v>
      </c>
      <c r="H1509" s="71">
        <v>84092</v>
      </c>
      <c r="I1509" s="70" t="s">
        <v>2308</v>
      </c>
      <c r="J1509" s="70" t="s">
        <v>2309</v>
      </c>
      <c r="K1509" s="73">
        <f t="shared" si="99"/>
        <v>2988</v>
      </c>
      <c r="L1509" s="74">
        <f t="shared" si="100"/>
        <v>925010</v>
      </c>
      <c r="M1509" s="75" t="str">
        <f t="shared" si="101"/>
        <v/>
      </c>
      <c r="Q1509" s="75">
        <f>+VLOOKUP(K1509,'20,04,2023'!Q$20:R$1052,2,0)</f>
        <v>925010</v>
      </c>
      <c r="R1509" s="74">
        <f>Q1509-L1509</f>
        <v>0</v>
      </c>
      <c r="S1509" s="75" t="s">
        <v>8324</v>
      </c>
    </row>
    <row r="1510" spans="1:19" hidden="1" outlineLevel="1">
      <c r="B1510" s="33">
        <v>44963</v>
      </c>
      <c r="C1510" s="34" t="s">
        <v>2422</v>
      </c>
      <c r="D1510" s="34" t="s">
        <v>2256</v>
      </c>
      <c r="E1510" s="34" t="s">
        <v>2423</v>
      </c>
      <c r="F1510" s="35">
        <v>704013</v>
      </c>
      <c r="G1510" s="36" t="s">
        <v>2255</v>
      </c>
      <c r="H1510" s="35">
        <v>70401</v>
      </c>
      <c r="I1510" s="34" t="s">
        <v>2308</v>
      </c>
      <c r="J1510" s="34" t="s">
        <v>2309</v>
      </c>
      <c r="K1510" s="50">
        <f t="shared" si="99"/>
        <v>2989</v>
      </c>
      <c r="L1510" s="38">
        <f t="shared" si="100"/>
        <v>774414</v>
      </c>
      <c r="M1510" t="str">
        <f t="shared" si="101"/>
        <v/>
      </c>
    </row>
    <row r="1511" spans="1:19" outlineLevel="1">
      <c r="A1511" s="75"/>
      <c r="B1511" s="69">
        <v>45005</v>
      </c>
      <c r="C1511" s="70" t="s">
        <v>4276</v>
      </c>
      <c r="D1511" s="70" t="s">
        <v>2256</v>
      </c>
      <c r="E1511" s="70" t="s">
        <v>4277</v>
      </c>
      <c r="F1511" s="71">
        <v>553467</v>
      </c>
      <c r="G1511" s="72" t="s">
        <v>2255</v>
      </c>
      <c r="H1511" s="71">
        <v>55347</v>
      </c>
      <c r="I1511" s="70" t="s">
        <v>2308</v>
      </c>
      <c r="J1511" s="70" t="s">
        <v>2309</v>
      </c>
      <c r="K1511" s="73">
        <f t="shared" si="99"/>
        <v>15741</v>
      </c>
      <c r="L1511" s="74">
        <f t="shared" si="100"/>
        <v>608814</v>
      </c>
      <c r="M1511" s="75" t="str">
        <f t="shared" si="101"/>
        <v/>
      </c>
      <c r="N1511" s="75"/>
      <c r="O1511" s="75"/>
      <c r="P1511" s="75"/>
      <c r="Q1511" s="75">
        <f>+VLOOKUP(K1511,'20,04,2023'!Q$20:R$1052,2,0)</f>
        <v>608814</v>
      </c>
      <c r="R1511" s="74">
        <f>Q1511-L1511</f>
        <v>0</v>
      </c>
      <c r="S1511" s="75" t="s">
        <v>8324</v>
      </c>
    </row>
    <row r="1512" spans="1:19" s="75" customFormat="1" outlineLevel="1">
      <c r="B1512" s="69">
        <v>45005</v>
      </c>
      <c r="C1512" s="70" t="s">
        <v>4278</v>
      </c>
      <c r="D1512" s="70" t="s">
        <v>2256</v>
      </c>
      <c r="E1512" s="70" t="s">
        <v>3481</v>
      </c>
      <c r="F1512" s="71">
        <v>435600</v>
      </c>
      <c r="G1512" s="72" t="s">
        <v>2255</v>
      </c>
      <c r="H1512" s="71">
        <v>43560</v>
      </c>
      <c r="I1512" s="70" t="s">
        <v>2308</v>
      </c>
      <c r="J1512" s="70" t="s">
        <v>2309</v>
      </c>
      <c r="K1512" s="73">
        <f t="shared" si="99"/>
        <v>15744</v>
      </c>
      <c r="L1512" s="74">
        <f t="shared" si="100"/>
        <v>479160</v>
      </c>
      <c r="M1512" s="75" t="str">
        <f t="shared" si="101"/>
        <v/>
      </c>
      <c r="Q1512" s="75">
        <f>+VLOOKUP(K1512,'20,04,2023'!Q$20:R$1052,2,0)</f>
        <v>479160</v>
      </c>
      <c r="R1512" s="74">
        <f>Q1512-L1512</f>
        <v>0</v>
      </c>
      <c r="S1512" s="75" t="s">
        <v>8324</v>
      </c>
    </row>
    <row r="1513" spans="1:19" s="75" customFormat="1" hidden="1" outlineLevel="1">
      <c r="A1513"/>
      <c r="B1513" s="33">
        <v>44963</v>
      </c>
      <c r="C1513" s="34" t="s">
        <v>2430</v>
      </c>
      <c r="D1513" s="34" t="s">
        <v>2256</v>
      </c>
      <c r="E1513" s="34" t="s">
        <v>2431</v>
      </c>
      <c r="F1513" s="35">
        <v>1060500</v>
      </c>
      <c r="G1513" s="36" t="s">
        <v>2255</v>
      </c>
      <c r="H1513" s="35">
        <v>106050</v>
      </c>
      <c r="I1513" s="34" t="s">
        <v>2432</v>
      </c>
      <c r="J1513" s="34" t="s">
        <v>2433</v>
      </c>
      <c r="K1513" s="50">
        <f t="shared" si="99"/>
        <v>2993</v>
      </c>
      <c r="L1513" s="38">
        <f t="shared" si="100"/>
        <v>1166550</v>
      </c>
      <c r="M1513" t="str">
        <f t="shared" si="101"/>
        <v/>
      </c>
      <c r="N1513"/>
      <c r="O1513"/>
      <c r="P1513"/>
      <c r="Q1513"/>
      <c r="R1513"/>
      <c r="S1513"/>
    </row>
    <row r="1514" spans="1:19" s="75" customFormat="1" hidden="1" outlineLevel="1">
      <c r="A1514"/>
      <c r="B1514" s="33">
        <v>44963</v>
      </c>
      <c r="C1514" s="34" t="s">
        <v>2435</v>
      </c>
      <c r="D1514" s="34" t="s">
        <v>2256</v>
      </c>
      <c r="E1514" s="34" t="s">
        <v>2436</v>
      </c>
      <c r="F1514" s="35">
        <v>962485</v>
      </c>
      <c r="G1514" s="36" t="s">
        <v>2255</v>
      </c>
      <c r="H1514" s="35">
        <v>96249</v>
      </c>
      <c r="I1514" s="34" t="s">
        <v>2437</v>
      </c>
      <c r="J1514" s="34" t="s">
        <v>2438</v>
      </c>
      <c r="K1514" s="50">
        <f t="shared" si="99"/>
        <v>2997</v>
      </c>
      <c r="L1514" s="38">
        <f t="shared" si="100"/>
        <v>1058734</v>
      </c>
      <c r="M1514" t="str">
        <f t="shared" si="101"/>
        <v/>
      </c>
      <c r="N1514"/>
      <c r="O1514"/>
      <c r="P1514"/>
      <c r="Q1514"/>
      <c r="R1514"/>
      <c r="S1514"/>
    </row>
    <row r="1515" spans="1:19" s="75" customFormat="1" hidden="1" outlineLevel="1">
      <c r="A1515"/>
      <c r="B1515" s="33">
        <v>44963</v>
      </c>
      <c r="C1515" s="34" t="s">
        <v>2439</v>
      </c>
      <c r="D1515" s="34" t="s">
        <v>2256</v>
      </c>
      <c r="E1515" s="34" t="s">
        <v>2440</v>
      </c>
      <c r="F1515" s="35">
        <v>555290</v>
      </c>
      <c r="G1515" s="36" t="s">
        <v>2255</v>
      </c>
      <c r="H1515" s="35">
        <v>55529</v>
      </c>
      <c r="I1515" s="34" t="s">
        <v>2437</v>
      </c>
      <c r="J1515" s="34" t="s">
        <v>2438</v>
      </c>
      <c r="K1515" s="50">
        <f t="shared" si="99"/>
        <v>2998</v>
      </c>
      <c r="L1515" s="38">
        <f t="shared" si="100"/>
        <v>610819</v>
      </c>
      <c r="M1515" t="str">
        <f t="shared" si="101"/>
        <v/>
      </c>
      <c r="N1515"/>
      <c r="O1515"/>
      <c r="P1515"/>
      <c r="Q1515"/>
      <c r="R1515"/>
      <c r="S1515"/>
    </row>
    <row r="1516" spans="1:19" s="75" customFormat="1" hidden="1" outlineLevel="1">
      <c r="A1516"/>
      <c r="B1516" s="33">
        <v>44963</v>
      </c>
      <c r="C1516" s="34" t="s">
        <v>2441</v>
      </c>
      <c r="D1516" s="34" t="s">
        <v>2256</v>
      </c>
      <c r="E1516" s="34" t="s">
        <v>2442</v>
      </c>
      <c r="F1516" s="35">
        <v>2033025</v>
      </c>
      <c r="G1516" s="36" t="s">
        <v>2255</v>
      </c>
      <c r="H1516" s="35">
        <v>203303</v>
      </c>
      <c r="I1516" s="34" t="s">
        <v>2443</v>
      </c>
      <c r="J1516" s="34" t="s">
        <v>2444</v>
      </c>
      <c r="K1516" s="50">
        <f t="shared" si="99"/>
        <v>2999</v>
      </c>
      <c r="L1516" s="38">
        <f t="shared" si="100"/>
        <v>2236328</v>
      </c>
      <c r="M1516" t="str">
        <f t="shared" si="101"/>
        <v/>
      </c>
      <c r="N1516"/>
      <c r="O1516"/>
      <c r="P1516"/>
      <c r="Q1516"/>
      <c r="R1516"/>
      <c r="S1516"/>
    </row>
    <row r="1517" spans="1:19" s="75" customFormat="1" hidden="1" outlineLevel="1">
      <c r="A1517"/>
      <c r="B1517" s="33">
        <v>44963</v>
      </c>
      <c r="C1517" s="34" t="s">
        <v>2445</v>
      </c>
      <c r="D1517" s="34" t="s">
        <v>2256</v>
      </c>
      <c r="E1517" s="34" t="s">
        <v>2446</v>
      </c>
      <c r="F1517" s="35">
        <v>1060500</v>
      </c>
      <c r="G1517" s="36" t="s">
        <v>2255</v>
      </c>
      <c r="H1517" s="35">
        <v>106050</v>
      </c>
      <c r="I1517" s="34" t="s">
        <v>2443</v>
      </c>
      <c r="J1517" s="34" t="s">
        <v>2444</v>
      </c>
      <c r="K1517" s="50">
        <f t="shared" si="99"/>
        <v>3000</v>
      </c>
      <c r="L1517" s="38">
        <f t="shared" si="100"/>
        <v>1166550</v>
      </c>
      <c r="M1517" t="str">
        <f t="shared" si="101"/>
        <v/>
      </c>
      <c r="N1517"/>
      <c r="O1517"/>
      <c r="P1517"/>
      <c r="Q1517"/>
      <c r="R1517"/>
      <c r="S1517"/>
    </row>
    <row r="1518" spans="1:19" s="75" customFormat="1" hidden="1" outlineLevel="1">
      <c r="A1518"/>
      <c r="B1518" s="33">
        <v>44963</v>
      </c>
      <c r="C1518" s="34" t="s">
        <v>2447</v>
      </c>
      <c r="D1518" s="34" t="s">
        <v>2256</v>
      </c>
      <c r="E1518" s="34" t="s">
        <v>2448</v>
      </c>
      <c r="F1518" s="35">
        <v>1024249</v>
      </c>
      <c r="G1518" s="36" t="s">
        <v>2255</v>
      </c>
      <c r="H1518" s="35">
        <v>102425</v>
      </c>
      <c r="I1518" s="34" t="s">
        <v>2449</v>
      </c>
      <c r="J1518" s="34" t="s">
        <v>2450</v>
      </c>
      <c r="K1518" s="50">
        <f t="shared" si="99"/>
        <v>3001</v>
      </c>
      <c r="L1518" s="38">
        <f t="shared" si="100"/>
        <v>1126674</v>
      </c>
      <c r="M1518" t="str">
        <f t="shared" si="101"/>
        <v/>
      </c>
      <c r="N1518"/>
      <c r="O1518"/>
      <c r="P1518"/>
      <c r="Q1518"/>
      <c r="R1518"/>
      <c r="S1518"/>
    </row>
    <row r="1519" spans="1:19" s="75" customFormat="1" hidden="1" outlineLevel="1">
      <c r="A1519"/>
      <c r="B1519" s="33">
        <v>44963</v>
      </c>
      <c r="C1519" s="34" t="s">
        <v>2451</v>
      </c>
      <c r="D1519" s="34" t="s">
        <v>2256</v>
      </c>
      <c r="E1519" s="34" t="s">
        <v>2452</v>
      </c>
      <c r="F1519" s="35">
        <v>695142</v>
      </c>
      <c r="G1519" s="36" t="s">
        <v>2255</v>
      </c>
      <c r="H1519" s="35">
        <v>69514</v>
      </c>
      <c r="I1519" s="34" t="s">
        <v>2308</v>
      </c>
      <c r="J1519" s="34" t="s">
        <v>2309</v>
      </c>
      <c r="K1519" s="50">
        <f t="shared" si="99"/>
        <v>3004</v>
      </c>
      <c r="L1519" s="38">
        <f t="shared" si="100"/>
        <v>764656</v>
      </c>
      <c r="M1519" t="str">
        <f t="shared" si="101"/>
        <v/>
      </c>
      <c r="N1519"/>
      <c r="O1519"/>
      <c r="P1519"/>
      <c r="Q1519"/>
      <c r="R1519"/>
      <c r="S1519"/>
    </row>
    <row r="1520" spans="1:19" s="75" customFormat="1" hidden="1" outlineLevel="1">
      <c r="A1520"/>
      <c r="B1520" s="33">
        <v>44963</v>
      </c>
      <c r="C1520" s="34" t="s">
        <v>2453</v>
      </c>
      <c r="D1520" s="34" t="s">
        <v>2256</v>
      </c>
      <c r="E1520" s="34" t="s">
        <v>2454</v>
      </c>
      <c r="F1520" s="35">
        <v>806200</v>
      </c>
      <c r="G1520" s="36" t="s">
        <v>2255</v>
      </c>
      <c r="H1520" s="35">
        <v>80620</v>
      </c>
      <c r="I1520" s="34" t="s">
        <v>2308</v>
      </c>
      <c r="J1520" s="34" t="s">
        <v>2309</v>
      </c>
      <c r="K1520" s="50">
        <f t="shared" si="99"/>
        <v>3007</v>
      </c>
      <c r="L1520" s="38">
        <f t="shared" si="100"/>
        <v>886820</v>
      </c>
      <c r="M1520" t="str">
        <f t="shared" si="101"/>
        <v/>
      </c>
      <c r="N1520"/>
      <c r="O1520"/>
      <c r="P1520"/>
      <c r="Q1520"/>
      <c r="R1520"/>
      <c r="S1520"/>
    </row>
    <row r="1521" spans="1:19" s="75" customFormat="1" hidden="1" outlineLevel="1">
      <c r="A1521"/>
      <c r="B1521" s="33">
        <v>44963</v>
      </c>
      <c r="C1521" s="34" t="s">
        <v>2455</v>
      </c>
      <c r="D1521" s="34" t="s">
        <v>2256</v>
      </c>
      <c r="E1521" s="34" t="s">
        <v>2456</v>
      </c>
      <c r="F1521" s="35">
        <v>1844890</v>
      </c>
      <c r="G1521" s="36" t="s">
        <v>2255</v>
      </c>
      <c r="H1521" s="35">
        <v>184489</v>
      </c>
      <c r="I1521" s="34" t="s">
        <v>2308</v>
      </c>
      <c r="J1521" s="34" t="s">
        <v>2309</v>
      </c>
      <c r="K1521" s="50">
        <f t="shared" si="99"/>
        <v>3009</v>
      </c>
      <c r="L1521" s="38">
        <f t="shared" si="100"/>
        <v>2029379</v>
      </c>
      <c r="M1521" t="str">
        <f t="shared" si="101"/>
        <v/>
      </c>
      <c r="N1521"/>
      <c r="O1521"/>
      <c r="P1521"/>
      <c r="Q1521"/>
      <c r="R1521"/>
      <c r="S1521"/>
    </row>
    <row r="1522" spans="1:19" s="75" customFormat="1" hidden="1" outlineLevel="1">
      <c r="A1522"/>
      <c r="B1522" s="33">
        <v>44963</v>
      </c>
      <c r="C1522" s="34" t="s">
        <v>2457</v>
      </c>
      <c r="D1522" s="34" t="s">
        <v>2256</v>
      </c>
      <c r="E1522" s="34" t="s">
        <v>2458</v>
      </c>
      <c r="F1522" s="35">
        <v>1613034</v>
      </c>
      <c r="G1522" s="36" t="s">
        <v>2255</v>
      </c>
      <c r="H1522" s="35">
        <v>161303</v>
      </c>
      <c r="I1522" s="34" t="s">
        <v>2308</v>
      </c>
      <c r="J1522" s="34" t="s">
        <v>2309</v>
      </c>
      <c r="K1522" s="50">
        <f t="shared" si="99"/>
        <v>3010</v>
      </c>
      <c r="L1522" s="38">
        <f t="shared" si="100"/>
        <v>1774337</v>
      </c>
      <c r="M1522" t="str">
        <f t="shared" si="101"/>
        <v/>
      </c>
      <c r="N1522"/>
      <c r="O1522"/>
      <c r="P1522"/>
      <c r="Q1522"/>
      <c r="R1522"/>
      <c r="S1522"/>
    </row>
    <row r="1523" spans="1:19" s="75" customFormat="1" hidden="1" outlineLevel="1">
      <c r="A1523"/>
      <c r="B1523" s="33">
        <v>44963</v>
      </c>
      <c r="C1523" s="34" t="s">
        <v>2459</v>
      </c>
      <c r="D1523" s="34" t="s">
        <v>2256</v>
      </c>
      <c r="E1523" s="34" t="s">
        <v>2460</v>
      </c>
      <c r="F1523" s="35">
        <v>806200</v>
      </c>
      <c r="G1523" s="36" t="s">
        <v>2255</v>
      </c>
      <c r="H1523" s="35">
        <v>80620</v>
      </c>
      <c r="I1523" s="34" t="s">
        <v>2308</v>
      </c>
      <c r="J1523" s="34" t="s">
        <v>2309</v>
      </c>
      <c r="K1523" s="50">
        <f t="shared" si="99"/>
        <v>3013</v>
      </c>
      <c r="L1523" s="38">
        <f t="shared" si="100"/>
        <v>886820</v>
      </c>
      <c r="M1523" t="str">
        <f t="shared" si="101"/>
        <v/>
      </c>
      <c r="N1523"/>
      <c r="O1523"/>
      <c r="P1523"/>
      <c r="Q1523"/>
      <c r="R1523"/>
      <c r="S1523"/>
    </row>
    <row r="1524" spans="1:19" s="75" customFormat="1" hidden="1" outlineLevel="1">
      <c r="A1524"/>
      <c r="B1524" s="33">
        <v>44963</v>
      </c>
      <c r="C1524" s="34" t="s">
        <v>2461</v>
      </c>
      <c r="D1524" s="34" t="s">
        <v>2256</v>
      </c>
      <c r="E1524" s="34" t="s">
        <v>2462</v>
      </c>
      <c r="F1524" s="35">
        <v>1173355</v>
      </c>
      <c r="G1524" s="36" t="s">
        <v>2255</v>
      </c>
      <c r="H1524" s="35">
        <v>117336</v>
      </c>
      <c r="I1524" s="34" t="s">
        <v>2308</v>
      </c>
      <c r="J1524" s="34" t="s">
        <v>2309</v>
      </c>
      <c r="K1524" s="50">
        <f t="shared" si="99"/>
        <v>3014</v>
      </c>
      <c r="L1524" s="38">
        <f t="shared" si="100"/>
        <v>1290691</v>
      </c>
      <c r="M1524" t="str">
        <f t="shared" si="101"/>
        <v/>
      </c>
      <c r="N1524"/>
      <c r="O1524"/>
      <c r="P1524"/>
      <c r="Q1524"/>
      <c r="R1524"/>
      <c r="S1524"/>
    </row>
    <row r="1525" spans="1:19" s="75" customFormat="1" hidden="1" outlineLevel="1">
      <c r="A1525"/>
      <c r="B1525" s="33">
        <v>44963</v>
      </c>
      <c r="C1525" s="34" t="s">
        <v>2463</v>
      </c>
      <c r="D1525" s="34" t="s">
        <v>2256</v>
      </c>
      <c r="E1525" s="34" t="s">
        <v>2464</v>
      </c>
      <c r="F1525" s="35">
        <v>473026</v>
      </c>
      <c r="G1525" s="36" t="s">
        <v>2255</v>
      </c>
      <c r="H1525" s="35">
        <v>47303</v>
      </c>
      <c r="I1525" s="34" t="s">
        <v>2308</v>
      </c>
      <c r="J1525" s="34" t="s">
        <v>2309</v>
      </c>
      <c r="K1525" s="50">
        <f t="shared" si="99"/>
        <v>3016</v>
      </c>
      <c r="L1525" s="38">
        <f t="shared" si="100"/>
        <v>520329</v>
      </c>
      <c r="M1525" t="str">
        <f t="shared" si="101"/>
        <v/>
      </c>
      <c r="N1525"/>
      <c r="O1525"/>
      <c r="P1525"/>
      <c r="Q1525"/>
      <c r="R1525"/>
      <c r="S1525"/>
    </row>
    <row r="1526" spans="1:19" s="75" customFormat="1" outlineLevel="1">
      <c r="B1526" s="69">
        <v>44963</v>
      </c>
      <c r="C1526" s="70" t="s">
        <v>2465</v>
      </c>
      <c r="D1526" s="70" t="s">
        <v>2256</v>
      </c>
      <c r="E1526" s="70" t="s">
        <v>2466</v>
      </c>
      <c r="F1526" s="71">
        <v>636597</v>
      </c>
      <c r="G1526" s="72" t="s">
        <v>2255</v>
      </c>
      <c r="H1526" s="71">
        <v>63660</v>
      </c>
      <c r="I1526" s="70" t="s">
        <v>2308</v>
      </c>
      <c r="J1526" s="70" t="s">
        <v>2309</v>
      </c>
      <c r="K1526" s="73">
        <f t="shared" si="99"/>
        <v>3018</v>
      </c>
      <c r="L1526" s="74">
        <f t="shared" si="100"/>
        <v>700257</v>
      </c>
      <c r="M1526" s="75" t="str">
        <f t="shared" si="101"/>
        <v/>
      </c>
      <c r="Q1526" s="75">
        <f>+VLOOKUP(K1526,'20,04,2023'!Q$20:R$1052,2,0)</f>
        <v>700257</v>
      </c>
      <c r="R1526" s="74">
        <f>Q1526-L1526</f>
        <v>0</v>
      </c>
      <c r="S1526" s="75" t="s">
        <v>8324</v>
      </c>
    </row>
    <row r="1527" spans="1:19" s="75" customFormat="1" hidden="1" outlineLevel="1">
      <c r="A1527"/>
      <c r="B1527" s="33">
        <v>44963</v>
      </c>
      <c r="C1527" s="34" t="s">
        <v>2467</v>
      </c>
      <c r="D1527" s="34" t="s">
        <v>2256</v>
      </c>
      <c r="E1527" s="34" t="s">
        <v>2468</v>
      </c>
      <c r="F1527" s="35">
        <v>618065</v>
      </c>
      <c r="G1527" s="36" t="s">
        <v>2255</v>
      </c>
      <c r="H1527" s="35">
        <v>61807</v>
      </c>
      <c r="I1527" s="34" t="s">
        <v>2308</v>
      </c>
      <c r="J1527" s="34" t="s">
        <v>2309</v>
      </c>
      <c r="K1527" s="50">
        <f t="shared" si="99"/>
        <v>3019</v>
      </c>
      <c r="L1527" s="38">
        <f t="shared" si="100"/>
        <v>679872</v>
      </c>
      <c r="M1527" t="str">
        <f t="shared" si="101"/>
        <v/>
      </c>
      <c r="N1527"/>
      <c r="O1527"/>
      <c r="P1527"/>
      <c r="Q1527"/>
      <c r="R1527"/>
      <c r="S1527"/>
    </row>
    <row r="1528" spans="1:19" s="75" customFormat="1" hidden="1" outlineLevel="1">
      <c r="A1528"/>
      <c r="B1528" s="33">
        <v>44963</v>
      </c>
      <c r="C1528" s="34" t="s">
        <v>2469</v>
      </c>
      <c r="D1528" s="34" t="s">
        <v>2256</v>
      </c>
      <c r="E1528" s="34" t="s">
        <v>2470</v>
      </c>
      <c r="F1528" s="35">
        <v>584084</v>
      </c>
      <c r="G1528" s="36" t="s">
        <v>2255</v>
      </c>
      <c r="H1528" s="35">
        <v>58408</v>
      </c>
      <c r="I1528" s="34" t="s">
        <v>2308</v>
      </c>
      <c r="J1528" s="34" t="s">
        <v>2309</v>
      </c>
      <c r="K1528" s="50">
        <f t="shared" si="99"/>
        <v>3020</v>
      </c>
      <c r="L1528" s="38">
        <f t="shared" si="100"/>
        <v>642492</v>
      </c>
      <c r="M1528" t="str">
        <f t="shared" si="101"/>
        <v/>
      </c>
      <c r="N1528"/>
      <c r="O1528"/>
      <c r="P1528"/>
      <c r="Q1528"/>
      <c r="R1528"/>
      <c r="S1528"/>
    </row>
    <row r="1529" spans="1:19" s="75" customFormat="1" hidden="1" outlineLevel="1">
      <c r="A1529"/>
      <c r="B1529" s="33">
        <v>44963</v>
      </c>
      <c r="C1529" s="34" t="s">
        <v>2471</v>
      </c>
      <c r="D1529" s="34" t="s">
        <v>2256</v>
      </c>
      <c r="E1529" s="34" t="s">
        <v>2472</v>
      </c>
      <c r="F1529" s="35">
        <v>1106934</v>
      </c>
      <c r="G1529" s="36" t="s">
        <v>2255</v>
      </c>
      <c r="H1529" s="35">
        <v>110693</v>
      </c>
      <c r="I1529" s="34" t="s">
        <v>2308</v>
      </c>
      <c r="J1529" s="34" t="s">
        <v>2309</v>
      </c>
      <c r="K1529" s="50">
        <f t="shared" si="99"/>
        <v>3021</v>
      </c>
      <c r="L1529" s="38">
        <f t="shared" si="100"/>
        <v>1217627</v>
      </c>
      <c r="M1529" t="str">
        <f t="shared" si="101"/>
        <v/>
      </c>
      <c r="N1529"/>
      <c r="O1529"/>
      <c r="P1529"/>
      <c r="Q1529"/>
      <c r="R1529"/>
      <c r="S1529"/>
    </row>
    <row r="1530" spans="1:19" s="75" customFormat="1" hidden="1" outlineLevel="1">
      <c r="A1530"/>
      <c r="B1530" s="33">
        <v>44963</v>
      </c>
      <c r="C1530" s="34" t="s">
        <v>2473</v>
      </c>
      <c r="D1530" s="34" t="s">
        <v>2256</v>
      </c>
      <c r="E1530" s="34" t="s">
        <v>2474</v>
      </c>
      <c r="F1530" s="35">
        <v>922445</v>
      </c>
      <c r="G1530" s="36" t="s">
        <v>2255</v>
      </c>
      <c r="H1530" s="35">
        <v>92245</v>
      </c>
      <c r="I1530" s="34" t="s">
        <v>2475</v>
      </c>
      <c r="J1530" s="34" t="s">
        <v>2476</v>
      </c>
      <c r="K1530" s="50">
        <f t="shared" si="99"/>
        <v>3022</v>
      </c>
      <c r="L1530" s="38">
        <f t="shared" si="100"/>
        <v>1014690</v>
      </c>
      <c r="M1530" t="str">
        <f t="shared" si="101"/>
        <v/>
      </c>
      <c r="N1530"/>
      <c r="O1530"/>
      <c r="P1530"/>
      <c r="Q1530"/>
      <c r="R1530"/>
      <c r="S1530"/>
    </row>
    <row r="1531" spans="1:19" s="75" customFormat="1" hidden="1" outlineLevel="1">
      <c r="A1531"/>
      <c r="B1531" s="33">
        <v>44963</v>
      </c>
      <c r="C1531" s="34" t="s">
        <v>2477</v>
      </c>
      <c r="D1531" s="34" t="s">
        <v>2256</v>
      </c>
      <c r="E1531" s="34" t="s">
        <v>2478</v>
      </c>
      <c r="F1531" s="35">
        <v>1472394</v>
      </c>
      <c r="G1531" s="36" t="s">
        <v>2255</v>
      </c>
      <c r="H1531" s="35">
        <v>147239</v>
      </c>
      <c r="I1531" s="34" t="s">
        <v>2475</v>
      </c>
      <c r="J1531" s="34" t="s">
        <v>2476</v>
      </c>
      <c r="K1531" s="50">
        <f t="shared" si="99"/>
        <v>3023</v>
      </c>
      <c r="L1531" s="38">
        <f t="shared" si="100"/>
        <v>1619633</v>
      </c>
      <c r="M1531" t="str">
        <f t="shared" si="101"/>
        <v/>
      </c>
      <c r="N1531"/>
      <c r="O1531"/>
      <c r="P1531"/>
      <c r="Q1531"/>
      <c r="R1531"/>
      <c r="S1531"/>
    </row>
    <row r="1532" spans="1:19" s="75" customFormat="1" hidden="1" outlineLevel="1">
      <c r="A1532"/>
      <c r="B1532" s="33">
        <v>44963</v>
      </c>
      <c r="C1532" s="34" t="s">
        <v>2479</v>
      </c>
      <c r="D1532" s="34" t="s">
        <v>2256</v>
      </c>
      <c r="E1532" s="34" t="s">
        <v>2480</v>
      </c>
      <c r="F1532" s="35">
        <v>1295741</v>
      </c>
      <c r="G1532" s="36" t="s">
        <v>2255</v>
      </c>
      <c r="H1532" s="35">
        <v>129574</v>
      </c>
      <c r="I1532" s="34" t="s">
        <v>2475</v>
      </c>
      <c r="J1532" s="34" t="s">
        <v>2476</v>
      </c>
      <c r="K1532" s="50">
        <f t="shared" si="99"/>
        <v>3024</v>
      </c>
      <c r="L1532" s="38">
        <f t="shared" si="100"/>
        <v>1425315</v>
      </c>
      <c r="M1532" t="str">
        <f t="shared" si="101"/>
        <v/>
      </c>
      <c r="N1532"/>
      <c r="O1532"/>
      <c r="P1532"/>
      <c r="Q1532"/>
      <c r="R1532"/>
      <c r="S1532"/>
    </row>
    <row r="1533" spans="1:19" s="75" customFormat="1" hidden="1" outlineLevel="1">
      <c r="A1533"/>
      <c r="B1533" s="33">
        <v>44963</v>
      </c>
      <c r="C1533" s="34" t="s">
        <v>2481</v>
      </c>
      <c r="D1533" s="34" t="s">
        <v>2256</v>
      </c>
      <c r="E1533" s="34" t="s">
        <v>2482</v>
      </c>
      <c r="F1533" s="35">
        <v>775583</v>
      </c>
      <c r="G1533" s="36" t="s">
        <v>2255</v>
      </c>
      <c r="H1533" s="35">
        <v>77558</v>
      </c>
      <c r="I1533" s="34" t="s">
        <v>2475</v>
      </c>
      <c r="J1533" s="34" t="s">
        <v>2476</v>
      </c>
      <c r="K1533" s="50">
        <f t="shared" si="99"/>
        <v>3025</v>
      </c>
      <c r="L1533" s="38">
        <f t="shared" si="100"/>
        <v>853141</v>
      </c>
      <c r="M1533" t="str">
        <f t="shared" si="101"/>
        <v/>
      </c>
      <c r="N1533"/>
      <c r="O1533"/>
      <c r="P1533"/>
      <c r="Q1533"/>
      <c r="R1533"/>
      <c r="S1533"/>
    </row>
    <row r="1534" spans="1:19" s="75" customFormat="1" hidden="1" outlineLevel="1">
      <c r="A1534"/>
      <c r="B1534" s="33">
        <v>44963</v>
      </c>
      <c r="C1534" s="34" t="s">
        <v>2483</v>
      </c>
      <c r="D1534" s="34" t="s">
        <v>2256</v>
      </c>
      <c r="E1534" s="34" t="s">
        <v>2484</v>
      </c>
      <c r="F1534" s="35">
        <v>700329</v>
      </c>
      <c r="G1534" s="36" t="s">
        <v>2255</v>
      </c>
      <c r="H1534" s="35">
        <v>70033</v>
      </c>
      <c r="I1534" s="34" t="s">
        <v>2485</v>
      </c>
      <c r="J1534" s="34" t="s">
        <v>2486</v>
      </c>
      <c r="K1534" s="50">
        <f t="shared" si="99"/>
        <v>3046</v>
      </c>
      <c r="L1534" s="38">
        <f t="shared" si="100"/>
        <v>770362</v>
      </c>
      <c r="M1534" t="str">
        <f t="shared" si="101"/>
        <v/>
      </c>
      <c r="N1534"/>
      <c r="O1534"/>
      <c r="P1534"/>
      <c r="Q1534"/>
      <c r="R1534"/>
      <c r="S1534"/>
    </row>
    <row r="1535" spans="1:19" s="75" customFormat="1" hidden="1" outlineLevel="1">
      <c r="A1535"/>
      <c r="B1535" s="33">
        <v>44963</v>
      </c>
      <c r="C1535" s="34" t="s">
        <v>2487</v>
      </c>
      <c r="D1535" s="34" t="s">
        <v>2256</v>
      </c>
      <c r="E1535" s="34" t="s">
        <v>2488</v>
      </c>
      <c r="F1535" s="35">
        <v>962485</v>
      </c>
      <c r="G1535" s="36" t="s">
        <v>2255</v>
      </c>
      <c r="H1535" s="35">
        <v>96249</v>
      </c>
      <c r="I1535" s="34" t="s">
        <v>2475</v>
      </c>
      <c r="J1535" s="34" t="s">
        <v>2476</v>
      </c>
      <c r="K1535" s="50">
        <f t="shared" si="99"/>
        <v>3048</v>
      </c>
      <c r="L1535" s="38">
        <f t="shared" si="100"/>
        <v>1058734</v>
      </c>
      <c r="M1535" t="str">
        <f t="shared" si="101"/>
        <v/>
      </c>
      <c r="N1535"/>
      <c r="O1535"/>
      <c r="P1535"/>
      <c r="Q1535"/>
      <c r="R1535"/>
      <c r="S1535"/>
    </row>
    <row r="1536" spans="1:19" s="75" customFormat="1" hidden="1" outlineLevel="1">
      <c r="A1536"/>
      <c r="B1536" s="33">
        <v>44963</v>
      </c>
      <c r="C1536" s="34" t="s">
        <v>2489</v>
      </c>
      <c r="D1536" s="34" t="s">
        <v>2256</v>
      </c>
      <c r="E1536" s="34" t="s">
        <v>2490</v>
      </c>
      <c r="F1536" s="35">
        <v>987780</v>
      </c>
      <c r="G1536" s="36" t="s">
        <v>2255</v>
      </c>
      <c r="H1536" s="35">
        <v>98778</v>
      </c>
      <c r="I1536" s="34" t="s">
        <v>2475</v>
      </c>
      <c r="J1536" s="34" t="s">
        <v>2476</v>
      </c>
      <c r="K1536" s="50">
        <f t="shared" si="99"/>
        <v>3049</v>
      </c>
      <c r="L1536" s="38">
        <f t="shared" si="100"/>
        <v>1086558</v>
      </c>
      <c r="M1536" t="str">
        <f t="shared" si="101"/>
        <v/>
      </c>
      <c r="N1536"/>
      <c r="O1536"/>
      <c r="P1536"/>
      <c r="Q1536"/>
      <c r="R1536"/>
      <c r="S1536"/>
    </row>
    <row r="1537" spans="1:19" hidden="1" outlineLevel="1">
      <c r="B1537" s="33">
        <v>44964</v>
      </c>
      <c r="C1537" s="34" t="s">
        <v>6456</v>
      </c>
      <c r="D1537" s="34" t="s">
        <v>5260</v>
      </c>
      <c r="E1537" s="34" t="s">
        <v>6457</v>
      </c>
      <c r="F1537" s="35">
        <v>-704222</v>
      </c>
      <c r="G1537" s="36" t="s">
        <v>2255</v>
      </c>
      <c r="H1537" s="35">
        <v>-70422</v>
      </c>
      <c r="I1537" s="34" t="s">
        <v>2504</v>
      </c>
      <c r="J1537" s="34" t="s">
        <v>2505</v>
      </c>
      <c r="K1537">
        <f t="shared" si="99"/>
        <v>48</v>
      </c>
      <c r="L1537" s="38">
        <f t="shared" si="100"/>
        <v>-774644</v>
      </c>
      <c r="M1537" t="str">
        <f t="shared" si="101"/>
        <v>HT</v>
      </c>
      <c r="Q1537">
        <v>0</v>
      </c>
      <c r="R1537" s="38">
        <f>+Q1537-L1537</f>
        <v>774644</v>
      </c>
    </row>
    <row r="1538" spans="1:19" hidden="1" outlineLevel="1">
      <c r="B1538" s="33">
        <v>44964</v>
      </c>
      <c r="C1538" s="34" t="s">
        <v>5341</v>
      </c>
      <c r="D1538" s="34" t="s">
        <v>5076</v>
      </c>
      <c r="E1538" s="34" t="s">
        <v>5481</v>
      </c>
      <c r="F1538" s="35">
        <v>-94399</v>
      </c>
      <c r="G1538" s="36" t="s">
        <v>2568</v>
      </c>
      <c r="H1538" s="35">
        <v>-7552</v>
      </c>
      <c r="I1538" s="34" t="s">
        <v>2591</v>
      </c>
      <c r="J1538" s="34" t="s">
        <v>2592</v>
      </c>
      <c r="K1538">
        <f t="shared" si="99"/>
        <v>71</v>
      </c>
      <c r="L1538" s="38">
        <f t="shared" si="100"/>
        <v>-101951</v>
      </c>
      <c r="M1538" t="str">
        <f t="shared" si="101"/>
        <v>HT</v>
      </c>
      <c r="Q1538" t="e">
        <f>+VLOOKUP(K1538,'22.04.2023'!O$182:P$408,2,0)</f>
        <v>#N/A</v>
      </c>
    </row>
    <row r="1539" spans="1:19" hidden="1" outlineLevel="1">
      <c r="B1539" s="33">
        <v>44964</v>
      </c>
      <c r="C1539" s="34" t="s">
        <v>6458</v>
      </c>
      <c r="D1539" s="34" t="s">
        <v>2961</v>
      </c>
      <c r="E1539" s="34" t="s">
        <v>6459</v>
      </c>
      <c r="F1539" s="35">
        <v>-563674</v>
      </c>
      <c r="G1539" s="36" t="s">
        <v>2568</v>
      </c>
      <c r="H1539" s="35">
        <v>-45094</v>
      </c>
      <c r="I1539" s="34" t="s">
        <v>2265</v>
      </c>
      <c r="J1539" s="34" t="s">
        <v>2266</v>
      </c>
      <c r="K1539">
        <f t="shared" si="99"/>
        <v>155</v>
      </c>
      <c r="L1539" s="38">
        <f t="shared" si="100"/>
        <v>-608768</v>
      </c>
      <c r="M1539" t="str">
        <f t="shared" si="101"/>
        <v>HT</v>
      </c>
      <c r="Q1539">
        <v>0</v>
      </c>
      <c r="R1539" s="38">
        <f>+Q1539-L1539</f>
        <v>608768</v>
      </c>
    </row>
    <row r="1540" spans="1:19" s="75" customFormat="1" hidden="1" outlineLevel="1">
      <c r="A1540"/>
      <c r="B1540" s="33">
        <v>44964</v>
      </c>
      <c r="C1540" s="34" t="s">
        <v>6460</v>
      </c>
      <c r="D1540" s="34" t="s">
        <v>2961</v>
      </c>
      <c r="E1540" s="34" t="s">
        <v>6461</v>
      </c>
      <c r="F1540" s="35">
        <v>-222116</v>
      </c>
      <c r="G1540" s="36" t="s">
        <v>2568</v>
      </c>
      <c r="H1540" s="35">
        <v>-17769</v>
      </c>
      <c r="I1540" s="34" t="s">
        <v>2265</v>
      </c>
      <c r="J1540" s="34" t="s">
        <v>2266</v>
      </c>
      <c r="K1540">
        <f t="shared" ref="K1540:K1603" si="102">+C1540*1</f>
        <v>157</v>
      </c>
      <c r="L1540" s="38">
        <f t="shared" ref="L1540:L1603" si="103">+F1540+H1540</f>
        <v>-239885</v>
      </c>
      <c r="M1540" t="str">
        <f t="shared" ref="M1540:M1603" si="104">+IF(L1540&gt;=0,"","HT")</f>
        <v>HT</v>
      </c>
      <c r="N1540"/>
      <c r="O1540"/>
      <c r="P1540"/>
      <c r="Q1540">
        <v>0</v>
      </c>
      <c r="R1540" s="38">
        <f>+Q1540-L1540</f>
        <v>239885</v>
      </c>
      <c r="S1540"/>
    </row>
    <row r="1541" spans="1:19" s="75" customFormat="1" hidden="1" outlineLevel="1">
      <c r="A1541"/>
      <c r="B1541" s="33">
        <v>44964</v>
      </c>
      <c r="C1541" s="34" t="s">
        <v>5424</v>
      </c>
      <c r="D1541" s="34" t="s">
        <v>4993</v>
      </c>
      <c r="E1541" s="34" t="s">
        <v>6462</v>
      </c>
      <c r="F1541" s="35">
        <v>-507500</v>
      </c>
      <c r="G1541" s="36" t="s">
        <v>2568</v>
      </c>
      <c r="H1541" s="35">
        <v>-40600</v>
      </c>
      <c r="I1541" s="34" t="s">
        <v>2475</v>
      </c>
      <c r="J1541" s="34" t="s">
        <v>2476</v>
      </c>
      <c r="K1541">
        <f t="shared" si="102"/>
        <v>165</v>
      </c>
      <c r="L1541" s="38">
        <f t="shared" si="103"/>
        <v>-548100</v>
      </c>
      <c r="M1541" t="str">
        <f t="shared" si="104"/>
        <v>HT</v>
      </c>
      <c r="N1541"/>
      <c r="O1541"/>
      <c r="P1541"/>
      <c r="Q1541" t="e">
        <f>+VLOOKUP(K1541,'22.04.2023'!O$182:P$408,2,0)</f>
        <v>#N/A</v>
      </c>
      <c r="R1541"/>
      <c r="S1541"/>
    </row>
    <row r="1542" spans="1:19" s="75" customFormat="1" hidden="1" outlineLevel="1">
      <c r="A1542"/>
      <c r="B1542" s="33">
        <v>44964</v>
      </c>
      <c r="C1542" s="34" t="s">
        <v>6463</v>
      </c>
      <c r="D1542" s="34" t="s">
        <v>4993</v>
      </c>
      <c r="E1542" s="34" t="s">
        <v>6462</v>
      </c>
      <c r="F1542" s="35">
        <v>-97078</v>
      </c>
      <c r="G1542" s="36" t="s">
        <v>2568</v>
      </c>
      <c r="H1542" s="35">
        <v>-7766</v>
      </c>
      <c r="I1542" s="34" t="s">
        <v>2475</v>
      </c>
      <c r="J1542" s="34" t="s">
        <v>2476</v>
      </c>
      <c r="K1542">
        <f t="shared" si="102"/>
        <v>166</v>
      </c>
      <c r="L1542" s="38">
        <f t="shared" si="103"/>
        <v>-104844</v>
      </c>
      <c r="M1542" t="str">
        <f t="shared" si="104"/>
        <v>HT</v>
      </c>
      <c r="N1542"/>
      <c r="O1542"/>
      <c r="P1542"/>
      <c r="Q1542" t="e">
        <f>+VLOOKUP(K1542,'22.04.2023'!O$182:P$408,2,0)</f>
        <v>#N/A</v>
      </c>
      <c r="R1542" s="38" t="e">
        <f>+L1542-Q1542</f>
        <v>#N/A</v>
      </c>
      <c r="S1542"/>
    </row>
    <row r="1543" spans="1:19" s="75" customFormat="1" hidden="1" outlineLevel="1">
      <c r="A1543"/>
      <c r="B1543" s="33">
        <v>44964</v>
      </c>
      <c r="C1543" s="34" t="s">
        <v>6464</v>
      </c>
      <c r="D1543" s="34" t="s">
        <v>4993</v>
      </c>
      <c r="E1543" s="34" t="s">
        <v>6462</v>
      </c>
      <c r="F1543" s="35">
        <v>-173382</v>
      </c>
      <c r="G1543" s="36" t="s">
        <v>2568</v>
      </c>
      <c r="H1543" s="35">
        <v>-13871</v>
      </c>
      <c r="I1543" s="34" t="s">
        <v>2475</v>
      </c>
      <c r="J1543" s="34" t="s">
        <v>2476</v>
      </c>
      <c r="K1543">
        <f t="shared" si="102"/>
        <v>167</v>
      </c>
      <c r="L1543" s="38">
        <f t="shared" si="103"/>
        <v>-187253</v>
      </c>
      <c r="M1543" t="str">
        <f t="shared" si="104"/>
        <v>HT</v>
      </c>
      <c r="N1543"/>
      <c r="O1543"/>
      <c r="P1543"/>
      <c r="Q1543">
        <v>0</v>
      </c>
      <c r="R1543" s="38">
        <f>+Q1543-L1543</f>
        <v>187253</v>
      </c>
      <c r="S1543"/>
    </row>
    <row r="1544" spans="1:19" s="75" customFormat="1" hidden="1" outlineLevel="1">
      <c r="A1544"/>
      <c r="B1544" s="33">
        <v>44964</v>
      </c>
      <c r="C1544" s="34" t="s">
        <v>5433</v>
      </c>
      <c r="D1544" s="34" t="s">
        <v>4993</v>
      </c>
      <c r="E1544" s="34" t="s">
        <v>6465</v>
      </c>
      <c r="F1544" s="35">
        <v>-574030</v>
      </c>
      <c r="G1544" s="36" t="s">
        <v>2568</v>
      </c>
      <c r="H1544" s="35">
        <v>-45922</v>
      </c>
      <c r="I1544" s="34" t="s">
        <v>2475</v>
      </c>
      <c r="J1544" s="34" t="s">
        <v>2476</v>
      </c>
      <c r="K1544">
        <f t="shared" si="102"/>
        <v>178</v>
      </c>
      <c r="L1544" s="38">
        <f t="shared" si="103"/>
        <v>-619952</v>
      </c>
      <c r="M1544" t="str">
        <f t="shared" si="104"/>
        <v>HT</v>
      </c>
      <c r="N1544"/>
      <c r="O1544"/>
      <c r="P1544"/>
      <c r="Q1544">
        <v>0</v>
      </c>
      <c r="R1544" s="38">
        <f>+L1544-Q1544</f>
        <v>-619952</v>
      </c>
      <c r="S1544"/>
    </row>
    <row r="1545" spans="1:19" hidden="1" outlineLevel="1">
      <c r="B1545" s="33">
        <v>44964</v>
      </c>
      <c r="C1545" s="34" t="s">
        <v>6466</v>
      </c>
      <c r="D1545" s="34" t="s">
        <v>3460</v>
      </c>
      <c r="E1545" s="34" t="s">
        <v>6467</v>
      </c>
      <c r="F1545" s="35">
        <v>-551805</v>
      </c>
      <c r="G1545" s="36" t="s">
        <v>2255</v>
      </c>
      <c r="H1545" s="35">
        <v>-55181</v>
      </c>
      <c r="I1545" s="34" t="s">
        <v>2308</v>
      </c>
      <c r="J1545" s="34" t="s">
        <v>2309</v>
      </c>
      <c r="K1545">
        <f t="shared" si="102"/>
        <v>2562</v>
      </c>
      <c r="L1545" s="38">
        <f t="shared" si="103"/>
        <v>-606986</v>
      </c>
      <c r="M1545" t="str">
        <f t="shared" si="104"/>
        <v>HT</v>
      </c>
      <c r="Q1545" t="e">
        <f>+VLOOKUP(K1545,'22.04.2023'!O$182:P$408,2,0)</f>
        <v>#N/A</v>
      </c>
    </row>
    <row r="1546" spans="1:19" hidden="1" outlineLevel="1">
      <c r="B1546" s="33">
        <v>44964</v>
      </c>
      <c r="C1546" s="34" t="s">
        <v>6468</v>
      </c>
      <c r="D1546" s="34" t="s">
        <v>3460</v>
      </c>
      <c r="E1546" s="34" t="s">
        <v>6469</v>
      </c>
      <c r="F1546" s="35">
        <v>-851123</v>
      </c>
      <c r="G1546" s="36" t="s">
        <v>2255</v>
      </c>
      <c r="H1546" s="35">
        <v>-85112</v>
      </c>
      <c r="I1546" s="34" t="s">
        <v>2308</v>
      </c>
      <c r="J1546" s="34" t="s">
        <v>2309</v>
      </c>
      <c r="K1546">
        <f t="shared" si="102"/>
        <v>2589</v>
      </c>
      <c r="L1546" s="38">
        <f t="shared" si="103"/>
        <v>-936235</v>
      </c>
      <c r="M1546" t="str">
        <f t="shared" si="104"/>
        <v>HT</v>
      </c>
      <c r="Q1546" t="e">
        <f>+VLOOKUP(K1546,'22.04.2023'!O$182:P$408,2,0)</f>
        <v>#N/A</v>
      </c>
    </row>
    <row r="1547" spans="1:19" s="75" customFormat="1" outlineLevel="1">
      <c r="B1547" s="69">
        <v>45006</v>
      </c>
      <c r="C1547" s="70" t="s">
        <v>4335</v>
      </c>
      <c r="D1547" s="70" t="s">
        <v>2256</v>
      </c>
      <c r="E1547" s="70" t="s">
        <v>2381</v>
      </c>
      <c r="F1547" s="71">
        <v>222116</v>
      </c>
      <c r="G1547" s="72" t="s">
        <v>2255</v>
      </c>
      <c r="H1547" s="71">
        <v>22212</v>
      </c>
      <c r="I1547" s="70" t="s">
        <v>2308</v>
      </c>
      <c r="J1547" s="70" t="s">
        <v>2309</v>
      </c>
      <c r="K1547" s="73">
        <f t="shared" si="102"/>
        <v>15813</v>
      </c>
      <c r="L1547" s="74">
        <f t="shared" si="103"/>
        <v>244328</v>
      </c>
      <c r="M1547" s="75" t="str">
        <f t="shared" si="104"/>
        <v/>
      </c>
      <c r="Q1547" s="75">
        <f>+VLOOKUP(K1547,'20,04,2023'!Q$20:R$1052,2,0)</f>
        <v>244328</v>
      </c>
      <c r="R1547" s="74">
        <f>Q1547-L1547</f>
        <v>0</v>
      </c>
      <c r="S1547" s="75" t="s">
        <v>8324</v>
      </c>
    </row>
    <row r="1548" spans="1:19" s="75" customFormat="1" hidden="1" outlineLevel="1">
      <c r="A1548"/>
      <c r="B1548" s="33">
        <v>44964</v>
      </c>
      <c r="C1548" s="34" t="s">
        <v>6472</v>
      </c>
      <c r="D1548" s="34" t="s">
        <v>3460</v>
      </c>
      <c r="E1548" s="34" t="s">
        <v>6471</v>
      </c>
      <c r="F1548" s="35">
        <v>-1756783</v>
      </c>
      <c r="G1548" s="36" t="s">
        <v>2255</v>
      </c>
      <c r="H1548" s="35">
        <v>-175678</v>
      </c>
      <c r="I1548" s="34" t="s">
        <v>2308</v>
      </c>
      <c r="J1548" s="34" t="s">
        <v>2309</v>
      </c>
      <c r="K1548">
        <f t="shared" si="102"/>
        <v>2627</v>
      </c>
      <c r="L1548" s="38">
        <f t="shared" si="103"/>
        <v>-1932461</v>
      </c>
      <c r="M1548" t="str">
        <f t="shared" si="104"/>
        <v>HT</v>
      </c>
      <c r="N1548"/>
      <c r="O1548"/>
      <c r="P1548"/>
      <c r="Q1548" t="e">
        <f>+VLOOKUP(K1548,'22.04.2023'!O$182:P$408,2,0)</f>
        <v>#N/A</v>
      </c>
      <c r="R1548"/>
      <c r="S1548"/>
    </row>
    <row r="1549" spans="1:19" hidden="1" outlineLevel="1">
      <c r="B1549" s="33">
        <v>44964</v>
      </c>
      <c r="C1549" s="34" t="s">
        <v>2491</v>
      </c>
      <c r="D1549" s="34" t="s">
        <v>2256</v>
      </c>
      <c r="E1549" s="34" t="s">
        <v>2492</v>
      </c>
      <c r="F1549" s="35">
        <v>951239</v>
      </c>
      <c r="G1549" s="36" t="s">
        <v>2255</v>
      </c>
      <c r="H1549" s="35">
        <v>95124</v>
      </c>
      <c r="I1549" s="34" t="s">
        <v>2308</v>
      </c>
      <c r="J1549" s="34" t="s">
        <v>2309</v>
      </c>
      <c r="K1549" s="50">
        <f t="shared" si="102"/>
        <v>3052</v>
      </c>
      <c r="L1549" s="38">
        <f t="shared" si="103"/>
        <v>1046363</v>
      </c>
      <c r="M1549" t="str">
        <f t="shared" si="104"/>
        <v/>
      </c>
    </row>
    <row r="1550" spans="1:19" s="75" customFormat="1" hidden="1" outlineLevel="1">
      <c r="A1550"/>
      <c r="B1550" s="33">
        <v>44964</v>
      </c>
      <c r="C1550" s="34" t="s">
        <v>2493</v>
      </c>
      <c r="D1550" s="34" t="s">
        <v>2256</v>
      </c>
      <c r="E1550" s="34" t="s">
        <v>2494</v>
      </c>
      <c r="F1550" s="35">
        <v>926540</v>
      </c>
      <c r="G1550" s="36" t="s">
        <v>2255</v>
      </c>
      <c r="H1550" s="35">
        <v>92654</v>
      </c>
      <c r="I1550" s="34" t="s">
        <v>2308</v>
      </c>
      <c r="J1550" s="34" t="s">
        <v>2309</v>
      </c>
      <c r="K1550" s="50">
        <f t="shared" si="102"/>
        <v>3056</v>
      </c>
      <c r="L1550" s="38">
        <f t="shared" si="103"/>
        <v>1019194</v>
      </c>
      <c r="M1550" t="str">
        <f t="shared" si="104"/>
        <v/>
      </c>
      <c r="N1550"/>
      <c r="O1550"/>
      <c r="P1550"/>
      <c r="Q1550"/>
      <c r="R1550"/>
      <c r="S1550"/>
    </row>
    <row r="1551" spans="1:19" s="75" customFormat="1" hidden="1" outlineLevel="1">
      <c r="A1551"/>
      <c r="B1551" s="33">
        <v>44964</v>
      </c>
      <c r="C1551" s="34" t="s">
        <v>2495</v>
      </c>
      <c r="D1551" s="34" t="s">
        <v>2256</v>
      </c>
      <c r="E1551" s="34" t="s">
        <v>2494</v>
      </c>
      <c r="F1551" s="35">
        <v>811387</v>
      </c>
      <c r="G1551" s="36" t="s">
        <v>2255</v>
      </c>
      <c r="H1551" s="35">
        <v>81139</v>
      </c>
      <c r="I1551" s="34" t="s">
        <v>2308</v>
      </c>
      <c r="J1551" s="34" t="s">
        <v>2309</v>
      </c>
      <c r="K1551" s="50">
        <f t="shared" si="102"/>
        <v>3057</v>
      </c>
      <c r="L1551" s="38">
        <f t="shared" si="103"/>
        <v>892526</v>
      </c>
      <c r="M1551" t="str">
        <f t="shared" si="104"/>
        <v/>
      </c>
      <c r="N1551"/>
      <c r="O1551"/>
      <c r="P1551"/>
      <c r="Q1551"/>
      <c r="R1551"/>
      <c r="S1551"/>
    </row>
    <row r="1552" spans="1:19" s="75" customFormat="1" outlineLevel="1">
      <c r="B1552" s="69">
        <v>45006</v>
      </c>
      <c r="C1552" s="70" t="s">
        <v>4341</v>
      </c>
      <c r="D1552" s="70" t="s">
        <v>2256</v>
      </c>
      <c r="E1552" s="70" t="s">
        <v>2556</v>
      </c>
      <c r="F1552" s="71">
        <v>1173355</v>
      </c>
      <c r="G1552" s="72" t="s">
        <v>2255</v>
      </c>
      <c r="H1552" s="71">
        <v>117336</v>
      </c>
      <c r="I1552" s="70" t="s">
        <v>2308</v>
      </c>
      <c r="J1552" s="70" t="s">
        <v>2309</v>
      </c>
      <c r="K1552" s="73">
        <f t="shared" si="102"/>
        <v>15824</v>
      </c>
      <c r="L1552" s="74">
        <f t="shared" si="103"/>
        <v>1290691</v>
      </c>
      <c r="M1552" s="75" t="str">
        <f t="shared" si="104"/>
        <v/>
      </c>
      <c r="Q1552" s="75">
        <f>+VLOOKUP(K1552,'20,04,2023'!Q$20:R$1052,2,0)</f>
        <v>1290691</v>
      </c>
      <c r="R1552" s="74">
        <f>Q1552-L1552</f>
        <v>0</v>
      </c>
      <c r="S1552" s="75" t="s">
        <v>8324</v>
      </c>
    </row>
    <row r="1553" spans="1:19" hidden="1" outlineLevel="1">
      <c r="B1553" s="33">
        <v>44964</v>
      </c>
      <c r="C1553" s="34" t="s">
        <v>2498</v>
      </c>
      <c r="D1553" s="34" t="s">
        <v>2256</v>
      </c>
      <c r="E1553" s="34" t="s">
        <v>2499</v>
      </c>
      <c r="F1553" s="35">
        <v>4781690</v>
      </c>
      <c r="G1553" s="36" t="s">
        <v>2255</v>
      </c>
      <c r="H1553" s="35">
        <v>478169</v>
      </c>
      <c r="I1553" s="34" t="s">
        <v>2500</v>
      </c>
      <c r="J1553" s="34" t="s">
        <v>2501</v>
      </c>
      <c r="K1553" s="50">
        <f t="shared" si="102"/>
        <v>3061</v>
      </c>
      <c r="L1553" s="38">
        <f t="shared" si="103"/>
        <v>5259859</v>
      </c>
      <c r="M1553" t="str">
        <f t="shared" si="104"/>
        <v/>
      </c>
    </row>
    <row r="1554" spans="1:19" hidden="1" outlineLevel="1">
      <c r="B1554" s="33">
        <v>44964</v>
      </c>
      <c r="C1554" s="34" t="s">
        <v>2502</v>
      </c>
      <c r="D1554" s="34" t="s">
        <v>2256</v>
      </c>
      <c r="E1554" s="34" t="s">
        <v>2503</v>
      </c>
      <c r="F1554" s="35">
        <v>926129</v>
      </c>
      <c r="G1554" s="36" t="s">
        <v>2255</v>
      </c>
      <c r="H1554" s="35">
        <v>92613</v>
      </c>
      <c r="I1554" s="34" t="s">
        <v>2504</v>
      </c>
      <c r="J1554" s="34" t="s">
        <v>2505</v>
      </c>
      <c r="K1554" s="50">
        <f t="shared" si="102"/>
        <v>3062</v>
      </c>
      <c r="L1554" s="38">
        <f t="shared" si="103"/>
        <v>1018742</v>
      </c>
      <c r="M1554" t="str">
        <f t="shared" si="104"/>
        <v/>
      </c>
    </row>
    <row r="1555" spans="1:19" outlineLevel="1">
      <c r="A1555" s="75"/>
      <c r="B1555" s="69">
        <v>44964</v>
      </c>
      <c r="C1555" s="70" t="s">
        <v>2506</v>
      </c>
      <c r="D1555" s="70" t="s">
        <v>2256</v>
      </c>
      <c r="E1555" s="70" t="s">
        <v>2507</v>
      </c>
      <c r="F1555" s="71">
        <v>704013</v>
      </c>
      <c r="G1555" s="72" t="s">
        <v>2255</v>
      </c>
      <c r="H1555" s="71">
        <v>70401</v>
      </c>
      <c r="I1555" s="70" t="s">
        <v>2504</v>
      </c>
      <c r="J1555" s="70" t="s">
        <v>2505</v>
      </c>
      <c r="K1555" s="73">
        <f t="shared" si="102"/>
        <v>3063</v>
      </c>
      <c r="L1555" s="74">
        <f t="shared" si="103"/>
        <v>774414</v>
      </c>
      <c r="M1555" s="75" t="str">
        <f t="shared" si="104"/>
        <v/>
      </c>
      <c r="N1555" s="75"/>
      <c r="O1555" s="75"/>
      <c r="P1555" s="75"/>
      <c r="Q1555" s="75">
        <f>+VLOOKUP(K1555,'20,04,2023'!Q$20:R$1052,2,0)</f>
        <v>774414</v>
      </c>
      <c r="R1555" s="74">
        <f>Q1555-L1555</f>
        <v>0</v>
      </c>
      <c r="S1555" s="75" t="s">
        <v>8324</v>
      </c>
    </row>
    <row r="1556" spans="1:19" s="75" customFormat="1" hidden="1" outlineLevel="1">
      <c r="A1556"/>
      <c r="B1556" s="33">
        <v>44964</v>
      </c>
      <c r="C1556" s="34" t="s">
        <v>2508</v>
      </c>
      <c r="D1556" s="34" t="s">
        <v>2256</v>
      </c>
      <c r="E1556" s="34" t="s">
        <v>2509</v>
      </c>
      <c r="F1556" s="35">
        <v>507744</v>
      </c>
      <c r="G1556" s="36" t="s">
        <v>2255</v>
      </c>
      <c r="H1556" s="35">
        <v>50774</v>
      </c>
      <c r="I1556" s="34" t="s">
        <v>2308</v>
      </c>
      <c r="J1556" s="34" t="s">
        <v>2309</v>
      </c>
      <c r="K1556" s="50">
        <f t="shared" si="102"/>
        <v>3064</v>
      </c>
      <c r="L1556" s="38">
        <f t="shared" si="103"/>
        <v>558518</v>
      </c>
      <c r="M1556" t="str">
        <f t="shared" si="104"/>
        <v/>
      </c>
      <c r="N1556"/>
      <c r="O1556"/>
      <c r="P1556"/>
      <c r="Q1556"/>
      <c r="R1556"/>
      <c r="S1556"/>
    </row>
    <row r="1557" spans="1:19" s="75" customFormat="1" hidden="1" outlineLevel="1">
      <c r="A1557"/>
      <c r="B1557" s="33">
        <v>44964</v>
      </c>
      <c r="C1557" s="34" t="s">
        <v>2510</v>
      </c>
      <c r="D1557" s="34" t="s">
        <v>2256</v>
      </c>
      <c r="E1557" s="34" t="s">
        <v>2511</v>
      </c>
      <c r="F1557" s="35">
        <v>3144098</v>
      </c>
      <c r="G1557" s="36" t="s">
        <v>2255</v>
      </c>
      <c r="H1557" s="35">
        <v>314410</v>
      </c>
      <c r="I1557" s="34" t="s">
        <v>2512</v>
      </c>
      <c r="J1557" s="34" t="s">
        <v>2513</v>
      </c>
      <c r="K1557" s="50">
        <f t="shared" si="102"/>
        <v>3065</v>
      </c>
      <c r="L1557" s="38">
        <f t="shared" si="103"/>
        <v>3458508</v>
      </c>
      <c r="M1557" t="str">
        <f t="shared" si="104"/>
        <v/>
      </c>
      <c r="N1557"/>
      <c r="O1557"/>
      <c r="P1557"/>
      <c r="Q1557"/>
      <c r="R1557"/>
      <c r="S1557"/>
    </row>
    <row r="1558" spans="1:19" hidden="1" outlineLevel="1">
      <c r="B1558" s="33">
        <v>44964</v>
      </c>
      <c r="C1558" s="34" t="s">
        <v>2514</v>
      </c>
      <c r="D1558" s="34" t="s">
        <v>2256</v>
      </c>
      <c r="E1558" s="34" t="s">
        <v>2515</v>
      </c>
      <c r="F1558" s="35">
        <v>2357956</v>
      </c>
      <c r="G1558" s="36" t="s">
        <v>2255</v>
      </c>
      <c r="H1558" s="35">
        <v>235796</v>
      </c>
      <c r="I1558" s="34" t="s">
        <v>2512</v>
      </c>
      <c r="J1558" s="34" t="s">
        <v>2513</v>
      </c>
      <c r="K1558" s="50">
        <f t="shared" si="102"/>
        <v>3066</v>
      </c>
      <c r="L1558" s="38">
        <f t="shared" si="103"/>
        <v>2593752</v>
      </c>
      <c r="M1558" t="str">
        <f t="shared" si="104"/>
        <v/>
      </c>
    </row>
    <row r="1559" spans="1:19" s="75" customFormat="1" hidden="1" outlineLevel="1">
      <c r="A1559"/>
      <c r="B1559" s="33">
        <v>44964</v>
      </c>
      <c r="C1559" s="34" t="s">
        <v>2516</v>
      </c>
      <c r="D1559" s="34" t="s">
        <v>2256</v>
      </c>
      <c r="E1559" s="34" t="s">
        <v>2517</v>
      </c>
      <c r="F1559" s="35">
        <v>5438235</v>
      </c>
      <c r="G1559" s="36" t="s">
        <v>2255</v>
      </c>
      <c r="H1559" s="35">
        <v>543824</v>
      </c>
      <c r="I1559" s="34" t="s">
        <v>2518</v>
      </c>
      <c r="J1559" s="34" t="s">
        <v>2519</v>
      </c>
      <c r="K1559" s="50">
        <f t="shared" si="102"/>
        <v>3068</v>
      </c>
      <c r="L1559" s="38">
        <f t="shared" si="103"/>
        <v>5982059</v>
      </c>
      <c r="M1559" t="str">
        <f t="shared" si="104"/>
        <v/>
      </c>
      <c r="N1559"/>
      <c r="O1559"/>
      <c r="P1559"/>
      <c r="Q1559"/>
      <c r="R1559"/>
      <c r="S1559"/>
    </row>
    <row r="1560" spans="1:19" s="75" customFormat="1" hidden="1" outlineLevel="1">
      <c r="A1560"/>
      <c r="B1560" s="33">
        <v>44964</v>
      </c>
      <c r="C1560" s="34" t="s">
        <v>2520</v>
      </c>
      <c r="D1560" s="34" t="s">
        <v>2256</v>
      </c>
      <c r="E1560" s="34" t="s">
        <v>2521</v>
      </c>
      <c r="F1560" s="35">
        <v>1540510</v>
      </c>
      <c r="G1560" s="36" t="s">
        <v>2255</v>
      </c>
      <c r="H1560" s="35">
        <v>154051</v>
      </c>
      <c r="I1560" s="34" t="s">
        <v>2308</v>
      </c>
      <c r="J1560" s="34" t="s">
        <v>2309</v>
      </c>
      <c r="K1560" s="50">
        <f t="shared" si="102"/>
        <v>3073</v>
      </c>
      <c r="L1560" s="38">
        <f t="shared" si="103"/>
        <v>1694561</v>
      </c>
      <c r="M1560" t="str">
        <f t="shared" si="104"/>
        <v/>
      </c>
      <c r="N1560"/>
      <c r="O1560"/>
      <c r="P1560"/>
      <c r="Q1560"/>
      <c r="R1560"/>
      <c r="S1560"/>
    </row>
    <row r="1561" spans="1:19" s="75" customFormat="1" outlineLevel="1">
      <c r="B1561" s="69">
        <v>44964</v>
      </c>
      <c r="C1561" s="70" t="s">
        <v>2522</v>
      </c>
      <c r="D1561" s="70" t="s">
        <v>2256</v>
      </c>
      <c r="E1561" s="70" t="s">
        <v>2523</v>
      </c>
      <c r="F1561" s="71">
        <v>1517775</v>
      </c>
      <c r="G1561" s="72" t="s">
        <v>2255</v>
      </c>
      <c r="H1561" s="71">
        <v>151778</v>
      </c>
      <c r="I1561" s="70" t="s">
        <v>2308</v>
      </c>
      <c r="J1561" s="70" t="s">
        <v>2309</v>
      </c>
      <c r="K1561" s="73">
        <f t="shared" si="102"/>
        <v>3077</v>
      </c>
      <c r="L1561" s="74">
        <f t="shared" si="103"/>
        <v>1669553</v>
      </c>
      <c r="M1561" s="75" t="str">
        <f t="shared" si="104"/>
        <v/>
      </c>
      <c r="Q1561" s="75">
        <f>+VLOOKUP(K1561,'20,04,2023'!Q$20:R$1052,2,0)</f>
        <v>1669553</v>
      </c>
      <c r="R1561" s="74">
        <f>Q1561-L1561</f>
        <v>0</v>
      </c>
      <c r="S1561" s="75" t="s">
        <v>8324</v>
      </c>
    </row>
    <row r="1562" spans="1:19" s="75" customFormat="1" hidden="1" outlineLevel="1">
      <c r="A1562"/>
      <c r="B1562" s="33">
        <v>44964</v>
      </c>
      <c r="C1562" s="34" t="s">
        <v>2524</v>
      </c>
      <c r="D1562" s="34" t="s">
        <v>2256</v>
      </c>
      <c r="E1562" s="34" t="s">
        <v>2525</v>
      </c>
      <c r="F1562" s="35">
        <v>709895</v>
      </c>
      <c r="G1562" s="36" t="s">
        <v>2255</v>
      </c>
      <c r="H1562" s="35">
        <v>70990</v>
      </c>
      <c r="I1562" s="34" t="s">
        <v>2308</v>
      </c>
      <c r="J1562" s="34" t="s">
        <v>2309</v>
      </c>
      <c r="K1562" s="50">
        <f t="shared" si="102"/>
        <v>3078</v>
      </c>
      <c r="L1562" s="38">
        <f t="shared" si="103"/>
        <v>780885</v>
      </c>
      <c r="M1562" t="str">
        <f t="shared" si="104"/>
        <v/>
      </c>
      <c r="N1562"/>
      <c r="O1562"/>
      <c r="P1562"/>
      <c r="Q1562"/>
      <c r="R1562"/>
      <c r="S1562"/>
    </row>
    <row r="1563" spans="1:19" s="75" customFormat="1" hidden="1" outlineLevel="1">
      <c r="A1563"/>
      <c r="B1563" s="33">
        <v>44964</v>
      </c>
      <c r="C1563" s="34" t="s">
        <v>2526</v>
      </c>
      <c r="D1563" s="34" t="s">
        <v>2256</v>
      </c>
      <c r="E1563" s="34" t="s">
        <v>2527</v>
      </c>
      <c r="F1563" s="35">
        <v>957191</v>
      </c>
      <c r="G1563" s="36" t="s">
        <v>2255</v>
      </c>
      <c r="H1563" s="35">
        <v>95719</v>
      </c>
      <c r="I1563" s="34" t="s">
        <v>2308</v>
      </c>
      <c r="J1563" s="34" t="s">
        <v>2309</v>
      </c>
      <c r="K1563" s="50">
        <f t="shared" si="102"/>
        <v>3079</v>
      </c>
      <c r="L1563" s="38">
        <f t="shared" si="103"/>
        <v>1052910</v>
      </c>
      <c r="M1563" t="str">
        <f t="shared" si="104"/>
        <v/>
      </c>
      <c r="N1563"/>
      <c r="O1563"/>
      <c r="P1563"/>
      <c r="Q1563"/>
      <c r="R1563"/>
      <c r="S1563"/>
    </row>
    <row r="1564" spans="1:19" s="75" customFormat="1" hidden="1" outlineLevel="1">
      <c r="A1564"/>
      <c r="B1564" s="33">
        <v>44964</v>
      </c>
      <c r="C1564" s="34" t="s">
        <v>2528</v>
      </c>
      <c r="D1564" s="34" t="s">
        <v>2256</v>
      </c>
      <c r="E1564" s="34" t="s">
        <v>2529</v>
      </c>
      <c r="F1564" s="35">
        <v>301092</v>
      </c>
      <c r="G1564" s="36" t="s">
        <v>2255</v>
      </c>
      <c r="H1564" s="35">
        <v>30109</v>
      </c>
      <c r="I1564" s="34" t="s">
        <v>2308</v>
      </c>
      <c r="J1564" s="34" t="s">
        <v>2309</v>
      </c>
      <c r="K1564" s="50">
        <f t="shared" si="102"/>
        <v>3080</v>
      </c>
      <c r="L1564" s="38">
        <f t="shared" si="103"/>
        <v>331201</v>
      </c>
      <c r="M1564" t="str">
        <f t="shared" si="104"/>
        <v/>
      </c>
      <c r="N1564"/>
      <c r="O1564"/>
      <c r="P1564"/>
      <c r="Q1564"/>
      <c r="R1564"/>
      <c r="S1564"/>
    </row>
    <row r="1565" spans="1:19" s="75" customFormat="1" hidden="1" outlineLevel="1">
      <c r="A1565"/>
      <c r="B1565" s="33">
        <v>44964</v>
      </c>
      <c r="C1565" s="34" t="s">
        <v>2530</v>
      </c>
      <c r="D1565" s="34" t="s">
        <v>2256</v>
      </c>
      <c r="E1565" s="34" t="s">
        <v>2531</v>
      </c>
      <c r="F1565" s="35">
        <v>553467</v>
      </c>
      <c r="G1565" s="36" t="s">
        <v>2255</v>
      </c>
      <c r="H1565" s="35">
        <v>55347</v>
      </c>
      <c r="I1565" s="34" t="s">
        <v>2308</v>
      </c>
      <c r="J1565" s="34" t="s">
        <v>2309</v>
      </c>
      <c r="K1565" s="50">
        <f t="shared" si="102"/>
        <v>3081</v>
      </c>
      <c r="L1565" s="38">
        <f t="shared" si="103"/>
        <v>608814</v>
      </c>
      <c r="M1565" t="str">
        <f t="shared" si="104"/>
        <v/>
      </c>
      <c r="N1565"/>
      <c r="O1565"/>
      <c r="P1565"/>
      <c r="Q1565"/>
      <c r="R1565"/>
      <c r="S1565"/>
    </row>
    <row r="1566" spans="1:19" s="75" customFormat="1" hidden="1" outlineLevel="1">
      <c r="A1566"/>
      <c r="B1566" s="33">
        <v>44964</v>
      </c>
      <c r="C1566" s="34" t="s">
        <v>6473</v>
      </c>
      <c r="D1566" s="34" t="s">
        <v>2256</v>
      </c>
      <c r="E1566" s="34"/>
      <c r="F1566" s="35">
        <v>0</v>
      </c>
      <c r="G1566" s="36" t="s">
        <v>2255</v>
      </c>
      <c r="H1566" s="35">
        <v>0</v>
      </c>
      <c r="I1566" s="34" t="s">
        <v>2991</v>
      </c>
      <c r="J1566" s="34" t="s">
        <v>2992</v>
      </c>
      <c r="K1566" s="50">
        <f t="shared" si="102"/>
        <v>3086</v>
      </c>
      <c r="L1566" s="38">
        <f t="shared" si="103"/>
        <v>0</v>
      </c>
      <c r="M1566" t="str">
        <f t="shared" si="104"/>
        <v/>
      </c>
      <c r="N1566"/>
      <c r="O1566"/>
      <c r="P1566"/>
      <c r="Q1566"/>
      <c r="R1566"/>
      <c r="S1566"/>
    </row>
    <row r="1567" spans="1:19" s="75" customFormat="1" hidden="1" outlineLevel="1">
      <c r="A1567"/>
      <c r="B1567" s="33">
        <v>44964</v>
      </c>
      <c r="C1567" s="34" t="s">
        <v>2533</v>
      </c>
      <c r="D1567" s="34" t="s">
        <v>2256</v>
      </c>
      <c r="E1567" s="34" t="s">
        <v>2534</v>
      </c>
      <c r="F1567" s="35">
        <v>742350</v>
      </c>
      <c r="G1567" s="36" t="s">
        <v>2255</v>
      </c>
      <c r="H1567" s="35">
        <v>74235</v>
      </c>
      <c r="I1567" s="34" t="s">
        <v>2535</v>
      </c>
      <c r="J1567" s="34" t="s">
        <v>2536</v>
      </c>
      <c r="K1567" s="50">
        <f t="shared" si="102"/>
        <v>3088</v>
      </c>
      <c r="L1567" s="38">
        <f t="shared" si="103"/>
        <v>816585</v>
      </c>
      <c r="M1567" t="str">
        <f t="shared" si="104"/>
        <v/>
      </c>
      <c r="N1567"/>
      <c r="O1567"/>
      <c r="P1567"/>
      <c r="Q1567"/>
      <c r="R1567"/>
      <c r="S1567"/>
    </row>
    <row r="1568" spans="1:19" s="75" customFormat="1" hidden="1" outlineLevel="1">
      <c r="A1568"/>
      <c r="B1568" s="33">
        <v>44964</v>
      </c>
      <c r="C1568" s="34" t="s">
        <v>2537</v>
      </c>
      <c r="D1568" s="34" t="s">
        <v>2256</v>
      </c>
      <c r="E1568" s="34" t="s">
        <v>2538</v>
      </c>
      <c r="F1568" s="35">
        <v>4363416</v>
      </c>
      <c r="G1568" s="36" t="s">
        <v>2255</v>
      </c>
      <c r="H1568" s="35">
        <v>436342</v>
      </c>
      <c r="I1568" s="34" t="s">
        <v>2535</v>
      </c>
      <c r="J1568" s="34" t="s">
        <v>2536</v>
      </c>
      <c r="K1568" s="50">
        <f t="shared" si="102"/>
        <v>3089</v>
      </c>
      <c r="L1568" s="38">
        <f t="shared" si="103"/>
        <v>4799758</v>
      </c>
      <c r="M1568" t="str">
        <f t="shared" si="104"/>
        <v/>
      </c>
      <c r="N1568"/>
      <c r="O1568"/>
      <c r="P1568"/>
      <c r="Q1568"/>
      <c r="R1568"/>
      <c r="S1568"/>
    </row>
    <row r="1569" spans="1:19" s="75" customFormat="1" hidden="1" outlineLevel="1">
      <c r="A1569"/>
      <c r="B1569" s="33">
        <v>44964</v>
      </c>
      <c r="C1569" s="34" t="s">
        <v>2539</v>
      </c>
      <c r="D1569" s="34" t="s">
        <v>2256</v>
      </c>
      <c r="E1569" s="34" t="s">
        <v>2540</v>
      </c>
      <c r="F1569" s="35">
        <v>734310</v>
      </c>
      <c r="G1569" s="36" t="s">
        <v>2255</v>
      </c>
      <c r="H1569" s="35">
        <v>73431</v>
      </c>
      <c r="I1569" s="34" t="s">
        <v>2541</v>
      </c>
      <c r="J1569" s="34" t="s">
        <v>2542</v>
      </c>
      <c r="K1569" s="50">
        <f t="shared" si="102"/>
        <v>3094</v>
      </c>
      <c r="L1569" s="38">
        <f t="shared" si="103"/>
        <v>807741</v>
      </c>
      <c r="M1569" t="str">
        <f t="shared" si="104"/>
        <v/>
      </c>
      <c r="N1569"/>
      <c r="O1569"/>
      <c r="P1569"/>
      <c r="Q1569"/>
      <c r="R1569"/>
      <c r="S1569"/>
    </row>
    <row r="1570" spans="1:19" hidden="1" outlineLevel="1">
      <c r="B1570" s="33">
        <v>44964</v>
      </c>
      <c r="C1570" s="34" t="s">
        <v>2543</v>
      </c>
      <c r="D1570" s="34" t="s">
        <v>2256</v>
      </c>
      <c r="E1570" s="34" t="s">
        <v>2544</v>
      </c>
      <c r="F1570" s="35">
        <v>1061159</v>
      </c>
      <c r="G1570" s="36" t="s">
        <v>2255</v>
      </c>
      <c r="H1570" s="35">
        <v>106116</v>
      </c>
      <c r="I1570" s="34" t="s">
        <v>2265</v>
      </c>
      <c r="J1570" s="34" t="s">
        <v>2266</v>
      </c>
      <c r="K1570" s="50">
        <f t="shared" si="102"/>
        <v>3095</v>
      </c>
      <c r="L1570" s="38">
        <f t="shared" si="103"/>
        <v>1167275</v>
      </c>
      <c r="M1570" t="str">
        <f t="shared" si="104"/>
        <v/>
      </c>
    </row>
    <row r="1571" spans="1:19" s="75" customFormat="1" hidden="1" outlineLevel="1">
      <c r="A1571"/>
      <c r="B1571" s="33">
        <v>44964</v>
      </c>
      <c r="C1571" s="34" t="s">
        <v>2545</v>
      </c>
      <c r="D1571" s="34" t="s">
        <v>2256</v>
      </c>
      <c r="E1571" s="34" t="s">
        <v>2546</v>
      </c>
      <c r="F1571" s="35">
        <v>346763</v>
      </c>
      <c r="G1571" s="36" t="s">
        <v>2255</v>
      </c>
      <c r="H1571" s="35">
        <v>34676</v>
      </c>
      <c r="I1571" s="34" t="s">
        <v>2265</v>
      </c>
      <c r="J1571" s="34" t="s">
        <v>2266</v>
      </c>
      <c r="K1571" s="50">
        <f t="shared" si="102"/>
        <v>3100</v>
      </c>
      <c r="L1571" s="38">
        <f t="shared" si="103"/>
        <v>381439</v>
      </c>
      <c r="M1571" t="str">
        <f t="shared" si="104"/>
        <v/>
      </c>
      <c r="N1571"/>
      <c r="O1571"/>
      <c r="P1571"/>
      <c r="Q1571"/>
      <c r="R1571"/>
      <c r="S1571"/>
    </row>
    <row r="1572" spans="1:19" s="75" customFormat="1" hidden="1" outlineLevel="1">
      <c r="A1572"/>
      <c r="B1572" s="33">
        <v>44964</v>
      </c>
      <c r="C1572" s="34" t="s">
        <v>2547</v>
      </c>
      <c r="D1572" s="34" t="s">
        <v>2256</v>
      </c>
      <c r="E1572" s="34" t="s">
        <v>2548</v>
      </c>
      <c r="F1572" s="35">
        <v>1209488</v>
      </c>
      <c r="G1572" s="36" t="s">
        <v>2255</v>
      </c>
      <c r="H1572" s="35">
        <v>120949</v>
      </c>
      <c r="I1572" s="34" t="s">
        <v>2265</v>
      </c>
      <c r="J1572" s="34" t="s">
        <v>2266</v>
      </c>
      <c r="K1572" s="50">
        <f t="shared" si="102"/>
        <v>3106</v>
      </c>
      <c r="L1572" s="38">
        <f t="shared" si="103"/>
        <v>1330437</v>
      </c>
      <c r="M1572" t="str">
        <f t="shared" si="104"/>
        <v/>
      </c>
      <c r="N1572"/>
      <c r="O1572"/>
      <c r="P1572"/>
      <c r="Q1572"/>
      <c r="R1572"/>
      <c r="S1572"/>
    </row>
    <row r="1573" spans="1:19" s="75" customFormat="1" hidden="1" outlineLevel="1">
      <c r="A1573"/>
      <c r="B1573" s="33">
        <v>44964</v>
      </c>
      <c r="C1573" s="34" t="s">
        <v>2549</v>
      </c>
      <c r="D1573" s="34" t="s">
        <v>2256</v>
      </c>
      <c r="E1573" s="34" t="s">
        <v>2550</v>
      </c>
      <c r="F1573" s="35">
        <v>1757856</v>
      </c>
      <c r="G1573" s="36" t="s">
        <v>2255</v>
      </c>
      <c r="H1573" s="35">
        <v>175786</v>
      </c>
      <c r="I1573" s="34" t="s">
        <v>2265</v>
      </c>
      <c r="J1573" s="34" t="s">
        <v>2266</v>
      </c>
      <c r="K1573" s="50">
        <f t="shared" si="102"/>
        <v>3107</v>
      </c>
      <c r="L1573" s="38">
        <f t="shared" si="103"/>
        <v>1933642</v>
      </c>
      <c r="M1573" t="str">
        <f t="shared" si="104"/>
        <v/>
      </c>
      <c r="N1573"/>
      <c r="O1573"/>
      <c r="P1573"/>
      <c r="Q1573"/>
      <c r="R1573"/>
      <c r="S1573"/>
    </row>
    <row r="1574" spans="1:19" s="75" customFormat="1" outlineLevel="1">
      <c r="B1574" s="69">
        <v>44964</v>
      </c>
      <c r="C1574" s="70" t="s">
        <v>2551</v>
      </c>
      <c r="D1574" s="70" t="s">
        <v>2256</v>
      </c>
      <c r="E1574" s="70" t="s">
        <v>2552</v>
      </c>
      <c r="F1574" s="71">
        <v>1199281</v>
      </c>
      <c r="G1574" s="72" t="s">
        <v>2255</v>
      </c>
      <c r="H1574" s="71">
        <v>119928</v>
      </c>
      <c r="I1574" s="70" t="s">
        <v>2265</v>
      </c>
      <c r="J1574" s="70" t="s">
        <v>2266</v>
      </c>
      <c r="K1574" s="73">
        <f t="shared" si="102"/>
        <v>3108</v>
      </c>
      <c r="L1574" s="74">
        <f t="shared" si="103"/>
        <v>1319209</v>
      </c>
      <c r="M1574" s="75" t="str">
        <f t="shared" si="104"/>
        <v/>
      </c>
      <c r="Q1574" s="75">
        <f>+VLOOKUP(K1574,'20,04,2023'!Q$20:R$1052,2,0)</f>
        <v>1319209</v>
      </c>
      <c r="R1574" s="74">
        <f>Q1574-L1574</f>
        <v>0</v>
      </c>
      <c r="S1574" s="75" t="s">
        <v>8324</v>
      </c>
    </row>
    <row r="1575" spans="1:19" s="75" customFormat="1" outlineLevel="1">
      <c r="B1575" s="69">
        <v>44964</v>
      </c>
      <c r="C1575" s="70" t="s">
        <v>2553</v>
      </c>
      <c r="D1575" s="70" t="s">
        <v>2256</v>
      </c>
      <c r="E1575" s="70" t="s">
        <v>2554</v>
      </c>
      <c r="F1575" s="71">
        <v>4004307</v>
      </c>
      <c r="G1575" s="72" t="s">
        <v>2255</v>
      </c>
      <c r="H1575" s="71">
        <v>400431</v>
      </c>
      <c r="I1575" s="70" t="s">
        <v>2265</v>
      </c>
      <c r="J1575" s="70" t="s">
        <v>2266</v>
      </c>
      <c r="K1575" s="73">
        <f t="shared" si="102"/>
        <v>3109</v>
      </c>
      <c r="L1575" s="74">
        <f t="shared" si="103"/>
        <v>4404738</v>
      </c>
      <c r="M1575" s="75" t="str">
        <f t="shared" si="104"/>
        <v/>
      </c>
      <c r="Q1575" s="75">
        <f>+VLOOKUP(K1575,'20,04,2023'!Q$20:R$1052,2,0)</f>
        <v>4404738</v>
      </c>
      <c r="R1575" s="74">
        <f>Q1575-L1575</f>
        <v>0</v>
      </c>
      <c r="S1575" s="75" t="s">
        <v>8324</v>
      </c>
    </row>
    <row r="1576" spans="1:19" s="75" customFormat="1" hidden="1" outlineLevel="1">
      <c r="A1576"/>
      <c r="B1576" s="33">
        <v>44964</v>
      </c>
      <c r="C1576" s="34" t="s">
        <v>2555</v>
      </c>
      <c r="D1576" s="34" t="s">
        <v>2256</v>
      </c>
      <c r="E1576" s="34" t="s">
        <v>2556</v>
      </c>
      <c r="F1576" s="35">
        <v>1037890</v>
      </c>
      <c r="G1576" s="36" t="s">
        <v>2255</v>
      </c>
      <c r="H1576" s="35">
        <v>103789</v>
      </c>
      <c r="I1576" s="34" t="s">
        <v>2308</v>
      </c>
      <c r="J1576" s="34" t="s">
        <v>2309</v>
      </c>
      <c r="K1576" s="50">
        <f t="shared" si="102"/>
        <v>3116</v>
      </c>
      <c r="L1576" s="38">
        <f t="shared" si="103"/>
        <v>1141679</v>
      </c>
      <c r="M1576" t="str">
        <f t="shared" si="104"/>
        <v/>
      </c>
      <c r="N1576"/>
      <c r="O1576"/>
      <c r="P1576"/>
      <c r="Q1576"/>
      <c r="R1576"/>
      <c r="S1576"/>
    </row>
    <row r="1577" spans="1:19" s="75" customFormat="1" hidden="1" outlineLevel="1">
      <c r="A1577"/>
      <c r="B1577" s="33">
        <v>44964</v>
      </c>
      <c r="C1577" s="34" t="s">
        <v>2557</v>
      </c>
      <c r="D1577" s="34" t="s">
        <v>2256</v>
      </c>
      <c r="E1577" s="34" t="s">
        <v>2558</v>
      </c>
      <c r="F1577" s="35">
        <v>1173355</v>
      </c>
      <c r="G1577" s="36" t="s">
        <v>2255</v>
      </c>
      <c r="H1577" s="35">
        <v>117336</v>
      </c>
      <c r="I1577" s="34" t="s">
        <v>2308</v>
      </c>
      <c r="J1577" s="34" t="s">
        <v>2309</v>
      </c>
      <c r="K1577" s="50">
        <f t="shared" si="102"/>
        <v>3117</v>
      </c>
      <c r="L1577" s="38">
        <f t="shared" si="103"/>
        <v>1290691</v>
      </c>
      <c r="M1577" t="str">
        <f t="shared" si="104"/>
        <v/>
      </c>
      <c r="N1577"/>
      <c r="O1577"/>
      <c r="P1577"/>
      <c r="Q1577"/>
      <c r="R1577"/>
      <c r="S1577"/>
    </row>
    <row r="1578" spans="1:19" s="75" customFormat="1" hidden="1" outlineLevel="1">
      <c r="A1578"/>
      <c r="B1578" s="33">
        <v>44964</v>
      </c>
      <c r="C1578" s="34" t="s">
        <v>2559</v>
      </c>
      <c r="D1578" s="34" t="s">
        <v>2256</v>
      </c>
      <c r="E1578" s="34" t="s">
        <v>2560</v>
      </c>
      <c r="F1578" s="35">
        <v>367155</v>
      </c>
      <c r="G1578" s="36" t="s">
        <v>2255</v>
      </c>
      <c r="H1578" s="35">
        <v>36716</v>
      </c>
      <c r="I1578" s="34" t="s">
        <v>2308</v>
      </c>
      <c r="J1578" s="34" t="s">
        <v>2309</v>
      </c>
      <c r="K1578" s="50">
        <f t="shared" si="102"/>
        <v>3119</v>
      </c>
      <c r="L1578" s="38">
        <f t="shared" si="103"/>
        <v>403871</v>
      </c>
      <c r="M1578" t="str">
        <f t="shared" si="104"/>
        <v/>
      </c>
      <c r="N1578"/>
      <c r="O1578"/>
      <c r="P1578"/>
      <c r="Q1578"/>
      <c r="R1578"/>
      <c r="S1578"/>
    </row>
    <row r="1579" spans="1:19" s="75" customFormat="1" hidden="1" outlineLevel="1">
      <c r="A1579"/>
      <c r="B1579" s="33">
        <v>44964</v>
      </c>
      <c r="C1579" s="34" t="s">
        <v>2561</v>
      </c>
      <c r="D1579" s="34" t="s">
        <v>2256</v>
      </c>
      <c r="E1579" s="34" t="s">
        <v>2562</v>
      </c>
      <c r="F1579" s="35">
        <v>1091091</v>
      </c>
      <c r="G1579" s="36" t="s">
        <v>2255</v>
      </c>
      <c r="H1579" s="35">
        <v>109109</v>
      </c>
      <c r="I1579" s="34" t="s">
        <v>2308</v>
      </c>
      <c r="J1579" s="34" t="s">
        <v>2309</v>
      </c>
      <c r="K1579" s="50">
        <f t="shared" si="102"/>
        <v>3120</v>
      </c>
      <c r="L1579" s="38">
        <f t="shared" si="103"/>
        <v>1200200</v>
      </c>
      <c r="M1579" t="str">
        <f t="shared" si="104"/>
        <v/>
      </c>
      <c r="N1579"/>
      <c r="O1579"/>
      <c r="P1579"/>
      <c r="Q1579"/>
      <c r="R1579"/>
      <c r="S1579"/>
    </row>
    <row r="1580" spans="1:19" s="75" customFormat="1" hidden="1" outlineLevel="1">
      <c r="A1580"/>
      <c r="B1580" s="33">
        <v>44964</v>
      </c>
      <c r="C1580" s="34" t="s">
        <v>2563</v>
      </c>
      <c r="D1580" s="34" t="s">
        <v>2256</v>
      </c>
      <c r="E1580" s="34" t="s">
        <v>2564</v>
      </c>
      <c r="F1580" s="35">
        <v>2143142</v>
      </c>
      <c r="G1580" s="36" t="s">
        <v>2255</v>
      </c>
      <c r="H1580" s="35">
        <v>214314</v>
      </c>
      <c r="I1580" s="34" t="s">
        <v>2565</v>
      </c>
      <c r="J1580" s="34" t="s">
        <v>2566</v>
      </c>
      <c r="K1580" s="50">
        <f t="shared" si="102"/>
        <v>3122</v>
      </c>
      <c r="L1580" s="38">
        <f t="shared" si="103"/>
        <v>2357456</v>
      </c>
      <c r="M1580" t="str">
        <f t="shared" si="104"/>
        <v/>
      </c>
      <c r="N1580"/>
      <c r="O1580"/>
      <c r="P1580"/>
      <c r="Q1580"/>
      <c r="R1580"/>
      <c r="S1580"/>
    </row>
    <row r="1581" spans="1:19" hidden="1" outlineLevel="1">
      <c r="B1581" s="33">
        <v>44965</v>
      </c>
      <c r="C1581" s="34" t="s">
        <v>5436</v>
      </c>
      <c r="D1581" s="34" t="s">
        <v>2961</v>
      </c>
      <c r="E1581" s="34" t="s">
        <v>6474</v>
      </c>
      <c r="F1581" s="35">
        <v>-1096977</v>
      </c>
      <c r="G1581" s="36" t="s">
        <v>2568</v>
      </c>
      <c r="H1581" s="35">
        <v>-87758</v>
      </c>
      <c r="I1581" s="34" t="s">
        <v>2265</v>
      </c>
      <c r="J1581" s="34" t="s">
        <v>2266</v>
      </c>
      <c r="K1581">
        <f t="shared" si="102"/>
        <v>182</v>
      </c>
      <c r="L1581" s="38">
        <f t="shared" si="103"/>
        <v>-1184735</v>
      </c>
      <c r="M1581" t="str">
        <f t="shared" si="104"/>
        <v>HT</v>
      </c>
      <c r="Q1581" t="e">
        <f>+VLOOKUP(K1581,'22.04.2023'!O$182:P$408,2,0)</f>
        <v>#N/A</v>
      </c>
    </row>
    <row r="1582" spans="1:19" s="75" customFormat="1" hidden="1" outlineLevel="1">
      <c r="A1582"/>
      <c r="B1582" s="33">
        <v>44965</v>
      </c>
      <c r="C1582" s="34" t="s">
        <v>5437</v>
      </c>
      <c r="D1582" s="34" t="s">
        <v>2961</v>
      </c>
      <c r="E1582" s="34" t="s">
        <v>6475</v>
      </c>
      <c r="F1582" s="35">
        <v>-111058</v>
      </c>
      <c r="G1582" s="36" t="s">
        <v>2568</v>
      </c>
      <c r="H1582" s="35">
        <v>-8885</v>
      </c>
      <c r="I1582" s="34" t="s">
        <v>2265</v>
      </c>
      <c r="J1582" s="34" t="s">
        <v>2266</v>
      </c>
      <c r="K1582">
        <f t="shared" si="102"/>
        <v>183</v>
      </c>
      <c r="L1582" s="38">
        <f t="shared" si="103"/>
        <v>-119943</v>
      </c>
      <c r="M1582" t="str">
        <f t="shared" si="104"/>
        <v>HT</v>
      </c>
      <c r="N1582"/>
      <c r="O1582"/>
      <c r="P1582"/>
      <c r="Q1582" t="e">
        <f>+VLOOKUP(K1582,'22.04.2023'!O$182:P$408,2,0)</f>
        <v>#N/A</v>
      </c>
      <c r="R1582"/>
      <c r="S1582"/>
    </row>
    <row r="1583" spans="1:19" s="75" customFormat="1" hidden="1" outlineLevel="1">
      <c r="A1583"/>
      <c r="B1583" s="33">
        <v>44965</v>
      </c>
      <c r="C1583" s="34" t="s">
        <v>6476</v>
      </c>
      <c r="D1583" s="34" t="s">
        <v>2961</v>
      </c>
      <c r="E1583" s="34" t="s">
        <v>6477</v>
      </c>
      <c r="F1583" s="35">
        <v>-407956</v>
      </c>
      <c r="G1583" s="36" t="s">
        <v>2568</v>
      </c>
      <c r="H1583" s="35">
        <v>-32636</v>
      </c>
      <c r="I1583" s="34" t="s">
        <v>2265</v>
      </c>
      <c r="J1583" s="34" t="s">
        <v>2266</v>
      </c>
      <c r="K1583">
        <f t="shared" si="102"/>
        <v>228</v>
      </c>
      <c r="L1583" s="38">
        <f t="shared" si="103"/>
        <v>-440592</v>
      </c>
      <c r="M1583" t="str">
        <f t="shared" si="104"/>
        <v>HT</v>
      </c>
      <c r="N1583"/>
      <c r="O1583"/>
      <c r="P1583"/>
      <c r="Q1583" t="e">
        <f>+VLOOKUP(K1583,'22.04.2023'!O$182:P$408,2,0)</f>
        <v>#N/A</v>
      </c>
      <c r="R1583"/>
      <c r="S1583"/>
    </row>
    <row r="1584" spans="1:19" hidden="1" outlineLevel="1">
      <c r="B1584" s="33">
        <v>44965</v>
      </c>
      <c r="C1584" s="34" t="s">
        <v>6478</v>
      </c>
      <c r="D1584" s="34" t="s">
        <v>3460</v>
      </c>
      <c r="E1584" s="34" t="s">
        <v>5481</v>
      </c>
      <c r="F1584" s="35">
        <v>-877525</v>
      </c>
      <c r="G1584" s="36" t="s">
        <v>2568</v>
      </c>
      <c r="H1584" s="35">
        <v>-70202</v>
      </c>
      <c r="I1584" s="34" t="s">
        <v>2308</v>
      </c>
      <c r="J1584" s="34" t="s">
        <v>2309</v>
      </c>
      <c r="K1584">
        <f t="shared" si="102"/>
        <v>2281</v>
      </c>
      <c r="L1584" s="38">
        <f t="shared" si="103"/>
        <v>-947727</v>
      </c>
      <c r="M1584" t="str">
        <f t="shared" si="104"/>
        <v>HT</v>
      </c>
      <c r="Q1584" t="e">
        <f>+VLOOKUP(K1584,'22.04.2023'!O$182:P$408,2,0)</f>
        <v>#N/A</v>
      </c>
    </row>
    <row r="1585" spans="1:19" s="75" customFormat="1" hidden="1" outlineLevel="1">
      <c r="A1585"/>
      <c r="B1585" s="33">
        <v>44965</v>
      </c>
      <c r="C1585" s="34" t="s">
        <v>2570</v>
      </c>
      <c r="D1585" s="34" t="s">
        <v>2256</v>
      </c>
      <c r="E1585" s="34" t="s">
        <v>2571</v>
      </c>
      <c r="F1585" s="35">
        <v>995876</v>
      </c>
      <c r="G1585" s="36" t="s">
        <v>2255</v>
      </c>
      <c r="H1585" s="35">
        <v>99588</v>
      </c>
      <c r="I1585" s="34" t="s">
        <v>2308</v>
      </c>
      <c r="J1585" s="34" t="s">
        <v>2309</v>
      </c>
      <c r="K1585" s="50">
        <f t="shared" si="102"/>
        <v>3124</v>
      </c>
      <c r="L1585" s="38">
        <f t="shared" si="103"/>
        <v>1095464</v>
      </c>
      <c r="M1585" t="str">
        <f t="shared" si="104"/>
        <v/>
      </c>
      <c r="N1585"/>
      <c r="O1585"/>
      <c r="P1585"/>
      <c r="Q1585"/>
      <c r="R1585"/>
      <c r="S1585"/>
    </row>
    <row r="1586" spans="1:19" s="75" customFormat="1" hidden="1" outlineLevel="1">
      <c r="A1586"/>
      <c r="B1586" s="33">
        <v>44965</v>
      </c>
      <c r="C1586" s="34" t="s">
        <v>2572</v>
      </c>
      <c r="D1586" s="34" t="s">
        <v>2256</v>
      </c>
      <c r="E1586" s="34" t="s">
        <v>2573</v>
      </c>
      <c r="F1586" s="35">
        <v>737956</v>
      </c>
      <c r="G1586" s="36" t="s">
        <v>2255</v>
      </c>
      <c r="H1586" s="35">
        <v>73796</v>
      </c>
      <c r="I1586" s="34" t="s">
        <v>2308</v>
      </c>
      <c r="J1586" s="34" t="s">
        <v>2309</v>
      </c>
      <c r="K1586" s="50">
        <f t="shared" si="102"/>
        <v>3125</v>
      </c>
      <c r="L1586" s="38">
        <f t="shared" si="103"/>
        <v>811752</v>
      </c>
      <c r="M1586" t="str">
        <f t="shared" si="104"/>
        <v/>
      </c>
      <c r="N1586"/>
      <c r="O1586"/>
      <c r="P1586"/>
      <c r="Q1586"/>
      <c r="R1586"/>
      <c r="S1586"/>
    </row>
    <row r="1587" spans="1:19" s="75" customFormat="1" hidden="1" outlineLevel="1">
      <c r="A1587"/>
      <c r="B1587" s="33">
        <v>44965</v>
      </c>
      <c r="C1587" s="34" t="s">
        <v>2574</v>
      </c>
      <c r="D1587" s="34" t="s">
        <v>2256</v>
      </c>
      <c r="E1587" s="34" t="s">
        <v>2575</v>
      </c>
      <c r="F1587" s="35">
        <v>1356532</v>
      </c>
      <c r="G1587" s="36" t="s">
        <v>2255</v>
      </c>
      <c r="H1587" s="35">
        <v>135653</v>
      </c>
      <c r="I1587" s="34" t="s">
        <v>2308</v>
      </c>
      <c r="J1587" s="34" t="s">
        <v>2309</v>
      </c>
      <c r="K1587" s="50">
        <f t="shared" si="102"/>
        <v>3126</v>
      </c>
      <c r="L1587" s="38">
        <f t="shared" si="103"/>
        <v>1492185</v>
      </c>
      <c r="M1587" t="str">
        <f t="shared" si="104"/>
        <v/>
      </c>
      <c r="N1587"/>
      <c r="O1587"/>
      <c r="P1587"/>
      <c r="Q1587"/>
      <c r="R1587"/>
      <c r="S1587"/>
    </row>
    <row r="1588" spans="1:19" s="75" customFormat="1" hidden="1" outlineLevel="1">
      <c r="A1588"/>
      <c r="B1588" s="33">
        <v>44965</v>
      </c>
      <c r="C1588" s="34" t="s">
        <v>6479</v>
      </c>
      <c r="D1588" s="34" t="s">
        <v>2256</v>
      </c>
      <c r="E1588" s="34" t="s">
        <v>6480</v>
      </c>
      <c r="F1588" s="35">
        <v>3689780</v>
      </c>
      <c r="G1588" s="36" t="s">
        <v>2255</v>
      </c>
      <c r="H1588" s="35">
        <v>368978</v>
      </c>
      <c r="I1588" s="34" t="s">
        <v>2991</v>
      </c>
      <c r="J1588" s="34" t="s">
        <v>2992</v>
      </c>
      <c r="K1588" s="50">
        <f t="shared" si="102"/>
        <v>3129</v>
      </c>
      <c r="L1588" s="38">
        <f t="shared" si="103"/>
        <v>4058758</v>
      </c>
      <c r="M1588" t="str">
        <f t="shared" si="104"/>
        <v/>
      </c>
      <c r="N1588"/>
      <c r="O1588"/>
      <c r="P1588"/>
      <c r="Q1588"/>
      <c r="R1588"/>
      <c r="S1588"/>
    </row>
    <row r="1589" spans="1:19" hidden="1" outlineLevel="1">
      <c r="B1589" s="33">
        <v>44965</v>
      </c>
      <c r="C1589" s="34" t="s">
        <v>2576</v>
      </c>
      <c r="D1589" s="34" t="s">
        <v>2256</v>
      </c>
      <c r="E1589" s="34" t="s">
        <v>2577</v>
      </c>
      <c r="F1589" s="35">
        <v>3974475</v>
      </c>
      <c r="G1589" s="36" t="s">
        <v>2255</v>
      </c>
      <c r="H1589" s="35">
        <v>397448</v>
      </c>
      <c r="I1589" s="34" t="s">
        <v>2350</v>
      </c>
      <c r="J1589" s="34" t="s">
        <v>2351</v>
      </c>
      <c r="K1589" s="50">
        <f t="shared" si="102"/>
        <v>3134</v>
      </c>
      <c r="L1589" s="38">
        <f t="shared" si="103"/>
        <v>4371923</v>
      </c>
      <c r="M1589" t="str">
        <f t="shared" si="104"/>
        <v/>
      </c>
    </row>
    <row r="1590" spans="1:19" hidden="1" outlineLevel="1">
      <c r="B1590" s="33">
        <v>44965</v>
      </c>
      <c r="C1590" s="34" t="s">
        <v>2578</v>
      </c>
      <c r="D1590" s="34" t="s">
        <v>2256</v>
      </c>
      <c r="E1590" s="34" t="s">
        <v>2579</v>
      </c>
      <c r="F1590" s="35">
        <v>589905</v>
      </c>
      <c r="G1590" s="36" t="s">
        <v>2255</v>
      </c>
      <c r="H1590" s="35">
        <v>58991</v>
      </c>
      <c r="I1590" s="34" t="s">
        <v>2504</v>
      </c>
      <c r="J1590" s="34" t="s">
        <v>2505</v>
      </c>
      <c r="K1590" s="50">
        <f t="shared" si="102"/>
        <v>3137</v>
      </c>
      <c r="L1590" s="38">
        <f t="shared" si="103"/>
        <v>648896</v>
      </c>
      <c r="M1590" t="str">
        <f t="shared" si="104"/>
        <v/>
      </c>
    </row>
    <row r="1591" spans="1:19" s="75" customFormat="1" hidden="1" outlineLevel="1">
      <c r="A1591"/>
      <c r="B1591" s="33">
        <v>44965</v>
      </c>
      <c r="C1591" s="34" t="s">
        <v>2580</v>
      </c>
      <c r="D1591" s="34" t="s">
        <v>2256</v>
      </c>
      <c r="E1591" s="34" t="s">
        <v>2581</v>
      </c>
      <c r="F1591" s="35">
        <v>553467</v>
      </c>
      <c r="G1591" s="36" t="s">
        <v>2255</v>
      </c>
      <c r="H1591" s="35">
        <v>55347</v>
      </c>
      <c r="I1591" s="34" t="s">
        <v>2308</v>
      </c>
      <c r="J1591" s="34" t="s">
        <v>2309</v>
      </c>
      <c r="K1591" s="50">
        <f t="shared" si="102"/>
        <v>3139</v>
      </c>
      <c r="L1591" s="38">
        <f t="shared" si="103"/>
        <v>608814</v>
      </c>
      <c r="M1591" t="str">
        <f t="shared" si="104"/>
        <v/>
      </c>
      <c r="N1591"/>
      <c r="O1591"/>
      <c r="P1591"/>
      <c r="Q1591"/>
      <c r="R1591"/>
      <c r="S1591"/>
    </row>
    <row r="1592" spans="1:19" s="75" customFormat="1" hidden="1" outlineLevel="1">
      <c r="A1592"/>
      <c r="B1592" s="33">
        <v>44965</v>
      </c>
      <c r="C1592" s="34" t="s">
        <v>2582</v>
      </c>
      <c r="D1592" s="34" t="s">
        <v>2256</v>
      </c>
      <c r="E1592" s="34" t="s">
        <v>2531</v>
      </c>
      <c r="F1592" s="35">
        <v>704013</v>
      </c>
      <c r="G1592" s="36" t="s">
        <v>2255</v>
      </c>
      <c r="H1592" s="35">
        <v>70401</v>
      </c>
      <c r="I1592" s="34" t="s">
        <v>2308</v>
      </c>
      <c r="J1592" s="34" t="s">
        <v>2309</v>
      </c>
      <c r="K1592" s="50">
        <f t="shared" si="102"/>
        <v>3140</v>
      </c>
      <c r="L1592" s="38">
        <f t="shared" si="103"/>
        <v>774414</v>
      </c>
      <c r="M1592" t="str">
        <f t="shared" si="104"/>
        <v/>
      </c>
      <c r="N1592"/>
      <c r="O1592"/>
      <c r="P1592"/>
      <c r="Q1592"/>
      <c r="R1592"/>
      <c r="S1592"/>
    </row>
    <row r="1593" spans="1:19" s="75" customFormat="1" hidden="1" outlineLevel="1">
      <c r="A1593"/>
      <c r="B1593" s="33">
        <v>44965</v>
      </c>
      <c r="C1593" s="34" t="s">
        <v>2583</v>
      </c>
      <c r="D1593" s="34" t="s">
        <v>2256</v>
      </c>
      <c r="E1593" s="34" t="s">
        <v>2584</v>
      </c>
      <c r="F1593" s="35">
        <v>806200</v>
      </c>
      <c r="G1593" s="36" t="s">
        <v>2255</v>
      </c>
      <c r="H1593" s="35">
        <v>80620</v>
      </c>
      <c r="I1593" s="34" t="s">
        <v>2308</v>
      </c>
      <c r="J1593" s="34" t="s">
        <v>2309</v>
      </c>
      <c r="K1593" s="50">
        <f t="shared" si="102"/>
        <v>3142</v>
      </c>
      <c r="L1593" s="38">
        <f t="shared" si="103"/>
        <v>886820</v>
      </c>
      <c r="M1593" t="str">
        <f t="shared" si="104"/>
        <v/>
      </c>
      <c r="N1593"/>
      <c r="O1593"/>
      <c r="P1593"/>
      <c r="Q1593"/>
      <c r="R1593"/>
      <c r="S1593"/>
    </row>
    <row r="1594" spans="1:19" s="75" customFormat="1" hidden="1" outlineLevel="1">
      <c r="A1594"/>
      <c r="B1594" s="33">
        <v>44965</v>
      </c>
      <c r="C1594" s="34" t="s">
        <v>2585</v>
      </c>
      <c r="D1594" s="34" t="s">
        <v>2256</v>
      </c>
      <c r="E1594" s="34" t="s">
        <v>2586</v>
      </c>
      <c r="F1594" s="35">
        <v>3684540</v>
      </c>
      <c r="G1594" s="36" t="s">
        <v>2255</v>
      </c>
      <c r="H1594" s="35">
        <v>368454</v>
      </c>
      <c r="I1594" s="34" t="s">
        <v>2587</v>
      </c>
      <c r="J1594" s="34" t="s">
        <v>2588</v>
      </c>
      <c r="K1594" s="50">
        <f t="shared" si="102"/>
        <v>3145</v>
      </c>
      <c r="L1594" s="38">
        <f t="shared" si="103"/>
        <v>4052994</v>
      </c>
      <c r="M1594" t="str">
        <f t="shared" si="104"/>
        <v/>
      </c>
      <c r="N1594"/>
      <c r="O1594"/>
      <c r="P1594"/>
      <c r="Q1594"/>
      <c r="R1594"/>
      <c r="S1594"/>
    </row>
    <row r="1595" spans="1:19" s="75" customFormat="1" hidden="1" outlineLevel="1">
      <c r="A1595"/>
      <c r="B1595" s="33">
        <v>44965</v>
      </c>
      <c r="C1595" s="34" t="s">
        <v>2589</v>
      </c>
      <c r="D1595" s="34" t="s">
        <v>2256</v>
      </c>
      <c r="E1595" s="34" t="s">
        <v>2590</v>
      </c>
      <c r="F1595" s="35">
        <v>1890675</v>
      </c>
      <c r="G1595" s="36" t="s">
        <v>2255</v>
      </c>
      <c r="H1595" s="35">
        <v>189068</v>
      </c>
      <c r="I1595" s="34" t="s">
        <v>2591</v>
      </c>
      <c r="J1595" s="34" t="s">
        <v>2592</v>
      </c>
      <c r="K1595" s="50">
        <f t="shared" si="102"/>
        <v>3146</v>
      </c>
      <c r="L1595" s="38">
        <f t="shared" si="103"/>
        <v>2079743</v>
      </c>
      <c r="M1595" t="str">
        <f t="shared" si="104"/>
        <v/>
      </c>
      <c r="N1595"/>
      <c r="O1595"/>
      <c r="P1595"/>
      <c r="Q1595"/>
      <c r="R1595"/>
      <c r="S1595"/>
    </row>
    <row r="1596" spans="1:19" hidden="1" outlineLevel="1">
      <c r="B1596" s="33">
        <v>44965</v>
      </c>
      <c r="C1596" s="34" t="s">
        <v>2593</v>
      </c>
      <c r="D1596" s="34" t="s">
        <v>2256</v>
      </c>
      <c r="E1596" s="34" t="s">
        <v>2594</v>
      </c>
      <c r="F1596" s="35">
        <v>1060500</v>
      </c>
      <c r="G1596" s="36" t="s">
        <v>2255</v>
      </c>
      <c r="H1596" s="35">
        <v>106050</v>
      </c>
      <c r="I1596" s="34" t="s">
        <v>2595</v>
      </c>
      <c r="J1596" s="34" t="s">
        <v>2596</v>
      </c>
      <c r="K1596" s="50">
        <f t="shared" si="102"/>
        <v>3147</v>
      </c>
      <c r="L1596" s="38">
        <f t="shared" si="103"/>
        <v>1166550</v>
      </c>
      <c r="M1596" t="str">
        <f t="shared" si="104"/>
        <v/>
      </c>
    </row>
    <row r="1597" spans="1:19" hidden="1" outlineLevel="1">
      <c r="B1597" s="33">
        <v>44965</v>
      </c>
      <c r="C1597" s="34" t="s">
        <v>2597</v>
      </c>
      <c r="D1597" s="34" t="s">
        <v>2256</v>
      </c>
      <c r="E1597" s="34" t="s">
        <v>2598</v>
      </c>
      <c r="F1597" s="35">
        <v>1481830</v>
      </c>
      <c r="G1597" s="36" t="s">
        <v>2255</v>
      </c>
      <c r="H1597" s="35">
        <v>148183</v>
      </c>
      <c r="I1597" s="34" t="s">
        <v>2599</v>
      </c>
      <c r="J1597" s="34" t="s">
        <v>2600</v>
      </c>
      <c r="K1597" s="50">
        <f t="shared" si="102"/>
        <v>3148</v>
      </c>
      <c r="L1597" s="38">
        <f t="shared" si="103"/>
        <v>1630013</v>
      </c>
      <c r="M1597" t="str">
        <f t="shared" si="104"/>
        <v/>
      </c>
    </row>
    <row r="1598" spans="1:19" hidden="1" outlineLevel="1">
      <c r="B1598" s="33">
        <v>44965</v>
      </c>
      <c r="C1598" s="34" t="s">
        <v>2601</v>
      </c>
      <c r="D1598" s="34" t="s">
        <v>2256</v>
      </c>
      <c r="E1598" s="34" t="s">
        <v>2602</v>
      </c>
      <c r="F1598" s="35">
        <v>530250</v>
      </c>
      <c r="G1598" s="36" t="s">
        <v>2255</v>
      </c>
      <c r="H1598" s="35">
        <v>53025</v>
      </c>
      <c r="I1598" s="34" t="s">
        <v>2603</v>
      </c>
      <c r="J1598" s="34" t="s">
        <v>2604</v>
      </c>
      <c r="K1598" s="50">
        <f t="shared" si="102"/>
        <v>3150</v>
      </c>
      <c r="L1598" s="38">
        <f t="shared" si="103"/>
        <v>583275</v>
      </c>
      <c r="M1598" t="str">
        <f t="shared" si="104"/>
        <v/>
      </c>
    </row>
    <row r="1599" spans="1:19" s="75" customFormat="1" hidden="1" outlineLevel="1">
      <c r="A1599"/>
      <c r="B1599" s="33">
        <v>44965</v>
      </c>
      <c r="C1599" s="34" t="s">
        <v>2605</v>
      </c>
      <c r="D1599" s="34" t="s">
        <v>2256</v>
      </c>
      <c r="E1599" s="34" t="s">
        <v>2606</v>
      </c>
      <c r="F1599" s="35">
        <v>1477735</v>
      </c>
      <c r="G1599" s="36" t="s">
        <v>2255</v>
      </c>
      <c r="H1599" s="35">
        <v>147774</v>
      </c>
      <c r="I1599" s="34" t="s">
        <v>2603</v>
      </c>
      <c r="J1599" s="34" t="s">
        <v>2604</v>
      </c>
      <c r="K1599" s="50">
        <f t="shared" si="102"/>
        <v>3151</v>
      </c>
      <c r="L1599" s="38">
        <f t="shared" si="103"/>
        <v>1625509</v>
      </c>
      <c r="M1599" t="str">
        <f t="shared" si="104"/>
        <v/>
      </c>
      <c r="N1599"/>
      <c r="O1599"/>
      <c r="P1599"/>
      <c r="Q1599"/>
      <c r="R1599"/>
      <c r="S1599"/>
    </row>
    <row r="1600" spans="1:19" s="75" customFormat="1" hidden="1" outlineLevel="1">
      <c r="A1600"/>
      <c r="B1600" s="33">
        <v>44965</v>
      </c>
      <c r="C1600" s="34" t="s">
        <v>2607</v>
      </c>
      <c r="D1600" s="34" t="s">
        <v>2256</v>
      </c>
      <c r="E1600" s="34" t="s">
        <v>2608</v>
      </c>
      <c r="F1600" s="35">
        <v>9742210</v>
      </c>
      <c r="G1600" s="36" t="s">
        <v>2255</v>
      </c>
      <c r="H1600" s="35">
        <v>974221</v>
      </c>
      <c r="I1600" s="34" t="s">
        <v>2609</v>
      </c>
      <c r="J1600" s="34" t="s">
        <v>2610</v>
      </c>
      <c r="K1600" s="50">
        <f t="shared" si="102"/>
        <v>3155</v>
      </c>
      <c r="L1600" s="38">
        <f t="shared" si="103"/>
        <v>10716431</v>
      </c>
      <c r="M1600" t="str">
        <f t="shared" si="104"/>
        <v/>
      </c>
      <c r="N1600"/>
      <c r="O1600"/>
      <c r="P1600"/>
      <c r="Q1600"/>
      <c r="R1600"/>
      <c r="S1600"/>
    </row>
    <row r="1601" spans="1:19" hidden="1" outlineLevel="1">
      <c r="B1601" s="33">
        <v>44965</v>
      </c>
      <c r="C1601" s="34" t="s">
        <v>2611</v>
      </c>
      <c r="D1601" s="34" t="s">
        <v>2256</v>
      </c>
      <c r="E1601" s="34" t="s">
        <v>2612</v>
      </c>
      <c r="F1601" s="35">
        <v>5131350</v>
      </c>
      <c r="G1601" s="36" t="s">
        <v>2255</v>
      </c>
      <c r="H1601" s="35">
        <v>513135</v>
      </c>
      <c r="I1601" s="34" t="s">
        <v>2613</v>
      </c>
      <c r="J1601" s="34" t="s">
        <v>2614</v>
      </c>
      <c r="K1601" s="50">
        <f t="shared" si="102"/>
        <v>3156</v>
      </c>
      <c r="L1601" s="38">
        <f t="shared" si="103"/>
        <v>5644485</v>
      </c>
      <c r="M1601" t="str">
        <f t="shared" si="104"/>
        <v/>
      </c>
    </row>
    <row r="1602" spans="1:19" s="75" customFormat="1" hidden="1" outlineLevel="1">
      <c r="A1602"/>
      <c r="B1602" s="33">
        <v>44965</v>
      </c>
      <c r="C1602" s="34" t="s">
        <v>2615</v>
      </c>
      <c r="D1602" s="34" t="s">
        <v>2256</v>
      </c>
      <c r="E1602" s="34" t="s">
        <v>2616</v>
      </c>
      <c r="F1602" s="35">
        <v>5964160</v>
      </c>
      <c r="G1602" s="36" t="s">
        <v>2255</v>
      </c>
      <c r="H1602" s="35">
        <v>596416</v>
      </c>
      <c r="I1602" s="34" t="s">
        <v>2617</v>
      </c>
      <c r="J1602" s="34" t="s">
        <v>2618</v>
      </c>
      <c r="K1602" s="50">
        <f t="shared" si="102"/>
        <v>3157</v>
      </c>
      <c r="L1602" s="38">
        <f t="shared" si="103"/>
        <v>6560576</v>
      </c>
      <c r="M1602" t="str">
        <f t="shared" si="104"/>
        <v/>
      </c>
      <c r="N1602"/>
      <c r="O1602"/>
      <c r="P1602"/>
      <c r="Q1602"/>
      <c r="R1602"/>
      <c r="S1602"/>
    </row>
    <row r="1603" spans="1:19" hidden="1" outlineLevel="1">
      <c r="B1603" s="33">
        <v>44965</v>
      </c>
      <c r="C1603" s="34" t="s">
        <v>2619</v>
      </c>
      <c r="D1603" s="34" t="s">
        <v>2256</v>
      </c>
      <c r="E1603" s="34" t="s">
        <v>2620</v>
      </c>
      <c r="F1603" s="35">
        <v>4683190</v>
      </c>
      <c r="G1603" s="36" t="s">
        <v>2255</v>
      </c>
      <c r="H1603" s="35">
        <v>468319</v>
      </c>
      <c r="I1603" s="34" t="s">
        <v>2621</v>
      </c>
      <c r="J1603" s="34" t="s">
        <v>2622</v>
      </c>
      <c r="K1603" s="50">
        <f t="shared" si="102"/>
        <v>3158</v>
      </c>
      <c r="L1603" s="38">
        <f t="shared" si="103"/>
        <v>5151509</v>
      </c>
      <c r="M1603" t="str">
        <f t="shared" si="104"/>
        <v/>
      </c>
    </row>
    <row r="1604" spans="1:19" s="75" customFormat="1" hidden="1" outlineLevel="1">
      <c r="A1604"/>
      <c r="B1604" s="33">
        <v>44965</v>
      </c>
      <c r="C1604" s="34" t="s">
        <v>2623</v>
      </c>
      <c r="D1604" s="34" t="s">
        <v>2256</v>
      </c>
      <c r="E1604" s="34" t="s">
        <v>2624</v>
      </c>
      <c r="F1604" s="35">
        <v>1198465</v>
      </c>
      <c r="G1604" s="36" t="s">
        <v>2255</v>
      </c>
      <c r="H1604" s="35">
        <v>119847</v>
      </c>
      <c r="I1604" s="34" t="s">
        <v>2625</v>
      </c>
      <c r="J1604" s="34" t="s">
        <v>2626</v>
      </c>
      <c r="K1604" s="50">
        <f t="shared" ref="K1604:K1667" si="105">+C1604*1</f>
        <v>3160</v>
      </c>
      <c r="L1604" s="38">
        <f t="shared" ref="L1604:L1667" si="106">+F1604+H1604</f>
        <v>1318312</v>
      </c>
      <c r="M1604" t="str">
        <f t="shared" ref="M1604:M1667" si="107">+IF(L1604&gt;=0,"","HT")</f>
        <v/>
      </c>
      <c r="N1604"/>
      <c r="O1604"/>
      <c r="P1604"/>
      <c r="Q1604"/>
      <c r="R1604"/>
      <c r="S1604"/>
    </row>
    <row r="1605" spans="1:19" hidden="1" outlineLevel="1">
      <c r="B1605" s="33">
        <v>44966</v>
      </c>
      <c r="C1605" s="34" t="s">
        <v>6481</v>
      </c>
      <c r="D1605" s="34" t="s">
        <v>2961</v>
      </c>
      <c r="E1605" s="34" t="s">
        <v>6482</v>
      </c>
      <c r="F1605" s="35">
        <v>-150546</v>
      </c>
      <c r="G1605" s="36" t="s">
        <v>2568</v>
      </c>
      <c r="H1605" s="35">
        <v>-12044</v>
      </c>
      <c r="I1605" s="34" t="s">
        <v>2265</v>
      </c>
      <c r="J1605" s="34" t="s">
        <v>2266</v>
      </c>
      <c r="K1605">
        <f t="shared" si="105"/>
        <v>232</v>
      </c>
      <c r="L1605" s="38">
        <f t="shared" si="106"/>
        <v>-162590</v>
      </c>
      <c r="M1605" t="str">
        <f t="shared" si="107"/>
        <v>HT</v>
      </c>
      <c r="Q1605" t="e">
        <f>+VLOOKUP(K1605,'22.04.2023'!O$182:P$408,2,0)</f>
        <v>#N/A</v>
      </c>
    </row>
    <row r="1606" spans="1:19" s="75" customFormat="1" hidden="1" outlineLevel="1">
      <c r="A1606"/>
      <c r="B1606" s="33">
        <v>44966</v>
      </c>
      <c r="C1606" s="34" t="s">
        <v>5499</v>
      </c>
      <c r="D1606" s="34" t="s">
        <v>2961</v>
      </c>
      <c r="E1606" s="34" t="s">
        <v>6483</v>
      </c>
      <c r="F1606" s="35">
        <v>-614062</v>
      </c>
      <c r="G1606" s="36" t="s">
        <v>2568</v>
      </c>
      <c r="H1606" s="35">
        <v>-49125</v>
      </c>
      <c r="I1606" s="34" t="s">
        <v>2265</v>
      </c>
      <c r="J1606" s="34" t="s">
        <v>2266</v>
      </c>
      <c r="K1606">
        <f t="shared" si="105"/>
        <v>238</v>
      </c>
      <c r="L1606" s="38">
        <f t="shared" si="106"/>
        <v>-663187</v>
      </c>
      <c r="M1606" t="str">
        <f t="shared" si="107"/>
        <v>HT</v>
      </c>
      <c r="N1606"/>
      <c r="O1606"/>
      <c r="P1606"/>
      <c r="Q1606" t="e">
        <f>+VLOOKUP(K1606,'22.04.2023'!O$182:P$408,2,0)</f>
        <v>#N/A</v>
      </c>
      <c r="R1606"/>
      <c r="S1606"/>
    </row>
    <row r="1607" spans="1:19" s="75" customFormat="1" hidden="1" outlineLevel="1">
      <c r="A1607"/>
      <c r="B1607" s="33">
        <v>44966</v>
      </c>
      <c r="C1607" s="34" t="s">
        <v>2416</v>
      </c>
      <c r="D1607" s="34" t="s">
        <v>3460</v>
      </c>
      <c r="E1607" s="34" t="s">
        <v>6484</v>
      </c>
      <c r="F1607" s="35">
        <v>-642860</v>
      </c>
      <c r="G1607" s="36" t="s">
        <v>2568</v>
      </c>
      <c r="H1607" s="35">
        <v>-51429</v>
      </c>
      <c r="I1607" s="34" t="s">
        <v>2308</v>
      </c>
      <c r="J1607" s="34" t="s">
        <v>2309</v>
      </c>
      <c r="K1607">
        <f t="shared" si="105"/>
        <v>2985</v>
      </c>
      <c r="L1607" s="38">
        <f t="shared" si="106"/>
        <v>-694289</v>
      </c>
      <c r="M1607" t="str">
        <f t="shared" si="107"/>
        <v>HT</v>
      </c>
      <c r="N1607"/>
      <c r="O1607"/>
      <c r="P1607"/>
      <c r="Q1607" t="e">
        <f>+VLOOKUP(K1607,'22.04.2023'!O$182:P$408,2,0)</f>
        <v>#N/A</v>
      </c>
      <c r="R1607"/>
      <c r="S1607"/>
    </row>
    <row r="1608" spans="1:19" s="75" customFormat="1" hidden="1" outlineLevel="1">
      <c r="A1608"/>
      <c r="B1608" s="33">
        <v>44966</v>
      </c>
      <c r="C1608" s="34" t="s">
        <v>2627</v>
      </c>
      <c r="D1608" s="34" t="s">
        <v>2256</v>
      </c>
      <c r="E1608" s="34" t="s">
        <v>2628</v>
      </c>
      <c r="F1608" s="35">
        <v>4647950</v>
      </c>
      <c r="G1608" s="36" t="s">
        <v>2255</v>
      </c>
      <c r="H1608" s="35">
        <v>464795</v>
      </c>
      <c r="I1608" s="34" t="s">
        <v>2629</v>
      </c>
      <c r="J1608" s="34" t="s">
        <v>2630</v>
      </c>
      <c r="K1608" s="50">
        <f t="shared" si="105"/>
        <v>3165</v>
      </c>
      <c r="L1608" s="38">
        <f t="shared" si="106"/>
        <v>5112745</v>
      </c>
      <c r="M1608" t="str">
        <f t="shared" si="107"/>
        <v/>
      </c>
      <c r="N1608"/>
      <c r="O1608"/>
      <c r="P1608"/>
      <c r="Q1608"/>
      <c r="R1608"/>
      <c r="S1608"/>
    </row>
    <row r="1609" spans="1:19" s="75" customFormat="1" hidden="1" outlineLevel="1">
      <c r="A1609"/>
      <c r="B1609" s="33">
        <v>44966</v>
      </c>
      <c r="C1609" s="34" t="s">
        <v>6485</v>
      </c>
      <c r="D1609" s="34" t="s">
        <v>2256</v>
      </c>
      <c r="E1609" s="34"/>
      <c r="F1609" s="35">
        <v>0</v>
      </c>
      <c r="G1609" s="36" t="s">
        <v>2255</v>
      </c>
      <c r="H1609" s="35">
        <v>0</v>
      </c>
      <c r="I1609" s="34" t="s">
        <v>2308</v>
      </c>
      <c r="J1609" s="34" t="s">
        <v>2309</v>
      </c>
      <c r="K1609" s="50">
        <f t="shared" si="105"/>
        <v>3173</v>
      </c>
      <c r="L1609" s="38">
        <f t="shared" si="106"/>
        <v>0</v>
      </c>
      <c r="M1609" t="str">
        <f t="shared" si="107"/>
        <v/>
      </c>
      <c r="N1609"/>
      <c r="O1609"/>
      <c r="P1609"/>
      <c r="Q1609"/>
      <c r="R1609"/>
      <c r="S1609"/>
    </row>
    <row r="1610" spans="1:19" s="75" customFormat="1" hidden="1" outlineLevel="1">
      <c r="A1610"/>
      <c r="B1610" s="33">
        <v>44966</v>
      </c>
      <c r="C1610" s="34" t="s">
        <v>2631</v>
      </c>
      <c r="D1610" s="34" t="s">
        <v>2256</v>
      </c>
      <c r="E1610" s="34" t="s">
        <v>2632</v>
      </c>
      <c r="F1610" s="35">
        <v>530250</v>
      </c>
      <c r="G1610" s="36" t="s">
        <v>2255</v>
      </c>
      <c r="H1610" s="35">
        <v>53025</v>
      </c>
      <c r="I1610" s="34" t="s">
        <v>2308</v>
      </c>
      <c r="J1610" s="34" t="s">
        <v>2309</v>
      </c>
      <c r="K1610" s="50">
        <f t="shared" si="105"/>
        <v>3187</v>
      </c>
      <c r="L1610" s="38">
        <f t="shared" si="106"/>
        <v>583275</v>
      </c>
      <c r="M1610" t="str">
        <f t="shared" si="107"/>
        <v/>
      </c>
      <c r="N1610"/>
      <c r="O1610"/>
      <c r="P1610"/>
      <c r="Q1610"/>
      <c r="R1610"/>
      <c r="S1610"/>
    </row>
    <row r="1611" spans="1:19" s="75" customFormat="1" hidden="1" outlineLevel="1">
      <c r="A1611"/>
      <c r="B1611" s="33">
        <v>44966</v>
      </c>
      <c r="C1611" s="34" t="s">
        <v>2633</v>
      </c>
      <c r="D1611" s="34" t="s">
        <v>2256</v>
      </c>
      <c r="E1611" s="34" t="s">
        <v>2632</v>
      </c>
      <c r="F1611" s="35">
        <v>1611475</v>
      </c>
      <c r="G1611" s="36" t="s">
        <v>2255</v>
      </c>
      <c r="H1611" s="35">
        <v>161148</v>
      </c>
      <c r="I1611" s="34" t="s">
        <v>2308</v>
      </c>
      <c r="J1611" s="34" t="s">
        <v>2309</v>
      </c>
      <c r="K1611" s="50">
        <f t="shared" si="105"/>
        <v>3269</v>
      </c>
      <c r="L1611" s="38">
        <f t="shared" si="106"/>
        <v>1772623</v>
      </c>
      <c r="M1611" t="str">
        <f t="shared" si="107"/>
        <v/>
      </c>
      <c r="N1611"/>
      <c r="O1611"/>
      <c r="P1611"/>
      <c r="Q1611"/>
      <c r="R1611"/>
      <c r="S1611"/>
    </row>
    <row r="1612" spans="1:19" s="75" customFormat="1" hidden="1" outlineLevel="1">
      <c r="A1612"/>
      <c r="B1612" s="33">
        <v>44966</v>
      </c>
      <c r="C1612" s="34" t="s">
        <v>2634</v>
      </c>
      <c r="D1612" s="34" t="s">
        <v>2256</v>
      </c>
      <c r="E1612" s="34" t="s">
        <v>2494</v>
      </c>
      <c r="F1612" s="35">
        <v>250910</v>
      </c>
      <c r="G1612" s="36" t="s">
        <v>2255</v>
      </c>
      <c r="H1612" s="35">
        <v>25091</v>
      </c>
      <c r="I1612" s="34" t="s">
        <v>2308</v>
      </c>
      <c r="J1612" s="34" t="s">
        <v>2309</v>
      </c>
      <c r="K1612" s="50">
        <f t="shared" si="105"/>
        <v>3514</v>
      </c>
      <c r="L1612" s="38">
        <f t="shared" si="106"/>
        <v>276001</v>
      </c>
      <c r="M1612" t="str">
        <f t="shared" si="107"/>
        <v/>
      </c>
      <c r="N1612"/>
      <c r="O1612"/>
      <c r="P1612"/>
      <c r="Q1612"/>
      <c r="R1612"/>
      <c r="S1612"/>
    </row>
    <row r="1613" spans="1:19" s="75" customFormat="1" hidden="1" outlineLevel="1">
      <c r="A1613"/>
      <c r="B1613" s="33">
        <v>44966</v>
      </c>
      <c r="C1613" s="34" t="s">
        <v>2635</v>
      </c>
      <c r="D1613" s="34" t="s">
        <v>2256</v>
      </c>
      <c r="E1613" s="34" t="s">
        <v>2636</v>
      </c>
      <c r="F1613" s="35">
        <v>3501645</v>
      </c>
      <c r="G1613" s="36" t="s">
        <v>2255</v>
      </c>
      <c r="H1613" s="35">
        <v>350165</v>
      </c>
      <c r="I1613" s="34" t="s">
        <v>2637</v>
      </c>
      <c r="J1613" s="34" t="s">
        <v>2638</v>
      </c>
      <c r="K1613" s="50">
        <f t="shared" si="105"/>
        <v>3515</v>
      </c>
      <c r="L1613" s="38">
        <f t="shared" si="106"/>
        <v>3851810</v>
      </c>
      <c r="M1613" t="str">
        <f t="shared" si="107"/>
        <v/>
      </c>
      <c r="N1613"/>
      <c r="O1613"/>
      <c r="P1613"/>
      <c r="Q1613"/>
      <c r="R1613"/>
      <c r="S1613"/>
    </row>
    <row r="1614" spans="1:19" s="75" customFormat="1" hidden="1" outlineLevel="1">
      <c r="A1614"/>
      <c r="B1614" s="33">
        <v>44966</v>
      </c>
      <c r="C1614" s="34" t="s">
        <v>2639</v>
      </c>
      <c r="D1614" s="34" t="s">
        <v>2256</v>
      </c>
      <c r="E1614" s="34" t="s">
        <v>2640</v>
      </c>
      <c r="F1614" s="35">
        <v>1059916</v>
      </c>
      <c r="G1614" s="36" t="s">
        <v>2255</v>
      </c>
      <c r="H1614" s="35">
        <v>105992</v>
      </c>
      <c r="I1614" s="34" t="s">
        <v>2308</v>
      </c>
      <c r="J1614" s="34" t="s">
        <v>2309</v>
      </c>
      <c r="K1614" s="50">
        <f t="shared" si="105"/>
        <v>3524</v>
      </c>
      <c r="L1614" s="38">
        <f t="shared" si="106"/>
        <v>1165908</v>
      </c>
      <c r="M1614" t="str">
        <f t="shared" si="107"/>
        <v/>
      </c>
      <c r="N1614"/>
      <c r="O1614"/>
      <c r="P1614"/>
      <c r="Q1614"/>
      <c r="R1614"/>
      <c r="S1614"/>
    </row>
    <row r="1615" spans="1:19" s="75" customFormat="1" hidden="1" outlineLevel="1">
      <c r="A1615"/>
      <c r="B1615" s="33">
        <v>44966</v>
      </c>
      <c r="C1615" s="34" t="s">
        <v>2641</v>
      </c>
      <c r="D1615" s="34" t="s">
        <v>2256</v>
      </c>
      <c r="E1615" s="34" t="s">
        <v>2642</v>
      </c>
      <c r="F1615" s="35">
        <v>5964160</v>
      </c>
      <c r="G1615" s="36" t="s">
        <v>2255</v>
      </c>
      <c r="H1615" s="35">
        <v>596416</v>
      </c>
      <c r="I1615" s="34" t="s">
        <v>2643</v>
      </c>
      <c r="J1615" s="34" t="s">
        <v>2644</v>
      </c>
      <c r="K1615" s="50">
        <f t="shared" si="105"/>
        <v>3525</v>
      </c>
      <c r="L1615" s="38">
        <f t="shared" si="106"/>
        <v>6560576</v>
      </c>
      <c r="M1615" t="str">
        <f t="shared" si="107"/>
        <v/>
      </c>
      <c r="N1615"/>
      <c r="O1615"/>
      <c r="P1615"/>
      <c r="Q1615"/>
      <c r="R1615"/>
      <c r="S1615"/>
    </row>
    <row r="1616" spans="1:19" outlineLevel="1">
      <c r="A1616" s="75"/>
      <c r="B1616" s="69">
        <v>45008</v>
      </c>
      <c r="C1616" s="70" t="s">
        <v>4426</v>
      </c>
      <c r="D1616" s="70" t="s">
        <v>2256</v>
      </c>
      <c r="E1616" s="70" t="s">
        <v>3378</v>
      </c>
      <c r="F1616" s="71">
        <v>800693</v>
      </c>
      <c r="G1616" s="72" t="s">
        <v>2255</v>
      </c>
      <c r="H1616" s="71">
        <v>80069</v>
      </c>
      <c r="I1616" s="70" t="s">
        <v>2308</v>
      </c>
      <c r="J1616" s="70" t="s">
        <v>2309</v>
      </c>
      <c r="K1616" s="73">
        <f t="shared" si="105"/>
        <v>16372</v>
      </c>
      <c r="L1616" s="74">
        <f t="shared" si="106"/>
        <v>880762</v>
      </c>
      <c r="M1616" s="75" t="str">
        <f t="shared" si="107"/>
        <v/>
      </c>
      <c r="N1616" s="75"/>
      <c r="O1616" s="75"/>
      <c r="P1616" s="75"/>
      <c r="Q1616" s="75">
        <f>+VLOOKUP(K1616,'20,04,2023'!Q$20:R$1052,2,0)</f>
        <v>880762</v>
      </c>
      <c r="R1616" s="74">
        <f>Q1616-L1616</f>
        <v>0</v>
      </c>
      <c r="S1616" s="75" t="s">
        <v>8324</v>
      </c>
    </row>
    <row r="1617" spans="1:19" s="75" customFormat="1" hidden="1" outlineLevel="1">
      <c r="A1617"/>
      <c r="B1617" s="33">
        <v>44966</v>
      </c>
      <c r="C1617" s="34" t="s">
        <v>2647</v>
      </c>
      <c r="D1617" s="34" t="s">
        <v>2256</v>
      </c>
      <c r="E1617" s="34" t="s">
        <v>2648</v>
      </c>
      <c r="F1617" s="35">
        <v>555290</v>
      </c>
      <c r="G1617" s="36" t="s">
        <v>2255</v>
      </c>
      <c r="H1617" s="35">
        <v>55529</v>
      </c>
      <c r="I1617" s="34" t="s">
        <v>2308</v>
      </c>
      <c r="J1617" s="34" t="s">
        <v>2309</v>
      </c>
      <c r="K1617" s="50">
        <f t="shared" si="105"/>
        <v>3547</v>
      </c>
      <c r="L1617" s="38">
        <f t="shared" si="106"/>
        <v>610819</v>
      </c>
      <c r="M1617" t="str">
        <f t="shared" si="107"/>
        <v/>
      </c>
      <c r="N1617"/>
      <c r="O1617"/>
      <c r="P1617"/>
      <c r="Q1617"/>
      <c r="R1617"/>
      <c r="S1617"/>
    </row>
    <row r="1618" spans="1:19" s="75" customFormat="1" hidden="1" outlineLevel="1">
      <c r="A1618"/>
      <c r="B1618" s="33">
        <v>44966</v>
      </c>
      <c r="C1618" s="34" t="s">
        <v>2649</v>
      </c>
      <c r="D1618" s="34" t="s">
        <v>2256</v>
      </c>
      <c r="E1618" s="34" t="s">
        <v>2650</v>
      </c>
      <c r="F1618" s="35">
        <v>834994</v>
      </c>
      <c r="G1618" s="36" t="s">
        <v>2255</v>
      </c>
      <c r="H1618" s="35">
        <v>83499</v>
      </c>
      <c r="I1618" s="34" t="s">
        <v>2308</v>
      </c>
      <c r="J1618" s="34" t="s">
        <v>2309</v>
      </c>
      <c r="K1618" s="50">
        <f t="shared" si="105"/>
        <v>3548</v>
      </c>
      <c r="L1618" s="38">
        <f t="shared" si="106"/>
        <v>918493</v>
      </c>
      <c r="M1618" t="str">
        <f t="shared" si="107"/>
        <v/>
      </c>
      <c r="N1618"/>
      <c r="O1618"/>
      <c r="P1618"/>
      <c r="Q1618"/>
      <c r="R1618"/>
      <c r="S1618"/>
    </row>
    <row r="1619" spans="1:19" s="75" customFormat="1" hidden="1" outlineLevel="1">
      <c r="A1619"/>
      <c r="B1619" s="33">
        <v>44966</v>
      </c>
      <c r="C1619" s="34" t="s">
        <v>2651</v>
      </c>
      <c r="D1619" s="34" t="s">
        <v>2256</v>
      </c>
      <c r="E1619" s="34" t="s">
        <v>2458</v>
      </c>
      <c r="F1619" s="35">
        <v>1851166</v>
      </c>
      <c r="G1619" s="36" t="s">
        <v>2255</v>
      </c>
      <c r="H1619" s="35">
        <v>185117</v>
      </c>
      <c r="I1619" s="34" t="s">
        <v>2308</v>
      </c>
      <c r="J1619" s="34" t="s">
        <v>2309</v>
      </c>
      <c r="K1619" s="50">
        <f t="shared" si="105"/>
        <v>3549</v>
      </c>
      <c r="L1619" s="38">
        <f t="shared" si="106"/>
        <v>2036283</v>
      </c>
      <c r="M1619" t="str">
        <f t="shared" si="107"/>
        <v/>
      </c>
      <c r="N1619"/>
      <c r="O1619"/>
      <c r="P1619"/>
      <c r="Q1619"/>
      <c r="R1619"/>
      <c r="S1619"/>
    </row>
    <row r="1620" spans="1:19" s="75" customFormat="1" outlineLevel="1">
      <c r="B1620" s="69">
        <v>45008</v>
      </c>
      <c r="C1620" s="70" t="s">
        <v>4429</v>
      </c>
      <c r="D1620" s="70" t="s">
        <v>2256</v>
      </c>
      <c r="E1620" s="70" t="s">
        <v>2685</v>
      </c>
      <c r="F1620" s="71">
        <v>484528</v>
      </c>
      <c r="G1620" s="72" t="s">
        <v>2255</v>
      </c>
      <c r="H1620" s="71">
        <v>48453</v>
      </c>
      <c r="I1620" s="70" t="s">
        <v>2308</v>
      </c>
      <c r="J1620" s="70" t="s">
        <v>2309</v>
      </c>
      <c r="K1620" s="73">
        <f t="shared" si="105"/>
        <v>16757</v>
      </c>
      <c r="L1620" s="74">
        <f t="shared" si="106"/>
        <v>532981</v>
      </c>
      <c r="M1620" s="75" t="str">
        <f t="shared" si="107"/>
        <v/>
      </c>
      <c r="Q1620" s="75">
        <f>+VLOOKUP(K1620,'20,04,2023'!Q$20:R$1052,2,0)</f>
        <v>532981</v>
      </c>
      <c r="R1620" s="74">
        <f>Q1620-L1620</f>
        <v>0</v>
      </c>
      <c r="S1620" s="75" t="s">
        <v>8324</v>
      </c>
    </row>
    <row r="1621" spans="1:19" s="75" customFormat="1" hidden="1" outlineLevel="1">
      <c r="A1621"/>
      <c r="B1621" s="33">
        <v>45008</v>
      </c>
      <c r="C1621" s="34" t="s">
        <v>4430</v>
      </c>
      <c r="D1621" s="34" t="s">
        <v>2256</v>
      </c>
      <c r="E1621" s="34" t="s">
        <v>3568</v>
      </c>
      <c r="F1621" s="35">
        <v>874899</v>
      </c>
      <c r="G1621" s="36" t="s">
        <v>2255</v>
      </c>
      <c r="H1621" s="35">
        <v>87490</v>
      </c>
      <c r="I1621" s="34" t="s">
        <v>2265</v>
      </c>
      <c r="J1621" s="34" t="s">
        <v>2266</v>
      </c>
      <c r="K1621" s="50">
        <f t="shared" si="105"/>
        <v>16837</v>
      </c>
      <c r="L1621" s="38">
        <f t="shared" si="106"/>
        <v>962389</v>
      </c>
      <c r="M1621" t="str">
        <f t="shared" si="107"/>
        <v/>
      </c>
      <c r="N1621"/>
      <c r="O1621"/>
      <c r="P1621"/>
      <c r="Q1621"/>
      <c r="R1621"/>
      <c r="S1621"/>
    </row>
    <row r="1622" spans="1:19" hidden="1" outlineLevel="1">
      <c r="B1622" s="33">
        <v>44966</v>
      </c>
      <c r="C1622" s="34" t="s">
        <v>2655</v>
      </c>
      <c r="D1622" s="34" t="s">
        <v>2256</v>
      </c>
      <c r="E1622" s="34" t="s">
        <v>2656</v>
      </c>
      <c r="F1622" s="35">
        <v>250910</v>
      </c>
      <c r="G1622" s="36" t="s">
        <v>2255</v>
      </c>
      <c r="H1622" s="35">
        <v>25091</v>
      </c>
      <c r="I1622" s="34" t="s">
        <v>2308</v>
      </c>
      <c r="J1622" s="34" t="s">
        <v>2309</v>
      </c>
      <c r="K1622" s="50">
        <f t="shared" si="105"/>
        <v>3557</v>
      </c>
      <c r="L1622" s="38">
        <f t="shared" si="106"/>
        <v>276001</v>
      </c>
      <c r="M1622" t="str">
        <f t="shared" si="107"/>
        <v/>
      </c>
    </row>
    <row r="1623" spans="1:19" hidden="1" outlineLevel="1">
      <c r="B1623" s="33">
        <v>44966</v>
      </c>
      <c r="C1623" s="34" t="s">
        <v>2657</v>
      </c>
      <c r="D1623" s="34" t="s">
        <v>2256</v>
      </c>
      <c r="E1623" s="34" t="s">
        <v>2393</v>
      </c>
      <c r="F1623" s="35">
        <v>333174</v>
      </c>
      <c r="G1623" s="36" t="s">
        <v>2255</v>
      </c>
      <c r="H1623" s="35">
        <v>33317</v>
      </c>
      <c r="I1623" s="34" t="s">
        <v>2308</v>
      </c>
      <c r="J1623" s="34" t="s">
        <v>2309</v>
      </c>
      <c r="K1623" s="50">
        <f t="shared" si="105"/>
        <v>3558</v>
      </c>
      <c r="L1623" s="38">
        <f t="shared" si="106"/>
        <v>366491</v>
      </c>
      <c r="M1623" t="str">
        <f t="shared" si="107"/>
        <v/>
      </c>
    </row>
    <row r="1624" spans="1:19" outlineLevel="1">
      <c r="A1624" s="75"/>
      <c r="B1624" s="69">
        <v>45008</v>
      </c>
      <c r="C1624" s="70" t="s">
        <v>4434</v>
      </c>
      <c r="D1624" s="70" t="s">
        <v>2256</v>
      </c>
      <c r="E1624" s="70" t="s">
        <v>4435</v>
      </c>
      <c r="F1624" s="71">
        <v>618065</v>
      </c>
      <c r="G1624" s="72" t="s">
        <v>2255</v>
      </c>
      <c r="H1624" s="71">
        <v>61807</v>
      </c>
      <c r="I1624" s="70" t="s">
        <v>2265</v>
      </c>
      <c r="J1624" s="70" t="s">
        <v>2266</v>
      </c>
      <c r="K1624" s="73">
        <f t="shared" si="105"/>
        <v>17431</v>
      </c>
      <c r="L1624" s="74">
        <f t="shared" si="106"/>
        <v>679872</v>
      </c>
      <c r="M1624" s="75" t="str">
        <f t="shared" si="107"/>
        <v/>
      </c>
      <c r="N1624" s="75"/>
      <c r="O1624" s="75"/>
      <c r="P1624" s="75"/>
      <c r="Q1624" s="75">
        <f>+VLOOKUP(K1624,'20,04,2023'!Q$20:R$1052,2,0)</f>
        <v>679872</v>
      </c>
      <c r="R1624" s="74">
        <f>Q1624-L1624</f>
        <v>0</v>
      </c>
      <c r="S1624" s="75" t="s">
        <v>8324</v>
      </c>
    </row>
    <row r="1625" spans="1:19" s="75" customFormat="1" outlineLevel="1">
      <c r="B1625" s="69">
        <v>45009</v>
      </c>
      <c r="C1625" s="70" t="s">
        <v>6789</v>
      </c>
      <c r="D1625" s="70" t="s">
        <v>3460</v>
      </c>
      <c r="E1625" s="70" t="s">
        <v>6790</v>
      </c>
      <c r="F1625" s="71">
        <v>-707067</v>
      </c>
      <c r="G1625" s="72" t="s">
        <v>2255</v>
      </c>
      <c r="H1625" s="71">
        <v>-70707</v>
      </c>
      <c r="I1625" s="70" t="s">
        <v>2308</v>
      </c>
      <c r="J1625" s="70" t="s">
        <v>2309</v>
      </c>
      <c r="K1625" s="75">
        <f t="shared" si="105"/>
        <v>10487</v>
      </c>
      <c r="L1625" s="74">
        <f t="shared" si="106"/>
        <v>-777774</v>
      </c>
      <c r="M1625" s="75" t="str">
        <f t="shared" si="107"/>
        <v>HT</v>
      </c>
      <c r="Q1625" s="75">
        <f>+VLOOKUP(K1625,'20,04,2023'!Q$25:R$1054,2,0)</f>
        <v>-777774</v>
      </c>
      <c r="R1625" s="74">
        <f>+L1625-Q1625</f>
        <v>0</v>
      </c>
      <c r="S1625" s="75" t="s">
        <v>8323</v>
      </c>
    </row>
    <row r="1626" spans="1:19" s="75" customFormat="1" hidden="1" outlineLevel="1">
      <c r="A1626"/>
      <c r="B1626" s="33">
        <v>44966</v>
      </c>
      <c r="C1626" s="34" t="s">
        <v>2662</v>
      </c>
      <c r="D1626" s="34" t="s">
        <v>2256</v>
      </c>
      <c r="E1626" s="34" t="s">
        <v>2663</v>
      </c>
      <c r="F1626" s="35">
        <v>1057110</v>
      </c>
      <c r="G1626" s="36" t="s">
        <v>2255</v>
      </c>
      <c r="H1626" s="35">
        <v>105711</v>
      </c>
      <c r="I1626" s="34" t="s">
        <v>2308</v>
      </c>
      <c r="J1626" s="34" t="s">
        <v>2309</v>
      </c>
      <c r="K1626" s="50">
        <f t="shared" si="105"/>
        <v>3568</v>
      </c>
      <c r="L1626" s="38">
        <f t="shared" si="106"/>
        <v>1162821</v>
      </c>
      <c r="M1626" t="str">
        <f t="shared" si="107"/>
        <v/>
      </c>
      <c r="N1626"/>
      <c r="O1626"/>
      <c r="P1626"/>
      <c r="Q1626"/>
      <c r="R1626"/>
      <c r="S1626"/>
    </row>
    <row r="1627" spans="1:19" s="75" customFormat="1" hidden="1" outlineLevel="1">
      <c r="A1627"/>
      <c r="B1627" s="33">
        <v>44966</v>
      </c>
      <c r="C1627" s="34" t="s">
        <v>2664</v>
      </c>
      <c r="D1627" s="34" t="s">
        <v>2256</v>
      </c>
      <c r="E1627" s="34" t="s">
        <v>2665</v>
      </c>
      <c r="F1627" s="35">
        <v>2247770</v>
      </c>
      <c r="G1627" s="36" t="s">
        <v>2255</v>
      </c>
      <c r="H1627" s="35">
        <v>224777</v>
      </c>
      <c r="I1627" s="34" t="s">
        <v>2666</v>
      </c>
      <c r="J1627" s="34" t="s">
        <v>2667</v>
      </c>
      <c r="K1627" s="50">
        <f t="shared" si="105"/>
        <v>3572</v>
      </c>
      <c r="L1627" s="38">
        <f t="shared" si="106"/>
        <v>2472547</v>
      </c>
      <c r="M1627" t="str">
        <f t="shared" si="107"/>
        <v/>
      </c>
      <c r="N1627"/>
      <c r="O1627"/>
      <c r="P1627"/>
      <c r="Q1627"/>
      <c r="R1627"/>
      <c r="S1627"/>
    </row>
    <row r="1628" spans="1:19" s="75" customFormat="1" hidden="1" outlineLevel="1">
      <c r="A1628"/>
      <c r="B1628" s="33">
        <v>44966</v>
      </c>
      <c r="C1628" s="34" t="s">
        <v>2668</v>
      </c>
      <c r="D1628" s="34" t="s">
        <v>2256</v>
      </c>
      <c r="E1628" s="34" t="s">
        <v>2669</v>
      </c>
      <c r="F1628" s="35">
        <v>1612400</v>
      </c>
      <c r="G1628" s="36" t="s">
        <v>2255</v>
      </c>
      <c r="H1628" s="35">
        <v>161240</v>
      </c>
      <c r="I1628" s="34" t="s">
        <v>2666</v>
      </c>
      <c r="J1628" s="34" t="s">
        <v>2667</v>
      </c>
      <c r="K1628" s="50">
        <f t="shared" si="105"/>
        <v>3573</v>
      </c>
      <c r="L1628" s="38">
        <f t="shared" si="106"/>
        <v>1773640</v>
      </c>
      <c r="M1628" t="str">
        <f t="shared" si="107"/>
        <v/>
      </c>
      <c r="N1628"/>
      <c r="O1628"/>
      <c r="P1628"/>
      <c r="Q1628"/>
      <c r="R1628"/>
      <c r="S1628"/>
    </row>
    <row r="1629" spans="1:19" s="75" customFormat="1" hidden="1" outlineLevel="1">
      <c r="A1629"/>
      <c r="B1629" s="33">
        <v>44966</v>
      </c>
      <c r="C1629" s="34" t="s">
        <v>2670</v>
      </c>
      <c r="D1629" s="34" t="s">
        <v>2256</v>
      </c>
      <c r="E1629" s="34" t="s">
        <v>2671</v>
      </c>
      <c r="F1629" s="35">
        <v>555290</v>
      </c>
      <c r="G1629" s="36" t="s">
        <v>2255</v>
      </c>
      <c r="H1629" s="35">
        <v>55529</v>
      </c>
      <c r="I1629" s="34" t="s">
        <v>2308</v>
      </c>
      <c r="J1629" s="34" t="s">
        <v>2309</v>
      </c>
      <c r="K1629" s="50">
        <f t="shared" si="105"/>
        <v>3579</v>
      </c>
      <c r="L1629" s="38">
        <f t="shared" si="106"/>
        <v>610819</v>
      </c>
      <c r="M1629" t="str">
        <f t="shared" si="107"/>
        <v/>
      </c>
      <c r="N1629"/>
      <c r="O1629"/>
      <c r="P1629"/>
      <c r="Q1629"/>
      <c r="R1629"/>
      <c r="S1629"/>
    </row>
    <row r="1630" spans="1:19" s="75" customFormat="1" hidden="1" outlineLevel="1">
      <c r="A1630"/>
      <c r="B1630" s="33">
        <v>44966</v>
      </c>
      <c r="C1630" s="34" t="s">
        <v>2672</v>
      </c>
      <c r="D1630" s="34" t="s">
        <v>2256</v>
      </c>
      <c r="E1630" s="34" t="s">
        <v>2673</v>
      </c>
      <c r="F1630" s="35">
        <v>776334</v>
      </c>
      <c r="G1630" s="36" t="s">
        <v>2255</v>
      </c>
      <c r="H1630" s="35">
        <v>77633</v>
      </c>
      <c r="I1630" s="34" t="s">
        <v>2308</v>
      </c>
      <c r="J1630" s="34" t="s">
        <v>2309</v>
      </c>
      <c r="K1630" s="50">
        <f t="shared" si="105"/>
        <v>3582</v>
      </c>
      <c r="L1630" s="38">
        <f t="shared" si="106"/>
        <v>853967</v>
      </c>
      <c r="M1630" t="str">
        <f t="shared" si="107"/>
        <v/>
      </c>
      <c r="N1630"/>
      <c r="O1630"/>
      <c r="P1630"/>
      <c r="Q1630"/>
      <c r="R1630"/>
      <c r="S1630"/>
    </row>
    <row r="1631" spans="1:19" s="75" customFormat="1" outlineLevel="1">
      <c r="B1631" s="69">
        <v>45009</v>
      </c>
      <c r="C1631" s="70" t="s">
        <v>4438</v>
      </c>
      <c r="D1631" s="70" t="s">
        <v>2256</v>
      </c>
      <c r="E1631" s="70" t="s">
        <v>4439</v>
      </c>
      <c r="F1631" s="71">
        <v>1346927</v>
      </c>
      <c r="G1631" s="72" t="s">
        <v>2255</v>
      </c>
      <c r="H1631" s="71">
        <v>134693</v>
      </c>
      <c r="I1631" s="70" t="s">
        <v>2265</v>
      </c>
      <c r="J1631" s="70" t="s">
        <v>2266</v>
      </c>
      <c r="K1631" s="73">
        <f t="shared" si="105"/>
        <v>17436</v>
      </c>
      <c r="L1631" s="74">
        <f t="shared" si="106"/>
        <v>1481620</v>
      </c>
      <c r="M1631" s="75" t="str">
        <f t="shared" si="107"/>
        <v/>
      </c>
      <c r="Q1631" s="75">
        <f>+VLOOKUP(K1631,'20,04,2023'!Q$20:R$1052,2,0)</f>
        <v>1481620</v>
      </c>
      <c r="R1631" s="74">
        <f>Q1631-L1631</f>
        <v>0</v>
      </c>
      <c r="S1631" s="75" t="s">
        <v>8324</v>
      </c>
    </row>
    <row r="1632" spans="1:19" outlineLevel="1">
      <c r="B1632" s="33">
        <v>44967</v>
      </c>
      <c r="C1632" s="34" t="s">
        <v>5410</v>
      </c>
      <c r="D1632" s="34" t="s">
        <v>6447</v>
      </c>
      <c r="E1632" s="34" t="s">
        <v>5481</v>
      </c>
      <c r="F1632" s="35">
        <v>-110250</v>
      </c>
      <c r="G1632" s="36" t="s">
        <v>2568</v>
      </c>
      <c r="H1632" s="35">
        <v>-8820</v>
      </c>
      <c r="I1632" s="34" t="s">
        <v>2599</v>
      </c>
      <c r="J1632" s="34" t="s">
        <v>2600</v>
      </c>
      <c r="K1632">
        <f t="shared" si="105"/>
        <v>145</v>
      </c>
      <c r="L1632" s="38">
        <f t="shared" si="106"/>
        <v>-119070</v>
      </c>
      <c r="M1632" t="str">
        <f t="shared" si="107"/>
        <v>HT</v>
      </c>
      <c r="Q1632">
        <f>+VLOOKUP(K1632,'22.04.2023'!O$182:P$408,2,0)</f>
        <v>-119070</v>
      </c>
      <c r="R1632" s="38">
        <f>+Q1632-L1632</f>
        <v>0</v>
      </c>
      <c r="S1632" t="s">
        <v>8325</v>
      </c>
    </row>
    <row r="1633" spans="1:19" s="75" customFormat="1" hidden="1" outlineLevel="1">
      <c r="A1633"/>
      <c r="B1633" s="33">
        <v>44967</v>
      </c>
      <c r="C1633" s="34" t="s">
        <v>6486</v>
      </c>
      <c r="D1633" s="34" t="s">
        <v>3460</v>
      </c>
      <c r="E1633" s="34" t="s">
        <v>6487</v>
      </c>
      <c r="F1633" s="35">
        <v>-181955</v>
      </c>
      <c r="G1633" s="36" t="s">
        <v>2255</v>
      </c>
      <c r="H1633" s="35">
        <v>-18196</v>
      </c>
      <c r="I1633" s="34" t="s">
        <v>2308</v>
      </c>
      <c r="J1633" s="34" t="s">
        <v>2309</v>
      </c>
      <c r="K1633">
        <f t="shared" si="105"/>
        <v>3211</v>
      </c>
      <c r="L1633" s="38">
        <f t="shared" si="106"/>
        <v>-200151</v>
      </c>
      <c r="M1633" t="str">
        <f t="shared" si="107"/>
        <v>HT</v>
      </c>
      <c r="N1633"/>
      <c r="O1633"/>
      <c r="P1633"/>
      <c r="Q1633" t="e">
        <f>+VLOOKUP(K1633,'22.04.2023'!O$182:P$408,2,0)</f>
        <v>#N/A</v>
      </c>
      <c r="R1633"/>
      <c r="S1633"/>
    </row>
    <row r="1634" spans="1:19" s="75" customFormat="1" outlineLevel="1">
      <c r="A1634"/>
      <c r="B1634" s="33">
        <v>44967</v>
      </c>
      <c r="C1634" s="34" t="s">
        <v>6488</v>
      </c>
      <c r="D1634" s="34" t="s">
        <v>3460</v>
      </c>
      <c r="E1634" s="34" t="s">
        <v>6489</v>
      </c>
      <c r="F1634" s="35">
        <v>-330750</v>
      </c>
      <c r="G1634" s="36" t="s">
        <v>2255</v>
      </c>
      <c r="H1634" s="35">
        <v>-33075</v>
      </c>
      <c r="I1634" s="34" t="s">
        <v>2308</v>
      </c>
      <c r="J1634" s="34" t="s">
        <v>2309</v>
      </c>
      <c r="K1634">
        <f t="shared" si="105"/>
        <v>3266</v>
      </c>
      <c r="L1634" s="38">
        <f t="shared" si="106"/>
        <v>-363825</v>
      </c>
      <c r="M1634" t="str">
        <f t="shared" si="107"/>
        <v>HT</v>
      </c>
      <c r="N1634"/>
      <c r="O1634"/>
      <c r="P1634"/>
      <c r="Q1634">
        <f>+VLOOKUP(K1634,'22.04.2023'!O$182:P$408,2,0)</f>
        <v>-363825</v>
      </c>
      <c r="R1634" s="38">
        <f>+Q1634-L1634</f>
        <v>0</v>
      </c>
      <c r="S1634" t="s">
        <v>8325</v>
      </c>
    </row>
    <row r="1635" spans="1:19" s="75" customFormat="1" hidden="1" outlineLevel="1">
      <c r="A1635"/>
      <c r="B1635" s="33">
        <v>44967</v>
      </c>
      <c r="C1635" s="34" t="s">
        <v>2676</v>
      </c>
      <c r="D1635" s="34" t="s">
        <v>2256</v>
      </c>
      <c r="E1635" s="34" t="s">
        <v>2677</v>
      </c>
      <c r="F1635" s="35">
        <v>2714250</v>
      </c>
      <c r="G1635" s="36" t="s">
        <v>2255</v>
      </c>
      <c r="H1635" s="35">
        <v>271425</v>
      </c>
      <c r="I1635" s="34" t="s">
        <v>2678</v>
      </c>
      <c r="J1635" s="34" t="s">
        <v>2679</v>
      </c>
      <c r="K1635" s="50">
        <f t="shared" si="105"/>
        <v>3772</v>
      </c>
      <c r="L1635" s="38">
        <f t="shared" si="106"/>
        <v>2985675</v>
      </c>
      <c r="M1635" t="str">
        <f t="shared" si="107"/>
        <v/>
      </c>
      <c r="N1635"/>
      <c r="O1635"/>
      <c r="P1635"/>
      <c r="Q1635"/>
      <c r="R1635"/>
      <c r="S1635"/>
    </row>
    <row r="1636" spans="1:19" s="75" customFormat="1" hidden="1" outlineLevel="1">
      <c r="A1636"/>
      <c r="B1636" s="33">
        <v>44967</v>
      </c>
      <c r="C1636" s="34" t="s">
        <v>2680</v>
      </c>
      <c r="D1636" s="34" t="s">
        <v>2256</v>
      </c>
      <c r="E1636" s="34" t="s">
        <v>2681</v>
      </c>
      <c r="F1636" s="35">
        <v>806200</v>
      </c>
      <c r="G1636" s="36" t="s">
        <v>2255</v>
      </c>
      <c r="H1636" s="35">
        <v>80620</v>
      </c>
      <c r="I1636" s="34" t="s">
        <v>2308</v>
      </c>
      <c r="J1636" s="34" t="s">
        <v>2309</v>
      </c>
      <c r="K1636" s="50">
        <f t="shared" si="105"/>
        <v>3776</v>
      </c>
      <c r="L1636" s="38">
        <f t="shared" si="106"/>
        <v>886820</v>
      </c>
      <c r="M1636" t="str">
        <f t="shared" si="107"/>
        <v/>
      </c>
      <c r="N1636"/>
      <c r="O1636"/>
      <c r="P1636"/>
      <c r="Q1636"/>
      <c r="R1636"/>
      <c r="S1636"/>
    </row>
    <row r="1637" spans="1:19" s="75" customFormat="1" hidden="1" outlineLevel="1">
      <c r="A1637"/>
      <c r="B1637" s="33">
        <v>44967</v>
      </c>
      <c r="C1637" s="34" t="s">
        <v>2682</v>
      </c>
      <c r="D1637" s="34" t="s">
        <v>2256</v>
      </c>
      <c r="E1637" s="34" t="s">
        <v>2683</v>
      </c>
      <c r="F1637" s="35">
        <v>1061211</v>
      </c>
      <c r="G1637" s="36" t="s">
        <v>2255</v>
      </c>
      <c r="H1637" s="35">
        <v>106121</v>
      </c>
      <c r="I1637" s="34" t="s">
        <v>2308</v>
      </c>
      <c r="J1637" s="34" t="s">
        <v>2309</v>
      </c>
      <c r="K1637" s="50">
        <f t="shared" si="105"/>
        <v>3781</v>
      </c>
      <c r="L1637" s="38">
        <f t="shared" si="106"/>
        <v>1167332</v>
      </c>
      <c r="M1637" t="str">
        <f t="shared" si="107"/>
        <v/>
      </c>
      <c r="N1637"/>
      <c r="O1637"/>
      <c r="P1637"/>
      <c r="Q1637"/>
      <c r="R1637"/>
      <c r="S1637"/>
    </row>
    <row r="1638" spans="1:19" s="75" customFormat="1" outlineLevel="1">
      <c r="B1638" s="69">
        <v>45009</v>
      </c>
      <c r="C1638" s="70" t="s">
        <v>4448</v>
      </c>
      <c r="D1638" s="70" t="s">
        <v>2256</v>
      </c>
      <c r="E1638" s="70" t="s">
        <v>3813</v>
      </c>
      <c r="F1638" s="71">
        <v>397772</v>
      </c>
      <c r="G1638" s="72" t="s">
        <v>2255</v>
      </c>
      <c r="H1638" s="71">
        <v>39777</v>
      </c>
      <c r="I1638" s="70" t="s">
        <v>2308</v>
      </c>
      <c r="J1638" s="70" t="s">
        <v>2309</v>
      </c>
      <c r="K1638" s="73">
        <f t="shared" si="105"/>
        <v>17450</v>
      </c>
      <c r="L1638" s="74">
        <f t="shared" si="106"/>
        <v>437549</v>
      </c>
      <c r="M1638" s="75" t="str">
        <f t="shared" si="107"/>
        <v/>
      </c>
      <c r="Q1638" s="75">
        <f>+VLOOKUP(K1638,'20,04,2023'!Q$20:R$1052,2,0)</f>
        <v>437549</v>
      </c>
      <c r="R1638" s="74">
        <f>Q1638-L1638</f>
        <v>0</v>
      </c>
      <c r="S1638" s="75" t="s">
        <v>8324</v>
      </c>
    </row>
    <row r="1639" spans="1:19" s="75" customFormat="1" hidden="1" outlineLevel="1">
      <c r="A1639"/>
      <c r="B1639" s="33">
        <v>44967</v>
      </c>
      <c r="C1639" s="34" t="s">
        <v>2686</v>
      </c>
      <c r="D1639" s="34" t="s">
        <v>2256</v>
      </c>
      <c r="E1639" s="34" t="s">
        <v>2687</v>
      </c>
      <c r="F1639" s="35">
        <v>2122422</v>
      </c>
      <c r="G1639" s="36" t="s">
        <v>2255</v>
      </c>
      <c r="H1639" s="35">
        <v>212242</v>
      </c>
      <c r="I1639" s="34" t="s">
        <v>2308</v>
      </c>
      <c r="J1639" s="34" t="s">
        <v>2309</v>
      </c>
      <c r="K1639" s="50">
        <f t="shared" si="105"/>
        <v>3786</v>
      </c>
      <c r="L1639" s="38">
        <f t="shared" si="106"/>
        <v>2334664</v>
      </c>
      <c r="M1639" t="str">
        <f t="shared" si="107"/>
        <v/>
      </c>
      <c r="N1639"/>
      <c r="O1639"/>
      <c r="P1639"/>
      <c r="Q1639"/>
      <c r="R1639"/>
      <c r="S1639"/>
    </row>
    <row r="1640" spans="1:19" s="75" customFormat="1" hidden="1" outlineLevel="1">
      <c r="A1640"/>
      <c r="B1640" s="33">
        <v>44967</v>
      </c>
      <c r="C1640" s="34" t="s">
        <v>2688</v>
      </c>
      <c r="D1640" s="34" t="s">
        <v>2256</v>
      </c>
      <c r="E1640" s="34" t="s">
        <v>2689</v>
      </c>
      <c r="F1640" s="35">
        <v>2170552</v>
      </c>
      <c r="G1640" s="36" t="s">
        <v>2255</v>
      </c>
      <c r="H1640" s="35">
        <v>217055</v>
      </c>
      <c r="I1640" s="34" t="s">
        <v>2308</v>
      </c>
      <c r="J1640" s="34" t="s">
        <v>2309</v>
      </c>
      <c r="K1640" s="50">
        <f t="shared" si="105"/>
        <v>3788</v>
      </c>
      <c r="L1640" s="38">
        <f t="shared" si="106"/>
        <v>2387607</v>
      </c>
      <c r="M1640" t="str">
        <f t="shared" si="107"/>
        <v/>
      </c>
      <c r="N1640"/>
      <c r="O1640"/>
      <c r="P1640"/>
      <c r="Q1640"/>
      <c r="R1640"/>
      <c r="S1640"/>
    </row>
    <row r="1641" spans="1:19" s="75" customFormat="1" hidden="1" outlineLevel="1">
      <c r="A1641"/>
      <c r="B1641" s="33">
        <v>44967</v>
      </c>
      <c r="C1641" s="34" t="s">
        <v>2690</v>
      </c>
      <c r="D1641" s="34" t="s">
        <v>2256</v>
      </c>
      <c r="E1641" s="34" t="s">
        <v>2691</v>
      </c>
      <c r="F1641" s="35">
        <v>921784</v>
      </c>
      <c r="G1641" s="36" t="s">
        <v>2255</v>
      </c>
      <c r="H1641" s="35">
        <v>92178</v>
      </c>
      <c r="I1641" s="34" t="s">
        <v>2308</v>
      </c>
      <c r="J1641" s="34" t="s">
        <v>2309</v>
      </c>
      <c r="K1641" s="50">
        <f t="shared" si="105"/>
        <v>3790</v>
      </c>
      <c r="L1641" s="38">
        <f t="shared" si="106"/>
        <v>1013962</v>
      </c>
      <c r="M1641" t="str">
        <f t="shared" si="107"/>
        <v/>
      </c>
      <c r="N1641"/>
      <c r="O1641"/>
      <c r="P1641"/>
      <c r="Q1641"/>
      <c r="R1641"/>
      <c r="S1641"/>
    </row>
    <row r="1642" spans="1:19" s="75" customFormat="1" outlineLevel="1">
      <c r="B1642" s="69">
        <v>45009</v>
      </c>
      <c r="C1642" s="70" t="s">
        <v>4454</v>
      </c>
      <c r="D1642" s="70" t="s">
        <v>2256</v>
      </c>
      <c r="E1642" s="70" t="s">
        <v>3380</v>
      </c>
      <c r="F1642" s="71">
        <v>704013</v>
      </c>
      <c r="G1642" s="72" t="s">
        <v>2255</v>
      </c>
      <c r="H1642" s="71">
        <v>70401</v>
      </c>
      <c r="I1642" s="70" t="s">
        <v>2308</v>
      </c>
      <c r="J1642" s="70" t="s">
        <v>2309</v>
      </c>
      <c r="K1642" s="73">
        <f t="shared" si="105"/>
        <v>17463</v>
      </c>
      <c r="L1642" s="74">
        <f t="shared" si="106"/>
        <v>774414</v>
      </c>
      <c r="M1642" s="75" t="str">
        <f t="shared" si="107"/>
        <v/>
      </c>
      <c r="Q1642" s="75">
        <f>+VLOOKUP(K1642,'20,04,2023'!Q$20:R$1052,2,0)</f>
        <v>774414</v>
      </c>
      <c r="R1642" s="74">
        <f>Q1642-L1642</f>
        <v>0</v>
      </c>
      <c r="S1642" s="75" t="s">
        <v>8324</v>
      </c>
    </row>
    <row r="1643" spans="1:19" s="75" customFormat="1" hidden="1" outlineLevel="1">
      <c r="A1643"/>
      <c r="B1643" s="33">
        <v>44967</v>
      </c>
      <c r="C1643" s="34" t="s">
        <v>2694</v>
      </c>
      <c r="D1643" s="34" t="s">
        <v>2256</v>
      </c>
      <c r="E1643" s="34" t="s">
        <v>2695</v>
      </c>
      <c r="F1643" s="35">
        <v>1283327</v>
      </c>
      <c r="G1643" s="36" t="s">
        <v>2255</v>
      </c>
      <c r="H1643" s="35">
        <v>128333</v>
      </c>
      <c r="I1643" s="34" t="s">
        <v>2308</v>
      </c>
      <c r="J1643" s="34" t="s">
        <v>2309</v>
      </c>
      <c r="K1643" s="50">
        <f t="shared" si="105"/>
        <v>3797</v>
      </c>
      <c r="L1643" s="38">
        <f t="shared" si="106"/>
        <v>1411660</v>
      </c>
      <c r="M1643" t="str">
        <f t="shared" si="107"/>
        <v/>
      </c>
      <c r="N1643"/>
      <c r="O1643"/>
      <c r="P1643"/>
      <c r="Q1643"/>
      <c r="R1643"/>
      <c r="S1643"/>
    </row>
    <row r="1644" spans="1:19" s="75" customFormat="1" outlineLevel="1">
      <c r="B1644" s="69">
        <v>45009</v>
      </c>
      <c r="C1644" s="70" t="s">
        <v>4456</v>
      </c>
      <c r="D1644" s="70" t="s">
        <v>2256</v>
      </c>
      <c r="E1644" s="70" t="s">
        <v>2761</v>
      </c>
      <c r="F1644" s="71">
        <v>2292125</v>
      </c>
      <c r="G1644" s="72" t="s">
        <v>2255</v>
      </c>
      <c r="H1644" s="71">
        <v>229213</v>
      </c>
      <c r="I1644" s="70" t="s">
        <v>2265</v>
      </c>
      <c r="J1644" s="70" t="s">
        <v>2266</v>
      </c>
      <c r="K1644" s="73">
        <f t="shared" si="105"/>
        <v>17471</v>
      </c>
      <c r="L1644" s="74">
        <f t="shared" si="106"/>
        <v>2521338</v>
      </c>
      <c r="M1644" s="75" t="str">
        <f t="shared" si="107"/>
        <v/>
      </c>
      <c r="Q1644" s="75">
        <f>+VLOOKUP(K1644,'20,04,2023'!Q$20:R$1052,2,0)</f>
        <v>2521338</v>
      </c>
      <c r="R1644" s="74">
        <f>Q1644-L1644</f>
        <v>0</v>
      </c>
      <c r="S1644" s="75" t="s">
        <v>8324</v>
      </c>
    </row>
    <row r="1645" spans="1:19" hidden="1" outlineLevel="1">
      <c r="B1645" s="33">
        <v>44967</v>
      </c>
      <c r="C1645" s="34" t="s">
        <v>2698</v>
      </c>
      <c r="D1645" s="34" t="s">
        <v>2256</v>
      </c>
      <c r="E1645" s="34" t="s">
        <v>2699</v>
      </c>
      <c r="F1645" s="35">
        <v>2346710</v>
      </c>
      <c r="G1645" s="36" t="s">
        <v>2255</v>
      </c>
      <c r="H1645" s="35">
        <v>234671</v>
      </c>
      <c r="I1645" s="34" t="s">
        <v>2308</v>
      </c>
      <c r="J1645" s="34" t="s">
        <v>2309</v>
      </c>
      <c r="K1645" s="50">
        <f t="shared" si="105"/>
        <v>3804</v>
      </c>
      <c r="L1645" s="38">
        <f t="shared" si="106"/>
        <v>2581381</v>
      </c>
      <c r="M1645" t="str">
        <f t="shared" si="107"/>
        <v/>
      </c>
    </row>
    <row r="1646" spans="1:19" s="75" customFormat="1" hidden="1" outlineLevel="1">
      <c r="A1646"/>
      <c r="B1646" s="33">
        <v>44967</v>
      </c>
      <c r="C1646" s="34" t="s">
        <v>2700</v>
      </c>
      <c r="D1646" s="34" t="s">
        <v>2256</v>
      </c>
      <c r="E1646" s="34" t="s">
        <v>2701</v>
      </c>
      <c r="F1646" s="35">
        <v>806200</v>
      </c>
      <c r="G1646" s="36" t="s">
        <v>2255</v>
      </c>
      <c r="H1646" s="35">
        <v>80620</v>
      </c>
      <c r="I1646" s="34" t="s">
        <v>2308</v>
      </c>
      <c r="J1646" s="34" t="s">
        <v>2309</v>
      </c>
      <c r="K1646" s="50">
        <f t="shared" si="105"/>
        <v>3806</v>
      </c>
      <c r="L1646" s="38">
        <f t="shared" si="106"/>
        <v>886820</v>
      </c>
      <c r="M1646" t="str">
        <f t="shared" si="107"/>
        <v/>
      </c>
      <c r="N1646"/>
      <c r="O1646"/>
      <c r="P1646"/>
      <c r="Q1646"/>
      <c r="R1646"/>
      <c r="S1646"/>
    </row>
    <row r="1647" spans="1:19" hidden="1" outlineLevel="1">
      <c r="B1647" s="33">
        <v>45009</v>
      </c>
      <c r="C1647" s="34" t="s">
        <v>4461</v>
      </c>
      <c r="D1647" s="34" t="s">
        <v>2256</v>
      </c>
      <c r="E1647" s="34" t="s">
        <v>4462</v>
      </c>
      <c r="F1647" s="35">
        <v>865200</v>
      </c>
      <c r="G1647" s="36" t="s">
        <v>2255</v>
      </c>
      <c r="H1647" s="35">
        <v>86520</v>
      </c>
      <c r="I1647" s="34" t="s">
        <v>2396</v>
      </c>
      <c r="J1647" s="34" t="s">
        <v>2397</v>
      </c>
      <c r="K1647" s="50">
        <f t="shared" si="105"/>
        <v>17476</v>
      </c>
      <c r="L1647" s="38">
        <f t="shared" si="106"/>
        <v>951720</v>
      </c>
      <c r="M1647" t="str">
        <f t="shared" si="107"/>
        <v/>
      </c>
    </row>
    <row r="1648" spans="1:19" s="75" customFormat="1" hidden="1" outlineLevel="1">
      <c r="A1648"/>
      <c r="B1648" s="33">
        <v>45010</v>
      </c>
      <c r="C1648" s="34" t="s">
        <v>5482</v>
      </c>
      <c r="D1648" s="34" t="s">
        <v>6799</v>
      </c>
      <c r="E1648" s="34" t="s">
        <v>6800</v>
      </c>
      <c r="F1648" s="35">
        <v>-1246392</v>
      </c>
      <c r="G1648" s="36" t="s">
        <v>2568</v>
      </c>
      <c r="H1648" s="35">
        <v>-99711</v>
      </c>
      <c r="I1648" s="34" t="s">
        <v>4959</v>
      </c>
      <c r="J1648" s="34" t="s">
        <v>4960</v>
      </c>
      <c r="K1648">
        <f t="shared" si="105"/>
        <v>160</v>
      </c>
      <c r="L1648" s="38">
        <f t="shared" si="106"/>
        <v>-1346103</v>
      </c>
      <c r="M1648" t="str">
        <f t="shared" si="107"/>
        <v>HT</v>
      </c>
      <c r="N1648"/>
      <c r="O1648"/>
      <c r="P1648"/>
      <c r="Q1648" t="e">
        <f>+VLOOKUP(K1648,'22.04.2023'!O$182:P$408,2,0)</f>
        <v>#N/A</v>
      </c>
      <c r="R1648"/>
      <c r="S1648"/>
    </row>
    <row r="1649" spans="1:19" s="75" customFormat="1" hidden="1" outlineLevel="1">
      <c r="A1649"/>
      <c r="B1649" s="33">
        <v>44967</v>
      </c>
      <c r="C1649" s="34" t="s">
        <v>2706</v>
      </c>
      <c r="D1649" s="34" t="s">
        <v>2256</v>
      </c>
      <c r="E1649" s="34" t="s">
        <v>2707</v>
      </c>
      <c r="F1649" s="35">
        <v>954700</v>
      </c>
      <c r="G1649" s="36" t="s">
        <v>2255</v>
      </c>
      <c r="H1649" s="35">
        <v>95470</v>
      </c>
      <c r="I1649" s="34" t="s">
        <v>2308</v>
      </c>
      <c r="J1649" s="34" t="s">
        <v>2309</v>
      </c>
      <c r="K1649" s="50">
        <f t="shared" si="105"/>
        <v>3812</v>
      </c>
      <c r="L1649" s="38">
        <f t="shared" si="106"/>
        <v>1050170</v>
      </c>
      <c r="M1649" t="str">
        <f t="shared" si="107"/>
        <v/>
      </c>
      <c r="N1649"/>
      <c r="O1649"/>
      <c r="P1649"/>
      <c r="Q1649"/>
      <c r="R1649"/>
      <c r="S1649"/>
    </row>
    <row r="1650" spans="1:19" outlineLevel="1">
      <c r="A1650" s="75"/>
      <c r="B1650" s="69">
        <v>45010</v>
      </c>
      <c r="C1650" s="70" t="s">
        <v>4463</v>
      </c>
      <c r="D1650" s="70" t="s">
        <v>2961</v>
      </c>
      <c r="E1650" s="70" t="s">
        <v>4464</v>
      </c>
      <c r="F1650" s="71">
        <v>-86691</v>
      </c>
      <c r="G1650" s="72" t="s">
        <v>2255</v>
      </c>
      <c r="H1650" s="71">
        <v>-8669</v>
      </c>
      <c r="I1650" s="70" t="s">
        <v>2265</v>
      </c>
      <c r="J1650" s="70" t="s">
        <v>2266</v>
      </c>
      <c r="K1650" s="75">
        <f t="shared" si="105"/>
        <v>1147</v>
      </c>
      <c r="L1650" s="74">
        <f t="shared" si="106"/>
        <v>-95360</v>
      </c>
      <c r="M1650" s="75" t="str">
        <f t="shared" si="107"/>
        <v>HT</v>
      </c>
      <c r="N1650" s="75"/>
      <c r="O1650" s="75"/>
      <c r="P1650" s="75"/>
      <c r="Q1650" s="75">
        <f>+VLOOKUP(K1650,'20,04,2023'!Q$25:R$1054,2,0)</f>
        <v>-95360</v>
      </c>
      <c r="R1650" s="74">
        <f>+L1650-Q1650</f>
        <v>0</v>
      </c>
      <c r="S1650" s="75" t="s">
        <v>8323</v>
      </c>
    </row>
    <row r="1651" spans="1:19" s="75" customFormat="1" hidden="1" outlineLevel="1">
      <c r="A1651"/>
      <c r="B1651" s="33">
        <v>44967</v>
      </c>
      <c r="C1651" s="34" t="s">
        <v>2710</v>
      </c>
      <c r="D1651" s="34" t="s">
        <v>2256</v>
      </c>
      <c r="E1651" s="34" t="s">
        <v>2711</v>
      </c>
      <c r="F1651" s="35">
        <v>1432817</v>
      </c>
      <c r="G1651" s="36" t="s">
        <v>2255</v>
      </c>
      <c r="H1651" s="35">
        <v>143282</v>
      </c>
      <c r="I1651" s="34" t="s">
        <v>2308</v>
      </c>
      <c r="J1651" s="34" t="s">
        <v>2309</v>
      </c>
      <c r="K1651" s="50">
        <f t="shared" si="105"/>
        <v>3815</v>
      </c>
      <c r="L1651" s="38">
        <f t="shared" si="106"/>
        <v>1576099</v>
      </c>
      <c r="M1651" t="str">
        <f t="shared" si="107"/>
        <v/>
      </c>
      <c r="N1651"/>
      <c r="O1651"/>
      <c r="P1651"/>
      <c r="Q1651"/>
      <c r="R1651"/>
      <c r="S1651"/>
    </row>
    <row r="1652" spans="1:19" hidden="1" outlineLevel="1">
      <c r="B1652" s="33">
        <v>44967</v>
      </c>
      <c r="C1652" s="34" t="s">
        <v>2712</v>
      </c>
      <c r="D1652" s="34" t="s">
        <v>2256</v>
      </c>
      <c r="E1652" s="34" t="s">
        <v>2713</v>
      </c>
      <c r="F1652" s="35">
        <v>595330</v>
      </c>
      <c r="G1652" s="36" t="s">
        <v>2255</v>
      </c>
      <c r="H1652" s="35">
        <v>59533</v>
      </c>
      <c r="I1652" s="34" t="s">
        <v>2308</v>
      </c>
      <c r="J1652" s="34" t="s">
        <v>2309</v>
      </c>
      <c r="K1652" s="50">
        <f t="shared" si="105"/>
        <v>3817</v>
      </c>
      <c r="L1652" s="38">
        <f t="shared" si="106"/>
        <v>654863</v>
      </c>
      <c r="M1652" t="str">
        <f t="shared" si="107"/>
        <v/>
      </c>
    </row>
    <row r="1653" spans="1:19" s="75" customFormat="1" hidden="1" outlineLevel="1">
      <c r="A1653"/>
      <c r="B1653" s="33">
        <v>45010</v>
      </c>
      <c r="C1653" s="34" t="s">
        <v>4468</v>
      </c>
      <c r="D1653" s="34" t="s">
        <v>3460</v>
      </c>
      <c r="E1653" s="34" t="s">
        <v>4469</v>
      </c>
      <c r="F1653" s="35">
        <v>-522480</v>
      </c>
      <c r="G1653" s="36" t="s">
        <v>2255</v>
      </c>
      <c r="H1653" s="35">
        <v>-52248</v>
      </c>
      <c r="I1653" s="34" t="s">
        <v>2308</v>
      </c>
      <c r="J1653" s="34" t="s">
        <v>2309</v>
      </c>
      <c r="K1653">
        <f t="shared" si="105"/>
        <v>10736</v>
      </c>
      <c r="L1653" s="38">
        <f t="shared" si="106"/>
        <v>-574728</v>
      </c>
      <c r="M1653" t="str">
        <f t="shared" si="107"/>
        <v>HT</v>
      </c>
      <c r="N1653"/>
      <c r="O1653"/>
      <c r="P1653"/>
      <c r="Q1653" t="e">
        <f>+VLOOKUP(K1653,'22.04.2023'!O$182:P$408,2,0)</f>
        <v>#N/A</v>
      </c>
      <c r="R1653"/>
      <c r="S1653"/>
    </row>
    <row r="1654" spans="1:19" s="75" customFormat="1" hidden="1" outlineLevel="1">
      <c r="A1654"/>
      <c r="B1654" s="33">
        <v>44967</v>
      </c>
      <c r="C1654" s="34" t="s">
        <v>2716</v>
      </c>
      <c r="D1654" s="34" t="s">
        <v>2256</v>
      </c>
      <c r="E1654" s="34" t="s">
        <v>2717</v>
      </c>
      <c r="F1654" s="35">
        <v>729174</v>
      </c>
      <c r="G1654" s="36" t="s">
        <v>2255</v>
      </c>
      <c r="H1654" s="35">
        <v>72917</v>
      </c>
      <c r="I1654" s="34" t="s">
        <v>2308</v>
      </c>
      <c r="J1654" s="34" t="s">
        <v>2309</v>
      </c>
      <c r="K1654" s="50">
        <f t="shared" si="105"/>
        <v>3824</v>
      </c>
      <c r="L1654" s="38">
        <f t="shared" si="106"/>
        <v>802091</v>
      </c>
      <c r="M1654" t="str">
        <f t="shared" si="107"/>
        <v/>
      </c>
      <c r="N1654"/>
      <c r="O1654"/>
      <c r="P1654"/>
      <c r="Q1654"/>
      <c r="R1654"/>
      <c r="S1654"/>
    </row>
    <row r="1655" spans="1:19" hidden="1" outlineLevel="1">
      <c r="B1655" s="33">
        <v>44967</v>
      </c>
      <c r="C1655" s="34" t="s">
        <v>2718</v>
      </c>
      <c r="D1655" s="34" t="s">
        <v>2256</v>
      </c>
      <c r="E1655" s="34" t="s">
        <v>2719</v>
      </c>
      <c r="F1655" s="35">
        <v>555290</v>
      </c>
      <c r="G1655" s="36" t="s">
        <v>2255</v>
      </c>
      <c r="H1655" s="35">
        <v>55529</v>
      </c>
      <c r="I1655" s="34" t="s">
        <v>2308</v>
      </c>
      <c r="J1655" s="34" t="s">
        <v>2309</v>
      </c>
      <c r="K1655" s="50">
        <f t="shared" si="105"/>
        <v>3830</v>
      </c>
      <c r="L1655" s="38">
        <f t="shared" si="106"/>
        <v>610819</v>
      </c>
      <c r="M1655" t="str">
        <f t="shared" si="107"/>
        <v/>
      </c>
    </row>
    <row r="1656" spans="1:19" s="75" customFormat="1" hidden="1" outlineLevel="1">
      <c r="A1656"/>
      <c r="B1656" s="33">
        <v>44967</v>
      </c>
      <c r="C1656" s="34" t="s">
        <v>2720</v>
      </c>
      <c r="D1656" s="34" t="s">
        <v>2256</v>
      </c>
      <c r="E1656" s="34" t="s">
        <v>2721</v>
      </c>
      <c r="F1656" s="35">
        <v>3059537</v>
      </c>
      <c r="G1656" s="36" t="s">
        <v>2255</v>
      </c>
      <c r="H1656" s="35">
        <v>305954</v>
      </c>
      <c r="I1656" s="34" t="s">
        <v>2308</v>
      </c>
      <c r="J1656" s="34" t="s">
        <v>2309</v>
      </c>
      <c r="K1656" s="50">
        <f t="shared" si="105"/>
        <v>3831</v>
      </c>
      <c r="L1656" s="38">
        <f t="shared" si="106"/>
        <v>3365491</v>
      </c>
      <c r="M1656" t="str">
        <f t="shared" si="107"/>
        <v/>
      </c>
      <c r="N1656"/>
      <c r="O1656"/>
      <c r="P1656"/>
      <c r="Q1656"/>
      <c r="R1656"/>
      <c r="S1656"/>
    </row>
    <row r="1657" spans="1:19" s="75" customFormat="1" hidden="1" outlineLevel="1">
      <c r="A1657"/>
      <c r="B1657" s="33">
        <v>44967</v>
      </c>
      <c r="C1657" s="34" t="s">
        <v>2722</v>
      </c>
      <c r="D1657" s="34" t="s">
        <v>2256</v>
      </c>
      <c r="E1657" s="34" t="s">
        <v>2723</v>
      </c>
      <c r="F1657" s="35">
        <v>2021074</v>
      </c>
      <c r="G1657" s="36" t="s">
        <v>2255</v>
      </c>
      <c r="H1657" s="35">
        <v>202107</v>
      </c>
      <c r="I1657" s="34" t="s">
        <v>2512</v>
      </c>
      <c r="J1657" s="34" t="s">
        <v>2513</v>
      </c>
      <c r="K1657" s="50">
        <f t="shared" si="105"/>
        <v>3833</v>
      </c>
      <c r="L1657" s="38">
        <f t="shared" si="106"/>
        <v>2223181</v>
      </c>
      <c r="M1657" t="str">
        <f t="shared" si="107"/>
        <v/>
      </c>
      <c r="N1657"/>
      <c r="O1657"/>
      <c r="P1657"/>
      <c r="Q1657"/>
      <c r="R1657"/>
      <c r="S1657"/>
    </row>
    <row r="1658" spans="1:19" s="75" customFormat="1" hidden="1" outlineLevel="1">
      <c r="A1658"/>
      <c r="B1658" s="33">
        <v>44967</v>
      </c>
      <c r="C1658" s="34" t="s">
        <v>2724</v>
      </c>
      <c r="D1658" s="34" t="s">
        <v>2256</v>
      </c>
      <c r="E1658" s="34" t="s">
        <v>2725</v>
      </c>
      <c r="F1658" s="35">
        <v>2151138</v>
      </c>
      <c r="G1658" s="36" t="s">
        <v>2255</v>
      </c>
      <c r="H1658" s="35">
        <v>215114</v>
      </c>
      <c r="I1658" s="34" t="s">
        <v>2512</v>
      </c>
      <c r="J1658" s="34" t="s">
        <v>2513</v>
      </c>
      <c r="K1658" s="50">
        <f t="shared" si="105"/>
        <v>3835</v>
      </c>
      <c r="L1658" s="38">
        <f t="shared" si="106"/>
        <v>2366252</v>
      </c>
      <c r="M1658" t="str">
        <f t="shared" si="107"/>
        <v/>
      </c>
      <c r="N1658"/>
      <c r="O1658"/>
      <c r="P1658"/>
      <c r="Q1658"/>
      <c r="R1658"/>
      <c r="S1658"/>
    </row>
    <row r="1659" spans="1:19" s="75" customFormat="1" hidden="1" outlineLevel="1">
      <c r="A1659"/>
      <c r="B1659" s="33">
        <v>44967</v>
      </c>
      <c r="C1659" s="34" t="s">
        <v>2726</v>
      </c>
      <c r="D1659" s="34" t="s">
        <v>2256</v>
      </c>
      <c r="E1659" s="34" t="s">
        <v>2727</v>
      </c>
      <c r="F1659" s="35">
        <v>1727813</v>
      </c>
      <c r="G1659" s="36" t="s">
        <v>2255</v>
      </c>
      <c r="H1659" s="35">
        <v>172781</v>
      </c>
      <c r="I1659" s="34" t="s">
        <v>2512</v>
      </c>
      <c r="J1659" s="34" t="s">
        <v>2513</v>
      </c>
      <c r="K1659" s="50">
        <f t="shared" si="105"/>
        <v>3836</v>
      </c>
      <c r="L1659" s="38">
        <f t="shared" si="106"/>
        <v>1900594</v>
      </c>
      <c r="M1659" t="str">
        <f t="shared" si="107"/>
        <v/>
      </c>
      <c r="N1659"/>
      <c r="O1659"/>
      <c r="P1659"/>
      <c r="Q1659"/>
      <c r="R1659"/>
      <c r="S1659"/>
    </row>
    <row r="1660" spans="1:19" s="75" customFormat="1" outlineLevel="1">
      <c r="B1660" s="69">
        <v>45010</v>
      </c>
      <c r="C1660" s="70" t="s">
        <v>4476</v>
      </c>
      <c r="D1660" s="70" t="s">
        <v>2256</v>
      </c>
      <c r="E1660" s="70" t="s">
        <v>3929</v>
      </c>
      <c r="F1660" s="71">
        <v>608108</v>
      </c>
      <c r="G1660" s="72" t="s">
        <v>2255</v>
      </c>
      <c r="H1660" s="71">
        <v>60811</v>
      </c>
      <c r="I1660" s="70" t="s">
        <v>2308</v>
      </c>
      <c r="J1660" s="70" t="s">
        <v>2309</v>
      </c>
      <c r="K1660" s="73">
        <f t="shared" si="105"/>
        <v>17488</v>
      </c>
      <c r="L1660" s="74">
        <f t="shared" si="106"/>
        <v>668919</v>
      </c>
      <c r="M1660" s="75" t="str">
        <f t="shared" si="107"/>
        <v/>
      </c>
      <c r="Q1660" s="75">
        <f>+VLOOKUP(K1660,'20,04,2023'!Q$20:R$1052,2,0)</f>
        <v>668919</v>
      </c>
      <c r="R1660" s="74">
        <f>Q1660-L1660</f>
        <v>0</v>
      </c>
      <c r="S1660" s="75" t="s">
        <v>8324</v>
      </c>
    </row>
    <row r="1661" spans="1:19" s="75" customFormat="1" hidden="1" outlineLevel="1">
      <c r="A1661"/>
      <c r="B1661" s="33">
        <v>45010</v>
      </c>
      <c r="C1661" s="34" t="s">
        <v>4477</v>
      </c>
      <c r="D1661" s="34" t="s">
        <v>2256</v>
      </c>
      <c r="E1661" s="34" t="s">
        <v>3929</v>
      </c>
      <c r="F1661" s="35">
        <v>519120</v>
      </c>
      <c r="G1661" s="36" t="s">
        <v>2255</v>
      </c>
      <c r="H1661" s="35">
        <v>51912</v>
      </c>
      <c r="I1661" s="34" t="s">
        <v>2308</v>
      </c>
      <c r="J1661" s="34" t="s">
        <v>2309</v>
      </c>
      <c r="K1661" s="50">
        <f t="shared" si="105"/>
        <v>17489</v>
      </c>
      <c r="L1661" s="38">
        <f t="shared" si="106"/>
        <v>571032</v>
      </c>
      <c r="M1661" t="str">
        <f t="shared" si="107"/>
        <v/>
      </c>
      <c r="N1661"/>
      <c r="O1661"/>
      <c r="P1661"/>
      <c r="Q1661"/>
      <c r="R1661"/>
      <c r="S1661"/>
    </row>
    <row r="1662" spans="1:19" hidden="1" outlineLevel="1">
      <c r="B1662" s="33">
        <v>44967</v>
      </c>
      <c r="C1662" s="34" t="s">
        <v>2732</v>
      </c>
      <c r="D1662" s="34" t="s">
        <v>2256</v>
      </c>
      <c r="E1662" s="34" t="s">
        <v>2733</v>
      </c>
      <c r="F1662" s="35">
        <v>250910</v>
      </c>
      <c r="G1662" s="36" t="s">
        <v>2255</v>
      </c>
      <c r="H1662" s="35">
        <v>25091</v>
      </c>
      <c r="I1662" s="34" t="s">
        <v>2308</v>
      </c>
      <c r="J1662" s="34" t="s">
        <v>2309</v>
      </c>
      <c r="K1662" s="50">
        <f t="shared" si="105"/>
        <v>3843</v>
      </c>
      <c r="L1662" s="38">
        <f t="shared" si="106"/>
        <v>276001</v>
      </c>
      <c r="M1662" t="str">
        <f t="shared" si="107"/>
        <v/>
      </c>
    </row>
    <row r="1663" spans="1:19" s="75" customFormat="1" outlineLevel="1">
      <c r="B1663" s="69">
        <v>45010</v>
      </c>
      <c r="C1663" s="70" t="s">
        <v>4479</v>
      </c>
      <c r="D1663" s="70" t="s">
        <v>2256</v>
      </c>
      <c r="E1663" s="70" t="s">
        <v>3413</v>
      </c>
      <c r="F1663" s="71">
        <v>806205</v>
      </c>
      <c r="G1663" s="72" t="s">
        <v>2255</v>
      </c>
      <c r="H1663" s="71">
        <v>80621</v>
      </c>
      <c r="I1663" s="70" t="s">
        <v>2308</v>
      </c>
      <c r="J1663" s="70" t="s">
        <v>2309</v>
      </c>
      <c r="K1663" s="73">
        <f t="shared" si="105"/>
        <v>17491</v>
      </c>
      <c r="L1663" s="74">
        <f t="shared" si="106"/>
        <v>886826</v>
      </c>
      <c r="M1663" s="75" t="str">
        <f t="shared" si="107"/>
        <v/>
      </c>
      <c r="Q1663" s="75">
        <f>+VLOOKUP(K1663,'20,04,2023'!Q$20:R$1052,2,0)</f>
        <v>886826</v>
      </c>
      <c r="R1663" s="74">
        <f>Q1663-L1663</f>
        <v>0</v>
      </c>
      <c r="S1663" s="75" t="s">
        <v>8324</v>
      </c>
    </row>
    <row r="1664" spans="1:19" s="75" customFormat="1" hidden="1" outlineLevel="1">
      <c r="A1664"/>
      <c r="B1664" s="33">
        <v>44967</v>
      </c>
      <c r="C1664" s="34" t="s">
        <v>2736</v>
      </c>
      <c r="D1664" s="34" t="s">
        <v>2256</v>
      </c>
      <c r="E1664" s="34" t="s">
        <v>2737</v>
      </c>
      <c r="F1664" s="35">
        <v>889098</v>
      </c>
      <c r="G1664" s="36" t="s">
        <v>2255</v>
      </c>
      <c r="H1664" s="35">
        <v>88910</v>
      </c>
      <c r="I1664" s="34" t="s">
        <v>2308</v>
      </c>
      <c r="J1664" s="34" t="s">
        <v>2309</v>
      </c>
      <c r="K1664" s="50">
        <f t="shared" si="105"/>
        <v>3847</v>
      </c>
      <c r="L1664" s="38">
        <f t="shared" si="106"/>
        <v>978008</v>
      </c>
      <c r="M1664" t="str">
        <f t="shared" si="107"/>
        <v/>
      </c>
      <c r="N1664"/>
      <c r="O1664"/>
      <c r="P1664"/>
      <c r="Q1664"/>
      <c r="R1664"/>
      <c r="S1664"/>
    </row>
    <row r="1665" spans="1:19" s="75" customFormat="1" outlineLevel="1">
      <c r="B1665" s="69">
        <v>45010</v>
      </c>
      <c r="C1665" s="70" t="s">
        <v>4481</v>
      </c>
      <c r="D1665" s="70" t="s">
        <v>2256</v>
      </c>
      <c r="E1665" s="70" t="s">
        <v>3933</v>
      </c>
      <c r="F1665" s="71">
        <v>1530553</v>
      </c>
      <c r="G1665" s="72" t="s">
        <v>2255</v>
      </c>
      <c r="H1665" s="71">
        <v>153055</v>
      </c>
      <c r="I1665" s="70" t="s">
        <v>2308</v>
      </c>
      <c r="J1665" s="70" t="s">
        <v>2309</v>
      </c>
      <c r="K1665" s="73">
        <f t="shared" si="105"/>
        <v>17493</v>
      </c>
      <c r="L1665" s="74">
        <f t="shared" si="106"/>
        <v>1683608</v>
      </c>
      <c r="M1665" s="75" t="str">
        <f t="shared" si="107"/>
        <v/>
      </c>
      <c r="Q1665" s="75">
        <f>+VLOOKUP(K1665,'20,04,2023'!Q$20:R$1052,2,0)</f>
        <v>1683608</v>
      </c>
      <c r="R1665" s="74">
        <f>Q1665-L1665</f>
        <v>0</v>
      </c>
      <c r="S1665" s="75" t="s">
        <v>8324</v>
      </c>
    </row>
    <row r="1666" spans="1:19" s="75" customFormat="1" hidden="1" outlineLevel="1">
      <c r="A1666"/>
      <c r="B1666" s="33">
        <v>44967</v>
      </c>
      <c r="C1666" s="34" t="s">
        <v>2740</v>
      </c>
      <c r="D1666" s="34" t="s">
        <v>2256</v>
      </c>
      <c r="E1666" s="34" t="s">
        <v>2741</v>
      </c>
      <c r="F1666" s="35">
        <v>2447965</v>
      </c>
      <c r="G1666" s="36" t="s">
        <v>2255</v>
      </c>
      <c r="H1666" s="35">
        <v>244797</v>
      </c>
      <c r="I1666" s="34" t="s">
        <v>2742</v>
      </c>
      <c r="J1666" s="34" t="s">
        <v>2743</v>
      </c>
      <c r="K1666" s="50">
        <f t="shared" si="105"/>
        <v>3852</v>
      </c>
      <c r="L1666" s="38">
        <f t="shared" si="106"/>
        <v>2692762</v>
      </c>
      <c r="M1666" t="str">
        <f t="shared" si="107"/>
        <v/>
      </c>
      <c r="N1666"/>
      <c r="O1666"/>
      <c r="P1666"/>
      <c r="Q1666"/>
      <c r="R1666"/>
      <c r="S1666"/>
    </row>
    <row r="1667" spans="1:19" hidden="1" outlineLevel="1">
      <c r="B1667" s="33">
        <v>44967</v>
      </c>
      <c r="C1667" s="34" t="s">
        <v>2744</v>
      </c>
      <c r="D1667" s="34" t="s">
        <v>2256</v>
      </c>
      <c r="E1667" s="34" t="s">
        <v>2745</v>
      </c>
      <c r="F1667" s="35">
        <v>3089210</v>
      </c>
      <c r="G1667" s="36" t="s">
        <v>2255</v>
      </c>
      <c r="H1667" s="35">
        <v>308921</v>
      </c>
      <c r="I1667" s="34" t="s">
        <v>2742</v>
      </c>
      <c r="J1667" s="34" t="s">
        <v>2743</v>
      </c>
      <c r="K1667" s="50">
        <f t="shared" si="105"/>
        <v>3853</v>
      </c>
      <c r="L1667" s="38">
        <f t="shared" si="106"/>
        <v>3398131</v>
      </c>
      <c r="M1667" t="str">
        <f t="shared" si="107"/>
        <v/>
      </c>
    </row>
    <row r="1668" spans="1:19" s="75" customFormat="1" hidden="1" outlineLevel="1">
      <c r="A1668"/>
      <c r="B1668" s="33">
        <v>44967</v>
      </c>
      <c r="C1668" s="34" t="s">
        <v>2746</v>
      </c>
      <c r="D1668" s="34" t="s">
        <v>2256</v>
      </c>
      <c r="E1668" s="34" t="s">
        <v>2747</v>
      </c>
      <c r="F1668" s="35">
        <v>1081500</v>
      </c>
      <c r="G1668" s="36" t="s">
        <v>2255</v>
      </c>
      <c r="H1668" s="35">
        <v>108150</v>
      </c>
      <c r="I1668" s="34" t="s">
        <v>2742</v>
      </c>
      <c r="J1668" s="34" t="s">
        <v>2743</v>
      </c>
      <c r="K1668" s="50">
        <f t="shared" ref="K1668:K1731" si="108">+C1668*1</f>
        <v>3854</v>
      </c>
      <c r="L1668" s="38">
        <f t="shared" ref="L1668:L1731" si="109">+F1668+H1668</f>
        <v>1189650</v>
      </c>
      <c r="M1668" t="str">
        <f t="shared" ref="M1668:M1731" si="110">+IF(L1668&gt;=0,"","HT")</f>
        <v/>
      </c>
      <c r="N1668"/>
      <c r="O1668"/>
      <c r="P1668"/>
      <c r="Q1668"/>
      <c r="R1668"/>
      <c r="S1668"/>
    </row>
    <row r="1669" spans="1:19" hidden="1" outlineLevel="1">
      <c r="B1669" s="33">
        <v>44967</v>
      </c>
      <c r="C1669" s="34" t="s">
        <v>2748</v>
      </c>
      <c r="D1669" s="34" t="s">
        <v>2256</v>
      </c>
      <c r="E1669" s="34" t="s">
        <v>2749</v>
      </c>
      <c r="F1669" s="35">
        <v>2631601</v>
      </c>
      <c r="G1669" s="36" t="s">
        <v>2255</v>
      </c>
      <c r="H1669" s="35">
        <v>263160</v>
      </c>
      <c r="I1669" s="34" t="s">
        <v>2535</v>
      </c>
      <c r="J1669" s="34" t="s">
        <v>2536</v>
      </c>
      <c r="K1669" s="50">
        <f t="shared" si="108"/>
        <v>3856</v>
      </c>
      <c r="L1669" s="38">
        <f t="shared" si="109"/>
        <v>2894761</v>
      </c>
      <c r="M1669" t="str">
        <f t="shared" si="110"/>
        <v/>
      </c>
    </row>
    <row r="1670" spans="1:19" hidden="1" outlineLevel="1">
      <c r="B1670" s="33">
        <v>44967</v>
      </c>
      <c r="C1670" s="34" t="s">
        <v>2750</v>
      </c>
      <c r="D1670" s="34" t="s">
        <v>2256</v>
      </c>
      <c r="E1670" s="34" t="s">
        <v>2751</v>
      </c>
      <c r="F1670" s="35">
        <v>530250</v>
      </c>
      <c r="G1670" s="36" t="s">
        <v>2255</v>
      </c>
      <c r="H1670" s="35">
        <v>53025</v>
      </c>
      <c r="I1670" s="34" t="s">
        <v>2535</v>
      </c>
      <c r="J1670" s="34" t="s">
        <v>2536</v>
      </c>
      <c r="K1670" s="50">
        <f t="shared" si="108"/>
        <v>3857</v>
      </c>
      <c r="L1670" s="38">
        <f t="shared" si="109"/>
        <v>583275</v>
      </c>
      <c r="M1670" t="str">
        <f t="shared" si="110"/>
        <v/>
      </c>
    </row>
    <row r="1671" spans="1:19" hidden="1" outlineLevel="1">
      <c r="B1671" s="33">
        <v>44967</v>
      </c>
      <c r="C1671" s="34" t="s">
        <v>2752</v>
      </c>
      <c r="D1671" s="34" t="s">
        <v>2256</v>
      </c>
      <c r="E1671" s="34" t="s">
        <v>2753</v>
      </c>
      <c r="F1671" s="35">
        <v>2672250</v>
      </c>
      <c r="G1671" s="36" t="s">
        <v>2255</v>
      </c>
      <c r="H1671" s="35">
        <v>267225</v>
      </c>
      <c r="I1671" s="34" t="s">
        <v>2535</v>
      </c>
      <c r="J1671" s="34" t="s">
        <v>2536</v>
      </c>
      <c r="K1671" s="50">
        <f t="shared" si="108"/>
        <v>3858</v>
      </c>
      <c r="L1671" s="38">
        <f t="shared" si="109"/>
        <v>2939475</v>
      </c>
      <c r="M1671" t="str">
        <f t="shared" si="110"/>
        <v/>
      </c>
    </row>
    <row r="1672" spans="1:19" s="75" customFormat="1" outlineLevel="1">
      <c r="B1672" s="69">
        <v>45010</v>
      </c>
      <c r="C1672" s="70" t="s">
        <v>3408</v>
      </c>
      <c r="D1672" s="70" t="s">
        <v>2256</v>
      </c>
      <c r="E1672" s="70" t="s">
        <v>2468</v>
      </c>
      <c r="F1672" s="71">
        <v>785414</v>
      </c>
      <c r="G1672" s="72" t="s">
        <v>2255</v>
      </c>
      <c r="H1672" s="71">
        <v>78541</v>
      </c>
      <c r="I1672" s="70" t="s">
        <v>2308</v>
      </c>
      <c r="J1672" s="70" t="s">
        <v>2309</v>
      </c>
      <c r="K1672" s="73">
        <f t="shared" si="108"/>
        <v>17509</v>
      </c>
      <c r="L1672" s="74">
        <f t="shared" si="109"/>
        <v>863955</v>
      </c>
      <c r="M1672" s="75" t="str">
        <f t="shared" si="110"/>
        <v/>
      </c>
      <c r="Q1672" s="75">
        <f>+VLOOKUP(K1672,'20,04,2023'!Q$20:R$1052,2,0)</f>
        <v>863955</v>
      </c>
      <c r="R1672" s="74">
        <f>Q1672-L1672</f>
        <v>0</v>
      </c>
      <c r="S1672" s="75" t="s">
        <v>8324</v>
      </c>
    </row>
    <row r="1673" spans="1:19" outlineLevel="1">
      <c r="A1673" s="75"/>
      <c r="B1673" s="69">
        <v>45010</v>
      </c>
      <c r="C1673" s="70" t="s">
        <v>4487</v>
      </c>
      <c r="D1673" s="70" t="s">
        <v>2256</v>
      </c>
      <c r="E1673" s="70" t="s">
        <v>3564</v>
      </c>
      <c r="F1673" s="71">
        <v>728037</v>
      </c>
      <c r="G1673" s="72" t="s">
        <v>2255</v>
      </c>
      <c r="H1673" s="71">
        <v>72804</v>
      </c>
      <c r="I1673" s="70" t="s">
        <v>2308</v>
      </c>
      <c r="J1673" s="70" t="s">
        <v>2309</v>
      </c>
      <c r="K1673" s="73">
        <f t="shared" si="108"/>
        <v>17510</v>
      </c>
      <c r="L1673" s="74">
        <f t="shared" si="109"/>
        <v>800841</v>
      </c>
      <c r="M1673" s="75" t="str">
        <f t="shared" si="110"/>
        <v/>
      </c>
      <c r="N1673" s="75"/>
      <c r="O1673" s="75"/>
      <c r="P1673" s="75"/>
      <c r="Q1673" s="75">
        <f>+VLOOKUP(K1673,'20,04,2023'!Q$20:R$1052,2,0)</f>
        <v>800841</v>
      </c>
      <c r="R1673" s="74">
        <f>Q1673-L1673</f>
        <v>0</v>
      </c>
      <c r="S1673" s="75" t="s">
        <v>8324</v>
      </c>
    </row>
    <row r="1674" spans="1:19" s="75" customFormat="1" hidden="1" outlineLevel="1">
      <c r="A1674"/>
      <c r="B1674" s="33">
        <v>44967</v>
      </c>
      <c r="C1674" s="34" t="s">
        <v>2758</v>
      </c>
      <c r="D1674" s="34" t="s">
        <v>2256</v>
      </c>
      <c r="E1674" s="34" t="s">
        <v>2759</v>
      </c>
      <c r="F1674" s="35">
        <v>1479144</v>
      </c>
      <c r="G1674" s="36" t="s">
        <v>2255</v>
      </c>
      <c r="H1674" s="35">
        <v>147914</v>
      </c>
      <c r="I1674" s="34" t="s">
        <v>2265</v>
      </c>
      <c r="J1674" s="34" t="s">
        <v>2266</v>
      </c>
      <c r="K1674" s="50">
        <f t="shared" si="108"/>
        <v>3868</v>
      </c>
      <c r="L1674" s="38">
        <f t="shared" si="109"/>
        <v>1627058</v>
      </c>
      <c r="M1674" t="str">
        <f t="shared" si="110"/>
        <v/>
      </c>
      <c r="N1674"/>
      <c r="O1674"/>
      <c r="P1674"/>
      <c r="Q1674"/>
      <c r="R1674"/>
      <c r="S1674"/>
    </row>
    <row r="1675" spans="1:19" s="75" customFormat="1" hidden="1" outlineLevel="1">
      <c r="A1675"/>
      <c r="B1675" s="33">
        <v>44967</v>
      </c>
      <c r="C1675" s="34" t="s">
        <v>2760</v>
      </c>
      <c r="D1675" s="34" t="s">
        <v>2256</v>
      </c>
      <c r="E1675" s="34" t="s">
        <v>2761</v>
      </c>
      <c r="F1675" s="35">
        <v>1844890</v>
      </c>
      <c r="G1675" s="36" t="s">
        <v>2255</v>
      </c>
      <c r="H1675" s="35">
        <v>184489</v>
      </c>
      <c r="I1675" s="34" t="s">
        <v>2265</v>
      </c>
      <c r="J1675" s="34" t="s">
        <v>2266</v>
      </c>
      <c r="K1675" s="50">
        <f t="shared" si="108"/>
        <v>3869</v>
      </c>
      <c r="L1675" s="38">
        <f t="shared" si="109"/>
        <v>2029379</v>
      </c>
      <c r="M1675" t="str">
        <f t="shared" si="110"/>
        <v/>
      </c>
      <c r="N1675"/>
      <c r="O1675"/>
      <c r="P1675"/>
      <c r="Q1675"/>
      <c r="R1675"/>
      <c r="S1675"/>
    </row>
    <row r="1676" spans="1:19" s="75" customFormat="1" hidden="1" outlineLevel="1">
      <c r="A1676"/>
      <c r="B1676" s="33">
        <v>44968</v>
      </c>
      <c r="C1676" s="34" t="s">
        <v>5324</v>
      </c>
      <c r="D1676" s="34" t="s">
        <v>4794</v>
      </c>
      <c r="E1676" s="34" t="s">
        <v>5481</v>
      </c>
      <c r="F1676" s="35">
        <v>-656967</v>
      </c>
      <c r="G1676" s="36" t="s">
        <v>2568</v>
      </c>
      <c r="H1676" s="35">
        <v>-52558</v>
      </c>
      <c r="I1676" s="34" t="s">
        <v>2512</v>
      </c>
      <c r="J1676" s="34" t="s">
        <v>2513</v>
      </c>
      <c r="K1676">
        <f t="shared" si="108"/>
        <v>62</v>
      </c>
      <c r="L1676" s="38">
        <f t="shared" si="109"/>
        <v>-709525</v>
      </c>
      <c r="M1676" t="str">
        <f t="shared" si="110"/>
        <v>HT</v>
      </c>
      <c r="N1676"/>
      <c r="O1676"/>
      <c r="P1676"/>
      <c r="Q1676">
        <v>0</v>
      </c>
      <c r="R1676" s="38">
        <f>+Q1676-L1676</f>
        <v>709525</v>
      </c>
      <c r="S1676"/>
    </row>
    <row r="1677" spans="1:19" s="75" customFormat="1" hidden="1" outlineLevel="1">
      <c r="A1677"/>
      <c r="B1677" s="33">
        <v>44968</v>
      </c>
      <c r="C1677" s="34" t="s">
        <v>5338</v>
      </c>
      <c r="D1677" s="34" t="s">
        <v>4794</v>
      </c>
      <c r="E1677" s="34" t="s">
        <v>6490</v>
      </c>
      <c r="F1677" s="35">
        <v>-514017</v>
      </c>
      <c r="G1677" s="36" t="s">
        <v>2255</v>
      </c>
      <c r="H1677" s="35">
        <v>-51402</v>
      </c>
      <c r="I1677" s="34" t="s">
        <v>2512</v>
      </c>
      <c r="J1677" s="34" t="s">
        <v>2513</v>
      </c>
      <c r="K1677">
        <f t="shared" si="108"/>
        <v>69</v>
      </c>
      <c r="L1677" s="38">
        <f t="shared" si="109"/>
        <v>-565419</v>
      </c>
      <c r="M1677" t="str">
        <f t="shared" si="110"/>
        <v>HT</v>
      </c>
      <c r="N1677"/>
      <c r="O1677"/>
      <c r="P1677"/>
      <c r="Q1677" t="e">
        <f>+VLOOKUP(K1677,'22.04.2023'!O$182:P$408,2,0)</f>
        <v>#N/A</v>
      </c>
      <c r="R1677"/>
      <c r="S1677"/>
    </row>
    <row r="1678" spans="1:19" hidden="1" outlineLevel="1">
      <c r="B1678" s="33">
        <v>44968</v>
      </c>
      <c r="C1678" s="34" t="s">
        <v>6491</v>
      </c>
      <c r="D1678" s="34" t="s">
        <v>3460</v>
      </c>
      <c r="E1678" s="34" t="s">
        <v>6492</v>
      </c>
      <c r="F1678" s="35">
        <v>-666348</v>
      </c>
      <c r="G1678" s="36" t="s">
        <v>2255</v>
      </c>
      <c r="H1678" s="35">
        <v>-66635</v>
      </c>
      <c r="I1678" s="34" t="s">
        <v>2308</v>
      </c>
      <c r="J1678" s="34" t="s">
        <v>2309</v>
      </c>
      <c r="K1678">
        <f t="shared" si="108"/>
        <v>3424</v>
      </c>
      <c r="L1678" s="38">
        <f t="shared" si="109"/>
        <v>-732983</v>
      </c>
      <c r="M1678" t="str">
        <f t="shared" si="110"/>
        <v>HT</v>
      </c>
      <c r="Q1678" t="e">
        <f>+VLOOKUP(K1678,'22.04.2023'!O$182:P$408,2,0)</f>
        <v>#N/A</v>
      </c>
    </row>
    <row r="1679" spans="1:19" s="75" customFormat="1" hidden="1" outlineLevel="1">
      <c r="A1679"/>
      <c r="B1679" s="33">
        <v>44968</v>
      </c>
      <c r="C1679" s="34" t="s">
        <v>2762</v>
      </c>
      <c r="D1679" s="34" t="s">
        <v>2256</v>
      </c>
      <c r="E1679" s="34" t="s">
        <v>2763</v>
      </c>
      <c r="F1679" s="35">
        <v>551250</v>
      </c>
      <c r="G1679" s="36" t="s">
        <v>2255</v>
      </c>
      <c r="H1679" s="35">
        <v>55125</v>
      </c>
      <c r="I1679" s="34" t="s">
        <v>2764</v>
      </c>
      <c r="J1679" s="34" t="s">
        <v>2765</v>
      </c>
      <c r="K1679" s="50">
        <f t="shared" si="108"/>
        <v>3871</v>
      </c>
      <c r="L1679" s="38">
        <f t="shared" si="109"/>
        <v>606375</v>
      </c>
      <c r="M1679" t="str">
        <f t="shared" si="110"/>
        <v/>
      </c>
      <c r="N1679"/>
      <c r="O1679"/>
      <c r="P1679"/>
      <c r="Q1679"/>
      <c r="R1679"/>
      <c r="S1679"/>
    </row>
    <row r="1680" spans="1:19" s="75" customFormat="1" hidden="1" outlineLevel="1">
      <c r="A1680"/>
      <c r="B1680" s="33">
        <v>44968</v>
      </c>
      <c r="C1680" s="34" t="s">
        <v>2766</v>
      </c>
      <c r="D1680" s="34" t="s">
        <v>2256</v>
      </c>
      <c r="E1680" s="34" t="s">
        <v>2767</v>
      </c>
      <c r="F1680" s="35">
        <v>1081500</v>
      </c>
      <c r="G1680" s="36" t="s">
        <v>2255</v>
      </c>
      <c r="H1680" s="35">
        <v>108150</v>
      </c>
      <c r="I1680" s="34" t="s">
        <v>2768</v>
      </c>
      <c r="J1680" s="34" t="s">
        <v>2769</v>
      </c>
      <c r="K1680" s="50">
        <f t="shared" si="108"/>
        <v>3872</v>
      </c>
      <c r="L1680" s="38">
        <f t="shared" si="109"/>
        <v>1189650</v>
      </c>
      <c r="M1680" t="str">
        <f t="shared" si="110"/>
        <v/>
      </c>
      <c r="N1680"/>
      <c r="O1680"/>
      <c r="P1680"/>
      <c r="Q1680"/>
      <c r="R1680"/>
      <c r="S1680"/>
    </row>
    <row r="1681" spans="1:19" s="75" customFormat="1" hidden="1" outlineLevel="1">
      <c r="A1681"/>
      <c r="B1681" s="33">
        <v>44968</v>
      </c>
      <c r="C1681" s="34" t="s">
        <v>2770</v>
      </c>
      <c r="D1681" s="34" t="s">
        <v>2256</v>
      </c>
      <c r="E1681" s="34" t="s">
        <v>2771</v>
      </c>
      <c r="F1681" s="35">
        <v>1060500</v>
      </c>
      <c r="G1681" s="36" t="s">
        <v>2255</v>
      </c>
      <c r="H1681" s="35">
        <v>106050</v>
      </c>
      <c r="I1681" s="34" t="s">
        <v>2350</v>
      </c>
      <c r="J1681" s="34" t="s">
        <v>2351</v>
      </c>
      <c r="K1681" s="50">
        <f t="shared" si="108"/>
        <v>3875</v>
      </c>
      <c r="L1681" s="38">
        <f t="shared" si="109"/>
        <v>1166550</v>
      </c>
      <c r="M1681" t="str">
        <f t="shared" si="110"/>
        <v/>
      </c>
      <c r="N1681"/>
      <c r="O1681"/>
      <c r="P1681"/>
      <c r="Q1681"/>
      <c r="R1681"/>
      <c r="S1681"/>
    </row>
    <row r="1682" spans="1:19" hidden="1" outlineLevel="1">
      <c r="B1682" s="33">
        <v>44968</v>
      </c>
      <c r="C1682" s="34" t="s">
        <v>2772</v>
      </c>
      <c r="D1682" s="34" t="s">
        <v>2256</v>
      </c>
      <c r="E1682" s="34" t="s">
        <v>2773</v>
      </c>
      <c r="F1682" s="35">
        <v>704013</v>
      </c>
      <c r="G1682" s="36" t="s">
        <v>2255</v>
      </c>
      <c r="H1682" s="35">
        <v>70401</v>
      </c>
      <c r="I1682" s="34" t="s">
        <v>2512</v>
      </c>
      <c r="J1682" s="34" t="s">
        <v>2513</v>
      </c>
      <c r="K1682" s="50">
        <f t="shared" si="108"/>
        <v>3877</v>
      </c>
      <c r="L1682" s="38">
        <f t="shared" si="109"/>
        <v>774414</v>
      </c>
      <c r="M1682" t="str">
        <f t="shared" si="110"/>
        <v/>
      </c>
    </row>
    <row r="1683" spans="1:19" s="75" customFormat="1" hidden="1" outlineLevel="1">
      <c r="A1683"/>
      <c r="B1683" s="33">
        <v>44968</v>
      </c>
      <c r="C1683" s="34" t="s">
        <v>2774</v>
      </c>
      <c r="D1683" s="34" t="s">
        <v>2256</v>
      </c>
      <c r="E1683" s="34" t="s">
        <v>2775</v>
      </c>
      <c r="F1683" s="35">
        <v>806200</v>
      </c>
      <c r="G1683" s="36" t="s">
        <v>2255</v>
      </c>
      <c r="H1683" s="35">
        <v>80620</v>
      </c>
      <c r="I1683" s="34" t="s">
        <v>2308</v>
      </c>
      <c r="J1683" s="34" t="s">
        <v>2309</v>
      </c>
      <c r="K1683" s="50">
        <f t="shared" si="108"/>
        <v>3881</v>
      </c>
      <c r="L1683" s="38">
        <f t="shared" si="109"/>
        <v>886820</v>
      </c>
      <c r="M1683" t="str">
        <f t="shared" si="110"/>
        <v/>
      </c>
      <c r="N1683"/>
      <c r="O1683"/>
      <c r="P1683"/>
      <c r="Q1683"/>
      <c r="R1683"/>
      <c r="S1683"/>
    </row>
    <row r="1684" spans="1:19" hidden="1" outlineLevel="1">
      <c r="B1684" s="33">
        <v>44968</v>
      </c>
      <c r="C1684" s="34" t="s">
        <v>2776</v>
      </c>
      <c r="D1684" s="34" t="s">
        <v>2256</v>
      </c>
      <c r="E1684" s="34" t="s">
        <v>2777</v>
      </c>
      <c r="F1684" s="35">
        <v>617842</v>
      </c>
      <c r="G1684" s="36" t="s">
        <v>2255</v>
      </c>
      <c r="H1684" s="35">
        <v>61784</v>
      </c>
      <c r="I1684" s="34" t="s">
        <v>2308</v>
      </c>
      <c r="J1684" s="34" t="s">
        <v>2309</v>
      </c>
      <c r="K1684" s="50">
        <f t="shared" si="108"/>
        <v>3883</v>
      </c>
      <c r="L1684" s="38">
        <f t="shared" si="109"/>
        <v>679626</v>
      </c>
      <c r="M1684" t="str">
        <f t="shared" si="110"/>
        <v/>
      </c>
    </row>
    <row r="1685" spans="1:19" s="75" customFormat="1" hidden="1" outlineLevel="1">
      <c r="A1685"/>
      <c r="B1685" s="33">
        <v>45012</v>
      </c>
      <c r="C1685" s="34" t="s">
        <v>4497</v>
      </c>
      <c r="D1685" s="34" t="s">
        <v>3460</v>
      </c>
      <c r="E1685" s="34" t="s">
        <v>4498</v>
      </c>
      <c r="F1685" s="35">
        <v>-212100</v>
      </c>
      <c r="G1685" s="36" t="s">
        <v>2255</v>
      </c>
      <c r="H1685" s="35">
        <v>-21210</v>
      </c>
      <c r="I1685" s="34" t="s">
        <v>2308</v>
      </c>
      <c r="J1685" s="34" t="s">
        <v>2309</v>
      </c>
      <c r="K1685">
        <f t="shared" si="108"/>
        <v>10770</v>
      </c>
      <c r="L1685" s="38">
        <f t="shared" si="109"/>
        <v>-233310</v>
      </c>
      <c r="M1685" t="str">
        <f t="shared" si="110"/>
        <v>HT</v>
      </c>
      <c r="N1685"/>
      <c r="O1685"/>
      <c r="P1685"/>
      <c r="Q1685" t="e">
        <f>+VLOOKUP(K1685,'22.04.2023'!O$182:P$408,2,0)</f>
        <v>#N/A</v>
      </c>
      <c r="R1685"/>
      <c r="S1685"/>
    </row>
    <row r="1686" spans="1:19" s="75" customFormat="1" hidden="1" outlineLevel="1">
      <c r="A1686"/>
      <c r="B1686" s="33">
        <v>44968</v>
      </c>
      <c r="C1686" s="34" t="s">
        <v>2780</v>
      </c>
      <c r="D1686" s="34" t="s">
        <v>2256</v>
      </c>
      <c r="E1686" s="34" t="s">
        <v>2781</v>
      </c>
      <c r="F1686" s="35">
        <v>584084</v>
      </c>
      <c r="G1686" s="36" t="s">
        <v>2255</v>
      </c>
      <c r="H1686" s="35">
        <v>58408</v>
      </c>
      <c r="I1686" s="34" t="s">
        <v>2308</v>
      </c>
      <c r="J1686" s="34" t="s">
        <v>2309</v>
      </c>
      <c r="K1686" s="50">
        <f t="shared" si="108"/>
        <v>3885</v>
      </c>
      <c r="L1686" s="38">
        <f t="shared" si="109"/>
        <v>642492</v>
      </c>
      <c r="M1686" t="str">
        <f t="shared" si="110"/>
        <v/>
      </c>
      <c r="N1686"/>
      <c r="O1686"/>
      <c r="P1686"/>
      <c r="Q1686"/>
      <c r="R1686"/>
      <c r="S1686"/>
    </row>
    <row r="1687" spans="1:19" s="75" customFormat="1" hidden="1" outlineLevel="1">
      <c r="A1687"/>
      <c r="B1687" s="33">
        <v>44968</v>
      </c>
      <c r="C1687" s="34" t="s">
        <v>2782</v>
      </c>
      <c r="D1687" s="34" t="s">
        <v>2256</v>
      </c>
      <c r="E1687" s="34" t="s">
        <v>2783</v>
      </c>
      <c r="F1687" s="35">
        <v>592955</v>
      </c>
      <c r="G1687" s="36" t="s">
        <v>2255</v>
      </c>
      <c r="H1687" s="35">
        <v>59296</v>
      </c>
      <c r="I1687" s="34" t="s">
        <v>2308</v>
      </c>
      <c r="J1687" s="34" t="s">
        <v>2309</v>
      </c>
      <c r="K1687" s="50">
        <f t="shared" si="108"/>
        <v>3886</v>
      </c>
      <c r="L1687" s="38">
        <f t="shared" si="109"/>
        <v>652251</v>
      </c>
      <c r="M1687" t="str">
        <f t="shared" si="110"/>
        <v/>
      </c>
      <c r="N1687"/>
      <c r="O1687"/>
      <c r="P1687"/>
      <c r="Q1687"/>
      <c r="R1687"/>
      <c r="S1687"/>
    </row>
    <row r="1688" spans="1:19" hidden="1" outlineLevel="1">
      <c r="B1688" s="33">
        <v>44968</v>
      </c>
      <c r="C1688" s="34" t="s">
        <v>2784</v>
      </c>
      <c r="D1688" s="34" t="s">
        <v>2256</v>
      </c>
      <c r="E1688" s="34" t="s">
        <v>2785</v>
      </c>
      <c r="F1688" s="35">
        <v>1308437</v>
      </c>
      <c r="G1688" s="36" t="s">
        <v>2255</v>
      </c>
      <c r="H1688" s="35">
        <v>130844</v>
      </c>
      <c r="I1688" s="34" t="s">
        <v>2308</v>
      </c>
      <c r="J1688" s="34" t="s">
        <v>2309</v>
      </c>
      <c r="K1688" s="50">
        <f t="shared" si="108"/>
        <v>3887</v>
      </c>
      <c r="L1688" s="38">
        <f t="shared" si="109"/>
        <v>1439281</v>
      </c>
      <c r="M1688" t="str">
        <f t="shared" si="110"/>
        <v/>
      </c>
    </row>
    <row r="1689" spans="1:19" s="75" customFormat="1" hidden="1" outlineLevel="1">
      <c r="A1689"/>
      <c r="B1689" s="33">
        <v>44968</v>
      </c>
      <c r="C1689" s="34" t="s">
        <v>2786</v>
      </c>
      <c r="D1689" s="34" t="s">
        <v>2256</v>
      </c>
      <c r="E1689" s="34" t="s">
        <v>2787</v>
      </c>
      <c r="F1689" s="35">
        <v>831087</v>
      </c>
      <c r="G1689" s="36" t="s">
        <v>2255</v>
      </c>
      <c r="H1689" s="35">
        <v>83109</v>
      </c>
      <c r="I1689" s="34" t="s">
        <v>2308</v>
      </c>
      <c r="J1689" s="34" t="s">
        <v>2309</v>
      </c>
      <c r="K1689" s="50">
        <f t="shared" si="108"/>
        <v>3888</v>
      </c>
      <c r="L1689" s="38">
        <f t="shared" si="109"/>
        <v>914196</v>
      </c>
      <c r="M1689" t="str">
        <f t="shared" si="110"/>
        <v/>
      </c>
      <c r="N1689"/>
      <c r="O1689"/>
      <c r="P1689"/>
      <c r="Q1689"/>
      <c r="R1689"/>
      <c r="S1689"/>
    </row>
    <row r="1690" spans="1:19" s="75" customFormat="1" hidden="1" outlineLevel="1">
      <c r="A1690"/>
      <c r="B1690" s="33">
        <v>45012</v>
      </c>
      <c r="C1690" s="34" t="s">
        <v>4501</v>
      </c>
      <c r="D1690" s="34" t="s">
        <v>3460</v>
      </c>
      <c r="E1690" s="34" t="s">
        <v>4502</v>
      </c>
      <c r="F1690" s="35">
        <v>-342720</v>
      </c>
      <c r="G1690" s="36" t="s">
        <v>2255</v>
      </c>
      <c r="H1690" s="35">
        <v>-34272</v>
      </c>
      <c r="I1690" s="34" t="s">
        <v>2308</v>
      </c>
      <c r="J1690" s="34" t="s">
        <v>2309</v>
      </c>
      <c r="K1690">
        <f t="shared" si="108"/>
        <v>10894</v>
      </c>
      <c r="L1690" s="38">
        <f t="shared" si="109"/>
        <v>-376992</v>
      </c>
      <c r="M1690" t="str">
        <f t="shared" si="110"/>
        <v>HT</v>
      </c>
      <c r="N1690"/>
      <c r="O1690"/>
      <c r="P1690"/>
      <c r="Q1690" t="e">
        <f>+VLOOKUP(K1690,'22.04.2023'!O$182:P$408,2,0)</f>
        <v>#N/A</v>
      </c>
      <c r="R1690"/>
      <c r="S1690"/>
    </row>
    <row r="1691" spans="1:19" s="75" customFormat="1" hidden="1" outlineLevel="1">
      <c r="A1691"/>
      <c r="B1691" s="33">
        <v>44968</v>
      </c>
      <c r="C1691" s="34" t="s">
        <v>2790</v>
      </c>
      <c r="D1691" s="34" t="s">
        <v>2256</v>
      </c>
      <c r="E1691" s="34" t="s">
        <v>2791</v>
      </c>
      <c r="F1691" s="35">
        <v>622160</v>
      </c>
      <c r="G1691" s="36" t="s">
        <v>2255</v>
      </c>
      <c r="H1691" s="35">
        <v>62216</v>
      </c>
      <c r="I1691" s="34" t="s">
        <v>2308</v>
      </c>
      <c r="J1691" s="34" t="s">
        <v>2309</v>
      </c>
      <c r="K1691" s="50">
        <f t="shared" si="108"/>
        <v>3890</v>
      </c>
      <c r="L1691" s="38">
        <f t="shared" si="109"/>
        <v>684376</v>
      </c>
      <c r="M1691" t="str">
        <f t="shared" si="110"/>
        <v/>
      </c>
      <c r="N1691"/>
      <c r="O1691"/>
      <c r="P1691"/>
      <c r="Q1691"/>
      <c r="R1691"/>
      <c r="S1691"/>
    </row>
    <row r="1692" spans="1:19" s="75" customFormat="1" hidden="1" outlineLevel="1">
      <c r="A1692"/>
      <c r="B1692" s="33">
        <v>44968</v>
      </c>
      <c r="C1692" s="34" t="s">
        <v>2792</v>
      </c>
      <c r="D1692" s="34" t="s">
        <v>2256</v>
      </c>
      <c r="E1692" s="34" t="s">
        <v>2793</v>
      </c>
      <c r="F1692" s="35">
        <v>555290</v>
      </c>
      <c r="G1692" s="36" t="s">
        <v>2255</v>
      </c>
      <c r="H1692" s="35">
        <v>55529</v>
      </c>
      <c r="I1692" s="34" t="s">
        <v>2308</v>
      </c>
      <c r="J1692" s="34" t="s">
        <v>2309</v>
      </c>
      <c r="K1692" s="50">
        <f t="shared" si="108"/>
        <v>3891</v>
      </c>
      <c r="L1692" s="38">
        <f t="shared" si="109"/>
        <v>610819</v>
      </c>
      <c r="M1692" t="str">
        <f t="shared" si="110"/>
        <v/>
      </c>
      <c r="N1692"/>
      <c r="O1692"/>
      <c r="P1692"/>
      <c r="Q1692"/>
      <c r="R1692"/>
      <c r="S1692"/>
    </row>
    <row r="1693" spans="1:19" s="75" customFormat="1" hidden="1" outlineLevel="1">
      <c r="A1693"/>
      <c r="B1693" s="33">
        <v>44968</v>
      </c>
      <c r="C1693" s="34" t="s">
        <v>2794</v>
      </c>
      <c r="D1693" s="34" t="s">
        <v>2256</v>
      </c>
      <c r="E1693" s="34" t="s">
        <v>2795</v>
      </c>
      <c r="F1693" s="35">
        <v>1664945</v>
      </c>
      <c r="G1693" s="36" t="s">
        <v>2255</v>
      </c>
      <c r="H1693" s="35">
        <v>166495</v>
      </c>
      <c r="I1693" s="34" t="s">
        <v>2308</v>
      </c>
      <c r="J1693" s="34" t="s">
        <v>2309</v>
      </c>
      <c r="K1693" s="50">
        <f t="shared" si="108"/>
        <v>3892</v>
      </c>
      <c r="L1693" s="38">
        <f t="shared" si="109"/>
        <v>1831440</v>
      </c>
      <c r="M1693" t="str">
        <f t="shared" si="110"/>
        <v/>
      </c>
      <c r="N1693"/>
      <c r="O1693"/>
      <c r="P1693"/>
      <c r="Q1693"/>
      <c r="R1693"/>
      <c r="S1693"/>
    </row>
    <row r="1694" spans="1:19" hidden="1" outlineLevel="1">
      <c r="B1694" s="33">
        <v>44968</v>
      </c>
      <c r="C1694" s="34" t="s">
        <v>2796</v>
      </c>
      <c r="D1694" s="34" t="s">
        <v>2256</v>
      </c>
      <c r="E1694" s="34" t="s">
        <v>2797</v>
      </c>
      <c r="F1694" s="35">
        <v>1098101</v>
      </c>
      <c r="G1694" s="36" t="s">
        <v>2255</v>
      </c>
      <c r="H1694" s="35">
        <v>109810</v>
      </c>
      <c r="I1694" s="34" t="s">
        <v>2308</v>
      </c>
      <c r="J1694" s="34" t="s">
        <v>2309</v>
      </c>
      <c r="K1694" s="50">
        <f t="shared" si="108"/>
        <v>3893</v>
      </c>
      <c r="L1694" s="38">
        <f t="shared" si="109"/>
        <v>1207911</v>
      </c>
      <c r="M1694" t="str">
        <f t="shared" si="110"/>
        <v/>
      </c>
    </row>
    <row r="1695" spans="1:19" s="75" customFormat="1" hidden="1" outlineLevel="1">
      <c r="A1695"/>
      <c r="B1695" s="33">
        <v>44968</v>
      </c>
      <c r="C1695" s="34" t="s">
        <v>2798</v>
      </c>
      <c r="D1695" s="34" t="s">
        <v>2256</v>
      </c>
      <c r="E1695" s="34" t="s">
        <v>2799</v>
      </c>
      <c r="F1695" s="35">
        <v>806834</v>
      </c>
      <c r="G1695" s="36" t="s">
        <v>2255</v>
      </c>
      <c r="H1695" s="35">
        <v>80683</v>
      </c>
      <c r="I1695" s="34" t="s">
        <v>2308</v>
      </c>
      <c r="J1695" s="34" t="s">
        <v>2309</v>
      </c>
      <c r="K1695" s="50">
        <f t="shared" si="108"/>
        <v>3894</v>
      </c>
      <c r="L1695" s="38">
        <f t="shared" si="109"/>
        <v>887517</v>
      </c>
      <c r="M1695" t="str">
        <f t="shared" si="110"/>
        <v/>
      </c>
      <c r="N1695"/>
      <c r="O1695"/>
      <c r="P1695"/>
      <c r="Q1695"/>
      <c r="R1695"/>
      <c r="S1695"/>
    </row>
    <row r="1696" spans="1:19" s="75" customFormat="1" hidden="1" outlineLevel="1">
      <c r="A1696"/>
      <c r="B1696" s="33">
        <v>44968</v>
      </c>
      <c r="C1696" s="34" t="s">
        <v>2800</v>
      </c>
      <c r="D1696" s="34" t="s">
        <v>2256</v>
      </c>
      <c r="E1696" s="34" t="s">
        <v>2801</v>
      </c>
      <c r="F1696" s="35">
        <v>901418</v>
      </c>
      <c r="G1696" s="36" t="s">
        <v>2255</v>
      </c>
      <c r="H1696" s="35">
        <v>90142</v>
      </c>
      <c r="I1696" s="34" t="s">
        <v>2308</v>
      </c>
      <c r="J1696" s="34" t="s">
        <v>2309</v>
      </c>
      <c r="K1696" s="50">
        <f t="shared" si="108"/>
        <v>3895</v>
      </c>
      <c r="L1696" s="38">
        <f t="shared" si="109"/>
        <v>991560</v>
      </c>
      <c r="M1696" t="str">
        <f t="shared" si="110"/>
        <v/>
      </c>
      <c r="N1696"/>
      <c r="O1696"/>
      <c r="P1696"/>
      <c r="Q1696"/>
      <c r="R1696"/>
      <c r="S1696"/>
    </row>
    <row r="1697" spans="1:19" s="75" customFormat="1" hidden="1" outlineLevel="1">
      <c r="A1697"/>
      <c r="B1697" s="33">
        <v>44968</v>
      </c>
      <c r="C1697" s="34" t="s">
        <v>2802</v>
      </c>
      <c r="D1697" s="34" t="s">
        <v>2256</v>
      </c>
      <c r="E1697" s="34" t="s">
        <v>2803</v>
      </c>
      <c r="F1697" s="35">
        <v>1217490</v>
      </c>
      <c r="G1697" s="36" t="s">
        <v>2255</v>
      </c>
      <c r="H1697" s="35">
        <v>121749</v>
      </c>
      <c r="I1697" s="34" t="s">
        <v>2308</v>
      </c>
      <c r="J1697" s="34" t="s">
        <v>2309</v>
      </c>
      <c r="K1697" s="50">
        <f t="shared" si="108"/>
        <v>3896</v>
      </c>
      <c r="L1697" s="38">
        <f t="shared" si="109"/>
        <v>1339239</v>
      </c>
      <c r="M1697" t="str">
        <f t="shared" si="110"/>
        <v/>
      </c>
      <c r="N1697"/>
      <c r="O1697"/>
      <c r="P1697"/>
      <c r="Q1697"/>
      <c r="R1697"/>
      <c r="S1697"/>
    </row>
    <row r="1698" spans="1:19" s="75" customFormat="1" outlineLevel="1">
      <c r="B1698" s="69">
        <v>44968</v>
      </c>
      <c r="C1698" s="70" t="s">
        <v>2804</v>
      </c>
      <c r="D1698" s="70" t="s">
        <v>2256</v>
      </c>
      <c r="E1698" s="70" t="s">
        <v>2805</v>
      </c>
      <c r="F1698" s="71">
        <v>840918</v>
      </c>
      <c r="G1698" s="72" t="s">
        <v>2255</v>
      </c>
      <c r="H1698" s="71">
        <v>84092</v>
      </c>
      <c r="I1698" s="70" t="s">
        <v>2308</v>
      </c>
      <c r="J1698" s="70" t="s">
        <v>2309</v>
      </c>
      <c r="K1698" s="73">
        <f t="shared" si="108"/>
        <v>3897</v>
      </c>
      <c r="L1698" s="74">
        <f t="shared" si="109"/>
        <v>925010</v>
      </c>
      <c r="M1698" s="75" t="str">
        <f t="shared" si="110"/>
        <v/>
      </c>
      <c r="Q1698" s="75">
        <f>+VLOOKUP(K1698,'20,04,2023'!Q$20:R$1052,2,0)</f>
        <v>925010</v>
      </c>
      <c r="R1698" s="74">
        <f>Q1698-L1698</f>
        <v>0</v>
      </c>
      <c r="S1698" s="75" t="s">
        <v>8324</v>
      </c>
    </row>
    <row r="1699" spans="1:19" hidden="1" outlineLevel="1">
      <c r="B1699" s="33">
        <v>44968</v>
      </c>
      <c r="C1699" s="34" t="s">
        <v>2806</v>
      </c>
      <c r="D1699" s="34" t="s">
        <v>2256</v>
      </c>
      <c r="E1699" s="34" t="s">
        <v>2807</v>
      </c>
      <c r="F1699" s="35">
        <v>962485</v>
      </c>
      <c r="G1699" s="36" t="s">
        <v>2255</v>
      </c>
      <c r="H1699" s="35">
        <v>96249</v>
      </c>
      <c r="I1699" s="34" t="s">
        <v>2308</v>
      </c>
      <c r="J1699" s="34" t="s">
        <v>2309</v>
      </c>
      <c r="K1699" s="50">
        <f t="shared" si="108"/>
        <v>3898</v>
      </c>
      <c r="L1699" s="38">
        <f t="shared" si="109"/>
        <v>1058734</v>
      </c>
      <c r="M1699" t="str">
        <f t="shared" si="110"/>
        <v/>
      </c>
    </row>
    <row r="1700" spans="1:19" hidden="1" outlineLevel="1">
      <c r="B1700" s="33">
        <v>44968</v>
      </c>
      <c r="C1700" s="34" t="s">
        <v>2808</v>
      </c>
      <c r="D1700" s="34" t="s">
        <v>2256</v>
      </c>
      <c r="E1700" s="34" t="s">
        <v>2809</v>
      </c>
      <c r="F1700" s="35">
        <v>571306</v>
      </c>
      <c r="G1700" s="36" t="s">
        <v>2255</v>
      </c>
      <c r="H1700" s="35">
        <v>57131</v>
      </c>
      <c r="I1700" s="34" t="s">
        <v>2308</v>
      </c>
      <c r="J1700" s="34" t="s">
        <v>2309</v>
      </c>
      <c r="K1700" s="50">
        <f t="shared" si="108"/>
        <v>3899</v>
      </c>
      <c r="L1700" s="38">
        <f t="shared" si="109"/>
        <v>628437</v>
      </c>
      <c r="M1700" t="str">
        <f t="shared" si="110"/>
        <v/>
      </c>
    </row>
    <row r="1701" spans="1:19" hidden="1" outlineLevel="1">
      <c r="B1701" s="33">
        <v>44968</v>
      </c>
      <c r="C1701" s="34" t="s">
        <v>2810</v>
      </c>
      <c r="D1701" s="34" t="s">
        <v>2256</v>
      </c>
      <c r="E1701" s="34" t="s">
        <v>2811</v>
      </c>
      <c r="F1701" s="35">
        <v>4582332</v>
      </c>
      <c r="G1701" s="36" t="s">
        <v>2255</v>
      </c>
      <c r="H1701" s="35">
        <v>458233</v>
      </c>
      <c r="I1701" s="34" t="s">
        <v>2518</v>
      </c>
      <c r="J1701" s="34" t="s">
        <v>2519</v>
      </c>
      <c r="K1701" s="50">
        <f t="shared" si="108"/>
        <v>3911</v>
      </c>
      <c r="L1701" s="38">
        <f t="shared" si="109"/>
        <v>5040565</v>
      </c>
      <c r="M1701" t="str">
        <f t="shared" si="110"/>
        <v/>
      </c>
    </row>
    <row r="1702" spans="1:19" s="75" customFormat="1" hidden="1" outlineLevel="1">
      <c r="A1702"/>
      <c r="B1702" s="33">
        <v>44968</v>
      </c>
      <c r="C1702" s="34" t="s">
        <v>2812</v>
      </c>
      <c r="D1702" s="34" t="s">
        <v>2256</v>
      </c>
      <c r="E1702" s="34" t="s">
        <v>2813</v>
      </c>
      <c r="F1702" s="35">
        <v>657300</v>
      </c>
      <c r="G1702" s="36" t="s">
        <v>2255</v>
      </c>
      <c r="H1702" s="35">
        <v>65730</v>
      </c>
      <c r="I1702" s="34" t="s">
        <v>2518</v>
      </c>
      <c r="J1702" s="34" t="s">
        <v>2519</v>
      </c>
      <c r="K1702" s="50">
        <f t="shared" si="108"/>
        <v>3912</v>
      </c>
      <c r="L1702" s="38">
        <f t="shared" si="109"/>
        <v>723030</v>
      </c>
      <c r="M1702" t="str">
        <f t="shared" si="110"/>
        <v/>
      </c>
      <c r="N1702"/>
      <c r="O1702"/>
      <c r="P1702"/>
      <c r="Q1702"/>
      <c r="R1702"/>
      <c r="S1702"/>
    </row>
    <row r="1703" spans="1:19" s="75" customFormat="1" hidden="1" outlineLevel="1">
      <c r="A1703"/>
      <c r="B1703" s="33">
        <v>44968</v>
      </c>
      <c r="C1703" s="34" t="s">
        <v>2814</v>
      </c>
      <c r="D1703" s="34" t="s">
        <v>2256</v>
      </c>
      <c r="E1703" s="34" t="s">
        <v>2815</v>
      </c>
      <c r="F1703" s="35">
        <v>1081500</v>
      </c>
      <c r="G1703" s="36" t="s">
        <v>2255</v>
      </c>
      <c r="H1703" s="35">
        <v>108150</v>
      </c>
      <c r="I1703" s="34" t="s">
        <v>2308</v>
      </c>
      <c r="J1703" s="34" t="s">
        <v>2309</v>
      </c>
      <c r="K1703" s="50">
        <f t="shared" si="108"/>
        <v>3915</v>
      </c>
      <c r="L1703" s="38">
        <f t="shared" si="109"/>
        <v>1189650</v>
      </c>
      <c r="M1703" t="str">
        <f t="shared" si="110"/>
        <v/>
      </c>
      <c r="N1703"/>
      <c r="O1703"/>
      <c r="P1703"/>
      <c r="Q1703"/>
      <c r="R1703"/>
      <c r="S1703"/>
    </row>
    <row r="1704" spans="1:19" s="75" customFormat="1" hidden="1" outlineLevel="1">
      <c r="A1704"/>
      <c r="B1704" s="33">
        <v>44968</v>
      </c>
      <c r="C1704" s="34" t="s">
        <v>2816</v>
      </c>
      <c r="D1704" s="34" t="s">
        <v>2256</v>
      </c>
      <c r="E1704" s="34" t="s">
        <v>2817</v>
      </c>
      <c r="F1704" s="35">
        <v>881892</v>
      </c>
      <c r="G1704" s="36" t="s">
        <v>2255</v>
      </c>
      <c r="H1704" s="35">
        <v>88189</v>
      </c>
      <c r="I1704" s="34" t="s">
        <v>2308</v>
      </c>
      <c r="J1704" s="34" t="s">
        <v>2309</v>
      </c>
      <c r="K1704" s="50">
        <f t="shared" si="108"/>
        <v>3917</v>
      </c>
      <c r="L1704" s="38">
        <f t="shared" si="109"/>
        <v>970081</v>
      </c>
      <c r="M1704" t="str">
        <f t="shared" si="110"/>
        <v/>
      </c>
      <c r="N1704"/>
      <c r="O1704"/>
      <c r="P1704"/>
      <c r="Q1704"/>
      <c r="R1704"/>
      <c r="S1704"/>
    </row>
    <row r="1705" spans="1:19" s="75" customFormat="1" hidden="1" outlineLevel="1">
      <c r="A1705"/>
      <c r="B1705" s="33">
        <v>44968</v>
      </c>
      <c r="C1705" s="34" t="s">
        <v>2818</v>
      </c>
      <c r="D1705" s="34" t="s">
        <v>2256</v>
      </c>
      <c r="E1705" s="34" t="s">
        <v>2819</v>
      </c>
      <c r="F1705" s="35">
        <v>1336946</v>
      </c>
      <c r="G1705" s="36" t="s">
        <v>2255</v>
      </c>
      <c r="H1705" s="35">
        <v>133695</v>
      </c>
      <c r="I1705" s="34" t="s">
        <v>2512</v>
      </c>
      <c r="J1705" s="34" t="s">
        <v>2513</v>
      </c>
      <c r="K1705" s="50">
        <f t="shared" si="108"/>
        <v>3918</v>
      </c>
      <c r="L1705" s="38">
        <f t="shared" si="109"/>
        <v>1470641</v>
      </c>
      <c r="M1705" t="str">
        <f t="shared" si="110"/>
        <v/>
      </c>
      <c r="N1705"/>
      <c r="O1705"/>
      <c r="P1705"/>
      <c r="Q1705"/>
      <c r="R1705"/>
      <c r="S1705"/>
    </row>
    <row r="1706" spans="1:19" s="75" customFormat="1" hidden="1" outlineLevel="1">
      <c r="A1706"/>
      <c r="B1706" s="33">
        <v>44968</v>
      </c>
      <c r="C1706" s="34" t="s">
        <v>2820</v>
      </c>
      <c r="D1706" s="34" t="s">
        <v>2256</v>
      </c>
      <c r="E1706" s="34" t="s">
        <v>2821</v>
      </c>
      <c r="F1706" s="35">
        <v>2333456</v>
      </c>
      <c r="G1706" s="36" t="s">
        <v>2255</v>
      </c>
      <c r="H1706" s="35">
        <v>233346</v>
      </c>
      <c r="I1706" s="34" t="s">
        <v>2512</v>
      </c>
      <c r="J1706" s="34" t="s">
        <v>2513</v>
      </c>
      <c r="K1706" s="50">
        <f t="shared" si="108"/>
        <v>3919</v>
      </c>
      <c r="L1706" s="38">
        <f t="shared" si="109"/>
        <v>2566802</v>
      </c>
      <c r="M1706" t="str">
        <f t="shared" si="110"/>
        <v/>
      </c>
      <c r="N1706"/>
      <c r="O1706"/>
      <c r="P1706"/>
      <c r="Q1706"/>
      <c r="R1706"/>
      <c r="S1706"/>
    </row>
    <row r="1707" spans="1:19" s="75" customFormat="1" hidden="1" outlineLevel="1">
      <c r="A1707"/>
      <c r="B1707" s="33">
        <v>44968</v>
      </c>
      <c r="C1707" s="34" t="s">
        <v>2822</v>
      </c>
      <c r="D1707" s="34" t="s">
        <v>2256</v>
      </c>
      <c r="E1707" s="34" t="s">
        <v>2823</v>
      </c>
      <c r="F1707" s="35">
        <v>1185910</v>
      </c>
      <c r="G1707" s="36" t="s">
        <v>2255</v>
      </c>
      <c r="H1707" s="35">
        <v>118591</v>
      </c>
      <c r="I1707" s="34" t="s">
        <v>2308</v>
      </c>
      <c r="J1707" s="34" t="s">
        <v>2309</v>
      </c>
      <c r="K1707" s="50">
        <f t="shared" si="108"/>
        <v>3925</v>
      </c>
      <c r="L1707" s="38">
        <f t="shared" si="109"/>
        <v>1304501</v>
      </c>
      <c r="M1707" t="str">
        <f t="shared" si="110"/>
        <v/>
      </c>
      <c r="N1707"/>
      <c r="O1707"/>
      <c r="P1707"/>
      <c r="Q1707"/>
      <c r="R1707"/>
      <c r="S1707"/>
    </row>
    <row r="1708" spans="1:19" s="75" customFormat="1" hidden="1" outlineLevel="1">
      <c r="A1708"/>
      <c r="B1708" s="33">
        <v>44968</v>
      </c>
      <c r="C1708" s="34" t="s">
        <v>2824</v>
      </c>
      <c r="D1708" s="34" t="s">
        <v>2256</v>
      </c>
      <c r="E1708" s="34" t="s">
        <v>2825</v>
      </c>
      <c r="F1708" s="35">
        <v>2942040</v>
      </c>
      <c r="G1708" s="36" t="s">
        <v>2255</v>
      </c>
      <c r="H1708" s="35">
        <v>294204</v>
      </c>
      <c r="I1708" s="34" t="s">
        <v>2308</v>
      </c>
      <c r="J1708" s="34" t="s">
        <v>2309</v>
      </c>
      <c r="K1708" s="50">
        <f t="shared" si="108"/>
        <v>3926</v>
      </c>
      <c r="L1708" s="38">
        <f t="shared" si="109"/>
        <v>3236244</v>
      </c>
      <c r="M1708" t="str">
        <f t="shared" si="110"/>
        <v/>
      </c>
      <c r="N1708"/>
      <c r="O1708"/>
      <c r="P1708"/>
      <c r="Q1708"/>
      <c r="R1708"/>
      <c r="S1708"/>
    </row>
    <row r="1709" spans="1:19" s="75" customFormat="1" hidden="1" outlineLevel="1">
      <c r="A1709"/>
      <c r="B1709" s="33">
        <v>44968</v>
      </c>
      <c r="C1709" s="34" t="s">
        <v>2826</v>
      </c>
      <c r="D1709" s="34" t="s">
        <v>2256</v>
      </c>
      <c r="E1709" s="34" t="s">
        <v>2827</v>
      </c>
      <c r="F1709" s="35">
        <v>2171952</v>
      </c>
      <c r="G1709" s="36" t="s">
        <v>2255</v>
      </c>
      <c r="H1709" s="35">
        <v>217195</v>
      </c>
      <c r="I1709" s="34" t="s">
        <v>2308</v>
      </c>
      <c r="J1709" s="34" t="s">
        <v>2309</v>
      </c>
      <c r="K1709" s="50">
        <f t="shared" si="108"/>
        <v>3927</v>
      </c>
      <c r="L1709" s="38">
        <f t="shared" si="109"/>
        <v>2389147</v>
      </c>
      <c r="M1709" t="str">
        <f t="shared" si="110"/>
        <v/>
      </c>
      <c r="N1709"/>
      <c r="O1709"/>
      <c r="P1709"/>
      <c r="Q1709"/>
      <c r="R1709"/>
      <c r="S1709"/>
    </row>
    <row r="1710" spans="1:19" s="75" customFormat="1" hidden="1" outlineLevel="1">
      <c r="A1710"/>
      <c r="B1710" s="33">
        <v>44968</v>
      </c>
      <c r="C1710" s="34" t="s">
        <v>2828</v>
      </c>
      <c r="D1710" s="34" t="s">
        <v>2256</v>
      </c>
      <c r="E1710" s="34" t="s">
        <v>2829</v>
      </c>
      <c r="F1710" s="35">
        <v>664525</v>
      </c>
      <c r="G1710" s="36" t="s">
        <v>2255</v>
      </c>
      <c r="H1710" s="35">
        <v>66453</v>
      </c>
      <c r="I1710" s="34" t="s">
        <v>2308</v>
      </c>
      <c r="J1710" s="34" t="s">
        <v>2309</v>
      </c>
      <c r="K1710" s="50">
        <f t="shared" si="108"/>
        <v>3928</v>
      </c>
      <c r="L1710" s="38">
        <f t="shared" si="109"/>
        <v>730978</v>
      </c>
      <c r="M1710" t="str">
        <f t="shared" si="110"/>
        <v/>
      </c>
      <c r="N1710"/>
      <c r="O1710"/>
      <c r="P1710"/>
      <c r="Q1710"/>
      <c r="R1710"/>
      <c r="S1710"/>
    </row>
    <row r="1711" spans="1:19" s="75" customFormat="1" hidden="1" outlineLevel="1">
      <c r="A1711"/>
      <c r="B1711" s="33">
        <v>44968</v>
      </c>
      <c r="C1711" s="34" t="s">
        <v>2830</v>
      </c>
      <c r="D1711" s="34" t="s">
        <v>2256</v>
      </c>
      <c r="E1711" s="34" t="s">
        <v>2831</v>
      </c>
      <c r="F1711" s="35">
        <v>618065</v>
      </c>
      <c r="G1711" s="36" t="s">
        <v>2255</v>
      </c>
      <c r="H1711" s="35">
        <v>61807</v>
      </c>
      <c r="I1711" s="34" t="s">
        <v>2308</v>
      </c>
      <c r="J1711" s="34" t="s">
        <v>2309</v>
      </c>
      <c r="K1711" s="50">
        <f t="shared" si="108"/>
        <v>3931</v>
      </c>
      <c r="L1711" s="38">
        <f t="shared" si="109"/>
        <v>679872</v>
      </c>
      <c r="M1711" t="str">
        <f t="shared" si="110"/>
        <v/>
      </c>
      <c r="N1711"/>
      <c r="O1711"/>
      <c r="P1711"/>
      <c r="Q1711"/>
      <c r="R1711"/>
      <c r="S1711"/>
    </row>
    <row r="1712" spans="1:19" s="75" customFormat="1" hidden="1" outlineLevel="1">
      <c r="A1712"/>
      <c r="B1712" s="33">
        <v>44968</v>
      </c>
      <c r="C1712" s="34" t="s">
        <v>2832</v>
      </c>
      <c r="D1712" s="34" t="s">
        <v>2256</v>
      </c>
      <c r="E1712" s="34" t="s">
        <v>2833</v>
      </c>
      <c r="F1712" s="35">
        <v>250910</v>
      </c>
      <c r="G1712" s="36" t="s">
        <v>2255</v>
      </c>
      <c r="H1712" s="35">
        <v>25091</v>
      </c>
      <c r="I1712" s="34" t="s">
        <v>2308</v>
      </c>
      <c r="J1712" s="34" t="s">
        <v>2309</v>
      </c>
      <c r="K1712" s="50">
        <f t="shared" si="108"/>
        <v>3934</v>
      </c>
      <c r="L1712" s="38">
        <f t="shared" si="109"/>
        <v>276001</v>
      </c>
      <c r="M1712" t="str">
        <f t="shared" si="110"/>
        <v/>
      </c>
      <c r="N1712"/>
      <c r="O1712"/>
      <c r="P1712"/>
      <c r="Q1712"/>
      <c r="R1712"/>
      <c r="S1712"/>
    </row>
    <row r="1713" spans="1:19" s="75" customFormat="1" hidden="1" outlineLevel="1">
      <c r="A1713"/>
      <c r="B1713" s="33">
        <v>44968</v>
      </c>
      <c r="C1713" s="34" t="s">
        <v>2834</v>
      </c>
      <c r="D1713" s="34" t="s">
        <v>2256</v>
      </c>
      <c r="E1713" s="34" t="s">
        <v>2835</v>
      </c>
      <c r="F1713" s="35">
        <v>666348</v>
      </c>
      <c r="G1713" s="36" t="s">
        <v>2255</v>
      </c>
      <c r="H1713" s="35">
        <v>66635</v>
      </c>
      <c r="I1713" s="34" t="s">
        <v>2308</v>
      </c>
      <c r="J1713" s="34" t="s">
        <v>2309</v>
      </c>
      <c r="K1713" s="50">
        <f t="shared" si="108"/>
        <v>3935</v>
      </c>
      <c r="L1713" s="38">
        <f t="shared" si="109"/>
        <v>732983</v>
      </c>
      <c r="M1713" t="str">
        <f t="shared" si="110"/>
        <v/>
      </c>
      <c r="N1713"/>
      <c r="O1713"/>
      <c r="P1713"/>
      <c r="Q1713"/>
      <c r="R1713"/>
      <c r="S1713"/>
    </row>
    <row r="1714" spans="1:19" s="75" customFormat="1" hidden="1" outlineLevel="1">
      <c r="A1714"/>
      <c r="B1714" s="33">
        <v>44969</v>
      </c>
      <c r="C1714" s="34" t="s">
        <v>2836</v>
      </c>
      <c r="D1714" s="34" t="s">
        <v>2256</v>
      </c>
      <c r="E1714" s="34" t="s">
        <v>2837</v>
      </c>
      <c r="F1714" s="35">
        <v>507744</v>
      </c>
      <c r="G1714" s="36" t="s">
        <v>2255</v>
      </c>
      <c r="H1714" s="35">
        <v>50774</v>
      </c>
      <c r="I1714" s="34" t="s">
        <v>2308</v>
      </c>
      <c r="J1714" s="34" t="s">
        <v>2309</v>
      </c>
      <c r="K1714" s="50">
        <f t="shared" si="108"/>
        <v>3937</v>
      </c>
      <c r="L1714" s="38">
        <f t="shared" si="109"/>
        <v>558518</v>
      </c>
      <c r="M1714" t="str">
        <f t="shared" si="110"/>
        <v/>
      </c>
      <c r="N1714"/>
      <c r="O1714"/>
      <c r="P1714"/>
      <c r="Q1714"/>
      <c r="R1714"/>
      <c r="S1714"/>
    </row>
    <row r="1715" spans="1:19" s="75" customFormat="1" hidden="1" outlineLevel="1">
      <c r="A1715"/>
      <c r="B1715" s="33">
        <v>44969</v>
      </c>
      <c r="C1715" s="34" t="s">
        <v>2838</v>
      </c>
      <c r="D1715" s="34" t="s">
        <v>2256</v>
      </c>
      <c r="E1715" s="34" t="s">
        <v>2839</v>
      </c>
      <c r="F1715" s="35">
        <v>250910</v>
      </c>
      <c r="G1715" s="36" t="s">
        <v>2255</v>
      </c>
      <c r="H1715" s="35">
        <v>25091</v>
      </c>
      <c r="I1715" s="34" t="s">
        <v>2308</v>
      </c>
      <c r="J1715" s="34" t="s">
        <v>2309</v>
      </c>
      <c r="K1715" s="50">
        <f t="shared" si="108"/>
        <v>3938</v>
      </c>
      <c r="L1715" s="38">
        <f t="shared" si="109"/>
        <v>276001</v>
      </c>
      <c r="M1715" t="str">
        <f t="shared" si="110"/>
        <v/>
      </c>
      <c r="N1715"/>
      <c r="O1715"/>
      <c r="P1715"/>
      <c r="Q1715"/>
      <c r="R1715"/>
      <c r="S1715"/>
    </row>
    <row r="1716" spans="1:19" s="75" customFormat="1" hidden="1" outlineLevel="1">
      <c r="A1716"/>
      <c r="B1716" s="33">
        <v>44969</v>
      </c>
      <c r="C1716" s="34" t="s">
        <v>2840</v>
      </c>
      <c r="D1716" s="34" t="s">
        <v>2256</v>
      </c>
      <c r="E1716" s="34" t="s">
        <v>2841</v>
      </c>
      <c r="F1716" s="35">
        <v>922445</v>
      </c>
      <c r="G1716" s="36" t="s">
        <v>2255</v>
      </c>
      <c r="H1716" s="35">
        <v>92245</v>
      </c>
      <c r="I1716" s="34" t="s">
        <v>2308</v>
      </c>
      <c r="J1716" s="34" t="s">
        <v>2309</v>
      </c>
      <c r="K1716" s="50">
        <f t="shared" si="108"/>
        <v>3939</v>
      </c>
      <c r="L1716" s="38">
        <f t="shared" si="109"/>
        <v>1014690</v>
      </c>
      <c r="M1716" t="str">
        <f t="shared" si="110"/>
        <v/>
      </c>
      <c r="N1716"/>
      <c r="O1716"/>
      <c r="P1716"/>
      <c r="Q1716"/>
      <c r="R1716"/>
      <c r="S1716"/>
    </row>
    <row r="1717" spans="1:19" hidden="1" outlineLevel="1">
      <c r="B1717" s="33">
        <v>44969</v>
      </c>
      <c r="C1717" s="34" t="s">
        <v>2842</v>
      </c>
      <c r="D1717" s="34" t="s">
        <v>2256</v>
      </c>
      <c r="E1717" s="34" t="s">
        <v>2843</v>
      </c>
      <c r="F1717" s="35">
        <v>2074317</v>
      </c>
      <c r="G1717" s="36" t="s">
        <v>2255</v>
      </c>
      <c r="H1717" s="35">
        <v>207432</v>
      </c>
      <c r="I1717" s="34" t="s">
        <v>2308</v>
      </c>
      <c r="J1717" s="34" t="s">
        <v>2309</v>
      </c>
      <c r="K1717" s="50">
        <f t="shared" si="108"/>
        <v>3942</v>
      </c>
      <c r="L1717" s="38">
        <f t="shared" si="109"/>
        <v>2281749</v>
      </c>
      <c r="M1717" t="str">
        <f t="shared" si="110"/>
        <v/>
      </c>
    </row>
    <row r="1718" spans="1:19" hidden="1" outlineLevel="1">
      <c r="B1718" s="33">
        <v>44969</v>
      </c>
      <c r="C1718" s="34" t="s">
        <v>2844</v>
      </c>
      <c r="D1718" s="34" t="s">
        <v>2256</v>
      </c>
      <c r="E1718" s="34" t="s">
        <v>2845</v>
      </c>
      <c r="F1718" s="35">
        <v>501830</v>
      </c>
      <c r="G1718" s="36" t="s">
        <v>2255</v>
      </c>
      <c r="H1718" s="35">
        <v>50183</v>
      </c>
      <c r="I1718" s="34" t="s">
        <v>2308</v>
      </c>
      <c r="J1718" s="34" t="s">
        <v>2309</v>
      </c>
      <c r="K1718" s="50">
        <f t="shared" si="108"/>
        <v>3943</v>
      </c>
      <c r="L1718" s="38">
        <f t="shared" si="109"/>
        <v>552013</v>
      </c>
      <c r="M1718" t="str">
        <f t="shared" si="110"/>
        <v/>
      </c>
    </row>
    <row r="1719" spans="1:19" s="75" customFormat="1" hidden="1" outlineLevel="1">
      <c r="A1719"/>
      <c r="B1719" s="33">
        <v>44969</v>
      </c>
      <c r="C1719" s="34" t="s">
        <v>2846</v>
      </c>
      <c r="D1719" s="34" t="s">
        <v>2256</v>
      </c>
      <c r="E1719" s="34" t="s">
        <v>2847</v>
      </c>
      <c r="F1719" s="35">
        <v>1662102</v>
      </c>
      <c r="G1719" s="36" t="s">
        <v>2255</v>
      </c>
      <c r="H1719" s="35">
        <v>166210</v>
      </c>
      <c r="I1719" s="34" t="s">
        <v>2308</v>
      </c>
      <c r="J1719" s="34" t="s">
        <v>2309</v>
      </c>
      <c r="K1719" s="50">
        <f t="shared" si="108"/>
        <v>3944</v>
      </c>
      <c r="L1719" s="38">
        <f t="shared" si="109"/>
        <v>1828312</v>
      </c>
      <c r="M1719" t="str">
        <f t="shared" si="110"/>
        <v/>
      </c>
      <c r="N1719"/>
      <c r="O1719"/>
      <c r="P1719"/>
      <c r="Q1719"/>
      <c r="R1719"/>
      <c r="S1719"/>
    </row>
    <row r="1720" spans="1:19" s="75" customFormat="1" outlineLevel="1">
      <c r="B1720" s="69">
        <v>45013</v>
      </c>
      <c r="C1720" s="70" t="s">
        <v>6836</v>
      </c>
      <c r="D1720" s="70" t="s">
        <v>3460</v>
      </c>
      <c r="E1720" s="70" t="s">
        <v>6837</v>
      </c>
      <c r="F1720" s="71">
        <v>-111058</v>
      </c>
      <c r="G1720" s="72" t="s">
        <v>2255</v>
      </c>
      <c r="H1720" s="71">
        <v>-11106</v>
      </c>
      <c r="I1720" s="70" t="s">
        <v>2308</v>
      </c>
      <c r="J1720" s="70" t="s">
        <v>2309</v>
      </c>
      <c r="K1720" s="75">
        <f t="shared" si="108"/>
        <v>11154</v>
      </c>
      <c r="L1720" s="74">
        <f t="shared" si="109"/>
        <v>-122164</v>
      </c>
      <c r="M1720" s="75" t="str">
        <f t="shared" si="110"/>
        <v>HT</v>
      </c>
      <c r="Q1720" s="75">
        <f>+VLOOKUP(K1720,'20,04,2023'!Q$25:R$1054,2,0)</f>
        <v>-122164</v>
      </c>
      <c r="R1720" s="74">
        <f>+L1720-Q1720</f>
        <v>0</v>
      </c>
      <c r="S1720" s="75" t="s">
        <v>8323</v>
      </c>
    </row>
    <row r="1721" spans="1:19" s="75" customFormat="1" hidden="1" outlineLevel="1">
      <c r="A1721"/>
      <c r="B1721" s="33">
        <v>44969</v>
      </c>
      <c r="C1721" s="34" t="s">
        <v>2850</v>
      </c>
      <c r="D1721" s="34" t="s">
        <v>2256</v>
      </c>
      <c r="E1721" s="34" t="s">
        <v>2851</v>
      </c>
      <c r="F1721" s="35">
        <v>501820</v>
      </c>
      <c r="G1721" s="36" t="s">
        <v>2255</v>
      </c>
      <c r="H1721" s="35">
        <v>50182</v>
      </c>
      <c r="I1721" s="34" t="s">
        <v>2308</v>
      </c>
      <c r="J1721" s="34" t="s">
        <v>2309</v>
      </c>
      <c r="K1721" s="50">
        <f t="shared" si="108"/>
        <v>3946</v>
      </c>
      <c r="L1721" s="38">
        <f t="shared" si="109"/>
        <v>552002</v>
      </c>
      <c r="M1721" t="str">
        <f t="shared" si="110"/>
        <v/>
      </c>
      <c r="N1721"/>
      <c r="O1721"/>
      <c r="P1721"/>
      <c r="Q1721"/>
      <c r="R1721"/>
      <c r="S1721"/>
    </row>
    <row r="1722" spans="1:19" s="75" customFormat="1" hidden="1" outlineLevel="1">
      <c r="A1722"/>
      <c r="B1722" s="33">
        <v>44969</v>
      </c>
      <c r="C1722" s="34" t="s">
        <v>2852</v>
      </c>
      <c r="D1722" s="34" t="s">
        <v>2256</v>
      </c>
      <c r="E1722" s="34" t="s">
        <v>2853</v>
      </c>
      <c r="F1722" s="35">
        <v>301092</v>
      </c>
      <c r="G1722" s="36" t="s">
        <v>2255</v>
      </c>
      <c r="H1722" s="35">
        <v>30109</v>
      </c>
      <c r="I1722" s="34" t="s">
        <v>2308</v>
      </c>
      <c r="J1722" s="34" t="s">
        <v>2309</v>
      </c>
      <c r="K1722" s="50">
        <f t="shared" si="108"/>
        <v>3947</v>
      </c>
      <c r="L1722" s="38">
        <f t="shared" si="109"/>
        <v>331201</v>
      </c>
      <c r="M1722" t="str">
        <f t="shared" si="110"/>
        <v/>
      </c>
      <c r="N1722"/>
      <c r="O1722"/>
      <c r="P1722"/>
      <c r="Q1722"/>
      <c r="R1722"/>
      <c r="S1722"/>
    </row>
    <row r="1723" spans="1:19" hidden="1" outlineLevel="1">
      <c r="B1723" s="33">
        <v>44969</v>
      </c>
      <c r="C1723" s="34" t="s">
        <v>2854</v>
      </c>
      <c r="D1723" s="34" t="s">
        <v>2256</v>
      </c>
      <c r="E1723" s="34" t="s">
        <v>2855</v>
      </c>
      <c r="F1723" s="35">
        <v>922445</v>
      </c>
      <c r="G1723" s="36" t="s">
        <v>2255</v>
      </c>
      <c r="H1723" s="35">
        <v>92245</v>
      </c>
      <c r="I1723" s="34" t="s">
        <v>2308</v>
      </c>
      <c r="J1723" s="34" t="s">
        <v>2309</v>
      </c>
      <c r="K1723" s="50">
        <f t="shared" si="108"/>
        <v>3948</v>
      </c>
      <c r="L1723" s="38">
        <f t="shared" si="109"/>
        <v>1014690</v>
      </c>
      <c r="M1723" t="str">
        <f t="shared" si="110"/>
        <v/>
      </c>
    </row>
    <row r="1724" spans="1:19" s="75" customFormat="1" hidden="1" outlineLevel="1">
      <c r="A1724"/>
      <c r="B1724" s="33">
        <v>44969</v>
      </c>
      <c r="C1724" s="34" t="s">
        <v>2856</v>
      </c>
      <c r="D1724" s="34" t="s">
        <v>2256</v>
      </c>
      <c r="E1724" s="34" t="s">
        <v>2857</v>
      </c>
      <c r="F1724" s="35">
        <v>704013</v>
      </c>
      <c r="G1724" s="36" t="s">
        <v>2255</v>
      </c>
      <c r="H1724" s="35">
        <v>70401</v>
      </c>
      <c r="I1724" s="34" t="s">
        <v>2308</v>
      </c>
      <c r="J1724" s="34" t="s">
        <v>2309</v>
      </c>
      <c r="K1724" s="50">
        <f t="shared" si="108"/>
        <v>3949</v>
      </c>
      <c r="L1724" s="38">
        <f t="shared" si="109"/>
        <v>774414</v>
      </c>
      <c r="M1724" t="str">
        <f t="shared" si="110"/>
        <v/>
      </c>
      <c r="N1724"/>
      <c r="O1724"/>
      <c r="P1724"/>
      <c r="Q1724"/>
      <c r="R1724"/>
      <c r="S1724"/>
    </row>
    <row r="1725" spans="1:19" s="75" customFormat="1" hidden="1" outlineLevel="1">
      <c r="A1725"/>
      <c r="B1725" s="33">
        <v>44969</v>
      </c>
      <c r="C1725" s="34" t="s">
        <v>2858</v>
      </c>
      <c r="D1725" s="34" t="s">
        <v>2256</v>
      </c>
      <c r="E1725" s="34" t="s">
        <v>2859</v>
      </c>
      <c r="F1725" s="35">
        <v>1192192</v>
      </c>
      <c r="G1725" s="36" t="s">
        <v>2255</v>
      </c>
      <c r="H1725" s="35">
        <v>119219</v>
      </c>
      <c r="I1725" s="34" t="s">
        <v>2308</v>
      </c>
      <c r="J1725" s="34" t="s">
        <v>2309</v>
      </c>
      <c r="K1725" s="50">
        <f t="shared" si="108"/>
        <v>3950</v>
      </c>
      <c r="L1725" s="38">
        <f t="shared" si="109"/>
        <v>1311411</v>
      </c>
      <c r="M1725" t="str">
        <f t="shared" si="110"/>
        <v/>
      </c>
      <c r="N1725"/>
      <c r="O1725"/>
      <c r="P1725"/>
      <c r="Q1725"/>
      <c r="R1725"/>
      <c r="S1725"/>
    </row>
    <row r="1726" spans="1:19" s="75" customFormat="1" hidden="1" outlineLevel="1">
      <c r="A1726"/>
      <c r="B1726" s="33">
        <v>44969</v>
      </c>
      <c r="C1726" s="34" t="s">
        <v>2860</v>
      </c>
      <c r="D1726" s="34" t="s">
        <v>2256</v>
      </c>
      <c r="E1726" s="34" t="s">
        <v>2861</v>
      </c>
      <c r="F1726" s="35">
        <v>1296968</v>
      </c>
      <c r="G1726" s="36" t="s">
        <v>2255</v>
      </c>
      <c r="H1726" s="35">
        <v>129697</v>
      </c>
      <c r="I1726" s="34" t="s">
        <v>2308</v>
      </c>
      <c r="J1726" s="34" t="s">
        <v>2309</v>
      </c>
      <c r="K1726" s="50">
        <f t="shared" si="108"/>
        <v>3952</v>
      </c>
      <c r="L1726" s="38">
        <f t="shared" si="109"/>
        <v>1426665</v>
      </c>
      <c r="M1726" t="str">
        <f t="shared" si="110"/>
        <v/>
      </c>
      <c r="N1726"/>
      <c r="O1726"/>
      <c r="P1726"/>
      <c r="Q1726"/>
      <c r="R1726"/>
      <c r="S1726"/>
    </row>
    <row r="1727" spans="1:19" hidden="1" outlineLevel="1">
      <c r="B1727" s="33">
        <v>44969</v>
      </c>
      <c r="C1727" s="34" t="s">
        <v>2862</v>
      </c>
      <c r="D1727" s="34" t="s">
        <v>2256</v>
      </c>
      <c r="E1727" s="34" t="s">
        <v>2863</v>
      </c>
      <c r="F1727" s="35">
        <v>618065</v>
      </c>
      <c r="G1727" s="36" t="s">
        <v>2255</v>
      </c>
      <c r="H1727" s="35">
        <v>61807</v>
      </c>
      <c r="I1727" s="34" t="s">
        <v>2308</v>
      </c>
      <c r="J1727" s="34" t="s">
        <v>2309</v>
      </c>
      <c r="K1727" s="50">
        <f t="shared" si="108"/>
        <v>3953</v>
      </c>
      <c r="L1727" s="38">
        <f t="shared" si="109"/>
        <v>679872</v>
      </c>
      <c r="M1727" t="str">
        <f t="shared" si="110"/>
        <v/>
      </c>
    </row>
    <row r="1728" spans="1:19" s="75" customFormat="1" hidden="1" outlineLevel="1">
      <c r="A1728"/>
      <c r="B1728" s="33">
        <v>44970</v>
      </c>
      <c r="C1728" s="34" t="s">
        <v>5485</v>
      </c>
      <c r="D1728" s="34" t="s">
        <v>4993</v>
      </c>
      <c r="E1728" s="34" t="s">
        <v>6493</v>
      </c>
      <c r="F1728" s="35">
        <v>-222750</v>
      </c>
      <c r="G1728" s="36" t="s">
        <v>2568</v>
      </c>
      <c r="H1728" s="35">
        <v>-17820</v>
      </c>
      <c r="I1728" s="34" t="s">
        <v>2475</v>
      </c>
      <c r="J1728" s="34" t="s">
        <v>2476</v>
      </c>
      <c r="K1728">
        <f t="shared" si="108"/>
        <v>220</v>
      </c>
      <c r="L1728" s="38">
        <f t="shared" si="109"/>
        <v>-240570</v>
      </c>
      <c r="M1728" t="str">
        <f t="shared" si="110"/>
        <v>HT</v>
      </c>
      <c r="N1728"/>
      <c r="O1728"/>
      <c r="P1728"/>
      <c r="Q1728" t="e">
        <f>+VLOOKUP(K1728,'22.04.2023'!O$182:P$408,2,0)</f>
        <v>#N/A</v>
      </c>
      <c r="R1728"/>
      <c r="S1728"/>
    </row>
    <row r="1729" spans="1:19" hidden="1" outlineLevel="1">
      <c r="B1729" s="33">
        <v>44970</v>
      </c>
      <c r="C1729" s="34" t="s">
        <v>6494</v>
      </c>
      <c r="D1729" s="34" t="s">
        <v>4993</v>
      </c>
      <c r="E1729" s="34" t="s">
        <v>6495</v>
      </c>
      <c r="F1729" s="35">
        <v>-203978</v>
      </c>
      <c r="G1729" s="36" t="s">
        <v>2568</v>
      </c>
      <c r="H1729" s="35">
        <v>-16318</v>
      </c>
      <c r="I1729" s="34" t="s">
        <v>2475</v>
      </c>
      <c r="J1729" s="34" t="s">
        <v>2476</v>
      </c>
      <c r="K1729">
        <f t="shared" si="108"/>
        <v>224</v>
      </c>
      <c r="L1729" s="38">
        <f t="shared" si="109"/>
        <v>-220296</v>
      </c>
      <c r="M1729" t="str">
        <f t="shared" si="110"/>
        <v>HT</v>
      </c>
      <c r="Q1729" t="e">
        <f>+VLOOKUP(K1729,'22.04.2023'!O$182:P$408,2,0)</f>
        <v>#N/A</v>
      </c>
    </row>
    <row r="1730" spans="1:19" s="75" customFormat="1" hidden="1" outlineLevel="1">
      <c r="A1730"/>
      <c r="B1730" s="33">
        <v>44970</v>
      </c>
      <c r="C1730" s="34" t="s">
        <v>6496</v>
      </c>
      <c r="D1730" s="34" t="s">
        <v>4993</v>
      </c>
      <c r="E1730" s="34" t="s">
        <v>6497</v>
      </c>
      <c r="F1730" s="35">
        <v>-357198</v>
      </c>
      <c r="G1730" s="36" t="s">
        <v>2568</v>
      </c>
      <c r="H1730" s="35">
        <v>-28576</v>
      </c>
      <c r="I1730" s="34" t="s">
        <v>2475</v>
      </c>
      <c r="J1730" s="34" t="s">
        <v>2476</v>
      </c>
      <c r="K1730">
        <f t="shared" si="108"/>
        <v>229</v>
      </c>
      <c r="L1730" s="38">
        <f t="shared" si="109"/>
        <v>-385774</v>
      </c>
      <c r="M1730" t="str">
        <f t="shared" si="110"/>
        <v>HT</v>
      </c>
      <c r="N1730"/>
      <c r="O1730"/>
      <c r="P1730"/>
      <c r="Q1730" t="e">
        <f>+VLOOKUP(K1730,'22.04.2023'!O$182:P$408,2,0)</f>
        <v>#N/A</v>
      </c>
      <c r="R1730"/>
      <c r="S1730"/>
    </row>
    <row r="1731" spans="1:19" s="75" customFormat="1" hidden="1" outlineLevel="1">
      <c r="A1731"/>
      <c r="B1731" s="33">
        <v>44970</v>
      </c>
      <c r="C1731" s="34" t="s">
        <v>2864</v>
      </c>
      <c r="D1731" s="34" t="s">
        <v>2256</v>
      </c>
      <c r="E1731" s="34" t="s">
        <v>2865</v>
      </c>
      <c r="F1731" s="35">
        <v>595330</v>
      </c>
      <c r="G1731" s="36" t="s">
        <v>2255</v>
      </c>
      <c r="H1731" s="35">
        <v>59533</v>
      </c>
      <c r="I1731" s="34" t="s">
        <v>2308</v>
      </c>
      <c r="J1731" s="34" t="s">
        <v>2309</v>
      </c>
      <c r="K1731" s="50">
        <f t="shared" si="108"/>
        <v>3954</v>
      </c>
      <c r="L1731" s="38">
        <f t="shared" si="109"/>
        <v>654863</v>
      </c>
      <c r="M1731" t="str">
        <f t="shared" si="110"/>
        <v/>
      </c>
      <c r="N1731"/>
      <c r="O1731"/>
      <c r="P1731"/>
      <c r="Q1731"/>
      <c r="R1731"/>
      <c r="S1731"/>
    </row>
    <row r="1732" spans="1:19" s="75" customFormat="1" hidden="1" outlineLevel="1">
      <c r="A1732"/>
      <c r="B1732" s="33">
        <v>44970</v>
      </c>
      <c r="C1732" s="34" t="s">
        <v>2866</v>
      </c>
      <c r="D1732" s="34" t="s">
        <v>2256</v>
      </c>
      <c r="E1732" s="34" t="s">
        <v>2867</v>
      </c>
      <c r="F1732" s="35">
        <v>3393590</v>
      </c>
      <c r="G1732" s="36" t="s">
        <v>2255</v>
      </c>
      <c r="H1732" s="35">
        <v>339359</v>
      </c>
      <c r="I1732" s="34" t="s">
        <v>2318</v>
      </c>
      <c r="J1732" s="34" t="s">
        <v>2319</v>
      </c>
      <c r="K1732" s="50">
        <f t="shared" ref="K1732:K1795" si="111">+C1732*1</f>
        <v>3955</v>
      </c>
      <c r="L1732" s="38">
        <f t="shared" ref="L1732:L1795" si="112">+F1732+H1732</f>
        <v>3732949</v>
      </c>
      <c r="M1732" t="str">
        <f t="shared" ref="M1732:M1795" si="113">+IF(L1732&gt;=0,"","HT")</f>
        <v/>
      </c>
      <c r="N1732"/>
      <c r="O1732"/>
      <c r="P1732"/>
      <c r="Q1732"/>
      <c r="R1732"/>
      <c r="S1732"/>
    </row>
    <row r="1733" spans="1:19" s="75" customFormat="1" hidden="1" outlineLevel="1">
      <c r="A1733"/>
      <c r="B1733" s="33">
        <v>44970</v>
      </c>
      <c r="C1733" s="34" t="s">
        <v>2868</v>
      </c>
      <c r="D1733" s="34" t="s">
        <v>2256</v>
      </c>
      <c r="E1733" s="34" t="s">
        <v>2869</v>
      </c>
      <c r="F1733" s="35">
        <v>1150620</v>
      </c>
      <c r="G1733" s="36" t="s">
        <v>2255</v>
      </c>
      <c r="H1733" s="35">
        <v>115062</v>
      </c>
      <c r="I1733" s="34" t="s">
        <v>2308</v>
      </c>
      <c r="J1733" s="34" t="s">
        <v>2309</v>
      </c>
      <c r="K1733" s="50">
        <f t="shared" si="111"/>
        <v>3959</v>
      </c>
      <c r="L1733" s="38">
        <f t="shared" si="112"/>
        <v>1265682</v>
      </c>
      <c r="M1733" t="str">
        <f t="shared" si="113"/>
        <v/>
      </c>
      <c r="N1733"/>
      <c r="O1733"/>
      <c r="P1733"/>
      <c r="Q1733"/>
      <c r="R1733"/>
      <c r="S1733"/>
    </row>
    <row r="1734" spans="1:19" s="75" customFormat="1" hidden="1" outlineLevel="1">
      <c r="A1734"/>
      <c r="B1734" s="33">
        <v>44970</v>
      </c>
      <c r="C1734" s="34" t="s">
        <v>2870</v>
      </c>
      <c r="D1734" s="34" t="s">
        <v>2256</v>
      </c>
      <c r="E1734" s="34" t="s">
        <v>2871</v>
      </c>
      <c r="F1734" s="35">
        <v>1844890</v>
      </c>
      <c r="G1734" s="36" t="s">
        <v>2255</v>
      </c>
      <c r="H1734" s="35">
        <v>184489</v>
      </c>
      <c r="I1734" s="34" t="s">
        <v>2308</v>
      </c>
      <c r="J1734" s="34" t="s">
        <v>2309</v>
      </c>
      <c r="K1734" s="50">
        <f t="shared" si="111"/>
        <v>3960</v>
      </c>
      <c r="L1734" s="38">
        <f t="shared" si="112"/>
        <v>2029379</v>
      </c>
      <c r="M1734" t="str">
        <f t="shared" si="113"/>
        <v/>
      </c>
      <c r="N1734"/>
      <c r="O1734"/>
      <c r="P1734"/>
      <c r="Q1734"/>
      <c r="R1734"/>
      <c r="S1734"/>
    </row>
    <row r="1735" spans="1:19" hidden="1" outlineLevel="1">
      <c r="B1735" s="33">
        <v>44970</v>
      </c>
      <c r="C1735" s="34" t="s">
        <v>2872</v>
      </c>
      <c r="D1735" s="34" t="s">
        <v>2256</v>
      </c>
      <c r="E1735" s="34" t="s">
        <v>2873</v>
      </c>
      <c r="F1735" s="35">
        <v>2427696</v>
      </c>
      <c r="G1735" s="36" t="s">
        <v>2255</v>
      </c>
      <c r="H1735" s="35">
        <v>242770</v>
      </c>
      <c r="I1735" s="34" t="s">
        <v>2308</v>
      </c>
      <c r="J1735" s="34" t="s">
        <v>2309</v>
      </c>
      <c r="K1735" s="50">
        <f t="shared" si="111"/>
        <v>3961</v>
      </c>
      <c r="L1735" s="38">
        <f t="shared" si="112"/>
        <v>2670466</v>
      </c>
      <c r="M1735" t="str">
        <f t="shared" si="113"/>
        <v/>
      </c>
    </row>
    <row r="1736" spans="1:19" hidden="1" outlineLevel="1">
      <c r="B1736" s="33">
        <v>44970</v>
      </c>
      <c r="C1736" s="34" t="s">
        <v>2874</v>
      </c>
      <c r="D1736" s="34" t="s">
        <v>2256</v>
      </c>
      <c r="E1736" s="34" t="s">
        <v>2875</v>
      </c>
      <c r="F1736" s="35">
        <v>921784</v>
      </c>
      <c r="G1736" s="36" t="s">
        <v>2255</v>
      </c>
      <c r="H1736" s="35">
        <v>92178</v>
      </c>
      <c r="I1736" s="34" t="s">
        <v>2308</v>
      </c>
      <c r="J1736" s="34" t="s">
        <v>2309</v>
      </c>
      <c r="K1736" s="50">
        <f t="shared" si="111"/>
        <v>3962</v>
      </c>
      <c r="L1736" s="38">
        <f t="shared" si="112"/>
        <v>1013962</v>
      </c>
      <c r="M1736" t="str">
        <f t="shared" si="113"/>
        <v/>
      </c>
    </row>
    <row r="1737" spans="1:19" s="75" customFormat="1" hidden="1" outlineLevel="1">
      <c r="A1737"/>
      <c r="B1737" s="33">
        <v>44970</v>
      </c>
      <c r="C1737" s="34" t="s">
        <v>2876</v>
      </c>
      <c r="D1737" s="34" t="s">
        <v>2256</v>
      </c>
      <c r="E1737" s="34" t="s">
        <v>2877</v>
      </c>
      <c r="F1737" s="35">
        <v>921373</v>
      </c>
      <c r="G1737" s="36" t="s">
        <v>2255</v>
      </c>
      <c r="H1737" s="35">
        <v>92137</v>
      </c>
      <c r="I1737" s="34" t="s">
        <v>2308</v>
      </c>
      <c r="J1737" s="34" t="s">
        <v>2309</v>
      </c>
      <c r="K1737" s="50">
        <f t="shared" si="111"/>
        <v>3964</v>
      </c>
      <c r="L1737" s="38">
        <f t="shared" si="112"/>
        <v>1013510</v>
      </c>
      <c r="M1737" t="str">
        <f t="shared" si="113"/>
        <v/>
      </c>
      <c r="N1737"/>
      <c r="O1737"/>
      <c r="P1737"/>
      <c r="Q1737"/>
      <c r="R1737"/>
      <c r="S1737"/>
    </row>
    <row r="1738" spans="1:19" hidden="1" outlineLevel="1">
      <c r="B1738" s="33">
        <v>44970</v>
      </c>
      <c r="C1738" s="34" t="s">
        <v>2878</v>
      </c>
      <c r="D1738" s="34" t="s">
        <v>2256</v>
      </c>
      <c r="E1738" s="34" t="s">
        <v>2879</v>
      </c>
      <c r="F1738" s="35">
        <v>3738010</v>
      </c>
      <c r="G1738" s="36" t="s">
        <v>2255</v>
      </c>
      <c r="H1738" s="35">
        <v>373801</v>
      </c>
      <c r="I1738" s="34" t="s">
        <v>2500</v>
      </c>
      <c r="J1738" s="34" t="s">
        <v>2501</v>
      </c>
      <c r="K1738" s="50">
        <f t="shared" si="111"/>
        <v>3966</v>
      </c>
      <c r="L1738" s="38">
        <f t="shared" si="112"/>
        <v>4111811</v>
      </c>
      <c r="M1738" t="str">
        <f t="shared" si="113"/>
        <v/>
      </c>
    </row>
    <row r="1739" spans="1:19" hidden="1" outlineLevel="1">
      <c r="B1739" s="33">
        <v>44970</v>
      </c>
      <c r="C1739" s="34" t="s">
        <v>2880</v>
      </c>
      <c r="D1739" s="34" t="s">
        <v>2256</v>
      </c>
      <c r="E1739" s="34" t="s">
        <v>2881</v>
      </c>
      <c r="F1739" s="35">
        <v>2163000</v>
      </c>
      <c r="G1739" s="36" t="s">
        <v>2255</v>
      </c>
      <c r="H1739" s="35">
        <v>216300</v>
      </c>
      <c r="I1739" s="34" t="s">
        <v>2500</v>
      </c>
      <c r="J1739" s="34" t="s">
        <v>2501</v>
      </c>
      <c r="K1739" s="50">
        <f t="shared" si="111"/>
        <v>3967</v>
      </c>
      <c r="L1739" s="38">
        <f t="shared" si="112"/>
        <v>2379300</v>
      </c>
      <c r="M1739" t="str">
        <f t="shared" si="113"/>
        <v/>
      </c>
    </row>
    <row r="1740" spans="1:19" s="75" customFormat="1" hidden="1" outlineLevel="1">
      <c r="A1740"/>
      <c r="B1740" s="33">
        <v>44970</v>
      </c>
      <c r="C1740" s="34" t="s">
        <v>2882</v>
      </c>
      <c r="D1740" s="34" t="s">
        <v>2256</v>
      </c>
      <c r="E1740" s="34" t="s">
        <v>2883</v>
      </c>
      <c r="F1740" s="35">
        <v>813210</v>
      </c>
      <c r="G1740" s="36" t="s">
        <v>2255</v>
      </c>
      <c r="H1740" s="35">
        <v>81321</v>
      </c>
      <c r="I1740" s="34" t="s">
        <v>2308</v>
      </c>
      <c r="J1740" s="34" t="s">
        <v>2309</v>
      </c>
      <c r="K1740" s="50">
        <f t="shared" si="111"/>
        <v>3968</v>
      </c>
      <c r="L1740" s="38">
        <f t="shared" si="112"/>
        <v>894531</v>
      </c>
      <c r="M1740" t="str">
        <f t="shared" si="113"/>
        <v/>
      </c>
      <c r="N1740"/>
      <c r="O1740"/>
      <c r="P1740"/>
      <c r="Q1740"/>
      <c r="R1740"/>
      <c r="S1740"/>
    </row>
    <row r="1741" spans="1:19" s="75" customFormat="1" hidden="1" outlineLevel="1">
      <c r="A1741"/>
      <c r="B1741" s="33">
        <v>44970</v>
      </c>
      <c r="C1741" s="34" t="s">
        <v>2884</v>
      </c>
      <c r="D1741" s="34" t="s">
        <v>2256</v>
      </c>
      <c r="E1741" s="34" t="s">
        <v>2885</v>
      </c>
      <c r="F1741" s="35">
        <v>718429</v>
      </c>
      <c r="G1741" s="36" t="s">
        <v>2255</v>
      </c>
      <c r="H1741" s="35">
        <v>71843</v>
      </c>
      <c r="I1741" s="34" t="s">
        <v>2308</v>
      </c>
      <c r="J1741" s="34" t="s">
        <v>2309</v>
      </c>
      <c r="K1741" s="50">
        <f t="shared" si="111"/>
        <v>3969</v>
      </c>
      <c r="L1741" s="38">
        <f t="shared" si="112"/>
        <v>790272</v>
      </c>
      <c r="M1741" t="str">
        <f t="shared" si="113"/>
        <v/>
      </c>
      <c r="N1741"/>
      <c r="O1741"/>
      <c r="P1741"/>
      <c r="Q1741"/>
      <c r="R1741"/>
      <c r="S1741"/>
    </row>
    <row r="1742" spans="1:19" s="75" customFormat="1" hidden="1" outlineLevel="1">
      <c r="A1742"/>
      <c r="B1742" s="33">
        <v>44970</v>
      </c>
      <c r="C1742" s="34" t="s">
        <v>2886</v>
      </c>
      <c r="D1742" s="34" t="s">
        <v>2256</v>
      </c>
      <c r="E1742" s="34" t="s">
        <v>2887</v>
      </c>
      <c r="F1742" s="35">
        <v>690372</v>
      </c>
      <c r="G1742" s="36" t="s">
        <v>2255</v>
      </c>
      <c r="H1742" s="35">
        <v>69037</v>
      </c>
      <c r="I1742" s="34" t="s">
        <v>2308</v>
      </c>
      <c r="J1742" s="34" t="s">
        <v>2309</v>
      </c>
      <c r="K1742" s="50">
        <f t="shared" si="111"/>
        <v>3973</v>
      </c>
      <c r="L1742" s="38">
        <f t="shared" si="112"/>
        <v>759409</v>
      </c>
      <c r="M1742" t="str">
        <f t="shared" si="113"/>
        <v/>
      </c>
      <c r="N1742"/>
      <c r="O1742"/>
      <c r="P1742"/>
      <c r="Q1742"/>
      <c r="R1742"/>
      <c r="S1742"/>
    </row>
    <row r="1743" spans="1:19" hidden="1" outlineLevel="1">
      <c r="B1743" s="33">
        <v>44970</v>
      </c>
      <c r="C1743" s="34" t="s">
        <v>2888</v>
      </c>
      <c r="D1743" s="34" t="s">
        <v>2256</v>
      </c>
      <c r="E1743" s="34" t="s">
        <v>2889</v>
      </c>
      <c r="F1743" s="35">
        <v>1081500</v>
      </c>
      <c r="G1743" s="36" t="s">
        <v>2255</v>
      </c>
      <c r="H1743" s="35">
        <v>108150</v>
      </c>
      <c r="I1743" s="34" t="s">
        <v>2308</v>
      </c>
      <c r="J1743" s="34" t="s">
        <v>2309</v>
      </c>
      <c r="K1743" s="50">
        <f t="shared" si="111"/>
        <v>3974</v>
      </c>
      <c r="L1743" s="38">
        <f t="shared" si="112"/>
        <v>1189650</v>
      </c>
      <c r="M1743" t="str">
        <f t="shared" si="113"/>
        <v/>
      </c>
    </row>
    <row r="1744" spans="1:19" hidden="1" outlineLevel="1">
      <c r="B1744" s="33">
        <v>45013</v>
      </c>
      <c r="C1744" s="34" t="s">
        <v>4567</v>
      </c>
      <c r="D1744" s="34" t="s">
        <v>2256</v>
      </c>
      <c r="E1744" s="34" t="s">
        <v>4568</v>
      </c>
      <c r="F1744" s="35">
        <v>1696800</v>
      </c>
      <c r="G1744" s="36" t="s">
        <v>2255</v>
      </c>
      <c r="H1744" s="35">
        <v>169680</v>
      </c>
      <c r="I1744" s="34" t="s">
        <v>2500</v>
      </c>
      <c r="J1744" s="34" t="s">
        <v>2501</v>
      </c>
      <c r="K1744" s="50">
        <f t="shared" si="111"/>
        <v>17658</v>
      </c>
      <c r="L1744" s="38">
        <f t="shared" si="112"/>
        <v>1866480</v>
      </c>
      <c r="M1744" t="str">
        <f t="shared" si="113"/>
        <v/>
      </c>
    </row>
    <row r="1745" spans="1:19" s="75" customFormat="1" outlineLevel="1">
      <c r="B1745" s="69">
        <v>45013</v>
      </c>
      <c r="C1745" s="70" t="s">
        <v>4569</v>
      </c>
      <c r="D1745" s="70" t="s">
        <v>2256</v>
      </c>
      <c r="E1745" s="70" t="s">
        <v>4570</v>
      </c>
      <c r="F1745" s="71">
        <v>2440220</v>
      </c>
      <c r="G1745" s="72" t="s">
        <v>2255</v>
      </c>
      <c r="H1745" s="71">
        <v>244022</v>
      </c>
      <c r="I1745" s="70" t="s">
        <v>2500</v>
      </c>
      <c r="J1745" s="70" t="s">
        <v>2501</v>
      </c>
      <c r="K1745" s="73">
        <f t="shared" si="111"/>
        <v>17659</v>
      </c>
      <c r="L1745" s="74">
        <f t="shared" si="112"/>
        <v>2684242</v>
      </c>
      <c r="M1745" s="75" t="str">
        <f t="shared" si="113"/>
        <v/>
      </c>
      <c r="Q1745" s="75">
        <f>+VLOOKUP(K1745,'20,04,2023'!Q$20:R$1052,2,0)</f>
        <v>2684242</v>
      </c>
      <c r="R1745" s="74">
        <f>Q1745-L1745</f>
        <v>0</v>
      </c>
      <c r="S1745" s="75" t="s">
        <v>8324</v>
      </c>
    </row>
    <row r="1746" spans="1:19" s="75" customFormat="1" outlineLevel="1">
      <c r="B1746" s="69">
        <v>45013</v>
      </c>
      <c r="C1746" s="70" t="s">
        <v>4571</v>
      </c>
      <c r="D1746" s="70" t="s">
        <v>2256</v>
      </c>
      <c r="E1746" s="70" t="s">
        <v>4572</v>
      </c>
      <c r="F1746" s="71">
        <v>1403934</v>
      </c>
      <c r="G1746" s="72" t="s">
        <v>2255</v>
      </c>
      <c r="H1746" s="71">
        <v>140393</v>
      </c>
      <c r="I1746" s="70" t="s">
        <v>2512</v>
      </c>
      <c r="J1746" s="70" t="s">
        <v>2513</v>
      </c>
      <c r="K1746" s="73">
        <f t="shared" si="111"/>
        <v>17664</v>
      </c>
      <c r="L1746" s="74">
        <f t="shared" si="112"/>
        <v>1544327</v>
      </c>
      <c r="M1746" s="75" t="str">
        <f t="shared" si="113"/>
        <v/>
      </c>
      <c r="Q1746" s="75">
        <f>+VLOOKUP(K1746,'20,04,2023'!Q$20:R$1052,2,0)</f>
        <v>1544327</v>
      </c>
      <c r="R1746" s="74">
        <f>Q1746-L1746</f>
        <v>0</v>
      </c>
      <c r="S1746" s="75" t="s">
        <v>8324</v>
      </c>
    </row>
    <row r="1747" spans="1:19" s="75" customFormat="1" hidden="1" outlineLevel="1">
      <c r="A1747"/>
      <c r="B1747" s="33">
        <v>44970</v>
      </c>
      <c r="C1747" s="34" t="s">
        <v>2896</v>
      </c>
      <c r="D1747" s="34" t="s">
        <v>2256</v>
      </c>
      <c r="E1747" s="34" t="s">
        <v>2897</v>
      </c>
      <c r="F1747" s="35">
        <v>1743000</v>
      </c>
      <c r="G1747" s="36" t="s">
        <v>2255</v>
      </c>
      <c r="H1747" s="35">
        <v>174300</v>
      </c>
      <c r="I1747" s="34" t="s">
        <v>2629</v>
      </c>
      <c r="J1747" s="34" t="s">
        <v>2630</v>
      </c>
      <c r="K1747" s="50">
        <f t="shared" si="111"/>
        <v>3980</v>
      </c>
      <c r="L1747" s="38">
        <f t="shared" si="112"/>
        <v>1917300</v>
      </c>
      <c r="M1747" t="str">
        <f t="shared" si="113"/>
        <v/>
      </c>
      <c r="N1747"/>
      <c r="O1747"/>
      <c r="P1747"/>
      <c r="Q1747"/>
      <c r="R1747"/>
      <c r="S1747"/>
    </row>
    <row r="1748" spans="1:19" s="75" customFormat="1" hidden="1" outlineLevel="1">
      <c r="A1748"/>
      <c r="B1748" s="33">
        <v>44970</v>
      </c>
      <c r="C1748" s="34" t="s">
        <v>2898</v>
      </c>
      <c r="D1748" s="34" t="s">
        <v>2256</v>
      </c>
      <c r="E1748" s="34" t="s">
        <v>2899</v>
      </c>
      <c r="F1748" s="35">
        <v>1245700</v>
      </c>
      <c r="G1748" s="36" t="s">
        <v>2255</v>
      </c>
      <c r="H1748" s="35">
        <v>124570</v>
      </c>
      <c r="I1748" s="34" t="s">
        <v>2308</v>
      </c>
      <c r="J1748" s="34" t="s">
        <v>2309</v>
      </c>
      <c r="K1748" s="50">
        <f t="shared" si="111"/>
        <v>3982</v>
      </c>
      <c r="L1748" s="38">
        <f t="shared" si="112"/>
        <v>1370270</v>
      </c>
      <c r="M1748" t="str">
        <f t="shared" si="113"/>
        <v/>
      </c>
      <c r="N1748"/>
      <c r="O1748"/>
      <c r="P1748"/>
      <c r="Q1748"/>
      <c r="R1748"/>
      <c r="S1748"/>
    </row>
    <row r="1749" spans="1:19" s="75" customFormat="1" hidden="1" outlineLevel="1">
      <c r="A1749"/>
      <c r="B1749" s="33">
        <v>44970</v>
      </c>
      <c r="C1749" s="34" t="s">
        <v>2900</v>
      </c>
      <c r="D1749" s="34" t="s">
        <v>2256</v>
      </c>
      <c r="E1749" s="34" t="s">
        <v>2901</v>
      </c>
      <c r="F1749" s="35">
        <v>593589</v>
      </c>
      <c r="G1749" s="36" t="s">
        <v>2255</v>
      </c>
      <c r="H1749" s="35">
        <v>59359</v>
      </c>
      <c r="I1749" s="34" t="s">
        <v>2308</v>
      </c>
      <c r="J1749" s="34" t="s">
        <v>2309</v>
      </c>
      <c r="K1749" s="50">
        <f t="shared" si="111"/>
        <v>3984</v>
      </c>
      <c r="L1749" s="38">
        <f t="shared" si="112"/>
        <v>652948</v>
      </c>
      <c r="M1749" t="str">
        <f t="shared" si="113"/>
        <v/>
      </c>
      <c r="N1749"/>
      <c r="O1749"/>
      <c r="P1749"/>
      <c r="Q1749"/>
      <c r="R1749"/>
      <c r="S1749"/>
    </row>
    <row r="1750" spans="1:19" s="75" customFormat="1" hidden="1" outlineLevel="1">
      <c r="A1750"/>
      <c r="B1750" s="33">
        <v>44970</v>
      </c>
      <c r="C1750" s="34" t="s">
        <v>2902</v>
      </c>
      <c r="D1750" s="34" t="s">
        <v>2256</v>
      </c>
      <c r="E1750" s="34" t="s">
        <v>2903</v>
      </c>
      <c r="F1750" s="35">
        <v>965024</v>
      </c>
      <c r="G1750" s="36" t="s">
        <v>2255</v>
      </c>
      <c r="H1750" s="35">
        <v>96502</v>
      </c>
      <c r="I1750" s="34" t="s">
        <v>2308</v>
      </c>
      <c r="J1750" s="34" t="s">
        <v>2309</v>
      </c>
      <c r="K1750" s="50">
        <f t="shared" si="111"/>
        <v>3987</v>
      </c>
      <c r="L1750" s="38">
        <f t="shared" si="112"/>
        <v>1061526</v>
      </c>
      <c r="M1750" t="str">
        <f t="shared" si="113"/>
        <v/>
      </c>
      <c r="N1750"/>
      <c r="O1750"/>
      <c r="P1750"/>
      <c r="Q1750"/>
      <c r="R1750"/>
      <c r="S1750"/>
    </row>
    <row r="1751" spans="1:19" s="75" customFormat="1" hidden="1" outlineLevel="1">
      <c r="A1751"/>
      <c r="B1751" s="33">
        <v>44970</v>
      </c>
      <c r="C1751" s="34" t="s">
        <v>2904</v>
      </c>
      <c r="D1751" s="34" t="s">
        <v>2256</v>
      </c>
      <c r="E1751" s="34" t="s">
        <v>2905</v>
      </c>
      <c r="F1751" s="35">
        <v>2166765</v>
      </c>
      <c r="G1751" s="36" t="s">
        <v>2255</v>
      </c>
      <c r="H1751" s="35">
        <v>216677</v>
      </c>
      <c r="I1751" s="34" t="s">
        <v>2906</v>
      </c>
      <c r="J1751" s="34" t="s">
        <v>2907</v>
      </c>
      <c r="K1751" s="50">
        <f t="shared" si="111"/>
        <v>3990</v>
      </c>
      <c r="L1751" s="38">
        <f t="shared" si="112"/>
        <v>2383442</v>
      </c>
      <c r="M1751" t="str">
        <f t="shared" si="113"/>
        <v/>
      </c>
      <c r="N1751"/>
      <c r="O1751"/>
      <c r="P1751"/>
      <c r="Q1751"/>
      <c r="R1751"/>
      <c r="S1751"/>
    </row>
    <row r="1752" spans="1:19" s="75" customFormat="1" hidden="1" outlineLevel="1">
      <c r="A1752"/>
      <c r="B1752" s="33">
        <v>44970</v>
      </c>
      <c r="C1752" s="34" t="s">
        <v>2908</v>
      </c>
      <c r="D1752" s="34" t="s">
        <v>2256</v>
      </c>
      <c r="E1752" s="34" t="s">
        <v>2909</v>
      </c>
      <c r="F1752" s="35">
        <v>1546410</v>
      </c>
      <c r="G1752" s="36" t="s">
        <v>2255</v>
      </c>
      <c r="H1752" s="35">
        <v>154641</v>
      </c>
      <c r="I1752" s="34" t="s">
        <v>2265</v>
      </c>
      <c r="J1752" s="34" t="s">
        <v>2266</v>
      </c>
      <c r="K1752" s="50">
        <f t="shared" si="111"/>
        <v>3994</v>
      </c>
      <c r="L1752" s="38">
        <f t="shared" si="112"/>
        <v>1701051</v>
      </c>
      <c r="M1752" t="str">
        <f t="shared" si="113"/>
        <v/>
      </c>
      <c r="N1752"/>
      <c r="O1752"/>
      <c r="P1752"/>
      <c r="Q1752"/>
      <c r="R1752"/>
      <c r="S1752"/>
    </row>
    <row r="1753" spans="1:19" s="75" customFormat="1" hidden="1" outlineLevel="1">
      <c r="A1753"/>
      <c r="B1753" s="33">
        <v>44970</v>
      </c>
      <c r="C1753" s="34" t="s">
        <v>2910</v>
      </c>
      <c r="D1753" s="34" t="s">
        <v>2256</v>
      </c>
      <c r="E1753" s="34" t="s">
        <v>2911</v>
      </c>
      <c r="F1753" s="35">
        <v>3406800</v>
      </c>
      <c r="G1753" s="36" t="s">
        <v>2255</v>
      </c>
      <c r="H1753" s="35">
        <v>340680</v>
      </c>
      <c r="I1753" s="34" t="s">
        <v>2912</v>
      </c>
      <c r="J1753" s="34" t="s">
        <v>2913</v>
      </c>
      <c r="K1753" s="50">
        <f t="shared" si="111"/>
        <v>3996</v>
      </c>
      <c r="L1753" s="38">
        <f t="shared" si="112"/>
        <v>3747480</v>
      </c>
      <c r="M1753" t="str">
        <f t="shared" si="113"/>
        <v/>
      </c>
      <c r="N1753"/>
      <c r="O1753"/>
      <c r="P1753"/>
      <c r="Q1753"/>
      <c r="R1753"/>
      <c r="S1753"/>
    </row>
    <row r="1754" spans="1:19" hidden="1" outlineLevel="1">
      <c r="B1754" s="33">
        <v>44970</v>
      </c>
      <c r="C1754" s="34" t="s">
        <v>2914</v>
      </c>
      <c r="D1754" s="34" t="s">
        <v>2256</v>
      </c>
      <c r="E1754" s="34" t="s">
        <v>2915</v>
      </c>
      <c r="F1754" s="35">
        <v>431832</v>
      </c>
      <c r="G1754" s="36" t="s">
        <v>2255</v>
      </c>
      <c r="H1754" s="35">
        <v>43183</v>
      </c>
      <c r="I1754" s="34" t="s">
        <v>2308</v>
      </c>
      <c r="J1754" s="34" t="s">
        <v>2309</v>
      </c>
      <c r="K1754" s="50">
        <f t="shared" si="111"/>
        <v>4003</v>
      </c>
      <c r="L1754" s="38">
        <f t="shared" si="112"/>
        <v>475015</v>
      </c>
      <c r="M1754" t="str">
        <f t="shared" si="113"/>
        <v/>
      </c>
    </row>
    <row r="1755" spans="1:19" s="75" customFormat="1" hidden="1" outlineLevel="1">
      <c r="A1755"/>
      <c r="B1755" s="33">
        <v>44970</v>
      </c>
      <c r="C1755" s="34" t="s">
        <v>2916</v>
      </c>
      <c r="D1755" s="34" t="s">
        <v>2256</v>
      </c>
      <c r="E1755" s="34" t="s">
        <v>2917</v>
      </c>
      <c r="F1755" s="35">
        <v>1060500</v>
      </c>
      <c r="G1755" s="36" t="s">
        <v>2255</v>
      </c>
      <c r="H1755" s="35">
        <v>106050</v>
      </c>
      <c r="I1755" s="34" t="s">
        <v>2432</v>
      </c>
      <c r="J1755" s="34" t="s">
        <v>2433</v>
      </c>
      <c r="K1755" s="50">
        <f t="shared" si="111"/>
        <v>4012</v>
      </c>
      <c r="L1755" s="38">
        <f t="shared" si="112"/>
        <v>1166550</v>
      </c>
      <c r="M1755" t="str">
        <f t="shared" si="113"/>
        <v/>
      </c>
      <c r="N1755"/>
      <c r="O1755"/>
      <c r="P1755"/>
      <c r="Q1755"/>
      <c r="R1755"/>
      <c r="S1755"/>
    </row>
    <row r="1756" spans="1:19" s="75" customFormat="1" hidden="1" outlineLevel="1">
      <c r="A1756"/>
      <c r="B1756" s="33">
        <v>44970</v>
      </c>
      <c r="C1756" s="34" t="s">
        <v>2918</v>
      </c>
      <c r="D1756" s="34" t="s">
        <v>2256</v>
      </c>
      <c r="E1756" s="34" t="s">
        <v>2919</v>
      </c>
      <c r="F1756" s="35">
        <v>1611750</v>
      </c>
      <c r="G1756" s="36" t="s">
        <v>2255</v>
      </c>
      <c r="H1756" s="35">
        <v>161175</v>
      </c>
      <c r="I1756" s="34" t="s">
        <v>2432</v>
      </c>
      <c r="J1756" s="34" t="s">
        <v>2433</v>
      </c>
      <c r="K1756" s="50">
        <f t="shared" si="111"/>
        <v>4013</v>
      </c>
      <c r="L1756" s="38">
        <f t="shared" si="112"/>
        <v>1772925</v>
      </c>
      <c r="M1756" t="str">
        <f t="shared" si="113"/>
        <v/>
      </c>
      <c r="N1756"/>
      <c r="O1756"/>
      <c r="P1756"/>
      <c r="Q1756"/>
      <c r="R1756"/>
      <c r="S1756"/>
    </row>
    <row r="1757" spans="1:19" s="75" customFormat="1" hidden="1" outlineLevel="1">
      <c r="A1757"/>
      <c r="B1757" s="33">
        <v>44970</v>
      </c>
      <c r="C1757" s="34" t="s">
        <v>2920</v>
      </c>
      <c r="D1757" s="34" t="s">
        <v>2256</v>
      </c>
      <c r="E1757" s="34" t="s">
        <v>2921</v>
      </c>
      <c r="F1757" s="35">
        <v>2163000</v>
      </c>
      <c r="G1757" s="36" t="s">
        <v>2255</v>
      </c>
      <c r="H1757" s="35">
        <v>216300</v>
      </c>
      <c r="I1757" s="34" t="s">
        <v>2443</v>
      </c>
      <c r="J1757" s="34" t="s">
        <v>2444</v>
      </c>
      <c r="K1757" s="50">
        <f t="shared" si="111"/>
        <v>4014</v>
      </c>
      <c r="L1757" s="38">
        <f t="shared" si="112"/>
        <v>2379300</v>
      </c>
      <c r="M1757" t="str">
        <f t="shared" si="113"/>
        <v/>
      </c>
      <c r="N1757"/>
      <c r="O1757"/>
      <c r="P1757"/>
      <c r="Q1757"/>
      <c r="R1757"/>
      <c r="S1757"/>
    </row>
    <row r="1758" spans="1:19" s="75" customFormat="1" hidden="1" outlineLevel="1">
      <c r="A1758"/>
      <c r="B1758" s="33">
        <v>44970</v>
      </c>
      <c r="C1758" s="34" t="s">
        <v>2922</v>
      </c>
      <c r="D1758" s="34" t="s">
        <v>2256</v>
      </c>
      <c r="E1758" s="34" t="s">
        <v>2923</v>
      </c>
      <c r="F1758" s="35">
        <v>1081500</v>
      </c>
      <c r="G1758" s="36" t="s">
        <v>2255</v>
      </c>
      <c r="H1758" s="35">
        <v>108150</v>
      </c>
      <c r="I1758" s="34" t="s">
        <v>2443</v>
      </c>
      <c r="J1758" s="34" t="s">
        <v>2444</v>
      </c>
      <c r="K1758" s="50">
        <f t="shared" si="111"/>
        <v>4015</v>
      </c>
      <c r="L1758" s="38">
        <f t="shared" si="112"/>
        <v>1189650</v>
      </c>
      <c r="M1758" t="str">
        <f t="shared" si="113"/>
        <v/>
      </c>
      <c r="N1758"/>
      <c r="O1758"/>
      <c r="P1758"/>
      <c r="Q1758"/>
      <c r="R1758"/>
      <c r="S1758"/>
    </row>
    <row r="1759" spans="1:19" hidden="1" outlineLevel="1">
      <c r="B1759" s="33">
        <v>44970</v>
      </c>
      <c r="C1759" s="34" t="s">
        <v>2924</v>
      </c>
      <c r="D1759" s="34" t="s">
        <v>2256</v>
      </c>
      <c r="E1759" s="34" t="s">
        <v>2925</v>
      </c>
      <c r="F1759" s="35">
        <v>1102500</v>
      </c>
      <c r="G1759" s="36" t="s">
        <v>2255</v>
      </c>
      <c r="H1759" s="35">
        <v>110250</v>
      </c>
      <c r="I1759" s="34" t="s">
        <v>2437</v>
      </c>
      <c r="J1759" s="34" t="s">
        <v>2438</v>
      </c>
      <c r="K1759" s="50">
        <f t="shared" si="111"/>
        <v>4016</v>
      </c>
      <c r="L1759" s="38">
        <f t="shared" si="112"/>
        <v>1212750</v>
      </c>
      <c r="M1759" t="str">
        <f t="shared" si="113"/>
        <v/>
      </c>
    </row>
    <row r="1760" spans="1:19" s="75" customFormat="1" hidden="1" outlineLevel="1">
      <c r="A1760"/>
      <c r="B1760" s="33">
        <v>44970</v>
      </c>
      <c r="C1760" s="34" t="s">
        <v>2926</v>
      </c>
      <c r="D1760" s="34" t="s">
        <v>2256</v>
      </c>
      <c r="E1760" s="34" t="s">
        <v>2927</v>
      </c>
      <c r="F1760" s="35">
        <v>1102500</v>
      </c>
      <c r="G1760" s="36" t="s">
        <v>2255</v>
      </c>
      <c r="H1760" s="35">
        <v>110250</v>
      </c>
      <c r="I1760" s="34" t="s">
        <v>2928</v>
      </c>
      <c r="J1760" s="34" t="s">
        <v>2929</v>
      </c>
      <c r="K1760" s="50">
        <f t="shared" si="111"/>
        <v>4021</v>
      </c>
      <c r="L1760" s="38">
        <f t="shared" si="112"/>
        <v>1212750</v>
      </c>
      <c r="M1760" t="str">
        <f t="shared" si="113"/>
        <v/>
      </c>
      <c r="N1760"/>
      <c r="O1760"/>
      <c r="P1760"/>
      <c r="Q1760"/>
      <c r="R1760"/>
      <c r="S1760"/>
    </row>
    <row r="1761" spans="1:19" s="75" customFormat="1" hidden="1" outlineLevel="1">
      <c r="A1761"/>
      <c r="B1761" s="33">
        <v>44970</v>
      </c>
      <c r="C1761" s="34" t="s">
        <v>2930</v>
      </c>
      <c r="D1761" s="34" t="s">
        <v>2256</v>
      </c>
      <c r="E1761" s="34" t="s">
        <v>2931</v>
      </c>
      <c r="F1761" s="35">
        <v>530250</v>
      </c>
      <c r="G1761" s="36" t="s">
        <v>2255</v>
      </c>
      <c r="H1761" s="35">
        <v>53025</v>
      </c>
      <c r="I1761" s="34" t="s">
        <v>2932</v>
      </c>
      <c r="J1761" s="34" t="s">
        <v>2933</v>
      </c>
      <c r="K1761" s="50">
        <f t="shared" si="111"/>
        <v>4022</v>
      </c>
      <c r="L1761" s="38">
        <f t="shared" si="112"/>
        <v>583275</v>
      </c>
      <c r="M1761" t="str">
        <f t="shared" si="113"/>
        <v/>
      </c>
      <c r="N1761"/>
      <c r="O1761"/>
      <c r="P1761"/>
      <c r="Q1761"/>
      <c r="R1761"/>
      <c r="S1761"/>
    </row>
    <row r="1762" spans="1:19" s="75" customFormat="1" hidden="1" outlineLevel="1">
      <c r="A1762"/>
      <c r="B1762" s="33">
        <v>44970</v>
      </c>
      <c r="C1762" s="34" t="s">
        <v>2934</v>
      </c>
      <c r="D1762" s="34" t="s">
        <v>2256</v>
      </c>
      <c r="E1762" s="34" t="s">
        <v>2935</v>
      </c>
      <c r="F1762" s="35">
        <v>551250</v>
      </c>
      <c r="G1762" s="36" t="s">
        <v>2255</v>
      </c>
      <c r="H1762" s="35">
        <v>55125</v>
      </c>
      <c r="I1762" s="34" t="s">
        <v>2475</v>
      </c>
      <c r="J1762" s="34" t="s">
        <v>2476</v>
      </c>
      <c r="K1762" s="50">
        <f t="shared" si="111"/>
        <v>4025</v>
      </c>
      <c r="L1762" s="38">
        <f t="shared" si="112"/>
        <v>606375</v>
      </c>
      <c r="M1762" t="str">
        <f t="shared" si="113"/>
        <v/>
      </c>
      <c r="N1762"/>
      <c r="O1762"/>
      <c r="P1762"/>
      <c r="Q1762"/>
      <c r="R1762"/>
      <c r="S1762"/>
    </row>
    <row r="1763" spans="1:19" s="75" customFormat="1" hidden="1" outlineLevel="1">
      <c r="A1763"/>
      <c r="B1763" s="33">
        <v>44970</v>
      </c>
      <c r="C1763" s="34" t="s">
        <v>2936</v>
      </c>
      <c r="D1763" s="34" t="s">
        <v>2256</v>
      </c>
      <c r="E1763" s="34" t="s">
        <v>2937</v>
      </c>
      <c r="F1763" s="35">
        <v>1081500</v>
      </c>
      <c r="G1763" s="36" t="s">
        <v>2255</v>
      </c>
      <c r="H1763" s="35">
        <v>108150</v>
      </c>
      <c r="I1763" s="34" t="s">
        <v>2475</v>
      </c>
      <c r="J1763" s="34" t="s">
        <v>2476</v>
      </c>
      <c r="K1763" s="50">
        <f t="shared" si="111"/>
        <v>4026</v>
      </c>
      <c r="L1763" s="38">
        <f t="shared" si="112"/>
        <v>1189650</v>
      </c>
      <c r="M1763" t="str">
        <f t="shared" si="113"/>
        <v/>
      </c>
      <c r="N1763"/>
      <c r="O1763"/>
      <c r="P1763"/>
      <c r="Q1763"/>
      <c r="R1763"/>
      <c r="S1763"/>
    </row>
    <row r="1764" spans="1:19" s="75" customFormat="1" hidden="1" outlineLevel="1">
      <c r="A1764"/>
      <c r="B1764" s="33">
        <v>44970</v>
      </c>
      <c r="C1764" s="34" t="s">
        <v>2938</v>
      </c>
      <c r="D1764" s="34" t="s">
        <v>2256</v>
      </c>
      <c r="E1764" s="34" t="s">
        <v>2939</v>
      </c>
      <c r="F1764" s="35">
        <v>1477735</v>
      </c>
      <c r="G1764" s="36" t="s">
        <v>2255</v>
      </c>
      <c r="H1764" s="35">
        <v>147774</v>
      </c>
      <c r="I1764" s="34" t="s">
        <v>2443</v>
      </c>
      <c r="J1764" s="34" t="s">
        <v>2444</v>
      </c>
      <c r="K1764" s="50">
        <f t="shared" si="111"/>
        <v>4027</v>
      </c>
      <c r="L1764" s="38">
        <f t="shared" si="112"/>
        <v>1625509</v>
      </c>
      <c r="M1764" t="str">
        <f t="shared" si="113"/>
        <v/>
      </c>
      <c r="N1764"/>
      <c r="O1764"/>
      <c r="P1764"/>
      <c r="Q1764"/>
      <c r="R1764"/>
      <c r="S1764"/>
    </row>
    <row r="1765" spans="1:19" s="75" customFormat="1" hidden="1" outlineLevel="1">
      <c r="A1765"/>
      <c r="B1765" s="33">
        <v>44970</v>
      </c>
      <c r="C1765" s="34" t="s">
        <v>2940</v>
      </c>
      <c r="D1765" s="34" t="s">
        <v>2256</v>
      </c>
      <c r="E1765" s="34" t="s">
        <v>2941</v>
      </c>
      <c r="F1765" s="35">
        <v>1768685</v>
      </c>
      <c r="G1765" s="36" t="s">
        <v>2255</v>
      </c>
      <c r="H1765" s="35">
        <v>176869</v>
      </c>
      <c r="I1765" s="34" t="s">
        <v>2437</v>
      </c>
      <c r="J1765" s="34" t="s">
        <v>2438</v>
      </c>
      <c r="K1765" s="50">
        <f t="shared" si="111"/>
        <v>4028</v>
      </c>
      <c r="L1765" s="38">
        <f t="shared" si="112"/>
        <v>1945554</v>
      </c>
      <c r="M1765" t="str">
        <f t="shared" si="113"/>
        <v/>
      </c>
      <c r="N1765"/>
      <c r="O1765"/>
      <c r="P1765"/>
      <c r="Q1765"/>
      <c r="R1765"/>
      <c r="S1765"/>
    </row>
    <row r="1766" spans="1:19" s="75" customFormat="1" hidden="1" outlineLevel="1">
      <c r="A1766"/>
      <c r="B1766" s="33">
        <v>44970</v>
      </c>
      <c r="C1766" s="34" t="s">
        <v>2942</v>
      </c>
      <c r="D1766" s="34" t="s">
        <v>2256</v>
      </c>
      <c r="E1766" s="34" t="s">
        <v>2943</v>
      </c>
      <c r="F1766" s="35">
        <v>2579200</v>
      </c>
      <c r="G1766" s="36" t="s">
        <v>2255</v>
      </c>
      <c r="H1766" s="35">
        <v>257920</v>
      </c>
      <c r="I1766" s="34" t="s">
        <v>2426</v>
      </c>
      <c r="J1766" s="34" t="s">
        <v>2427</v>
      </c>
      <c r="K1766" s="50">
        <f t="shared" si="111"/>
        <v>4029</v>
      </c>
      <c r="L1766" s="38">
        <f t="shared" si="112"/>
        <v>2837120</v>
      </c>
      <c r="M1766" t="str">
        <f t="shared" si="113"/>
        <v/>
      </c>
      <c r="N1766"/>
      <c r="O1766"/>
      <c r="P1766"/>
      <c r="Q1766"/>
      <c r="R1766"/>
      <c r="S1766"/>
    </row>
    <row r="1767" spans="1:19" s="75" customFormat="1" hidden="1" outlineLevel="1">
      <c r="A1767"/>
      <c r="B1767" s="33">
        <v>44970</v>
      </c>
      <c r="C1767" s="34" t="s">
        <v>2944</v>
      </c>
      <c r="D1767" s="34" t="s">
        <v>2256</v>
      </c>
      <c r="E1767" s="34" t="s">
        <v>2945</v>
      </c>
      <c r="F1767" s="35">
        <v>501820</v>
      </c>
      <c r="G1767" s="36" t="s">
        <v>2255</v>
      </c>
      <c r="H1767" s="35">
        <v>50182</v>
      </c>
      <c r="I1767" s="34" t="s">
        <v>2426</v>
      </c>
      <c r="J1767" s="34" t="s">
        <v>2427</v>
      </c>
      <c r="K1767" s="50">
        <f t="shared" si="111"/>
        <v>4030</v>
      </c>
      <c r="L1767" s="38">
        <f t="shared" si="112"/>
        <v>552002</v>
      </c>
      <c r="M1767" t="str">
        <f t="shared" si="113"/>
        <v/>
      </c>
      <c r="N1767"/>
      <c r="O1767"/>
      <c r="P1767"/>
      <c r="Q1767"/>
      <c r="R1767"/>
      <c r="S1767"/>
    </row>
    <row r="1768" spans="1:19" hidden="1" outlineLevel="1">
      <c r="B1768" s="33">
        <v>44970</v>
      </c>
      <c r="C1768" s="34" t="s">
        <v>2946</v>
      </c>
      <c r="D1768" s="34" t="s">
        <v>2256</v>
      </c>
      <c r="E1768" s="34" t="s">
        <v>2947</v>
      </c>
      <c r="F1768" s="35">
        <v>333174</v>
      </c>
      <c r="G1768" s="36" t="s">
        <v>2255</v>
      </c>
      <c r="H1768" s="35">
        <v>33317</v>
      </c>
      <c r="I1768" s="34" t="s">
        <v>2475</v>
      </c>
      <c r="J1768" s="34" t="s">
        <v>2476</v>
      </c>
      <c r="K1768" s="50">
        <f t="shared" si="111"/>
        <v>4031</v>
      </c>
      <c r="L1768" s="38">
        <f t="shared" si="112"/>
        <v>366491</v>
      </c>
      <c r="M1768" t="str">
        <f t="shared" si="113"/>
        <v/>
      </c>
    </row>
    <row r="1769" spans="1:19" hidden="1" outlineLevel="1">
      <c r="B1769" s="33">
        <v>44970</v>
      </c>
      <c r="C1769" s="34" t="s">
        <v>2948</v>
      </c>
      <c r="D1769" s="34" t="s">
        <v>2256</v>
      </c>
      <c r="E1769" s="34" t="s">
        <v>2949</v>
      </c>
      <c r="F1769" s="35">
        <v>530250</v>
      </c>
      <c r="G1769" s="36" t="s">
        <v>2255</v>
      </c>
      <c r="H1769" s="35">
        <v>53025</v>
      </c>
      <c r="I1769" s="34" t="s">
        <v>2426</v>
      </c>
      <c r="J1769" s="34" t="s">
        <v>2427</v>
      </c>
      <c r="K1769" s="50">
        <f t="shared" si="111"/>
        <v>4032</v>
      </c>
      <c r="L1769" s="38">
        <f t="shared" si="112"/>
        <v>583275</v>
      </c>
      <c r="M1769" t="str">
        <f t="shared" si="113"/>
        <v/>
      </c>
    </row>
    <row r="1770" spans="1:19" hidden="1" outlineLevel="1">
      <c r="B1770" s="33">
        <v>44970</v>
      </c>
      <c r="C1770" s="34" t="s">
        <v>2950</v>
      </c>
      <c r="D1770" s="34" t="s">
        <v>2256</v>
      </c>
      <c r="E1770" s="34" t="s">
        <v>2951</v>
      </c>
      <c r="F1770" s="35">
        <v>212100</v>
      </c>
      <c r="G1770" s="36" t="s">
        <v>2255</v>
      </c>
      <c r="H1770" s="35">
        <v>21210</v>
      </c>
      <c r="I1770" s="34" t="s">
        <v>2485</v>
      </c>
      <c r="J1770" s="34" t="s">
        <v>2486</v>
      </c>
      <c r="K1770" s="50">
        <f t="shared" si="111"/>
        <v>4033</v>
      </c>
      <c r="L1770" s="38">
        <f t="shared" si="112"/>
        <v>233310</v>
      </c>
      <c r="M1770" t="str">
        <f t="shared" si="113"/>
        <v/>
      </c>
    </row>
    <row r="1771" spans="1:19" hidden="1" outlineLevel="1">
      <c r="B1771" s="33">
        <v>44970</v>
      </c>
      <c r="C1771" s="34" t="s">
        <v>2952</v>
      </c>
      <c r="D1771" s="34" t="s">
        <v>2256</v>
      </c>
      <c r="E1771" s="34" t="s">
        <v>2953</v>
      </c>
      <c r="F1771" s="35">
        <v>926540</v>
      </c>
      <c r="G1771" s="36" t="s">
        <v>2255</v>
      </c>
      <c r="H1771" s="35">
        <v>92654</v>
      </c>
      <c r="I1771" s="34" t="s">
        <v>2475</v>
      </c>
      <c r="J1771" s="34" t="s">
        <v>2476</v>
      </c>
      <c r="K1771" s="50">
        <f t="shared" si="111"/>
        <v>4034</v>
      </c>
      <c r="L1771" s="38">
        <f t="shared" si="112"/>
        <v>1019194</v>
      </c>
      <c r="M1771" t="str">
        <f t="shared" si="113"/>
        <v/>
      </c>
    </row>
    <row r="1772" spans="1:19" s="75" customFormat="1" hidden="1" outlineLevel="1">
      <c r="A1772"/>
      <c r="B1772" s="33">
        <v>44970</v>
      </c>
      <c r="C1772" s="34" t="s">
        <v>2954</v>
      </c>
      <c r="D1772" s="34" t="s">
        <v>2256</v>
      </c>
      <c r="E1772" s="34" t="s">
        <v>2955</v>
      </c>
      <c r="F1772" s="35">
        <v>700329</v>
      </c>
      <c r="G1772" s="36" t="s">
        <v>2255</v>
      </c>
      <c r="H1772" s="35">
        <v>70033</v>
      </c>
      <c r="I1772" s="34" t="s">
        <v>2475</v>
      </c>
      <c r="J1772" s="34" t="s">
        <v>2476</v>
      </c>
      <c r="K1772" s="50">
        <f t="shared" si="111"/>
        <v>4035</v>
      </c>
      <c r="L1772" s="38">
        <f t="shared" si="112"/>
        <v>770362</v>
      </c>
      <c r="M1772" t="str">
        <f t="shared" si="113"/>
        <v/>
      </c>
      <c r="N1772"/>
      <c r="O1772"/>
      <c r="P1772"/>
      <c r="Q1772"/>
      <c r="R1772"/>
      <c r="S1772"/>
    </row>
    <row r="1773" spans="1:19" s="75" customFormat="1" hidden="1" outlineLevel="1">
      <c r="A1773"/>
      <c r="B1773" s="33">
        <v>44970</v>
      </c>
      <c r="C1773" s="34" t="s">
        <v>2956</v>
      </c>
      <c r="D1773" s="34" t="s">
        <v>2256</v>
      </c>
      <c r="E1773" s="34" t="s">
        <v>2957</v>
      </c>
      <c r="F1773" s="35">
        <v>704013</v>
      </c>
      <c r="G1773" s="36" t="s">
        <v>2255</v>
      </c>
      <c r="H1773" s="35">
        <v>70401</v>
      </c>
      <c r="I1773" s="34" t="s">
        <v>2485</v>
      </c>
      <c r="J1773" s="34" t="s">
        <v>2486</v>
      </c>
      <c r="K1773" s="50">
        <f t="shared" si="111"/>
        <v>4038</v>
      </c>
      <c r="L1773" s="38">
        <f t="shared" si="112"/>
        <v>774414</v>
      </c>
      <c r="M1773" t="str">
        <f t="shared" si="113"/>
        <v/>
      </c>
      <c r="N1773"/>
      <c r="O1773"/>
      <c r="P1773"/>
      <c r="Q1773"/>
      <c r="R1773"/>
      <c r="S1773"/>
    </row>
    <row r="1774" spans="1:19" outlineLevel="1">
      <c r="A1774" s="75"/>
      <c r="B1774" s="69">
        <v>44970</v>
      </c>
      <c r="C1774" s="70" t="s">
        <v>2958</v>
      </c>
      <c r="D1774" s="70" t="s">
        <v>2256</v>
      </c>
      <c r="E1774" s="70" t="s">
        <v>2959</v>
      </c>
      <c r="F1774" s="71">
        <v>1140008</v>
      </c>
      <c r="G1774" s="72" t="s">
        <v>2255</v>
      </c>
      <c r="H1774" s="71">
        <v>114001</v>
      </c>
      <c r="I1774" s="70" t="s">
        <v>2265</v>
      </c>
      <c r="J1774" s="70" t="s">
        <v>2266</v>
      </c>
      <c r="K1774" s="73">
        <f t="shared" si="111"/>
        <v>4053</v>
      </c>
      <c r="L1774" s="74">
        <f t="shared" si="112"/>
        <v>1254009</v>
      </c>
      <c r="M1774" s="75" t="str">
        <f t="shared" si="113"/>
        <v/>
      </c>
      <c r="N1774" s="75"/>
      <c r="O1774" s="75"/>
      <c r="P1774" s="75"/>
      <c r="Q1774" s="75">
        <f>+VLOOKUP(K1774,'20,04,2023'!Q$20:R$1052,2,0)</f>
        <v>1254009</v>
      </c>
      <c r="R1774" s="74">
        <f>Q1774-L1774</f>
        <v>0</v>
      </c>
      <c r="S1774" s="75" t="s">
        <v>8324</v>
      </c>
    </row>
    <row r="1775" spans="1:19" s="75" customFormat="1" hidden="1" outlineLevel="1">
      <c r="A1775"/>
      <c r="B1775" s="33">
        <v>44971</v>
      </c>
      <c r="C1775" s="34" t="s">
        <v>5347</v>
      </c>
      <c r="D1775" s="34" t="s">
        <v>4794</v>
      </c>
      <c r="E1775" s="34" t="s">
        <v>5481</v>
      </c>
      <c r="F1775" s="35">
        <v>-1297721</v>
      </c>
      <c r="G1775" s="36" t="s">
        <v>2568</v>
      </c>
      <c r="H1775" s="35">
        <v>-103817</v>
      </c>
      <c r="I1775" s="34" t="s">
        <v>2512</v>
      </c>
      <c r="J1775" s="34" t="s">
        <v>2513</v>
      </c>
      <c r="K1775">
        <f t="shared" si="111"/>
        <v>77</v>
      </c>
      <c r="L1775" s="38">
        <f t="shared" si="112"/>
        <v>-1401538</v>
      </c>
      <c r="M1775" t="str">
        <f t="shared" si="113"/>
        <v>HT</v>
      </c>
      <c r="N1775"/>
      <c r="O1775"/>
      <c r="P1775"/>
      <c r="Q1775" t="e">
        <f>+VLOOKUP(K1775,'22.04.2023'!O$182:P$408,2,0)</f>
        <v>#N/A</v>
      </c>
      <c r="R1775"/>
      <c r="S1775"/>
    </row>
    <row r="1776" spans="1:19" s="75" customFormat="1" hidden="1" outlineLevel="1">
      <c r="A1776"/>
      <c r="B1776" s="33">
        <v>44971</v>
      </c>
      <c r="C1776" s="34" t="s">
        <v>5348</v>
      </c>
      <c r="D1776" s="34" t="s">
        <v>4794</v>
      </c>
      <c r="E1776" s="34" t="s">
        <v>5481</v>
      </c>
      <c r="F1776" s="35">
        <v>-524420</v>
      </c>
      <c r="G1776" s="36" t="s">
        <v>2568</v>
      </c>
      <c r="H1776" s="35">
        <v>-41954</v>
      </c>
      <c r="I1776" s="34" t="s">
        <v>2512</v>
      </c>
      <c r="J1776" s="34" t="s">
        <v>2513</v>
      </c>
      <c r="K1776">
        <f t="shared" si="111"/>
        <v>78</v>
      </c>
      <c r="L1776" s="38">
        <f t="shared" si="112"/>
        <v>-566374</v>
      </c>
      <c r="M1776" t="str">
        <f t="shared" si="113"/>
        <v>HT</v>
      </c>
      <c r="N1776"/>
      <c r="O1776"/>
      <c r="P1776"/>
      <c r="Q1776" t="e">
        <f>+VLOOKUP(K1776,'22.04.2023'!O$182:P$408,2,0)</f>
        <v>#N/A</v>
      </c>
      <c r="R1776"/>
      <c r="S1776"/>
    </row>
    <row r="1777" spans="1:19" s="75" customFormat="1" hidden="1" outlineLevel="1">
      <c r="A1777"/>
      <c r="B1777" s="33">
        <v>44971</v>
      </c>
      <c r="C1777" s="34" t="s">
        <v>5349</v>
      </c>
      <c r="D1777" s="34" t="s">
        <v>4794</v>
      </c>
      <c r="E1777" s="34" t="s">
        <v>6498</v>
      </c>
      <c r="F1777" s="35">
        <v>-260318</v>
      </c>
      <c r="G1777" s="36" t="s">
        <v>2568</v>
      </c>
      <c r="H1777" s="35">
        <v>-20825</v>
      </c>
      <c r="I1777" s="34" t="s">
        <v>2512</v>
      </c>
      <c r="J1777" s="34" t="s">
        <v>2513</v>
      </c>
      <c r="K1777">
        <f t="shared" si="111"/>
        <v>79</v>
      </c>
      <c r="L1777" s="38">
        <f t="shared" si="112"/>
        <v>-281143</v>
      </c>
      <c r="M1777" t="str">
        <f t="shared" si="113"/>
        <v>HT</v>
      </c>
      <c r="N1777"/>
      <c r="O1777"/>
      <c r="P1777"/>
      <c r="Q1777" t="e">
        <f>+VLOOKUP(K1777,'22.04.2023'!O$182:P$408,2,0)</f>
        <v>#N/A</v>
      </c>
      <c r="R1777"/>
      <c r="S1777"/>
    </row>
    <row r="1778" spans="1:19" s="75" customFormat="1" hidden="1" outlineLevel="1">
      <c r="A1778"/>
      <c r="B1778" s="33">
        <v>44971</v>
      </c>
      <c r="C1778" s="34" t="s">
        <v>5509</v>
      </c>
      <c r="D1778" s="34" t="s">
        <v>4993</v>
      </c>
      <c r="E1778" s="34" t="s">
        <v>6499</v>
      </c>
      <c r="F1778" s="35">
        <v>-693862</v>
      </c>
      <c r="G1778" s="36" t="s">
        <v>2568</v>
      </c>
      <c r="H1778" s="35">
        <v>-55509</v>
      </c>
      <c r="I1778" s="34" t="s">
        <v>2475</v>
      </c>
      <c r="J1778" s="34" t="s">
        <v>2476</v>
      </c>
      <c r="K1778">
        <f t="shared" si="111"/>
        <v>243</v>
      </c>
      <c r="L1778" s="38">
        <f t="shared" si="112"/>
        <v>-749371</v>
      </c>
      <c r="M1778" t="str">
        <f t="shared" si="113"/>
        <v>HT</v>
      </c>
      <c r="N1778"/>
      <c r="O1778"/>
      <c r="P1778"/>
      <c r="Q1778" t="e">
        <f>+VLOOKUP(K1778,'22.04.2023'!O$182:P$408,2,0)</f>
        <v>#N/A</v>
      </c>
      <c r="R1778"/>
      <c r="S1778"/>
    </row>
    <row r="1779" spans="1:19" s="75" customFormat="1" hidden="1" outlineLevel="1">
      <c r="A1779"/>
      <c r="B1779" s="33">
        <v>44971</v>
      </c>
      <c r="C1779" s="34" t="s">
        <v>6500</v>
      </c>
      <c r="D1779" s="34" t="s">
        <v>2961</v>
      </c>
      <c r="E1779" s="34" t="s">
        <v>6501</v>
      </c>
      <c r="F1779" s="35">
        <v>-443292</v>
      </c>
      <c r="G1779" s="36" t="s">
        <v>2568</v>
      </c>
      <c r="H1779" s="35">
        <v>-35463</v>
      </c>
      <c r="I1779" s="34" t="s">
        <v>2265</v>
      </c>
      <c r="J1779" s="34" t="s">
        <v>2266</v>
      </c>
      <c r="K1779">
        <f t="shared" si="111"/>
        <v>354</v>
      </c>
      <c r="L1779" s="38">
        <f t="shared" si="112"/>
        <v>-478755</v>
      </c>
      <c r="M1779" t="str">
        <f t="shared" si="113"/>
        <v>HT</v>
      </c>
      <c r="N1779"/>
      <c r="O1779"/>
      <c r="P1779"/>
      <c r="Q1779" t="e">
        <f>+VLOOKUP(K1779,'22.04.2023'!O$182:P$408,2,0)</f>
        <v>#N/A</v>
      </c>
      <c r="R1779"/>
      <c r="S1779"/>
    </row>
    <row r="1780" spans="1:19" s="75" customFormat="1" hidden="1" outlineLevel="1">
      <c r="A1780"/>
      <c r="B1780" s="33">
        <v>44971</v>
      </c>
      <c r="C1780" s="34" t="s">
        <v>6502</v>
      </c>
      <c r="D1780" s="34" t="s">
        <v>2961</v>
      </c>
      <c r="E1780" s="34" t="s">
        <v>6503</v>
      </c>
      <c r="F1780" s="35">
        <v>-345168</v>
      </c>
      <c r="G1780" s="36" t="s">
        <v>2568</v>
      </c>
      <c r="H1780" s="35">
        <v>-27613</v>
      </c>
      <c r="I1780" s="34" t="s">
        <v>2265</v>
      </c>
      <c r="J1780" s="34" t="s">
        <v>2266</v>
      </c>
      <c r="K1780">
        <f t="shared" si="111"/>
        <v>355</v>
      </c>
      <c r="L1780" s="38">
        <f t="shared" si="112"/>
        <v>-372781</v>
      </c>
      <c r="M1780" t="str">
        <f t="shared" si="113"/>
        <v>HT</v>
      </c>
      <c r="N1780"/>
      <c r="O1780"/>
      <c r="P1780"/>
      <c r="Q1780" t="e">
        <f>+VLOOKUP(K1780,'22.04.2023'!O$182:P$408,2,0)</f>
        <v>#N/A</v>
      </c>
      <c r="R1780"/>
      <c r="S1780"/>
    </row>
    <row r="1781" spans="1:19" s="75" customFormat="1" hidden="1" outlineLevel="1">
      <c r="A1781"/>
      <c r="B1781" s="33">
        <v>44971</v>
      </c>
      <c r="C1781" s="34" t="s">
        <v>6504</v>
      </c>
      <c r="D1781" s="34" t="s">
        <v>2961</v>
      </c>
      <c r="E1781" s="34" t="s">
        <v>6475</v>
      </c>
      <c r="F1781" s="35">
        <v>-1007259</v>
      </c>
      <c r="G1781" s="36" t="s">
        <v>2568</v>
      </c>
      <c r="H1781" s="35">
        <v>-80581</v>
      </c>
      <c r="I1781" s="34" t="s">
        <v>2265</v>
      </c>
      <c r="J1781" s="34" t="s">
        <v>2266</v>
      </c>
      <c r="K1781">
        <f t="shared" si="111"/>
        <v>356</v>
      </c>
      <c r="L1781" s="38">
        <f t="shared" si="112"/>
        <v>-1087840</v>
      </c>
      <c r="M1781" t="str">
        <f t="shared" si="113"/>
        <v>HT</v>
      </c>
      <c r="N1781"/>
      <c r="O1781"/>
      <c r="P1781"/>
      <c r="Q1781" t="e">
        <f>+VLOOKUP(K1781,'22.04.2023'!O$182:P$408,2,0)</f>
        <v>#N/A</v>
      </c>
      <c r="R1781"/>
      <c r="S1781"/>
    </row>
    <row r="1782" spans="1:19" s="75" customFormat="1" hidden="1" outlineLevel="1">
      <c r="A1782"/>
      <c r="B1782" s="33">
        <v>44971</v>
      </c>
      <c r="C1782" s="34" t="s">
        <v>2960</v>
      </c>
      <c r="D1782" s="34" t="s">
        <v>2961</v>
      </c>
      <c r="E1782" s="34" t="s">
        <v>2962</v>
      </c>
      <c r="F1782" s="35">
        <v>-351382</v>
      </c>
      <c r="G1782" s="36" t="s">
        <v>2568</v>
      </c>
      <c r="H1782" s="35">
        <v>-28111</v>
      </c>
      <c r="I1782" s="34" t="s">
        <v>2265</v>
      </c>
      <c r="J1782" s="34" t="s">
        <v>2266</v>
      </c>
      <c r="K1782">
        <f t="shared" si="111"/>
        <v>357</v>
      </c>
      <c r="L1782" s="38">
        <f t="shared" si="112"/>
        <v>-379493</v>
      </c>
      <c r="M1782" t="str">
        <f t="shared" si="113"/>
        <v>HT</v>
      </c>
      <c r="N1782"/>
      <c r="O1782"/>
      <c r="P1782"/>
      <c r="Q1782" t="e">
        <f>+VLOOKUP(K1782,'22.04.2023'!O$182:P$408,2,0)</f>
        <v>#N/A</v>
      </c>
      <c r="R1782"/>
      <c r="S1782"/>
    </row>
    <row r="1783" spans="1:19" s="75" customFormat="1" hidden="1" outlineLevel="1">
      <c r="A1783"/>
      <c r="B1783" s="33">
        <v>44971</v>
      </c>
      <c r="C1783" s="34" t="s">
        <v>6505</v>
      </c>
      <c r="D1783" s="34" t="s">
        <v>3460</v>
      </c>
      <c r="E1783" s="34" t="s">
        <v>6506</v>
      </c>
      <c r="F1783" s="35">
        <v>-364272</v>
      </c>
      <c r="G1783" s="36" t="s">
        <v>2255</v>
      </c>
      <c r="H1783" s="35">
        <v>-36427</v>
      </c>
      <c r="I1783" s="34" t="s">
        <v>2308</v>
      </c>
      <c r="J1783" s="34" t="s">
        <v>2309</v>
      </c>
      <c r="K1783">
        <f t="shared" si="111"/>
        <v>3731</v>
      </c>
      <c r="L1783" s="38">
        <f t="shared" si="112"/>
        <v>-400699</v>
      </c>
      <c r="M1783" t="str">
        <f t="shared" si="113"/>
        <v>HT</v>
      </c>
      <c r="N1783"/>
      <c r="O1783"/>
      <c r="P1783"/>
      <c r="Q1783" t="e">
        <f>+VLOOKUP(K1783,'22.04.2023'!O$182:P$408,2,0)</f>
        <v>#N/A</v>
      </c>
      <c r="R1783"/>
      <c r="S1783"/>
    </row>
    <row r="1784" spans="1:19" s="75" customFormat="1" hidden="1" outlineLevel="1">
      <c r="A1784"/>
      <c r="B1784" s="33">
        <v>44971</v>
      </c>
      <c r="C1784" s="34" t="s">
        <v>2963</v>
      </c>
      <c r="D1784" s="34" t="s">
        <v>2256</v>
      </c>
      <c r="E1784" s="34" t="s">
        <v>2964</v>
      </c>
      <c r="F1784" s="35">
        <v>1452366</v>
      </c>
      <c r="G1784" s="36" t="s">
        <v>2255</v>
      </c>
      <c r="H1784" s="35">
        <v>145237</v>
      </c>
      <c r="I1784" s="34" t="s">
        <v>2504</v>
      </c>
      <c r="J1784" s="34" t="s">
        <v>2505</v>
      </c>
      <c r="K1784" s="50">
        <f t="shared" si="111"/>
        <v>4067</v>
      </c>
      <c r="L1784" s="38">
        <f t="shared" si="112"/>
        <v>1597603</v>
      </c>
      <c r="M1784" t="str">
        <f t="shared" si="113"/>
        <v/>
      </c>
      <c r="N1784"/>
      <c r="O1784"/>
      <c r="P1784"/>
      <c r="Q1784"/>
      <c r="R1784"/>
      <c r="S1784"/>
    </row>
    <row r="1785" spans="1:19" s="75" customFormat="1" hidden="1" outlineLevel="1">
      <c r="A1785"/>
      <c r="B1785" s="33">
        <v>44971</v>
      </c>
      <c r="C1785" s="34" t="s">
        <v>2965</v>
      </c>
      <c r="D1785" s="34" t="s">
        <v>2256</v>
      </c>
      <c r="E1785" s="34" t="s">
        <v>2966</v>
      </c>
      <c r="F1785" s="35">
        <v>1630776</v>
      </c>
      <c r="G1785" s="36" t="s">
        <v>2255</v>
      </c>
      <c r="H1785" s="35">
        <v>163078</v>
      </c>
      <c r="I1785" s="34" t="s">
        <v>2512</v>
      </c>
      <c r="J1785" s="34" t="s">
        <v>2513</v>
      </c>
      <c r="K1785" s="50">
        <f t="shared" si="111"/>
        <v>4068</v>
      </c>
      <c r="L1785" s="38">
        <f t="shared" si="112"/>
        <v>1793854</v>
      </c>
      <c r="M1785" t="str">
        <f t="shared" si="113"/>
        <v/>
      </c>
      <c r="N1785"/>
      <c r="O1785"/>
      <c r="P1785"/>
      <c r="Q1785"/>
      <c r="R1785"/>
      <c r="S1785"/>
    </row>
    <row r="1786" spans="1:19" hidden="1" outlineLevel="1">
      <c r="B1786" s="33">
        <v>44971</v>
      </c>
      <c r="C1786" s="34" t="s">
        <v>2967</v>
      </c>
      <c r="D1786" s="34" t="s">
        <v>2256</v>
      </c>
      <c r="E1786" s="34" t="s">
        <v>2968</v>
      </c>
      <c r="F1786" s="35">
        <v>987756</v>
      </c>
      <c r="G1786" s="36" t="s">
        <v>2255</v>
      </c>
      <c r="H1786" s="35">
        <v>98776</v>
      </c>
      <c r="I1786" s="34" t="s">
        <v>2512</v>
      </c>
      <c r="J1786" s="34" t="s">
        <v>2513</v>
      </c>
      <c r="K1786" s="50">
        <f t="shared" si="111"/>
        <v>4069</v>
      </c>
      <c r="L1786" s="38">
        <f t="shared" si="112"/>
        <v>1086532</v>
      </c>
      <c r="M1786" t="str">
        <f t="shared" si="113"/>
        <v/>
      </c>
    </row>
    <row r="1787" spans="1:19" s="75" customFormat="1" hidden="1" outlineLevel="1">
      <c r="A1787"/>
      <c r="B1787" s="33">
        <v>44971</v>
      </c>
      <c r="C1787" s="34" t="s">
        <v>2969</v>
      </c>
      <c r="D1787" s="34" t="s">
        <v>2256</v>
      </c>
      <c r="E1787" s="34" t="s">
        <v>2970</v>
      </c>
      <c r="F1787" s="35">
        <v>1060500</v>
      </c>
      <c r="G1787" s="36" t="s">
        <v>2255</v>
      </c>
      <c r="H1787" s="35">
        <v>106050</v>
      </c>
      <c r="I1787" s="34" t="s">
        <v>2344</v>
      </c>
      <c r="J1787" s="34" t="s">
        <v>2345</v>
      </c>
      <c r="K1787" s="50">
        <f t="shared" si="111"/>
        <v>4070</v>
      </c>
      <c r="L1787" s="38">
        <f t="shared" si="112"/>
        <v>1166550</v>
      </c>
      <c r="M1787" t="str">
        <f t="shared" si="113"/>
        <v/>
      </c>
      <c r="N1787"/>
      <c r="O1787"/>
      <c r="P1787"/>
      <c r="Q1787"/>
      <c r="R1787"/>
      <c r="S1787"/>
    </row>
    <row r="1788" spans="1:19" hidden="1" outlineLevel="1">
      <c r="B1788" s="33">
        <v>44971</v>
      </c>
      <c r="C1788" s="34" t="s">
        <v>2971</v>
      </c>
      <c r="D1788" s="34" t="s">
        <v>2256</v>
      </c>
      <c r="E1788" s="34" t="s">
        <v>2972</v>
      </c>
      <c r="F1788" s="35">
        <v>1299754</v>
      </c>
      <c r="G1788" s="36" t="s">
        <v>2255</v>
      </c>
      <c r="H1788" s="35">
        <v>129975</v>
      </c>
      <c r="I1788" s="34" t="s">
        <v>2308</v>
      </c>
      <c r="J1788" s="34" t="s">
        <v>2309</v>
      </c>
      <c r="K1788" s="50">
        <f t="shared" si="111"/>
        <v>4076</v>
      </c>
      <c r="L1788" s="38">
        <f t="shared" si="112"/>
        <v>1429729</v>
      </c>
      <c r="M1788" t="str">
        <f t="shared" si="113"/>
        <v/>
      </c>
    </row>
    <row r="1789" spans="1:19" s="75" customFormat="1" outlineLevel="1">
      <c r="B1789" s="69">
        <v>44971</v>
      </c>
      <c r="C1789" s="70" t="s">
        <v>2973</v>
      </c>
      <c r="D1789" s="70" t="s">
        <v>2256</v>
      </c>
      <c r="E1789" s="70" t="s">
        <v>2974</v>
      </c>
      <c r="F1789" s="71">
        <v>1577027</v>
      </c>
      <c r="G1789" s="72" t="s">
        <v>2255</v>
      </c>
      <c r="H1789" s="71">
        <v>157703</v>
      </c>
      <c r="I1789" s="70" t="s">
        <v>2512</v>
      </c>
      <c r="J1789" s="70" t="s">
        <v>2513</v>
      </c>
      <c r="K1789" s="73">
        <f t="shared" si="111"/>
        <v>4079</v>
      </c>
      <c r="L1789" s="74">
        <f t="shared" si="112"/>
        <v>1734730</v>
      </c>
      <c r="M1789" s="75" t="str">
        <f t="shared" si="113"/>
        <v/>
      </c>
      <c r="Q1789" s="75">
        <f>+VLOOKUP(K1789,'20,04,2023'!Q$20:R$1052,2,0)</f>
        <v>1734730</v>
      </c>
      <c r="R1789" s="74">
        <f>Q1789-L1789</f>
        <v>0</v>
      </c>
      <c r="S1789" s="75" t="s">
        <v>8324</v>
      </c>
    </row>
    <row r="1790" spans="1:19" s="75" customFormat="1" hidden="1" outlineLevel="1">
      <c r="A1790"/>
      <c r="B1790" s="33">
        <v>44971</v>
      </c>
      <c r="C1790" s="34" t="s">
        <v>2975</v>
      </c>
      <c r="D1790" s="34" t="s">
        <v>2256</v>
      </c>
      <c r="E1790" s="34" t="s">
        <v>2976</v>
      </c>
      <c r="F1790" s="35">
        <v>2207730</v>
      </c>
      <c r="G1790" s="36" t="s">
        <v>2255</v>
      </c>
      <c r="H1790" s="35">
        <v>220773</v>
      </c>
      <c r="I1790" s="34" t="s">
        <v>2396</v>
      </c>
      <c r="J1790" s="34" t="s">
        <v>2397</v>
      </c>
      <c r="K1790" s="50">
        <f t="shared" si="111"/>
        <v>4080</v>
      </c>
      <c r="L1790" s="38">
        <f t="shared" si="112"/>
        <v>2428503</v>
      </c>
      <c r="M1790" t="str">
        <f t="shared" si="113"/>
        <v/>
      </c>
      <c r="N1790"/>
      <c r="O1790"/>
      <c r="P1790"/>
      <c r="Q1790"/>
      <c r="R1790"/>
      <c r="S1790"/>
    </row>
    <row r="1791" spans="1:19" s="75" customFormat="1" outlineLevel="1">
      <c r="B1791" s="69">
        <v>44971</v>
      </c>
      <c r="C1791" s="70" t="s">
        <v>2977</v>
      </c>
      <c r="D1791" s="70" t="s">
        <v>2256</v>
      </c>
      <c r="E1791" s="70" t="s">
        <v>2978</v>
      </c>
      <c r="F1791" s="71">
        <v>2067640</v>
      </c>
      <c r="G1791" s="72" t="s">
        <v>2255</v>
      </c>
      <c r="H1791" s="71">
        <v>206764</v>
      </c>
      <c r="I1791" s="70" t="s">
        <v>2265</v>
      </c>
      <c r="J1791" s="70" t="s">
        <v>2266</v>
      </c>
      <c r="K1791" s="73">
        <f t="shared" si="111"/>
        <v>4098</v>
      </c>
      <c r="L1791" s="74">
        <f t="shared" si="112"/>
        <v>2274404</v>
      </c>
      <c r="M1791" s="75" t="str">
        <f t="shared" si="113"/>
        <v/>
      </c>
      <c r="Q1791" s="75">
        <f>+VLOOKUP(K1791,'20,04,2023'!Q$20:R$1052,2,0)</f>
        <v>2274404</v>
      </c>
      <c r="R1791" s="74">
        <f>Q1791-L1791</f>
        <v>0</v>
      </c>
      <c r="S1791" s="75" t="s">
        <v>8324</v>
      </c>
    </row>
    <row r="1792" spans="1:19" s="75" customFormat="1" outlineLevel="1">
      <c r="B1792" s="69">
        <v>44971</v>
      </c>
      <c r="C1792" s="70" t="s">
        <v>2979</v>
      </c>
      <c r="D1792" s="70" t="s">
        <v>2256</v>
      </c>
      <c r="E1792" s="70" t="s">
        <v>2980</v>
      </c>
      <c r="F1792" s="71">
        <v>1293695</v>
      </c>
      <c r="G1792" s="72" t="s">
        <v>2255</v>
      </c>
      <c r="H1792" s="71">
        <v>129370</v>
      </c>
      <c r="I1792" s="70" t="s">
        <v>2265</v>
      </c>
      <c r="J1792" s="70" t="s">
        <v>2266</v>
      </c>
      <c r="K1792" s="73">
        <f t="shared" si="111"/>
        <v>4099</v>
      </c>
      <c r="L1792" s="74">
        <f t="shared" si="112"/>
        <v>1423065</v>
      </c>
      <c r="M1792" s="75" t="str">
        <f t="shared" si="113"/>
        <v/>
      </c>
      <c r="Q1792" s="75">
        <f>+VLOOKUP(K1792,'20,04,2023'!Q$20:R$1052,2,0)</f>
        <v>1423065</v>
      </c>
      <c r="R1792" s="74">
        <f>Q1792-L1792</f>
        <v>0</v>
      </c>
      <c r="S1792" s="75" t="s">
        <v>8324</v>
      </c>
    </row>
    <row r="1793" spans="1:19" s="75" customFormat="1" outlineLevel="1">
      <c r="B1793" s="69">
        <v>44971</v>
      </c>
      <c r="C1793" s="70" t="s">
        <v>2981</v>
      </c>
      <c r="D1793" s="70" t="s">
        <v>2256</v>
      </c>
      <c r="E1793" s="70" t="s">
        <v>2982</v>
      </c>
      <c r="F1793" s="71">
        <v>1279643</v>
      </c>
      <c r="G1793" s="72" t="s">
        <v>2255</v>
      </c>
      <c r="H1793" s="71">
        <v>127964</v>
      </c>
      <c r="I1793" s="70" t="s">
        <v>2265</v>
      </c>
      <c r="J1793" s="70" t="s">
        <v>2266</v>
      </c>
      <c r="K1793" s="73">
        <f t="shared" si="111"/>
        <v>4100</v>
      </c>
      <c r="L1793" s="74">
        <f t="shared" si="112"/>
        <v>1407607</v>
      </c>
      <c r="M1793" s="75" t="str">
        <f t="shared" si="113"/>
        <v/>
      </c>
      <c r="Q1793" s="75">
        <f>+VLOOKUP(K1793,'20,04,2023'!Q$20:R$1052,2,0)</f>
        <v>1407607</v>
      </c>
      <c r="R1793" s="74">
        <f>Q1793-L1793</f>
        <v>0</v>
      </c>
      <c r="S1793" s="75" t="s">
        <v>8324</v>
      </c>
    </row>
    <row r="1794" spans="1:19" s="75" customFormat="1" hidden="1" outlineLevel="1">
      <c r="A1794"/>
      <c r="B1794" s="33">
        <v>44971</v>
      </c>
      <c r="C1794" s="34" t="s">
        <v>2983</v>
      </c>
      <c r="D1794" s="34" t="s">
        <v>2256</v>
      </c>
      <c r="E1794" s="34" t="s">
        <v>2984</v>
      </c>
      <c r="F1794" s="35">
        <v>5140170</v>
      </c>
      <c r="G1794" s="36" t="s">
        <v>2255</v>
      </c>
      <c r="H1794" s="35">
        <v>514017</v>
      </c>
      <c r="I1794" s="34" t="s">
        <v>2621</v>
      </c>
      <c r="J1794" s="34" t="s">
        <v>2622</v>
      </c>
      <c r="K1794" s="50">
        <f t="shared" si="111"/>
        <v>4103</v>
      </c>
      <c r="L1794" s="38">
        <f t="shared" si="112"/>
        <v>5654187</v>
      </c>
      <c r="M1794" t="str">
        <f t="shared" si="113"/>
        <v/>
      </c>
      <c r="N1794"/>
      <c r="O1794"/>
      <c r="P1794"/>
      <c r="Q1794"/>
      <c r="R1794"/>
      <c r="S1794"/>
    </row>
    <row r="1795" spans="1:19" s="75" customFormat="1" hidden="1" outlineLevel="1">
      <c r="A1795"/>
      <c r="B1795" s="33">
        <v>44971</v>
      </c>
      <c r="C1795" s="34" t="s">
        <v>2985</v>
      </c>
      <c r="D1795" s="34" t="s">
        <v>2256</v>
      </c>
      <c r="E1795" s="34" t="s">
        <v>2986</v>
      </c>
      <c r="F1795" s="35">
        <v>621508</v>
      </c>
      <c r="G1795" s="36" t="s">
        <v>2255</v>
      </c>
      <c r="H1795" s="35">
        <v>62151</v>
      </c>
      <c r="I1795" s="34" t="s">
        <v>2308</v>
      </c>
      <c r="J1795" s="34" t="s">
        <v>2309</v>
      </c>
      <c r="K1795" s="50">
        <f t="shared" si="111"/>
        <v>4105</v>
      </c>
      <c r="L1795" s="38">
        <f t="shared" si="112"/>
        <v>683659</v>
      </c>
      <c r="M1795" t="str">
        <f t="shared" si="113"/>
        <v/>
      </c>
      <c r="N1795"/>
      <c r="O1795"/>
      <c r="P1795"/>
      <c r="Q1795"/>
      <c r="R1795"/>
      <c r="S1795"/>
    </row>
    <row r="1796" spans="1:19" s="75" customFormat="1" hidden="1" outlineLevel="1">
      <c r="A1796"/>
      <c r="B1796" s="33">
        <v>44971</v>
      </c>
      <c r="C1796" s="34" t="s">
        <v>2987</v>
      </c>
      <c r="D1796" s="34" t="s">
        <v>2256</v>
      </c>
      <c r="E1796" s="34" t="s">
        <v>2988</v>
      </c>
      <c r="F1796" s="35">
        <v>2129781</v>
      </c>
      <c r="G1796" s="36" t="s">
        <v>2255</v>
      </c>
      <c r="H1796" s="35">
        <v>212978</v>
      </c>
      <c r="I1796" s="34" t="s">
        <v>2535</v>
      </c>
      <c r="J1796" s="34" t="s">
        <v>2536</v>
      </c>
      <c r="K1796" s="50">
        <f t="shared" ref="K1796:K1859" si="114">+C1796*1</f>
        <v>4106</v>
      </c>
      <c r="L1796" s="38">
        <f t="shared" ref="L1796:L1859" si="115">+F1796+H1796</f>
        <v>2342759</v>
      </c>
      <c r="M1796" t="str">
        <f t="shared" ref="M1796:M1859" si="116">+IF(L1796&gt;=0,"","HT")</f>
        <v/>
      </c>
      <c r="N1796"/>
      <c r="O1796"/>
      <c r="P1796"/>
      <c r="Q1796"/>
      <c r="R1796"/>
      <c r="S1796"/>
    </row>
    <row r="1797" spans="1:19" s="75" customFormat="1" hidden="1" outlineLevel="1">
      <c r="A1797"/>
      <c r="B1797" s="33">
        <v>44971</v>
      </c>
      <c r="C1797" s="34" t="s">
        <v>2989</v>
      </c>
      <c r="D1797" s="34" t="s">
        <v>2256</v>
      </c>
      <c r="E1797" s="34" t="s">
        <v>2990</v>
      </c>
      <c r="F1797" s="35">
        <v>6071100</v>
      </c>
      <c r="G1797" s="36" t="s">
        <v>2255</v>
      </c>
      <c r="H1797" s="35">
        <v>607110</v>
      </c>
      <c r="I1797" s="34" t="s">
        <v>2991</v>
      </c>
      <c r="J1797" s="34" t="s">
        <v>2992</v>
      </c>
      <c r="K1797" s="50">
        <f t="shared" si="114"/>
        <v>4107</v>
      </c>
      <c r="L1797" s="38">
        <f t="shared" si="115"/>
        <v>6678210</v>
      </c>
      <c r="M1797" t="str">
        <f t="shared" si="116"/>
        <v/>
      </c>
      <c r="N1797"/>
      <c r="O1797"/>
      <c r="P1797"/>
      <c r="Q1797"/>
      <c r="R1797"/>
      <c r="S1797"/>
    </row>
    <row r="1798" spans="1:19" s="75" customFormat="1" hidden="1" outlineLevel="1">
      <c r="A1798"/>
      <c r="B1798" s="33">
        <v>44971</v>
      </c>
      <c r="C1798" s="34" t="s">
        <v>2993</v>
      </c>
      <c r="D1798" s="34" t="s">
        <v>2256</v>
      </c>
      <c r="E1798" s="34" t="s">
        <v>2994</v>
      </c>
      <c r="F1798" s="35">
        <v>2044153</v>
      </c>
      <c r="G1798" s="36" t="s">
        <v>2255</v>
      </c>
      <c r="H1798" s="35">
        <v>204415</v>
      </c>
      <c r="I1798" s="34" t="s">
        <v>2995</v>
      </c>
      <c r="J1798" s="34" t="s">
        <v>2996</v>
      </c>
      <c r="K1798" s="50">
        <f t="shared" si="114"/>
        <v>4110</v>
      </c>
      <c r="L1798" s="38">
        <f t="shared" si="115"/>
        <v>2248568</v>
      </c>
      <c r="M1798" t="str">
        <f t="shared" si="116"/>
        <v/>
      </c>
      <c r="N1798"/>
      <c r="O1798"/>
      <c r="P1798"/>
      <c r="Q1798"/>
      <c r="R1798"/>
      <c r="S1798"/>
    </row>
    <row r="1799" spans="1:19" s="75" customFormat="1" hidden="1" outlineLevel="1">
      <c r="A1799"/>
      <c r="B1799" s="33">
        <v>44972</v>
      </c>
      <c r="C1799" s="34" t="s">
        <v>5342</v>
      </c>
      <c r="D1799" s="34" t="s">
        <v>5342</v>
      </c>
      <c r="E1799" s="34" t="s">
        <v>6507</v>
      </c>
      <c r="F1799" s="35">
        <v>0</v>
      </c>
      <c r="G1799" s="36" t="s">
        <v>2255</v>
      </c>
      <c r="H1799" s="35">
        <v>0</v>
      </c>
      <c r="I1799" s="34" t="s">
        <v>2308</v>
      </c>
      <c r="J1799" s="34" t="s">
        <v>2309</v>
      </c>
      <c r="K1799" s="50" t="e">
        <f t="shared" si="114"/>
        <v>#VALUE!</v>
      </c>
      <c r="L1799" s="38">
        <f t="shared" si="115"/>
        <v>0</v>
      </c>
      <c r="M1799" t="str">
        <f t="shared" si="116"/>
        <v/>
      </c>
      <c r="N1799"/>
      <c r="O1799"/>
      <c r="P1799"/>
      <c r="Q1799"/>
      <c r="R1799"/>
      <c r="S1799"/>
    </row>
    <row r="1800" spans="1:19" s="75" customFormat="1" outlineLevel="1">
      <c r="A1800"/>
      <c r="B1800" s="33">
        <v>44972</v>
      </c>
      <c r="C1800" s="34" t="s">
        <v>6313</v>
      </c>
      <c r="D1800" s="34" t="s">
        <v>5277</v>
      </c>
      <c r="E1800" s="34" t="s">
        <v>5481</v>
      </c>
      <c r="F1800" s="35">
        <v>-436800</v>
      </c>
      <c r="G1800" s="36" t="s">
        <v>2568</v>
      </c>
      <c r="H1800" s="35">
        <v>-34944</v>
      </c>
      <c r="I1800" s="34" t="s">
        <v>2609</v>
      </c>
      <c r="J1800" s="34" t="s">
        <v>2610</v>
      </c>
      <c r="K1800">
        <f t="shared" si="114"/>
        <v>49</v>
      </c>
      <c r="L1800" s="38">
        <f t="shared" si="115"/>
        <v>-471744</v>
      </c>
      <c r="M1800" t="str">
        <f t="shared" si="116"/>
        <v>HT</v>
      </c>
      <c r="N1800"/>
      <c r="O1800"/>
      <c r="P1800"/>
      <c r="Q1800">
        <f>+VLOOKUP(K1800,'22.04.2023'!O$182:P$408,2,0)</f>
        <v>1884960</v>
      </c>
      <c r="R1800" s="38">
        <f>+Q1800-L1800</f>
        <v>2356704</v>
      </c>
      <c r="S1800" t="s">
        <v>8325</v>
      </c>
    </row>
    <row r="1801" spans="1:19" outlineLevel="1">
      <c r="B1801" s="33">
        <v>44972</v>
      </c>
      <c r="C1801" s="34" t="s">
        <v>2860</v>
      </c>
      <c r="D1801" s="34" t="s">
        <v>3460</v>
      </c>
      <c r="E1801" s="34" t="s">
        <v>6508</v>
      </c>
      <c r="F1801" s="35">
        <v>-88200</v>
      </c>
      <c r="G1801" s="36" t="s">
        <v>2255</v>
      </c>
      <c r="H1801" s="35">
        <v>-8820</v>
      </c>
      <c r="I1801" s="34" t="s">
        <v>2308</v>
      </c>
      <c r="J1801" s="34" t="s">
        <v>2309</v>
      </c>
      <c r="K1801">
        <f t="shared" si="114"/>
        <v>3952</v>
      </c>
      <c r="L1801" s="38">
        <f t="shared" si="115"/>
        <v>-97020</v>
      </c>
      <c r="M1801" t="str">
        <f t="shared" si="116"/>
        <v>HT</v>
      </c>
      <c r="Q1801">
        <f>+VLOOKUP(K1801,'22.04.2023'!O$182:P$408,2,0)</f>
        <v>-97020</v>
      </c>
      <c r="R1801" s="38">
        <f>+Q1801-L1801</f>
        <v>0</v>
      </c>
      <c r="S1801" t="s">
        <v>8325</v>
      </c>
    </row>
    <row r="1802" spans="1:19" hidden="1" outlineLevel="1">
      <c r="B1802" s="33">
        <v>44972</v>
      </c>
      <c r="C1802" s="34" t="s">
        <v>2862</v>
      </c>
      <c r="D1802" s="34" t="s">
        <v>3460</v>
      </c>
      <c r="E1802" s="34" t="s">
        <v>6509</v>
      </c>
      <c r="F1802" s="35">
        <v>-480670</v>
      </c>
      <c r="G1802" s="36" t="s">
        <v>2255</v>
      </c>
      <c r="H1802" s="35">
        <v>-48067</v>
      </c>
      <c r="I1802" s="34" t="s">
        <v>2308</v>
      </c>
      <c r="J1802" s="34" t="s">
        <v>2309</v>
      </c>
      <c r="K1802">
        <f t="shared" si="114"/>
        <v>3953</v>
      </c>
      <c r="L1802" s="38">
        <f t="shared" si="115"/>
        <v>-528737</v>
      </c>
      <c r="M1802" t="str">
        <f t="shared" si="116"/>
        <v>HT</v>
      </c>
      <c r="Q1802" t="e">
        <f>+VLOOKUP(K1802,'22.04.2023'!O$182:P$408,2,0)</f>
        <v>#N/A</v>
      </c>
    </row>
    <row r="1803" spans="1:19" s="75" customFormat="1" hidden="1" outlineLevel="1">
      <c r="A1803"/>
      <c r="B1803" s="33">
        <v>44972</v>
      </c>
      <c r="C1803" s="34" t="s">
        <v>6510</v>
      </c>
      <c r="D1803" s="34" t="s">
        <v>3460</v>
      </c>
      <c r="E1803" s="34" t="s">
        <v>6511</v>
      </c>
      <c r="F1803" s="35">
        <v>-555290</v>
      </c>
      <c r="G1803" s="36" t="s">
        <v>2255</v>
      </c>
      <c r="H1803" s="35">
        <v>-55529</v>
      </c>
      <c r="I1803" s="34" t="s">
        <v>2308</v>
      </c>
      <c r="J1803" s="34" t="s">
        <v>2309</v>
      </c>
      <c r="K1803">
        <f t="shared" si="114"/>
        <v>4096</v>
      </c>
      <c r="L1803" s="38">
        <f t="shared" si="115"/>
        <v>-610819</v>
      </c>
      <c r="M1803" t="str">
        <f t="shared" si="116"/>
        <v>HT</v>
      </c>
      <c r="N1803"/>
      <c r="O1803"/>
      <c r="P1803"/>
      <c r="Q1803" t="e">
        <f>+VLOOKUP(K1803,'22.04.2023'!O$182:P$408,2,0)</f>
        <v>#N/A</v>
      </c>
      <c r="R1803"/>
      <c r="S1803"/>
    </row>
    <row r="1804" spans="1:19" s="75" customFormat="1" hidden="1" outlineLevel="1">
      <c r="A1804"/>
      <c r="B1804" s="33">
        <v>44972</v>
      </c>
      <c r="C1804" s="34" t="s">
        <v>2997</v>
      </c>
      <c r="D1804" s="34" t="s">
        <v>2256</v>
      </c>
      <c r="E1804" s="34" t="s">
        <v>2998</v>
      </c>
      <c r="F1804" s="35">
        <v>2714250</v>
      </c>
      <c r="G1804" s="36" t="s">
        <v>2255</v>
      </c>
      <c r="H1804" s="35">
        <v>271425</v>
      </c>
      <c r="I1804" s="34" t="s">
        <v>2541</v>
      </c>
      <c r="J1804" s="34" t="s">
        <v>2542</v>
      </c>
      <c r="K1804" s="50">
        <f t="shared" si="114"/>
        <v>4114</v>
      </c>
      <c r="L1804" s="38">
        <f t="shared" si="115"/>
        <v>2985675</v>
      </c>
      <c r="M1804" t="str">
        <f t="shared" si="116"/>
        <v/>
      </c>
      <c r="N1804"/>
      <c r="O1804"/>
      <c r="P1804"/>
      <c r="Q1804"/>
      <c r="R1804"/>
      <c r="S1804"/>
    </row>
    <row r="1805" spans="1:19" s="75" customFormat="1" hidden="1" outlineLevel="1">
      <c r="A1805"/>
      <c r="B1805" s="33">
        <v>44972</v>
      </c>
      <c r="C1805" s="34" t="s">
        <v>2999</v>
      </c>
      <c r="D1805" s="34" t="s">
        <v>2256</v>
      </c>
      <c r="E1805" s="34" t="s">
        <v>3000</v>
      </c>
      <c r="F1805" s="35">
        <v>424200</v>
      </c>
      <c r="G1805" s="36" t="s">
        <v>2255</v>
      </c>
      <c r="H1805" s="35">
        <v>42420</v>
      </c>
      <c r="I1805" s="34" t="s">
        <v>2995</v>
      </c>
      <c r="J1805" s="34" t="s">
        <v>2996</v>
      </c>
      <c r="K1805" s="50">
        <f t="shared" si="114"/>
        <v>4115</v>
      </c>
      <c r="L1805" s="38">
        <f t="shared" si="115"/>
        <v>466620</v>
      </c>
      <c r="M1805" t="str">
        <f t="shared" si="116"/>
        <v/>
      </c>
      <c r="N1805"/>
      <c r="O1805"/>
      <c r="P1805"/>
      <c r="Q1805"/>
      <c r="R1805"/>
      <c r="S1805"/>
    </row>
    <row r="1806" spans="1:19" s="75" customFormat="1" hidden="1" outlineLevel="1">
      <c r="A1806"/>
      <c r="B1806" s="33">
        <v>44972</v>
      </c>
      <c r="C1806" s="34" t="s">
        <v>3001</v>
      </c>
      <c r="D1806" s="34" t="s">
        <v>2256</v>
      </c>
      <c r="E1806" s="34" t="s">
        <v>3002</v>
      </c>
      <c r="F1806" s="35">
        <v>1632750</v>
      </c>
      <c r="G1806" s="36" t="s">
        <v>2255</v>
      </c>
      <c r="H1806" s="35">
        <v>163275</v>
      </c>
      <c r="I1806" s="34" t="s">
        <v>3003</v>
      </c>
      <c r="J1806" s="34" t="s">
        <v>3004</v>
      </c>
      <c r="K1806" s="50">
        <f t="shared" si="114"/>
        <v>4117</v>
      </c>
      <c r="L1806" s="38">
        <f t="shared" si="115"/>
        <v>1796025</v>
      </c>
      <c r="M1806" t="str">
        <f t="shared" si="116"/>
        <v/>
      </c>
      <c r="N1806"/>
      <c r="O1806"/>
      <c r="P1806"/>
      <c r="Q1806"/>
      <c r="R1806"/>
      <c r="S1806"/>
    </row>
    <row r="1807" spans="1:19" s="75" customFormat="1" hidden="1" outlineLevel="1">
      <c r="A1807"/>
      <c r="B1807" s="33">
        <v>44972</v>
      </c>
      <c r="C1807" s="34" t="s">
        <v>3005</v>
      </c>
      <c r="D1807" s="34" t="s">
        <v>2256</v>
      </c>
      <c r="E1807" s="34" t="s">
        <v>3006</v>
      </c>
      <c r="F1807" s="35">
        <v>3550800</v>
      </c>
      <c r="G1807" s="36" t="s">
        <v>2255</v>
      </c>
      <c r="H1807" s="35">
        <v>355080</v>
      </c>
      <c r="I1807" s="34" t="s">
        <v>2500</v>
      </c>
      <c r="J1807" s="34" t="s">
        <v>2501</v>
      </c>
      <c r="K1807" s="50">
        <f t="shared" si="114"/>
        <v>4118</v>
      </c>
      <c r="L1807" s="38">
        <f t="shared" si="115"/>
        <v>3905880</v>
      </c>
      <c r="M1807" t="str">
        <f t="shared" si="116"/>
        <v/>
      </c>
      <c r="N1807"/>
      <c r="O1807"/>
      <c r="P1807"/>
      <c r="Q1807"/>
      <c r="R1807"/>
      <c r="S1807"/>
    </row>
    <row r="1808" spans="1:19" s="75" customFormat="1" hidden="1" outlineLevel="1">
      <c r="A1808"/>
      <c r="B1808" s="33">
        <v>44972</v>
      </c>
      <c r="C1808" s="34" t="s">
        <v>3007</v>
      </c>
      <c r="D1808" s="34" t="s">
        <v>2256</v>
      </c>
      <c r="E1808" s="34" t="s">
        <v>3008</v>
      </c>
      <c r="F1808" s="35">
        <v>1506983</v>
      </c>
      <c r="G1808" s="36" t="s">
        <v>2255</v>
      </c>
      <c r="H1808" s="35">
        <v>150698</v>
      </c>
      <c r="I1808" s="34" t="s">
        <v>2308</v>
      </c>
      <c r="J1808" s="34" t="s">
        <v>2309</v>
      </c>
      <c r="K1808" s="50">
        <f t="shared" si="114"/>
        <v>4119</v>
      </c>
      <c r="L1808" s="38">
        <f t="shared" si="115"/>
        <v>1657681</v>
      </c>
      <c r="M1808" t="str">
        <f t="shared" si="116"/>
        <v/>
      </c>
      <c r="N1808"/>
      <c r="O1808"/>
      <c r="P1808"/>
      <c r="Q1808"/>
      <c r="R1808"/>
      <c r="S1808"/>
    </row>
    <row r="1809" spans="1:19" s="75" customFormat="1" hidden="1" outlineLevel="1">
      <c r="A1809"/>
      <c r="B1809" s="33">
        <v>44972</v>
      </c>
      <c r="C1809" s="34" t="s">
        <v>3009</v>
      </c>
      <c r="D1809" s="34" t="s">
        <v>2256</v>
      </c>
      <c r="E1809" s="34" t="s">
        <v>3010</v>
      </c>
      <c r="F1809" s="35">
        <v>557313</v>
      </c>
      <c r="G1809" s="36" t="s">
        <v>2255</v>
      </c>
      <c r="H1809" s="35">
        <v>55731</v>
      </c>
      <c r="I1809" s="34" t="s">
        <v>2308</v>
      </c>
      <c r="J1809" s="34" t="s">
        <v>2309</v>
      </c>
      <c r="K1809" s="50">
        <f t="shared" si="114"/>
        <v>4120</v>
      </c>
      <c r="L1809" s="38">
        <f t="shared" si="115"/>
        <v>613044</v>
      </c>
      <c r="M1809" t="str">
        <f t="shared" si="116"/>
        <v/>
      </c>
      <c r="N1809"/>
      <c r="O1809"/>
      <c r="P1809"/>
      <c r="Q1809"/>
      <c r="R1809"/>
      <c r="S1809"/>
    </row>
    <row r="1810" spans="1:19" s="75" customFormat="1" hidden="1" outlineLevel="1">
      <c r="A1810"/>
      <c r="B1810" s="33">
        <v>44972</v>
      </c>
      <c r="C1810" s="34" t="s">
        <v>3011</v>
      </c>
      <c r="D1810" s="34" t="s">
        <v>2256</v>
      </c>
      <c r="E1810" s="34" t="s">
        <v>3012</v>
      </c>
      <c r="F1810" s="35">
        <v>501820</v>
      </c>
      <c r="G1810" s="36" t="s">
        <v>2255</v>
      </c>
      <c r="H1810" s="35">
        <v>50182</v>
      </c>
      <c r="I1810" s="34" t="s">
        <v>2308</v>
      </c>
      <c r="J1810" s="34" t="s">
        <v>2309</v>
      </c>
      <c r="K1810" s="50">
        <f t="shared" si="114"/>
        <v>4122</v>
      </c>
      <c r="L1810" s="38">
        <f t="shared" si="115"/>
        <v>552002</v>
      </c>
      <c r="M1810" t="str">
        <f t="shared" si="116"/>
        <v/>
      </c>
      <c r="N1810"/>
      <c r="O1810"/>
      <c r="P1810"/>
      <c r="Q1810"/>
      <c r="R1810"/>
      <c r="S1810"/>
    </row>
    <row r="1811" spans="1:19" s="75" customFormat="1" hidden="1" outlineLevel="1">
      <c r="A1811"/>
      <c r="B1811" s="33">
        <v>44972</v>
      </c>
      <c r="C1811" s="34" t="s">
        <v>3013</v>
      </c>
      <c r="D1811" s="34" t="s">
        <v>2256</v>
      </c>
      <c r="E1811" s="34" t="s">
        <v>3014</v>
      </c>
      <c r="F1811" s="35">
        <v>250910</v>
      </c>
      <c r="G1811" s="36" t="s">
        <v>2255</v>
      </c>
      <c r="H1811" s="35">
        <v>25091</v>
      </c>
      <c r="I1811" s="34" t="s">
        <v>2308</v>
      </c>
      <c r="J1811" s="34" t="s">
        <v>2309</v>
      </c>
      <c r="K1811" s="50">
        <f t="shared" si="114"/>
        <v>4123</v>
      </c>
      <c r="L1811" s="38">
        <f t="shared" si="115"/>
        <v>276001</v>
      </c>
      <c r="M1811" t="str">
        <f t="shared" si="116"/>
        <v/>
      </c>
      <c r="N1811"/>
      <c r="O1811"/>
      <c r="P1811"/>
      <c r="Q1811"/>
      <c r="R1811"/>
      <c r="S1811"/>
    </row>
    <row r="1812" spans="1:19" s="75" customFormat="1" hidden="1" outlineLevel="1">
      <c r="A1812"/>
      <c r="B1812" s="33">
        <v>44972</v>
      </c>
      <c r="C1812" s="34" t="s">
        <v>3015</v>
      </c>
      <c r="D1812" s="34" t="s">
        <v>2256</v>
      </c>
      <c r="E1812" s="34" t="s">
        <v>3016</v>
      </c>
      <c r="F1812" s="35">
        <v>996679</v>
      </c>
      <c r="G1812" s="36" t="s">
        <v>2255</v>
      </c>
      <c r="H1812" s="35">
        <v>99668</v>
      </c>
      <c r="I1812" s="34" t="s">
        <v>2308</v>
      </c>
      <c r="J1812" s="34" t="s">
        <v>2309</v>
      </c>
      <c r="K1812" s="50">
        <f t="shared" si="114"/>
        <v>4124</v>
      </c>
      <c r="L1812" s="38">
        <f t="shared" si="115"/>
        <v>1096347</v>
      </c>
      <c r="M1812" t="str">
        <f t="shared" si="116"/>
        <v/>
      </c>
      <c r="N1812"/>
      <c r="O1812"/>
      <c r="P1812"/>
      <c r="Q1812"/>
      <c r="R1812"/>
      <c r="S1812"/>
    </row>
    <row r="1813" spans="1:19" s="75" customFormat="1" hidden="1" outlineLevel="1">
      <c r="A1813"/>
      <c r="B1813" s="33">
        <v>45014</v>
      </c>
      <c r="C1813" s="34" t="s">
        <v>4673</v>
      </c>
      <c r="D1813" s="34" t="s">
        <v>2256</v>
      </c>
      <c r="E1813" s="34" t="s">
        <v>4674</v>
      </c>
      <c r="F1813" s="35">
        <v>882000</v>
      </c>
      <c r="G1813" s="36" t="s">
        <v>2255</v>
      </c>
      <c r="H1813" s="35">
        <v>88200</v>
      </c>
      <c r="I1813" s="34" t="s">
        <v>2603</v>
      </c>
      <c r="J1813" s="34" t="s">
        <v>2604</v>
      </c>
      <c r="K1813" s="50">
        <f t="shared" si="114"/>
        <v>17777</v>
      </c>
      <c r="L1813" s="38">
        <f t="shared" si="115"/>
        <v>970200</v>
      </c>
      <c r="M1813" t="str">
        <f t="shared" si="116"/>
        <v/>
      </c>
      <c r="N1813"/>
      <c r="O1813"/>
      <c r="P1813"/>
      <c r="Q1813"/>
      <c r="R1813"/>
      <c r="S1813"/>
    </row>
    <row r="1814" spans="1:19" s="75" customFormat="1" hidden="1" outlineLevel="1">
      <c r="A1814"/>
      <c r="B1814" s="33">
        <v>44972</v>
      </c>
      <c r="C1814" s="34" t="s">
        <v>3019</v>
      </c>
      <c r="D1814" s="34" t="s">
        <v>2256</v>
      </c>
      <c r="E1814" s="34" t="s">
        <v>3020</v>
      </c>
      <c r="F1814" s="35">
        <v>507744</v>
      </c>
      <c r="G1814" s="36" t="s">
        <v>2255</v>
      </c>
      <c r="H1814" s="35">
        <v>50774</v>
      </c>
      <c r="I1814" s="34" t="s">
        <v>2308</v>
      </c>
      <c r="J1814" s="34" t="s">
        <v>2309</v>
      </c>
      <c r="K1814" s="50">
        <f t="shared" si="114"/>
        <v>4126</v>
      </c>
      <c r="L1814" s="38">
        <f t="shared" si="115"/>
        <v>558518</v>
      </c>
      <c r="M1814" t="str">
        <f t="shared" si="116"/>
        <v/>
      </c>
      <c r="N1814"/>
      <c r="O1814"/>
      <c r="P1814"/>
      <c r="Q1814"/>
      <c r="R1814"/>
      <c r="S1814"/>
    </row>
    <row r="1815" spans="1:19" hidden="1" outlineLevel="1">
      <c r="B1815" s="33">
        <v>44972</v>
      </c>
      <c r="C1815" s="34" t="s">
        <v>3021</v>
      </c>
      <c r="D1815" s="34" t="s">
        <v>2256</v>
      </c>
      <c r="E1815" s="34" t="s">
        <v>3022</v>
      </c>
      <c r="F1815" s="35">
        <v>610794</v>
      </c>
      <c r="G1815" s="36" t="s">
        <v>2255</v>
      </c>
      <c r="H1815" s="35">
        <v>61079</v>
      </c>
      <c r="I1815" s="34" t="s">
        <v>2308</v>
      </c>
      <c r="J1815" s="34" t="s">
        <v>2309</v>
      </c>
      <c r="K1815" s="50">
        <f t="shared" si="114"/>
        <v>4127</v>
      </c>
      <c r="L1815" s="38">
        <f t="shared" si="115"/>
        <v>671873</v>
      </c>
      <c r="M1815" t="str">
        <f t="shared" si="116"/>
        <v/>
      </c>
    </row>
    <row r="1816" spans="1:19" s="75" customFormat="1" hidden="1" outlineLevel="1">
      <c r="A1816"/>
      <c r="B1816" s="33">
        <v>44972</v>
      </c>
      <c r="C1816" s="34" t="s">
        <v>3023</v>
      </c>
      <c r="D1816" s="34" t="s">
        <v>2256</v>
      </c>
      <c r="E1816" s="34" t="s">
        <v>3024</v>
      </c>
      <c r="F1816" s="35">
        <v>3081020</v>
      </c>
      <c r="G1816" s="36" t="s">
        <v>2255</v>
      </c>
      <c r="H1816" s="35">
        <v>308102</v>
      </c>
      <c r="I1816" s="34" t="s">
        <v>2666</v>
      </c>
      <c r="J1816" s="34" t="s">
        <v>2667</v>
      </c>
      <c r="K1816" s="50">
        <f t="shared" si="114"/>
        <v>4128</v>
      </c>
      <c r="L1816" s="38">
        <f t="shared" si="115"/>
        <v>3389122</v>
      </c>
      <c r="M1816" t="str">
        <f t="shared" si="116"/>
        <v/>
      </c>
      <c r="N1816"/>
      <c r="O1816"/>
      <c r="P1816"/>
      <c r="Q1816"/>
      <c r="R1816"/>
      <c r="S1816"/>
    </row>
    <row r="1817" spans="1:19" s="75" customFormat="1" hidden="1" outlineLevel="1">
      <c r="A1817"/>
      <c r="B1817" s="33">
        <v>44972</v>
      </c>
      <c r="C1817" s="34" t="s">
        <v>3025</v>
      </c>
      <c r="D1817" s="34" t="s">
        <v>2256</v>
      </c>
      <c r="E1817" s="34" t="s">
        <v>3026</v>
      </c>
      <c r="F1817" s="35">
        <v>584084</v>
      </c>
      <c r="G1817" s="36" t="s">
        <v>2255</v>
      </c>
      <c r="H1817" s="35">
        <v>58408</v>
      </c>
      <c r="I1817" s="34" t="s">
        <v>2308</v>
      </c>
      <c r="J1817" s="34" t="s">
        <v>2309</v>
      </c>
      <c r="K1817" s="50">
        <f t="shared" si="114"/>
        <v>4135</v>
      </c>
      <c r="L1817" s="38">
        <f t="shared" si="115"/>
        <v>642492</v>
      </c>
      <c r="M1817" t="str">
        <f t="shared" si="116"/>
        <v/>
      </c>
      <c r="N1817"/>
      <c r="O1817"/>
      <c r="P1817"/>
      <c r="Q1817"/>
      <c r="R1817"/>
      <c r="S1817"/>
    </row>
    <row r="1818" spans="1:19" s="75" customFormat="1" hidden="1" outlineLevel="1">
      <c r="A1818"/>
      <c r="B1818" s="33">
        <v>44972</v>
      </c>
      <c r="C1818" s="34" t="s">
        <v>3027</v>
      </c>
      <c r="D1818" s="34" t="s">
        <v>2256</v>
      </c>
      <c r="E1818" s="34" t="s">
        <v>3028</v>
      </c>
      <c r="F1818" s="35">
        <v>555290</v>
      </c>
      <c r="G1818" s="36" t="s">
        <v>2255</v>
      </c>
      <c r="H1818" s="35">
        <v>55529</v>
      </c>
      <c r="I1818" s="34" t="s">
        <v>2308</v>
      </c>
      <c r="J1818" s="34" t="s">
        <v>2309</v>
      </c>
      <c r="K1818" s="50">
        <f t="shared" si="114"/>
        <v>4136</v>
      </c>
      <c r="L1818" s="38">
        <f t="shared" si="115"/>
        <v>610819</v>
      </c>
      <c r="M1818" t="str">
        <f t="shared" si="116"/>
        <v/>
      </c>
      <c r="N1818"/>
      <c r="O1818"/>
      <c r="P1818"/>
      <c r="Q1818"/>
      <c r="R1818"/>
      <c r="S1818"/>
    </row>
    <row r="1819" spans="1:19" s="75" customFormat="1" hidden="1" outlineLevel="1">
      <c r="A1819"/>
      <c r="B1819" s="33">
        <v>44972</v>
      </c>
      <c r="C1819" s="34" t="s">
        <v>3029</v>
      </c>
      <c r="D1819" s="34" t="s">
        <v>2256</v>
      </c>
      <c r="E1819" s="34" t="s">
        <v>3030</v>
      </c>
      <c r="F1819" s="35">
        <v>989315</v>
      </c>
      <c r="G1819" s="36" t="s">
        <v>2255</v>
      </c>
      <c r="H1819" s="35">
        <v>98932</v>
      </c>
      <c r="I1819" s="34" t="s">
        <v>2308</v>
      </c>
      <c r="J1819" s="34" t="s">
        <v>2309</v>
      </c>
      <c r="K1819" s="50">
        <f t="shared" si="114"/>
        <v>4143</v>
      </c>
      <c r="L1819" s="38">
        <f t="shared" si="115"/>
        <v>1088247</v>
      </c>
      <c r="M1819" t="str">
        <f t="shared" si="116"/>
        <v/>
      </c>
      <c r="N1819"/>
      <c r="O1819"/>
      <c r="P1819"/>
      <c r="Q1819"/>
      <c r="R1819"/>
      <c r="S1819"/>
    </row>
    <row r="1820" spans="1:19" s="75" customFormat="1" hidden="1" outlineLevel="1">
      <c r="A1820"/>
      <c r="B1820" s="33">
        <v>44972</v>
      </c>
      <c r="C1820" s="34" t="s">
        <v>3031</v>
      </c>
      <c r="D1820" s="34" t="s">
        <v>2256</v>
      </c>
      <c r="E1820" s="34" t="s">
        <v>3032</v>
      </c>
      <c r="F1820" s="35">
        <v>555290</v>
      </c>
      <c r="G1820" s="36" t="s">
        <v>2255</v>
      </c>
      <c r="H1820" s="35">
        <v>55529</v>
      </c>
      <c r="I1820" s="34" t="s">
        <v>2308</v>
      </c>
      <c r="J1820" s="34" t="s">
        <v>2309</v>
      </c>
      <c r="K1820" s="50">
        <f t="shared" si="114"/>
        <v>4144</v>
      </c>
      <c r="L1820" s="38">
        <f t="shared" si="115"/>
        <v>610819</v>
      </c>
      <c r="M1820" t="str">
        <f t="shared" si="116"/>
        <v/>
      </c>
      <c r="N1820"/>
      <c r="O1820"/>
      <c r="P1820"/>
      <c r="Q1820"/>
      <c r="R1820"/>
      <c r="S1820"/>
    </row>
    <row r="1821" spans="1:19" hidden="1" outlineLevel="1">
      <c r="B1821" s="33">
        <v>44972</v>
      </c>
      <c r="C1821" s="34" t="s">
        <v>3033</v>
      </c>
      <c r="D1821" s="34" t="s">
        <v>2256</v>
      </c>
      <c r="E1821" s="34" t="s">
        <v>3034</v>
      </c>
      <c r="F1821" s="35">
        <v>951239</v>
      </c>
      <c r="G1821" s="36" t="s">
        <v>2255</v>
      </c>
      <c r="H1821" s="35">
        <v>95124</v>
      </c>
      <c r="I1821" s="34" t="s">
        <v>2308</v>
      </c>
      <c r="J1821" s="34" t="s">
        <v>2309</v>
      </c>
      <c r="K1821" s="50">
        <f t="shared" si="114"/>
        <v>4145</v>
      </c>
      <c r="L1821" s="38">
        <f t="shared" si="115"/>
        <v>1046363</v>
      </c>
      <c r="M1821" t="str">
        <f t="shared" si="116"/>
        <v/>
      </c>
    </row>
    <row r="1822" spans="1:19" s="75" customFormat="1" outlineLevel="1">
      <c r="B1822" s="69">
        <v>44972</v>
      </c>
      <c r="C1822" s="70" t="s">
        <v>3035</v>
      </c>
      <c r="D1822" s="70" t="s">
        <v>2256</v>
      </c>
      <c r="E1822" s="70" t="s">
        <v>3036</v>
      </c>
      <c r="F1822" s="71">
        <v>260072</v>
      </c>
      <c r="G1822" s="72" t="s">
        <v>2255</v>
      </c>
      <c r="H1822" s="71">
        <v>26007</v>
      </c>
      <c r="I1822" s="70" t="s">
        <v>2265</v>
      </c>
      <c r="J1822" s="70" t="s">
        <v>2266</v>
      </c>
      <c r="K1822" s="73">
        <f t="shared" si="114"/>
        <v>4188</v>
      </c>
      <c r="L1822" s="74">
        <f t="shared" si="115"/>
        <v>286079</v>
      </c>
      <c r="M1822" s="75" t="str">
        <f t="shared" si="116"/>
        <v/>
      </c>
      <c r="Q1822" s="75">
        <f>+VLOOKUP(K1822,'20,04,2023'!Q$20:R$1052,2,0)</f>
        <v>286079</v>
      </c>
      <c r="R1822" s="74">
        <f>Q1822-L1822</f>
        <v>0</v>
      </c>
      <c r="S1822" s="75" t="s">
        <v>8324</v>
      </c>
    </row>
    <row r="1823" spans="1:19" hidden="1" outlineLevel="1">
      <c r="B1823" s="33">
        <v>44972</v>
      </c>
      <c r="C1823" s="34" t="s">
        <v>3037</v>
      </c>
      <c r="D1823" s="34" t="s">
        <v>2256</v>
      </c>
      <c r="E1823" s="34" t="s">
        <v>3038</v>
      </c>
      <c r="F1823" s="35">
        <v>1477735</v>
      </c>
      <c r="G1823" s="36" t="s">
        <v>2255</v>
      </c>
      <c r="H1823" s="35">
        <v>147774</v>
      </c>
      <c r="I1823" s="34" t="s">
        <v>2314</v>
      </c>
      <c r="J1823" s="34" t="s">
        <v>2315</v>
      </c>
      <c r="K1823" s="50">
        <f t="shared" si="114"/>
        <v>4190</v>
      </c>
      <c r="L1823" s="38">
        <f t="shared" si="115"/>
        <v>1625509</v>
      </c>
      <c r="M1823" t="str">
        <f t="shared" si="116"/>
        <v/>
      </c>
    </row>
    <row r="1824" spans="1:19" s="75" customFormat="1" hidden="1" outlineLevel="1">
      <c r="A1824"/>
      <c r="B1824" s="33">
        <v>44972</v>
      </c>
      <c r="C1824" s="34" t="s">
        <v>3039</v>
      </c>
      <c r="D1824" s="34" t="s">
        <v>2256</v>
      </c>
      <c r="E1824" s="34" t="s">
        <v>3040</v>
      </c>
      <c r="F1824" s="35">
        <v>2722980</v>
      </c>
      <c r="G1824" s="36" t="s">
        <v>2255</v>
      </c>
      <c r="H1824" s="35">
        <v>272298</v>
      </c>
      <c r="I1824" s="34" t="s">
        <v>2613</v>
      </c>
      <c r="J1824" s="34" t="s">
        <v>2614</v>
      </c>
      <c r="K1824" s="50">
        <f t="shared" si="114"/>
        <v>4191</v>
      </c>
      <c r="L1824" s="38">
        <f t="shared" si="115"/>
        <v>2995278</v>
      </c>
      <c r="M1824" t="str">
        <f t="shared" si="116"/>
        <v/>
      </c>
      <c r="N1824"/>
      <c r="O1824"/>
      <c r="P1824"/>
      <c r="Q1824"/>
      <c r="R1824"/>
      <c r="S1824"/>
    </row>
    <row r="1825" spans="1:19" s="75" customFormat="1" hidden="1" outlineLevel="1">
      <c r="A1825"/>
      <c r="B1825" s="33">
        <v>44972</v>
      </c>
      <c r="C1825" s="34" t="s">
        <v>3041</v>
      </c>
      <c r="D1825" s="34" t="s">
        <v>2256</v>
      </c>
      <c r="E1825" s="34" t="s">
        <v>3042</v>
      </c>
      <c r="F1825" s="35">
        <v>1251581</v>
      </c>
      <c r="G1825" s="36" t="s">
        <v>2255</v>
      </c>
      <c r="H1825" s="35">
        <v>125158</v>
      </c>
      <c r="I1825" s="34" t="s">
        <v>2591</v>
      </c>
      <c r="J1825" s="34" t="s">
        <v>2592</v>
      </c>
      <c r="K1825" s="50">
        <f t="shared" si="114"/>
        <v>4193</v>
      </c>
      <c r="L1825" s="38">
        <f t="shared" si="115"/>
        <v>1376739</v>
      </c>
      <c r="M1825" t="str">
        <f t="shared" si="116"/>
        <v/>
      </c>
      <c r="N1825"/>
      <c r="O1825"/>
      <c r="P1825"/>
      <c r="Q1825"/>
      <c r="R1825"/>
      <c r="S1825"/>
    </row>
    <row r="1826" spans="1:19" s="75" customFormat="1" hidden="1" outlineLevel="1">
      <c r="A1826"/>
      <c r="B1826" s="33">
        <v>44972</v>
      </c>
      <c r="C1826" s="34" t="s">
        <v>3043</v>
      </c>
      <c r="D1826" s="34" t="s">
        <v>2256</v>
      </c>
      <c r="E1826" s="34" t="s">
        <v>3044</v>
      </c>
      <c r="F1826" s="35">
        <v>1521870</v>
      </c>
      <c r="G1826" s="36" t="s">
        <v>2255</v>
      </c>
      <c r="H1826" s="35">
        <v>152187</v>
      </c>
      <c r="I1826" s="34" t="s">
        <v>2599</v>
      </c>
      <c r="J1826" s="34" t="s">
        <v>2600</v>
      </c>
      <c r="K1826" s="50">
        <f t="shared" si="114"/>
        <v>4195</v>
      </c>
      <c r="L1826" s="38">
        <f t="shared" si="115"/>
        <v>1674057</v>
      </c>
      <c r="M1826" t="str">
        <f t="shared" si="116"/>
        <v/>
      </c>
      <c r="N1826"/>
      <c r="O1826"/>
      <c r="P1826"/>
      <c r="Q1826"/>
      <c r="R1826"/>
      <c r="S1826"/>
    </row>
    <row r="1827" spans="1:19" s="75" customFormat="1" hidden="1" outlineLevel="1">
      <c r="A1827"/>
      <c r="B1827" s="33">
        <v>44972</v>
      </c>
      <c r="C1827" s="34" t="s">
        <v>3045</v>
      </c>
      <c r="D1827" s="34" t="s">
        <v>2256</v>
      </c>
      <c r="E1827" s="34" t="s">
        <v>3046</v>
      </c>
      <c r="F1827" s="35">
        <v>3035550</v>
      </c>
      <c r="G1827" s="36" t="s">
        <v>2255</v>
      </c>
      <c r="H1827" s="35">
        <v>303555</v>
      </c>
      <c r="I1827" s="34" t="s">
        <v>2609</v>
      </c>
      <c r="J1827" s="34" t="s">
        <v>2610</v>
      </c>
      <c r="K1827" s="50">
        <f t="shared" si="114"/>
        <v>4196</v>
      </c>
      <c r="L1827" s="38">
        <f t="shared" si="115"/>
        <v>3339105</v>
      </c>
      <c r="M1827" t="str">
        <f t="shared" si="116"/>
        <v/>
      </c>
      <c r="N1827"/>
      <c r="O1827"/>
      <c r="P1827"/>
      <c r="Q1827"/>
      <c r="R1827"/>
      <c r="S1827"/>
    </row>
    <row r="1828" spans="1:19" s="75" customFormat="1" hidden="1" outlineLevel="1">
      <c r="A1828"/>
      <c r="B1828" s="33">
        <v>44972</v>
      </c>
      <c r="C1828" s="34" t="s">
        <v>3047</v>
      </c>
      <c r="D1828" s="34" t="s">
        <v>2256</v>
      </c>
      <c r="E1828" s="34" t="s">
        <v>3048</v>
      </c>
      <c r="F1828" s="35">
        <v>3537370</v>
      </c>
      <c r="G1828" s="36" t="s">
        <v>2255</v>
      </c>
      <c r="H1828" s="35">
        <v>353737</v>
      </c>
      <c r="I1828" s="34" t="s">
        <v>2617</v>
      </c>
      <c r="J1828" s="34" t="s">
        <v>2618</v>
      </c>
      <c r="K1828" s="50">
        <f t="shared" si="114"/>
        <v>4198</v>
      </c>
      <c r="L1828" s="38">
        <f t="shared" si="115"/>
        <v>3891107</v>
      </c>
      <c r="M1828" t="str">
        <f t="shared" si="116"/>
        <v/>
      </c>
      <c r="N1828"/>
      <c r="O1828"/>
      <c r="P1828"/>
      <c r="Q1828"/>
      <c r="R1828"/>
      <c r="S1828"/>
    </row>
    <row r="1829" spans="1:19" s="75" customFormat="1" outlineLevel="1">
      <c r="B1829" s="69">
        <v>45015</v>
      </c>
      <c r="C1829" s="70" t="s">
        <v>6852</v>
      </c>
      <c r="D1829" s="70" t="s">
        <v>3460</v>
      </c>
      <c r="E1829" s="70" t="s">
        <v>6853</v>
      </c>
      <c r="F1829" s="71">
        <v>-548318</v>
      </c>
      <c r="G1829" s="72" t="s">
        <v>2255</v>
      </c>
      <c r="H1829" s="71">
        <v>-54832</v>
      </c>
      <c r="I1829" s="70" t="s">
        <v>2308</v>
      </c>
      <c r="J1829" s="70" t="s">
        <v>2309</v>
      </c>
      <c r="K1829" s="75">
        <f t="shared" si="114"/>
        <v>11731</v>
      </c>
      <c r="L1829" s="74">
        <f t="shared" si="115"/>
        <v>-603150</v>
      </c>
      <c r="M1829" s="75" t="str">
        <f t="shared" si="116"/>
        <v>HT</v>
      </c>
      <c r="Q1829" s="75">
        <f>+VLOOKUP(K1829,'20,04,2023'!Q$25:R$1054,2,0)</f>
        <v>-603150</v>
      </c>
      <c r="R1829" s="74">
        <f>+L1829-Q1829</f>
        <v>0</v>
      </c>
      <c r="S1829" s="75" t="s">
        <v>8323</v>
      </c>
    </row>
    <row r="1830" spans="1:19" s="75" customFormat="1" hidden="1" outlineLevel="1">
      <c r="A1830"/>
      <c r="B1830" s="33">
        <v>44972</v>
      </c>
      <c r="C1830" s="34" t="s">
        <v>3051</v>
      </c>
      <c r="D1830" s="34" t="s">
        <v>2256</v>
      </c>
      <c r="E1830" s="34" t="s">
        <v>3052</v>
      </c>
      <c r="F1830" s="35">
        <v>2163000</v>
      </c>
      <c r="G1830" s="36" t="s">
        <v>2255</v>
      </c>
      <c r="H1830" s="35">
        <v>216300</v>
      </c>
      <c r="I1830" s="34" t="s">
        <v>2603</v>
      </c>
      <c r="J1830" s="34" t="s">
        <v>2604</v>
      </c>
      <c r="K1830" s="50">
        <f t="shared" si="114"/>
        <v>4203</v>
      </c>
      <c r="L1830" s="38">
        <f t="shared" si="115"/>
        <v>2379300</v>
      </c>
      <c r="M1830" t="str">
        <f t="shared" si="116"/>
        <v/>
      </c>
      <c r="N1830"/>
      <c r="O1830"/>
      <c r="P1830"/>
      <c r="Q1830"/>
      <c r="R1830"/>
      <c r="S1830"/>
    </row>
    <row r="1831" spans="1:19" s="75" customFormat="1" hidden="1" outlineLevel="1">
      <c r="A1831"/>
      <c r="B1831" s="33">
        <v>44972</v>
      </c>
      <c r="C1831" s="34" t="s">
        <v>3053</v>
      </c>
      <c r="D1831" s="34" t="s">
        <v>2256</v>
      </c>
      <c r="E1831" s="34" t="s">
        <v>3054</v>
      </c>
      <c r="F1831" s="35">
        <v>1081500</v>
      </c>
      <c r="G1831" s="36" t="s">
        <v>2255</v>
      </c>
      <c r="H1831" s="35">
        <v>108150</v>
      </c>
      <c r="I1831" s="34" t="s">
        <v>2314</v>
      </c>
      <c r="J1831" s="34" t="s">
        <v>2315</v>
      </c>
      <c r="K1831" s="50">
        <f t="shared" si="114"/>
        <v>4205</v>
      </c>
      <c r="L1831" s="38">
        <f t="shared" si="115"/>
        <v>1189650</v>
      </c>
      <c r="M1831" t="str">
        <f t="shared" si="116"/>
        <v/>
      </c>
      <c r="N1831"/>
      <c r="O1831"/>
      <c r="P1831"/>
      <c r="Q1831"/>
      <c r="R1831"/>
      <c r="S1831"/>
    </row>
    <row r="1832" spans="1:19" s="75" customFormat="1" hidden="1" outlineLevel="1">
      <c r="A1832"/>
      <c r="B1832" s="33">
        <v>44972</v>
      </c>
      <c r="C1832" s="34" t="s">
        <v>3055</v>
      </c>
      <c r="D1832" s="34" t="s">
        <v>2256</v>
      </c>
      <c r="E1832" s="34" t="s">
        <v>3056</v>
      </c>
      <c r="F1832" s="35">
        <v>1827367</v>
      </c>
      <c r="G1832" s="36" t="s">
        <v>2255</v>
      </c>
      <c r="H1832" s="35">
        <v>182737</v>
      </c>
      <c r="I1832" s="34" t="s">
        <v>2265</v>
      </c>
      <c r="J1832" s="34" t="s">
        <v>2266</v>
      </c>
      <c r="K1832" s="50">
        <f t="shared" si="114"/>
        <v>4207</v>
      </c>
      <c r="L1832" s="38">
        <f t="shared" si="115"/>
        <v>2010104</v>
      </c>
      <c r="M1832" t="str">
        <f t="shared" si="116"/>
        <v/>
      </c>
      <c r="N1832"/>
      <c r="O1832"/>
      <c r="P1832"/>
      <c r="Q1832"/>
      <c r="R1832"/>
      <c r="S1832"/>
    </row>
    <row r="1833" spans="1:19" hidden="1" outlineLevel="1">
      <c r="B1833" s="33">
        <v>44973</v>
      </c>
      <c r="C1833" s="34" t="s">
        <v>6512</v>
      </c>
      <c r="D1833" s="34" t="s">
        <v>4794</v>
      </c>
      <c r="E1833" s="34" t="s">
        <v>6513</v>
      </c>
      <c r="F1833" s="35">
        <v>-329844</v>
      </c>
      <c r="G1833" s="36" t="s">
        <v>2568</v>
      </c>
      <c r="H1833" s="35">
        <v>-26388</v>
      </c>
      <c r="I1833" s="34" t="s">
        <v>2512</v>
      </c>
      <c r="J1833" s="34" t="s">
        <v>2513</v>
      </c>
      <c r="K1833">
        <f t="shared" si="114"/>
        <v>100</v>
      </c>
      <c r="L1833" s="38">
        <f t="shared" si="115"/>
        <v>-356232</v>
      </c>
      <c r="M1833" t="str">
        <f t="shared" si="116"/>
        <v>HT</v>
      </c>
      <c r="Q1833" t="e">
        <f>+VLOOKUP(K1833,'22.04.2023'!O$182:P$408,2,0)</f>
        <v>#N/A</v>
      </c>
    </row>
    <row r="1834" spans="1:19" s="75" customFormat="1" hidden="1" outlineLevel="1">
      <c r="A1834"/>
      <c r="B1834" s="33">
        <v>44973</v>
      </c>
      <c r="C1834" s="34" t="s">
        <v>5368</v>
      </c>
      <c r="D1834" s="34" t="s">
        <v>4794</v>
      </c>
      <c r="E1834" s="34" t="s">
        <v>6514</v>
      </c>
      <c r="F1834" s="35">
        <v>-361848</v>
      </c>
      <c r="G1834" s="36" t="s">
        <v>2568</v>
      </c>
      <c r="H1834" s="35">
        <v>-28948</v>
      </c>
      <c r="I1834" s="34" t="s">
        <v>2512</v>
      </c>
      <c r="J1834" s="34" t="s">
        <v>2513</v>
      </c>
      <c r="K1834">
        <f t="shared" si="114"/>
        <v>101</v>
      </c>
      <c r="L1834" s="38">
        <f t="shared" si="115"/>
        <v>-390796</v>
      </c>
      <c r="M1834" t="str">
        <f t="shared" si="116"/>
        <v>HT</v>
      </c>
      <c r="N1834"/>
      <c r="O1834"/>
      <c r="P1834"/>
      <c r="Q1834" t="e">
        <f>+VLOOKUP(K1834,'22.04.2023'!O$182:P$408,2,0)</f>
        <v>#N/A</v>
      </c>
      <c r="R1834"/>
      <c r="S1834"/>
    </row>
    <row r="1835" spans="1:19" hidden="1" outlineLevel="1">
      <c r="B1835" s="33">
        <v>44973</v>
      </c>
      <c r="C1835" s="34" t="s">
        <v>5373</v>
      </c>
      <c r="D1835" s="34" t="s">
        <v>4794</v>
      </c>
      <c r="E1835" s="34" t="s">
        <v>6515</v>
      </c>
      <c r="F1835" s="35">
        <v>-804129</v>
      </c>
      <c r="G1835" s="36" t="s">
        <v>2255</v>
      </c>
      <c r="H1835" s="35">
        <v>-80412</v>
      </c>
      <c r="I1835" s="34" t="s">
        <v>2512</v>
      </c>
      <c r="J1835" s="34" t="s">
        <v>2513</v>
      </c>
      <c r="K1835">
        <f t="shared" si="114"/>
        <v>107</v>
      </c>
      <c r="L1835" s="38">
        <f t="shared" si="115"/>
        <v>-884541</v>
      </c>
      <c r="M1835" t="str">
        <f t="shared" si="116"/>
        <v>HT</v>
      </c>
      <c r="Q1835" t="e">
        <f>+VLOOKUP(K1835,'22.04.2023'!O$182:P$408,2,0)</f>
        <v>#N/A</v>
      </c>
    </row>
    <row r="1836" spans="1:19" hidden="1" outlineLevel="1">
      <c r="B1836" s="33">
        <v>44973</v>
      </c>
      <c r="C1836" s="34" t="s">
        <v>5413</v>
      </c>
      <c r="D1836" s="34" t="s">
        <v>6191</v>
      </c>
      <c r="E1836" s="34" t="s">
        <v>5481</v>
      </c>
      <c r="F1836" s="35">
        <v>-628976</v>
      </c>
      <c r="G1836" s="36" t="s">
        <v>2255</v>
      </c>
      <c r="H1836" s="35">
        <v>-62898</v>
      </c>
      <c r="I1836" s="34" t="s">
        <v>2314</v>
      </c>
      <c r="J1836" s="34" t="s">
        <v>2315</v>
      </c>
      <c r="K1836">
        <f t="shared" si="114"/>
        <v>147</v>
      </c>
      <c r="L1836" s="38">
        <f t="shared" si="115"/>
        <v>-691874</v>
      </c>
      <c r="M1836" t="str">
        <f t="shared" si="116"/>
        <v>HT</v>
      </c>
      <c r="Q1836" t="e">
        <f>+VLOOKUP(K1836,'22.04.2023'!O$182:P$408,2,0)</f>
        <v>#N/A</v>
      </c>
    </row>
    <row r="1837" spans="1:19" s="75" customFormat="1" outlineLevel="1">
      <c r="A1837"/>
      <c r="B1837" s="33">
        <v>44973</v>
      </c>
      <c r="C1837" s="34" t="s">
        <v>6516</v>
      </c>
      <c r="D1837" s="34" t="s">
        <v>3460</v>
      </c>
      <c r="E1837" s="34" t="s">
        <v>5481</v>
      </c>
      <c r="F1837" s="35">
        <v>-330750</v>
      </c>
      <c r="G1837" s="36" t="s">
        <v>2568</v>
      </c>
      <c r="H1837" s="35">
        <v>-26460</v>
      </c>
      <c r="I1837" s="34" t="s">
        <v>2308</v>
      </c>
      <c r="J1837" s="34" t="s">
        <v>2309</v>
      </c>
      <c r="K1837">
        <f t="shared" si="114"/>
        <v>1334</v>
      </c>
      <c r="L1837" s="38">
        <f t="shared" si="115"/>
        <v>-357210</v>
      </c>
      <c r="M1837" t="str">
        <f t="shared" si="116"/>
        <v>HT</v>
      </c>
      <c r="N1837"/>
      <c r="O1837"/>
      <c r="P1837"/>
      <c r="Q1837">
        <f>+VLOOKUP(K1837,'22.04.2023'!O$182:P$408,2,0)</f>
        <v>-357210</v>
      </c>
      <c r="R1837" s="38">
        <f>+Q1837-L1837</f>
        <v>0</v>
      </c>
      <c r="S1837" t="s">
        <v>8325</v>
      </c>
    </row>
    <row r="1838" spans="1:19" s="75" customFormat="1" hidden="1" outlineLevel="1">
      <c r="A1838"/>
      <c r="B1838" s="33">
        <v>44973</v>
      </c>
      <c r="C1838" s="34" t="s">
        <v>6517</v>
      </c>
      <c r="D1838" s="34" t="s">
        <v>3460</v>
      </c>
      <c r="E1838" s="34" t="s">
        <v>6518</v>
      </c>
      <c r="F1838" s="35">
        <v>-77883</v>
      </c>
      <c r="G1838" s="36" t="s">
        <v>2255</v>
      </c>
      <c r="H1838" s="35">
        <v>-7788</v>
      </c>
      <c r="I1838" s="34" t="s">
        <v>2308</v>
      </c>
      <c r="J1838" s="34" t="s">
        <v>2309</v>
      </c>
      <c r="K1838">
        <f t="shared" si="114"/>
        <v>4178</v>
      </c>
      <c r="L1838" s="38">
        <f t="shared" si="115"/>
        <v>-85671</v>
      </c>
      <c r="M1838" t="str">
        <f t="shared" si="116"/>
        <v>HT</v>
      </c>
      <c r="N1838"/>
      <c r="O1838"/>
      <c r="P1838"/>
      <c r="Q1838" t="e">
        <f>+VLOOKUP(K1838,'22.04.2023'!O$182:P$408,2,0)</f>
        <v>#N/A</v>
      </c>
      <c r="R1838"/>
      <c r="S1838"/>
    </row>
    <row r="1839" spans="1:19" hidden="1" outlineLevel="1">
      <c r="B1839" s="33">
        <v>44973</v>
      </c>
      <c r="C1839" s="34" t="s">
        <v>6519</v>
      </c>
      <c r="D1839" s="34" t="s">
        <v>3460</v>
      </c>
      <c r="E1839" s="34" t="s">
        <v>6520</v>
      </c>
      <c r="F1839" s="35">
        <v>-462579</v>
      </c>
      <c r="G1839" s="36" t="s">
        <v>2255</v>
      </c>
      <c r="H1839" s="35">
        <v>-46258</v>
      </c>
      <c r="I1839" s="34" t="s">
        <v>2308</v>
      </c>
      <c r="J1839" s="34" t="s">
        <v>2309</v>
      </c>
      <c r="K1839">
        <f t="shared" si="114"/>
        <v>4199</v>
      </c>
      <c r="L1839" s="38">
        <f t="shared" si="115"/>
        <v>-508837</v>
      </c>
      <c r="M1839" t="str">
        <f t="shared" si="116"/>
        <v>HT</v>
      </c>
      <c r="Q1839" t="e">
        <f>+VLOOKUP(K1839,'22.04.2023'!O$182:P$408,2,0)</f>
        <v>#N/A</v>
      </c>
    </row>
    <row r="1840" spans="1:19" s="75" customFormat="1" outlineLevel="1">
      <c r="A1840"/>
      <c r="B1840" s="33">
        <v>44973</v>
      </c>
      <c r="C1840" s="34" t="s">
        <v>6521</v>
      </c>
      <c r="D1840" s="34" t="s">
        <v>3460</v>
      </c>
      <c r="E1840" s="34" t="s">
        <v>6522</v>
      </c>
      <c r="F1840" s="35">
        <v>-352800</v>
      </c>
      <c r="G1840" s="36" t="s">
        <v>2255</v>
      </c>
      <c r="H1840" s="35">
        <v>-35280</v>
      </c>
      <c r="I1840" s="34" t="s">
        <v>2308</v>
      </c>
      <c r="J1840" s="34" t="s">
        <v>2309</v>
      </c>
      <c r="K1840">
        <f t="shared" si="114"/>
        <v>4200</v>
      </c>
      <c r="L1840" s="38">
        <f t="shared" si="115"/>
        <v>-388080</v>
      </c>
      <c r="M1840" t="str">
        <f t="shared" si="116"/>
        <v>HT</v>
      </c>
      <c r="N1840"/>
      <c r="O1840"/>
      <c r="P1840"/>
      <c r="Q1840">
        <f>+VLOOKUP(K1840,'22.04.2023'!O$182:P$408,2,0)</f>
        <v>-388080</v>
      </c>
      <c r="R1840" s="38">
        <f>+Q1840-L1840</f>
        <v>0</v>
      </c>
      <c r="S1840" t="s">
        <v>8325</v>
      </c>
    </row>
    <row r="1841" spans="1:19" s="75" customFormat="1" hidden="1" outlineLevel="1">
      <c r="A1841"/>
      <c r="B1841" s="33">
        <v>44973</v>
      </c>
      <c r="C1841" s="34" t="s">
        <v>6523</v>
      </c>
      <c r="D1841" s="34" t="s">
        <v>2256</v>
      </c>
      <c r="E1841" s="34" t="s">
        <v>6524</v>
      </c>
      <c r="F1841" s="35">
        <v>1844890</v>
      </c>
      <c r="G1841" s="36" t="s">
        <v>2255</v>
      </c>
      <c r="H1841" s="35">
        <v>184489</v>
      </c>
      <c r="I1841" s="34" t="s">
        <v>2265</v>
      </c>
      <c r="J1841" s="34" t="s">
        <v>2266</v>
      </c>
      <c r="K1841" s="50">
        <f t="shared" si="114"/>
        <v>4209</v>
      </c>
      <c r="L1841" s="38">
        <f t="shared" si="115"/>
        <v>2029379</v>
      </c>
      <c r="M1841" t="str">
        <f t="shared" si="116"/>
        <v/>
      </c>
      <c r="N1841"/>
      <c r="O1841"/>
      <c r="P1841"/>
      <c r="Q1841"/>
      <c r="R1841"/>
      <c r="S1841"/>
    </row>
    <row r="1842" spans="1:19" s="75" customFormat="1" hidden="1" outlineLevel="1">
      <c r="A1842"/>
      <c r="B1842" s="33">
        <v>44973</v>
      </c>
      <c r="C1842" s="34" t="s">
        <v>6525</v>
      </c>
      <c r="D1842" s="34" t="s">
        <v>3460</v>
      </c>
      <c r="E1842" s="34" t="s">
        <v>6526</v>
      </c>
      <c r="F1842" s="35">
        <v>-404782</v>
      </c>
      <c r="G1842" s="36" t="s">
        <v>2255</v>
      </c>
      <c r="H1842" s="35">
        <v>-40478</v>
      </c>
      <c r="I1842" s="34" t="s">
        <v>2308</v>
      </c>
      <c r="J1842" s="34" t="s">
        <v>2309</v>
      </c>
      <c r="K1842">
        <f t="shared" si="114"/>
        <v>4334</v>
      </c>
      <c r="L1842" s="38">
        <f t="shared" si="115"/>
        <v>-445260</v>
      </c>
      <c r="M1842" t="str">
        <f t="shared" si="116"/>
        <v>HT</v>
      </c>
      <c r="N1842"/>
      <c r="O1842"/>
      <c r="P1842"/>
      <c r="Q1842" t="e">
        <f>+VLOOKUP(K1842,'22.04.2023'!O$182:P$408,2,0)</f>
        <v>#N/A</v>
      </c>
      <c r="R1842"/>
      <c r="S1842"/>
    </row>
    <row r="1843" spans="1:19" s="75" customFormat="1" hidden="1" outlineLevel="1">
      <c r="A1843"/>
      <c r="B1843" s="33">
        <v>44973</v>
      </c>
      <c r="C1843" s="34" t="s">
        <v>3057</v>
      </c>
      <c r="D1843" s="34" t="s">
        <v>2256</v>
      </c>
      <c r="E1843" s="34" t="s">
        <v>3058</v>
      </c>
      <c r="F1843" s="35">
        <v>530250</v>
      </c>
      <c r="G1843" s="36" t="s">
        <v>2255</v>
      </c>
      <c r="H1843" s="35">
        <v>53025</v>
      </c>
      <c r="I1843" s="34" t="s">
        <v>2406</v>
      </c>
      <c r="J1843" s="34" t="s">
        <v>2407</v>
      </c>
      <c r="K1843" s="50">
        <f t="shared" si="114"/>
        <v>4336</v>
      </c>
      <c r="L1843" s="38">
        <f t="shared" si="115"/>
        <v>583275</v>
      </c>
      <c r="M1843" t="str">
        <f t="shared" si="116"/>
        <v/>
      </c>
      <c r="N1843"/>
      <c r="O1843"/>
      <c r="P1843"/>
      <c r="Q1843"/>
      <c r="R1843"/>
      <c r="S1843"/>
    </row>
    <row r="1844" spans="1:19" s="75" customFormat="1" hidden="1" outlineLevel="1">
      <c r="A1844"/>
      <c r="B1844" s="33">
        <v>44973</v>
      </c>
      <c r="C1844" s="34" t="s">
        <v>3059</v>
      </c>
      <c r="D1844" s="34" t="s">
        <v>2256</v>
      </c>
      <c r="E1844" s="34" t="s">
        <v>3060</v>
      </c>
      <c r="F1844" s="35">
        <v>1173355</v>
      </c>
      <c r="G1844" s="36" t="s">
        <v>2255</v>
      </c>
      <c r="H1844" s="35">
        <v>117336</v>
      </c>
      <c r="I1844" s="34" t="s">
        <v>2308</v>
      </c>
      <c r="J1844" s="34" t="s">
        <v>2309</v>
      </c>
      <c r="K1844" s="50">
        <f t="shared" si="114"/>
        <v>4658</v>
      </c>
      <c r="L1844" s="38">
        <f t="shared" si="115"/>
        <v>1290691</v>
      </c>
      <c r="M1844" t="str">
        <f t="shared" si="116"/>
        <v/>
      </c>
      <c r="N1844"/>
      <c r="O1844"/>
      <c r="P1844"/>
      <c r="Q1844"/>
      <c r="R1844"/>
      <c r="S1844"/>
    </row>
    <row r="1845" spans="1:19" s="75" customFormat="1" hidden="1" outlineLevel="1">
      <c r="A1845"/>
      <c r="B1845" s="33">
        <v>44973</v>
      </c>
      <c r="C1845" s="34" t="s">
        <v>3061</v>
      </c>
      <c r="D1845" s="34" t="s">
        <v>2256</v>
      </c>
      <c r="E1845" s="34" t="s">
        <v>3062</v>
      </c>
      <c r="F1845" s="35">
        <v>2391445</v>
      </c>
      <c r="G1845" s="36" t="s">
        <v>2255</v>
      </c>
      <c r="H1845" s="35">
        <v>239145</v>
      </c>
      <c r="I1845" s="34" t="s">
        <v>2308</v>
      </c>
      <c r="J1845" s="34" t="s">
        <v>2309</v>
      </c>
      <c r="K1845" s="50">
        <f t="shared" si="114"/>
        <v>4687</v>
      </c>
      <c r="L1845" s="38">
        <f t="shared" si="115"/>
        <v>2630590</v>
      </c>
      <c r="M1845" t="str">
        <f t="shared" si="116"/>
        <v/>
      </c>
      <c r="N1845"/>
      <c r="O1845"/>
      <c r="P1845"/>
      <c r="Q1845"/>
      <c r="R1845"/>
      <c r="S1845"/>
    </row>
    <row r="1846" spans="1:19" s="75" customFormat="1" hidden="1" outlineLevel="1">
      <c r="A1846"/>
      <c r="B1846" s="33">
        <v>44973</v>
      </c>
      <c r="C1846" s="34" t="s">
        <v>3063</v>
      </c>
      <c r="D1846" s="34" t="s">
        <v>2256</v>
      </c>
      <c r="E1846" s="34" t="s">
        <v>3064</v>
      </c>
      <c r="F1846" s="35">
        <v>1186201</v>
      </c>
      <c r="G1846" s="36" t="s">
        <v>2255</v>
      </c>
      <c r="H1846" s="35">
        <v>118620</v>
      </c>
      <c r="I1846" s="34" t="s">
        <v>2308</v>
      </c>
      <c r="J1846" s="34" t="s">
        <v>2309</v>
      </c>
      <c r="K1846" s="50">
        <f t="shared" si="114"/>
        <v>4882</v>
      </c>
      <c r="L1846" s="38">
        <f t="shared" si="115"/>
        <v>1304821</v>
      </c>
      <c r="M1846" t="str">
        <f t="shared" si="116"/>
        <v/>
      </c>
      <c r="N1846"/>
      <c r="O1846"/>
      <c r="P1846"/>
      <c r="Q1846"/>
      <c r="R1846"/>
      <c r="S1846"/>
    </row>
    <row r="1847" spans="1:19" s="75" customFormat="1" hidden="1" outlineLevel="1">
      <c r="A1847"/>
      <c r="B1847" s="33">
        <v>44973</v>
      </c>
      <c r="C1847" s="34" t="s">
        <v>3065</v>
      </c>
      <c r="D1847" s="34" t="s">
        <v>2256</v>
      </c>
      <c r="E1847" s="34" t="s">
        <v>3066</v>
      </c>
      <c r="F1847" s="35">
        <v>741678</v>
      </c>
      <c r="G1847" s="36" t="s">
        <v>2255</v>
      </c>
      <c r="H1847" s="35">
        <v>74168</v>
      </c>
      <c r="I1847" s="34" t="s">
        <v>2308</v>
      </c>
      <c r="J1847" s="34" t="s">
        <v>2309</v>
      </c>
      <c r="K1847" s="50">
        <f t="shared" si="114"/>
        <v>4999</v>
      </c>
      <c r="L1847" s="38">
        <f t="shared" si="115"/>
        <v>815846</v>
      </c>
      <c r="M1847" t="str">
        <f t="shared" si="116"/>
        <v/>
      </c>
      <c r="N1847"/>
      <c r="O1847"/>
      <c r="P1847"/>
      <c r="Q1847"/>
      <c r="R1847"/>
      <c r="S1847"/>
    </row>
    <row r="1848" spans="1:19" s="75" customFormat="1" hidden="1" outlineLevel="1">
      <c r="A1848"/>
      <c r="B1848" s="33">
        <v>45015</v>
      </c>
      <c r="C1848" s="34" t="s">
        <v>4730</v>
      </c>
      <c r="D1848" s="34" t="s">
        <v>2256</v>
      </c>
      <c r="E1848" s="34" t="s">
        <v>2653</v>
      </c>
      <c r="F1848" s="35">
        <v>1222125</v>
      </c>
      <c r="G1848" s="36" t="s">
        <v>2255</v>
      </c>
      <c r="H1848" s="35">
        <v>122213</v>
      </c>
      <c r="I1848" s="34" t="s">
        <v>2308</v>
      </c>
      <c r="J1848" s="34" t="s">
        <v>2309</v>
      </c>
      <c r="K1848" s="50">
        <f t="shared" si="114"/>
        <v>18103</v>
      </c>
      <c r="L1848" s="38">
        <f t="shared" si="115"/>
        <v>1344338</v>
      </c>
      <c r="M1848" t="str">
        <f t="shared" si="116"/>
        <v/>
      </c>
      <c r="N1848"/>
      <c r="O1848"/>
      <c r="P1848"/>
      <c r="Q1848"/>
      <c r="R1848"/>
      <c r="S1848"/>
    </row>
    <row r="1849" spans="1:19" s="75" customFormat="1" hidden="1" outlineLevel="1">
      <c r="A1849"/>
      <c r="B1849" s="33">
        <v>44973</v>
      </c>
      <c r="C1849" s="34" t="s">
        <v>3069</v>
      </c>
      <c r="D1849" s="34" t="s">
        <v>2256</v>
      </c>
      <c r="E1849" s="34" t="s">
        <v>3070</v>
      </c>
      <c r="F1849" s="35">
        <v>250910</v>
      </c>
      <c r="G1849" s="36" t="s">
        <v>2255</v>
      </c>
      <c r="H1849" s="35">
        <v>25091</v>
      </c>
      <c r="I1849" s="34" t="s">
        <v>2308</v>
      </c>
      <c r="J1849" s="34" t="s">
        <v>2309</v>
      </c>
      <c r="K1849" s="50">
        <f t="shared" si="114"/>
        <v>5009</v>
      </c>
      <c r="L1849" s="38">
        <f t="shared" si="115"/>
        <v>276001</v>
      </c>
      <c r="M1849" t="str">
        <f t="shared" si="116"/>
        <v/>
      </c>
      <c r="N1849"/>
      <c r="O1849"/>
      <c r="P1849"/>
      <c r="Q1849"/>
      <c r="R1849"/>
      <c r="S1849"/>
    </row>
    <row r="1850" spans="1:19" s="75" customFormat="1" hidden="1" outlineLevel="1">
      <c r="A1850"/>
      <c r="B1850" s="33">
        <v>44973</v>
      </c>
      <c r="C1850" s="34" t="s">
        <v>3071</v>
      </c>
      <c r="D1850" s="34" t="s">
        <v>2256</v>
      </c>
      <c r="E1850" s="34" t="s">
        <v>3072</v>
      </c>
      <c r="F1850" s="35">
        <v>754195</v>
      </c>
      <c r="G1850" s="36" t="s">
        <v>2255</v>
      </c>
      <c r="H1850" s="35">
        <v>75420</v>
      </c>
      <c r="I1850" s="34" t="s">
        <v>2308</v>
      </c>
      <c r="J1850" s="34" t="s">
        <v>2309</v>
      </c>
      <c r="K1850" s="50">
        <f t="shared" si="114"/>
        <v>5112</v>
      </c>
      <c r="L1850" s="38">
        <f t="shared" si="115"/>
        <v>829615</v>
      </c>
      <c r="M1850" t="str">
        <f t="shared" si="116"/>
        <v/>
      </c>
      <c r="N1850"/>
      <c r="O1850"/>
      <c r="P1850"/>
      <c r="Q1850"/>
      <c r="R1850"/>
      <c r="S1850"/>
    </row>
    <row r="1851" spans="1:19" s="75" customFormat="1" hidden="1" outlineLevel="1">
      <c r="A1851"/>
      <c r="B1851" s="33">
        <v>44973</v>
      </c>
      <c r="C1851" s="34" t="s">
        <v>3073</v>
      </c>
      <c r="D1851" s="34" t="s">
        <v>2256</v>
      </c>
      <c r="E1851" s="34" t="s">
        <v>2458</v>
      </c>
      <c r="F1851" s="35">
        <v>1131212</v>
      </c>
      <c r="G1851" s="36" t="s">
        <v>2255</v>
      </c>
      <c r="H1851" s="35">
        <v>113121</v>
      </c>
      <c r="I1851" s="34" t="s">
        <v>2308</v>
      </c>
      <c r="J1851" s="34" t="s">
        <v>2309</v>
      </c>
      <c r="K1851" s="50">
        <f t="shared" si="114"/>
        <v>5481</v>
      </c>
      <c r="L1851" s="38">
        <f t="shared" si="115"/>
        <v>1244333</v>
      </c>
      <c r="M1851" t="str">
        <f t="shared" si="116"/>
        <v/>
      </c>
      <c r="N1851"/>
      <c r="O1851"/>
      <c r="P1851"/>
      <c r="Q1851"/>
      <c r="R1851"/>
      <c r="S1851"/>
    </row>
    <row r="1852" spans="1:19" s="75" customFormat="1" hidden="1" outlineLevel="1">
      <c r="A1852"/>
      <c r="B1852" s="33">
        <v>44973</v>
      </c>
      <c r="C1852" s="34" t="s">
        <v>3074</v>
      </c>
      <c r="D1852" s="34" t="s">
        <v>2256</v>
      </c>
      <c r="E1852" s="34" t="s">
        <v>3075</v>
      </c>
      <c r="F1852" s="35">
        <v>1341480</v>
      </c>
      <c r="G1852" s="36" t="s">
        <v>2255</v>
      </c>
      <c r="H1852" s="35">
        <v>134148</v>
      </c>
      <c r="I1852" s="34" t="s">
        <v>2350</v>
      </c>
      <c r="J1852" s="34" t="s">
        <v>2351</v>
      </c>
      <c r="K1852" s="50">
        <f t="shared" si="114"/>
        <v>5487</v>
      </c>
      <c r="L1852" s="38">
        <f t="shared" si="115"/>
        <v>1475628</v>
      </c>
      <c r="M1852" t="str">
        <f t="shared" si="116"/>
        <v/>
      </c>
      <c r="N1852"/>
      <c r="O1852"/>
      <c r="P1852"/>
      <c r="Q1852"/>
      <c r="R1852"/>
      <c r="S1852"/>
    </row>
    <row r="1853" spans="1:19" s="75" customFormat="1" outlineLevel="1">
      <c r="B1853" s="69">
        <v>45015</v>
      </c>
      <c r="C1853" s="70" t="s">
        <v>4735</v>
      </c>
      <c r="D1853" s="70" t="s">
        <v>2256</v>
      </c>
      <c r="E1853" s="70" t="s">
        <v>4736</v>
      </c>
      <c r="F1853" s="71">
        <v>2073065</v>
      </c>
      <c r="G1853" s="72" t="s">
        <v>2255</v>
      </c>
      <c r="H1853" s="71">
        <v>207307</v>
      </c>
      <c r="I1853" s="70" t="s">
        <v>2396</v>
      </c>
      <c r="J1853" s="70" t="s">
        <v>2397</v>
      </c>
      <c r="K1853" s="73">
        <f t="shared" si="114"/>
        <v>18689</v>
      </c>
      <c r="L1853" s="74">
        <f t="shared" si="115"/>
        <v>2280372</v>
      </c>
      <c r="M1853" s="75" t="str">
        <f t="shared" si="116"/>
        <v/>
      </c>
      <c r="Q1853" s="75">
        <f>+VLOOKUP(K1853,'20,04,2023'!Q$20:R$1052,2,0)</f>
        <v>2280372</v>
      </c>
      <c r="R1853" s="74">
        <f>Q1853-L1853</f>
        <v>0</v>
      </c>
      <c r="S1853" s="75" t="s">
        <v>8324</v>
      </c>
    </row>
    <row r="1854" spans="1:19" s="75" customFormat="1" outlineLevel="1">
      <c r="B1854" s="69">
        <v>44973</v>
      </c>
      <c r="C1854" s="70" t="s">
        <v>3078</v>
      </c>
      <c r="D1854" s="70" t="s">
        <v>2256</v>
      </c>
      <c r="E1854" s="70" t="s">
        <v>3079</v>
      </c>
      <c r="F1854" s="71">
        <v>1173355</v>
      </c>
      <c r="G1854" s="72" t="s">
        <v>2255</v>
      </c>
      <c r="H1854" s="71">
        <v>117336</v>
      </c>
      <c r="I1854" s="70" t="s">
        <v>2308</v>
      </c>
      <c r="J1854" s="70" t="s">
        <v>2309</v>
      </c>
      <c r="K1854" s="73">
        <f t="shared" si="114"/>
        <v>5494</v>
      </c>
      <c r="L1854" s="74">
        <f t="shared" si="115"/>
        <v>1290691</v>
      </c>
      <c r="M1854" s="75" t="str">
        <f t="shared" si="116"/>
        <v/>
      </c>
      <c r="Q1854" s="75">
        <f>+VLOOKUP(K1854,'20,04,2023'!Q$20:R$1052,2,0)</f>
        <v>1290691</v>
      </c>
      <c r="R1854" s="74">
        <f>Q1854-L1854</f>
        <v>0</v>
      </c>
      <c r="S1854" s="75" t="s">
        <v>8324</v>
      </c>
    </row>
    <row r="1855" spans="1:19" s="75" customFormat="1" hidden="1" outlineLevel="1">
      <c r="A1855"/>
      <c r="B1855" s="33">
        <v>44973</v>
      </c>
      <c r="C1855" s="34" t="s">
        <v>3080</v>
      </c>
      <c r="D1855" s="34" t="s">
        <v>2256</v>
      </c>
      <c r="E1855" s="34" t="s">
        <v>3081</v>
      </c>
      <c r="F1855" s="35">
        <v>530250</v>
      </c>
      <c r="G1855" s="36" t="s">
        <v>2255</v>
      </c>
      <c r="H1855" s="35">
        <v>53025</v>
      </c>
      <c r="I1855" s="34" t="s">
        <v>2308</v>
      </c>
      <c r="J1855" s="34" t="s">
        <v>2309</v>
      </c>
      <c r="K1855" s="50">
        <f t="shared" si="114"/>
        <v>5495</v>
      </c>
      <c r="L1855" s="38">
        <f t="shared" si="115"/>
        <v>583275</v>
      </c>
      <c r="M1855" t="str">
        <f t="shared" si="116"/>
        <v/>
      </c>
      <c r="N1855"/>
      <c r="O1855"/>
      <c r="P1855"/>
      <c r="Q1855"/>
      <c r="R1855"/>
      <c r="S1855"/>
    </row>
    <row r="1856" spans="1:19" s="75" customFormat="1" outlineLevel="1">
      <c r="B1856" s="69">
        <v>44973</v>
      </c>
      <c r="C1856" s="70" t="s">
        <v>3082</v>
      </c>
      <c r="D1856" s="70" t="s">
        <v>2256</v>
      </c>
      <c r="E1856" s="70" t="s">
        <v>3083</v>
      </c>
      <c r="F1856" s="71">
        <v>1540510</v>
      </c>
      <c r="G1856" s="72" t="s">
        <v>2255</v>
      </c>
      <c r="H1856" s="71">
        <v>154051</v>
      </c>
      <c r="I1856" s="70" t="s">
        <v>2308</v>
      </c>
      <c r="J1856" s="70" t="s">
        <v>2309</v>
      </c>
      <c r="K1856" s="73">
        <f t="shared" si="114"/>
        <v>5496</v>
      </c>
      <c r="L1856" s="74">
        <f t="shared" si="115"/>
        <v>1694561</v>
      </c>
      <c r="M1856" s="75" t="str">
        <f t="shared" si="116"/>
        <v/>
      </c>
      <c r="Q1856" s="75">
        <f>+VLOOKUP(K1856,'20,04,2023'!Q$20:R$1052,2,0)</f>
        <v>1694561</v>
      </c>
      <c r="R1856" s="74">
        <f>Q1856-L1856</f>
        <v>0</v>
      </c>
      <c r="S1856" s="75" t="s">
        <v>8324</v>
      </c>
    </row>
    <row r="1857" spans="1:19" s="75" customFormat="1" hidden="1" outlineLevel="1">
      <c r="A1857"/>
      <c r="B1857" s="33">
        <v>44973</v>
      </c>
      <c r="C1857" s="34" t="s">
        <v>3084</v>
      </c>
      <c r="D1857" s="34" t="s">
        <v>2256</v>
      </c>
      <c r="E1857" s="34" t="s">
        <v>3085</v>
      </c>
      <c r="F1857" s="35">
        <v>551250</v>
      </c>
      <c r="G1857" s="36" t="s">
        <v>2255</v>
      </c>
      <c r="H1857" s="35">
        <v>55125</v>
      </c>
      <c r="I1857" s="34" t="s">
        <v>2308</v>
      </c>
      <c r="J1857" s="34" t="s">
        <v>2309</v>
      </c>
      <c r="K1857" s="50">
        <f t="shared" si="114"/>
        <v>5497</v>
      </c>
      <c r="L1857" s="38">
        <f t="shared" si="115"/>
        <v>606375</v>
      </c>
      <c r="M1857" t="str">
        <f t="shared" si="116"/>
        <v/>
      </c>
      <c r="N1857"/>
      <c r="O1857"/>
      <c r="P1857"/>
      <c r="Q1857"/>
      <c r="R1857"/>
      <c r="S1857"/>
    </row>
    <row r="1858" spans="1:19" s="75" customFormat="1" hidden="1" outlineLevel="1">
      <c r="A1858"/>
      <c r="B1858" s="33">
        <v>44973</v>
      </c>
      <c r="C1858" s="34" t="s">
        <v>3086</v>
      </c>
      <c r="D1858" s="34" t="s">
        <v>2256</v>
      </c>
      <c r="E1858" s="34" t="s">
        <v>3087</v>
      </c>
      <c r="F1858" s="35">
        <v>1063034</v>
      </c>
      <c r="G1858" s="36" t="s">
        <v>2255</v>
      </c>
      <c r="H1858" s="35">
        <v>106303</v>
      </c>
      <c r="I1858" s="34" t="s">
        <v>2308</v>
      </c>
      <c r="J1858" s="34" t="s">
        <v>2309</v>
      </c>
      <c r="K1858" s="50">
        <f t="shared" si="114"/>
        <v>5499</v>
      </c>
      <c r="L1858" s="38">
        <f t="shared" si="115"/>
        <v>1169337</v>
      </c>
      <c r="M1858" t="str">
        <f t="shared" si="116"/>
        <v/>
      </c>
      <c r="N1858"/>
      <c r="O1858"/>
      <c r="P1858"/>
      <c r="Q1858"/>
      <c r="R1858"/>
      <c r="S1858"/>
    </row>
    <row r="1859" spans="1:19" s="75" customFormat="1" outlineLevel="1">
      <c r="B1859" s="69">
        <v>44973</v>
      </c>
      <c r="C1859" s="70" t="s">
        <v>3088</v>
      </c>
      <c r="D1859" s="70" t="s">
        <v>2256</v>
      </c>
      <c r="E1859" s="70" t="s">
        <v>3089</v>
      </c>
      <c r="F1859" s="71">
        <v>483720</v>
      </c>
      <c r="G1859" s="72" t="s">
        <v>2255</v>
      </c>
      <c r="H1859" s="71">
        <v>48372</v>
      </c>
      <c r="I1859" s="70" t="s">
        <v>2308</v>
      </c>
      <c r="J1859" s="70" t="s">
        <v>2309</v>
      </c>
      <c r="K1859" s="73">
        <f t="shared" si="114"/>
        <v>5500</v>
      </c>
      <c r="L1859" s="74">
        <f t="shared" si="115"/>
        <v>532092</v>
      </c>
      <c r="M1859" s="75" t="str">
        <f t="shared" si="116"/>
        <v/>
      </c>
      <c r="Q1859" s="75">
        <f>+VLOOKUP(K1859,'20,04,2023'!Q$20:R$1052,2,0)</f>
        <v>532092</v>
      </c>
      <c r="R1859" s="74">
        <f>Q1859-L1859</f>
        <v>0</v>
      </c>
      <c r="S1859" s="75" t="s">
        <v>8324</v>
      </c>
    </row>
    <row r="1860" spans="1:19" s="75" customFormat="1" hidden="1" outlineLevel="1">
      <c r="A1860"/>
      <c r="B1860" s="33">
        <v>44973</v>
      </c>
      <c r="C1860" s="34" t="s">
        <v>3090</v>
      </c>
      <c r="D1860" s="34" t="s">
        <v>2256</v>
      </c>
      <c r="E1860" s="34" t="s">
        <v>3091</v>
      </c>
      <c r="F1860" s="35">
        <v>804377</v>
      </c>
      <c r="G1860" s="36" t="s">
        <v>2255</v>
      </c>
      <c r="H1860" s="35">
        <v>80438</v>
      </c>
      <c r="I1860" s="34" t="s">
        <v>2308</v>
      </c>
      <c r="J1860" s="34" t="s">
        <v>2309</v>
      </c>
      <c r="K1860" s="50">
        <f t="shared" ref="K1860:K1923" si="117">+C1860*1</f>
        <v>5511</v>
      </c>
      <c r="L1860" s="38">
        <f t="shared" ref="L1860:L1923" si="118">+F1860+H1860</f>
        <v>884815</v>
      </c>
      <c r="M1860" t="str">
        <f t="shared" ref="M1860:M1923" si="119">+IF(L1860&gt;=0,"","HT")</f>
        <v/>
      </c>
      <c r="N1860"/>
      <c r="O1860"/>
      <c r="P1860"/>
      <c r="Q1860"/>
      <c r="R1860"/>
      <c r="S1860"/>
    </row>
    <row r="1861" spans="1:19" s="75" customFormat="1" hidden="1" outlineLevel="1">
      <c r="A1861"/>
      <c r="B1861" s="33">
        <v>44973</v>
      </c>
      <c r="C1861" s="34" t="s">
        <v>3092</v>
      </c>
      <c r="D1861" s="34" t="s">
        <v>2256</v>
      </c>
      <c r="E1861" s="34" t="s">
        <v>3093</v>
      </c>
      <c r="F1861" s="35">
        <v>3957070</v>
      </c>
      <c r="G1861" s="36" t="s">
        <v>2255</v>
      </c>
      <c r="H1861" s="35">
        <v>395707</v>
      </c>
      <c r="I1861" s="34" t="s">
        <v>2318</v>
      </c>
      <c r="J1861" s="34" t="s">
        <v>2319</v>
      </c>
      <c r="K1861" s="50">
        <f t="shared" si="117"/>
        <v>5686</v>
      </c>
      <c r="L1861" s="38">
        <f t="shared" si="118"/>
        <v>4352777</v>
      </c>
      <c r="M1861" t="str">
        <f t="shared" si="119"/>
        <v/>
      </c>
      <c r="N1861"/>
      <c r="O1861"/>
      <c r="P1861"/>
      <c r="Q1861"/>
      <c r="R1861"/>
      <c r="S1861"/>
    </row>
    <row r="1862" spans="1:19" s="75" customFormat="1" hidden="1" outlineLevel="1">
      <c r="A1862"/>
      <c r="B1862" s="33">
        <v>44974</v>
      </c>
      <c r="C1862" s="34" t="s">
        <v>6427</v>
      </c>
      <c r="D1862" s="34" t="s">
        <v>5277</v>
      </c>
      <c r="E1862" s="34" t="s">
        <v>5481</v>
      </c>
      <c r="F1862" s="35">
        <v>-382294</v>
      </c>
      <c r="G1862" s="36" t="s">
        <v>2255</v>
      </c>
      <c r="H1862" s="35">
        <v>-38230</v>
      </c>
      <c r="I1862" s="34" t="s">
        <v>2609</v>
      </c>
      <c r="J1862" s="34" t="s">
        <v>2610</v>
      </c>
      <c r="K1862">
        <f t="shared" si="117"/>
        <v>163</v>
      </c>
      <c r="L1862" s="38">
        <f t="shared" si="118"/>
        <v>-420524</v>
      </c>
      <c r="M1862" t="str">
        <f t="shared" si="119"/>
        <v>HT</v>
      </c>
      <c r="N1862"/>
      <c r="O1862"/>
      <c r="P1862"/>
      <c r="Q1862">
        <v>0</v>
      </c>
      <c r="R1862" s="38">
        <f>+Q1862-L1862</f>
        <v>420524</v>
      </c>
      <c r="S1862"/>
    </row>
    <row r="1863" spans="1:19" s="75" customFormat="1" hidden="1" outlineLevel="1">
      <c r="A1863"/>
      <c r="B1863" s="33">
        <v>44974</v>
      </c>
      <c r="C1863" s="34" t="s">
        <v>6527</v>
      </c>
      <c r="D1863" s="34" t="s">
        <v>3460</v>
      </c>
      <c r="E1863" s="34" t="s">
        <v>6528</v>
      </c>
      <c r="F1863" s="35">
        <v>-777406</v>
      </c>
      <c r="G1863" s="36" t="s">
        <v>2255</v>
      </c>
      <c r="H1863" s="35">
        <v>-77741</v>
      </c>
      <c r="I1863" s="34" t="s">
        <v>2308</v>
      </c>
      <c r="J1863" s="34" t="s">
        <v>2309</v>
      </c>
      <c r="K1863">
        <f t="shared" si="117"/>
        <v>4523</v>
      </c>
      <c r="L1863" s="38">
        <f t="shared" si="118"/>
        <v>-855147</v>
      </c>
      <c r="M1863" t="str">
        <f t="shared" si="119"/>
        <v>HT</v>
      </c>
      <c r="N1863"/>
      <c r="O1863"/>
      <c r="P1863"/>
      <c r="Q1863" t="e">
        <f>+VLOOKUP(K1863,'22.04.2023'!O$182:P$408,2,0)</f>
        <v>#N/A</v>
      </c>
      <c r="R1863"/>
      <c r="S1863"/>
    </row>
    <row r="1864" spans="1:19" s="75" customFormat="1" hidden="1" outlineLevel="1">
      <c r="A1864"/>
      <c r="B1864" s="33">
        <v>44974</v>
      </c>
      <c r="C1864" s="34" t="s">
        <v>6529</v>
      </c>
      <c r="D1864" s="34" t="s">
        <v>3460</v>
      </c>
      <c r="E1864" s="34" t="s">
        <v>6530</v>
      </c>
      <c r="F1864" s="35">
        <v>-2474839</v>
      </c>
      <c r="G1864" s="36" t="s">
        <v>2255</v>
      </c>
      <c r="H1864" s="35">
        <v>-247484</v>
      </c>
      <c r="I1864" s="34" t="s">
        <v>2308</v>
      </c>
      <c r="J1864" s="34" t="s">
        <v>2309</v>
      </c>
      <c r="K1864">
        <f t="shared" si="117"/>
        <v>4603</v>
      </c>
      <c r="L1864" s="38">
        <f t="shared" si="118"/>
        <v>-2722323</v>
      </c>
      <c r="M1864" t="str">
        <f t="shared" si="119"/>
        <v>HT</v>
      </c>
      <c r="N1864"/>
      <c r="O1864"/>
      <c r="P1864"/>
      <c r="Q1864" t="e">
        <f>+VLOOKUP(K1864,'22.04.2023'!O$182:P$408,2,0)</f>
        <v>#N/A</v>
      </c>
      <c r="R1864"/>
      <c r="S1864"/>
    </row>
    <row r="1865" spans="1:19" s="75" customFormat="1" hidden="1" outlineLevel="1">
      <c r="A1865"/>
      <c r="B1865" s="33">
        <v>44974</v>
      </c>
      <c r="C1865" s="34" t="s">
        <v>3094</v>
      </c>
      <c r="D1865" s="34" t="s">
        <v>2256</v>
      </c>
      <c r="E1865" s="34" t="s">
        <v>3095</v>
      </c>
      <c r="F1865" s="35">
        <v>2505816</v>
      </c>
      <c r="G1865" s="36" t="s">
        <v>2255</v>
      </c>
      <c r="H1865" s="35">
        <v>250582</v>
      </c>
      <c r="I1865" s="34" t="s">
        <v>2629</v>
      </c>
      <c r="J1865" s="34" t="s">
        <v>2630</v>
      </c>
      <c r="K1865" s="50">
        <f t="shared" si="117"/>
        <v>6375</v>
      </c>
      <c r="L1865" s="38">
        <f t="shared" si="118"/>
        <v>2756398</v>
      </c>
      <c r="M1865" t="str">
        <f t="shared" si="119"/>
        <v/>
      </c>
      <c r="N1865"/>
      <c r="O1865"/>
      <c r="P1865"/>
      <c r="Q1865"/>
      <c r="R1865"/>
      <c r="S1865"/>
    </row>
    <row r="1866" spans="1:19" s="75" customFormat="1" hidden="1" outlineLevel="1">
      <c r="A1866"/>
      <c r="B1866" s="33">
        <v>45016</v>
      </c>
      <c r="C1866" s="34" t="s">
        <v>4756</v>
      </c>
      <c r="D1866" s="34" t="s">
        <v>2256</v>
      </c>
      <c r="E1866" s="34" t="s">
        <v>2556</v>
      </c>
      <c r="F1866" s="35">
        <v>1065363</v>
      </c>
      <c r="G1866" s="36" t="s">
        <v>2255</v>
      </c>
      <c r="H1866" s="35">
        <v>106536</v>
      </c>
      <c r="I1866" s="34" t="s">
        <v>2308</v>
      </c>
      <c r="J1866" s="34" t="s">
        <v>2309</v>
      </c>
      <c r="K1866" s="50">
        <f t="shared" si="117"/>
        <v>18750</v>
      </c>
      <c r="L1866" s="38">
        <f t="shared" si="118"/>
        <v>1171899</v>
      </c>
      <c r="M1866" t="str">
        <f t="shared" si="119"/>
        <v/>
      </c>
      <c r="N1866"/>
      <c r="O1866"/>
      <c r="P1866"/>
      <c r="Q1866"/>
      <c r="R1866"/>
      <c r="S1866"/>
    </row>
    <row r="1867" spans="1:19" s="75" customFormat="1" hidden="1" outlineLevel="1">
      <c r="A1867"/>
      <c r="B1867" s="33">
        <v>44974</v>
      </c>
      <c r="C1867" s="34" t="s">
        <v>3098</v>
      </c>
      <c r="D1867" s="34" t="s">
        <v>2256</v>
      </c>
      <c r="E1867" s="34" t="s">
        <v>3099</v>
      </c>
      <c r="F1867" s="35">
        <v>1530553</v>
      </c>
      <c r="G1867" s="36" t="s">
        <v>2255</v>
      </c>
      <c r="H1867" s="35">
        <v>153055</v>
      </c>
      <c r="I1867" s="34" t="s">
        <v>2308</v>
      </c>
      <c r="J1867" s="34" t="s">
        <v>2309</v>
      </c>
      <c r="K1867" s="50">
        <f t="shared" si="117"/>
        <v>6377</v>
      </c>
      <c r="L1867" s="38">
        <f t="shared" si="118"/>
        <v>1683608</v>
      </c>
      <c r="M1867" t="str">
        <f t="shared" si="119"/>
        <v/>
      </c>
      <c r="N1867"/>
      <c r="O1867"/>
      <c r="P1867"/>
      <c r="Q1867"/>
      <c r="R1867"/>
      <c r="S1867"/>
    </row>
    <row r="1868" spans="1:19" s="75" customFormat="1" hidden="1" outlineLevel="1">
      <c r="A1868"/>
      <c r="B1868" s="33">
        <v>44974</v>
      </c>
      <c r="C1868" s="34" t="s">
        <v>3100</v>
      </c>
      <c r="D1868" s="34" t="s">
        <v>2256</v>
      </c>
      <c r="E1868" s="34" t="s">
        <v>3101</v>
      </c>
      <c r="F1868" s="35">
        <v>318150</v>
      </c>
      <c r="G1868" s="36" t="s">
        <v>2255</v>
      </c>
      <c r="H1868" s="35">
        <v>31815</v>
      </c>
      <c r="I1868" s="34" t="s">
        <v>2308</v>
      </c>
      <c r="J1868" s="34" t="s">
        <v>2309</v>
      </c>
      <c r="K1868" s="50">
        <f t="shared" si="117"/>
        <v>6378</v>
      </c>
      <c r="L1868" s="38">
        <f t="shared" si="118"/>
        <v>349965</v>
      </c>
      <c r="M1868" t="str">
        <f t="shared" si="119"/>
        <v/>
      </c>
      <c r="N1868"/>
      <c r="O1868"/>
      <c r="P1868"/>
      <c r="Q1868"/>
      <c r="R1868"/>
      <c r="S1868"/>
    </row>
    <row r="1869" spans="1:19" s="75" customFormat="1" hidden="1" outlineLevel="1">
      <c r="A1869"/>
      <c r="B1869" s="33">
        <v>44974</v>
      </c>
      <c r="C1869" s="34" t="s">
        <v>3102</v>
      </c>
      <c r="D1869" s="34" t="s">
        <v>2256</v>
      </c>
      <c r="E1869" s="34" t="s">
        <v>3103</v>
      </c>
      <c r="F1869" s="35">
        <v>333174</v>
      </c>
      <c r="G1869" s="36" t="s">
        <v>2255</v>
      </c>
      <c r="H1869" s="35">
        <v>33317</v>
      </c>
      <c r="I1869" s="34" t="s">
        <v>2308</v>
      </c>
      <c r="J1869" s="34" t="s">
        <v>2309</v>
      </c>
      <c r="K1869" s="50">
        <f t="shared" si="117"/>
        <v>6384</v>
      </c>
      <c r="L1869" s="38">
        <f t="shared" si="118"/>
        <v>366491</v>
      </c>
      <c r="M1869" t="str">
        <f t="shared" si="119"/>
        <v/>
      </c>
      <c r="N1869"/>
      <c r="O1869"/>
      <c r="P1869"/>
      <c r="Q1869"/>
      <c r="R1869"/>
      <c r="S1869"/>
    </row>
    <row r="1870" spans="1:19" s="75" customFormat="1" hidden="1" outlineLevel="1">
      <c r="A1870"/>
      <c r="B1870" s="33">
        <v>44974</v>
      </c>
      <c r="C1870" s="34" t="s">
        <v>3104</v>
      </c>
      <c r="D1870" s="34" t="s">
        <v>2256</v>
      </c>
      <c r="E1870" s="34" t="s">
        <v>3105</v>
      </c>
      <c r="F1870" s="35">
        <v>1927114</v>
      </c>
      <c r="G1870" s="36" t="s">
        <v>2255</v>
      </c>
      <c r="H1870" s="35">
        <v>192711</v>
      </c>
      <c r="I1870" s="34" t="s">
        <v>2308</v>
      </c>
      <c r="J1870" s="34" t="s">
        <v>2309</v>
      </c>
      <c r="K1870" s="50">
        <f t="shared" si="117"/>
        <v>6386</v>
      </c>
      <c r="L1870" s="38">
        <f t="shared" si="118"/>
        <v>2119825</v>
      </c>
      <c r="M1870" t="str">
        <f t="shared" si="119"/>
        <v/>
      </c>
      <c r="N1870"/>
      <c r="O1870"/>
      <c r="P1870"/>
      <c r="Q1870"/>
      <c r="R1870"/>
      <c r="S1870"/>
    </row>
    <row r="1871" spans="1:19" s="75" customFormat="1" hidden="1" outlineLevel="1">
      <c r="A1871"/>
      <c r="B1871" s="33">
        <v>45017</v>
      </c>
      <c r="C1871" s="34" t="s">
        <v>6858</v>
      </c>
      <c r="D1871" s="34" t="s">
        <v>3460</v>
      </c>
      <c r="E1871" s="34" t="s">
        <v>6859</v>
      </c>
      <c r="F1871" s="35">
        <v>-267300</v>
      </c>
      <c r="G1871" s="36" t="s">
        <v>2255</v>
      </c>
      <c r="H1871" s="35">
        <v>-26730</v>
      </c>
      <c r="I1871" s="34" t="s">
        <v>2308</v>
      </c>
      <c r="J1871" s="34" t="s">
        <v>2309</v>
      </c>
      <c r="K1871">
        <f t="shared" si="117"/>
        <v>12043</v>
      </c>
      <c r="L1871" s="38">
        <f t="shared" si="118"/>
        <v>-294030</v>
      </c>
      <c r="M1871" t="str">
        <f t="shared" si="119"/>
        <v>HT</v>
      </c>
      <c r="N1871"/>
      <c r="O1871"/>
      <c r="P1871"/>
      <c r="Q1871" t="e">
        <f>+VLOOKUP(K1871,'22.04.2023'!O$182:P$408,2,0)</f>
        <v>#N/A</v>
      </c>
      <c r="R1871"/>
      <c r="S1871"/>
    </row>
    <row r="1872" spans="1:19" s="75" customFormat="1" hidden="1" outlineLevel="1">
      <c r="A1872"/>
      <c r="B1872" s="33">
        <v>44974</v>
      </c>
      <c r="C1872" s="34" t="s">
        <v>3108</v>
      </c>
      <c r="D1872" s="34" t="s">
        <v>2256</v>
      </c>
      <c r="E1872" s="34" t="s">
        <v>3109</v>
      </c>
      <c r="F1872" s="35">
        <v>1380744</v>
      </c>
      <c r="G1872" s="36" t="s">
        <v>2255</v>
      </c>
      <c r="H1872" s="35">
        <v>138074</v>
      </c>
      <c r="I1872" s="34" t="s">
        <v>2308</v>
      </c>
      <c r="J1872" s="34" t="s">
        <v>2309</v>
      </c>
      <c r="K1872" s="50">
        <f t="shared" si="117"/>
        <v>6389</v>
      </c>
      <c r="L1872" s="38">
        <f t="shared" si="118"/>
        <v>1518818</v>
      </c>
      <c r="M1872" t="str">
        <f t="shared" si="119"/>
        <v/>
      </c>
      <c r="N1872"/>
      <c r="O1872"/>
      <c r="P1872"/>
      <c r="Q1872"/>
      <c r="R1872"/>
      <c r="S1872"/>
    </row>
    <row r="1873" spans="1:19" s="75" customFormat="1" hidden="1" outlineLevel="1">
      <c r="A1873"/>
      <c r="B1873" s="33">
        <v>44974</v>
      </c>
      <c r="C1873" s="34" t="s">
        <v>3110</v>
      </c>
      <c r="D1873" s="34" t="s">
        <v>2256</v>
      </c>
      <c r="E1873" s="34" t="s">
        <v>3111</v>
      </c>
      <c r="F1873" s="35">
        <v>1474892</v>
      </c>
      <c r="G1873" s="36" t="s">
        <v>2255</v>
      </c>
      <c r="H1873" s="35">
        <v>147489</v>
      </c>
      <c r="I1873" s="34" t="s">
        <v>2308</v>
      </c>
      <c r="J1873" s="34" t="s">
        <v>2309</v>
      </c>
      <c r="K1873" s="50">
        <f t="shared" si="117"/>
        <v>6391</v>
      </c>
      <c r="L1873" s="38">
        <f t="shared" si="118"/>
        <v>1622381</v>
      </c>
      <c r="M1873" t="str">
        <f t="shared" si="119"/>
        <v/>
      </c>
      <c r="N1873"/>
      <c r="O1873"/>
      <c r="P1873"/>
      <c r="Q1873"/>
      <c r="R1873"/>
      <c r="S1873"/>
    </row>
    <row r="1874" spans="1:19" hidden="1" outlineLevel="1">
      <c r="B1874" s="33">
        <v>45017</v>
      </c>
      <c r="C1874" s="34" t="s">
        <v>4766</v>
      </c>
      <c r="D1874" s="34" t="s">
        <v>2256</v>
      </c>
      <c r="E1874" s="34" t="s">
        <v>3697</v>
      </c>
      <c r="F1874" s="35">
        <v>333174</v>
      </c>
      <c r="G1874" s="36" t="s">
        <v>2255</v>
      </c>
      <c r="H1874" s="35">
        <v>33317</v>
      </c>
      <c r="I1874" s="34" t="s">
        <v>2308</v>
      </c>
      <c r="J1874" s="34" t="s">
        <v>2309</v>
      </c>
      <c r="K1874" s="50">
        <f t="shared" si="117"/>
        <v>19068</v>
      </c>
      <c r="L1874" s="38">
        <f t="shared" si="118"/>
        <v>366491</v>
      </c>
      <c r="M1874" t="str">
        <f t="shared" si="119"/>
        <v/>
      </c>
    </row>
    <row r="1875" spans="1:19" s="75" customFormat="1" hidden="1" outlineLevel="1">
      <c r="A1875"/>
      <c r="B1875" s="33">
        <v>44974</v>
      </c>
      <c r="C1875" s="34" t="s">
        <v>3114</v>
      </c>
      <c r="D1875" s="34" t="s">
        <v>2256</v>
      </c>
      <c r="E1875" s="34" t="s">
        <v>3115</v>
      </c>
      <c r="F1875" s="35">
        <v>756018</v>
      </c>
      <c r="G1875" s="36" t="s">
        <v>2255</v>
      </c>
      <c r="H1875" s="35">
        <v>75602</v>
      </c>
      <c r="I1875" s="34" t="s">
        <v>2308</v>
      </c>
      <c r="J1875" s="34" t="s">
        <v>2309</v>
      </c>
      <c r="K1875" s="50">
        <f t="shared" si="117"/>
        <v>6402</v>
      </c>
      <c r="L1875" s="38">
        <f t="shared" si="118"/>
        <v>831620</v>
      </c>
      <c r="M1875" t="str">
        <f t="shared" si="119"/>
        <v/>
      </c>
      <c r="N1875"/>
      <c r="O1875"/>
      <c r="P1875"/>
      <c r="Q1875"/>
      <c r="R1875"/>
      <c r="S1875"/>
    </row>
    <row r="1876" spans="1:19" s="75" customFormat="1" hidden="1" outlineLevel="1">
      <c r="A1876"/>
      <c r="B1876" s="33">
        <v>44974</v>
      </c>
      <c r="C1876" s="34" t="s">
        <v>3116</v>
      </c>
      <c r="D1876" s="34" t="s">
        <v>2256</v>
      </c>
      <c r="E1876" s="34" t="s">
        <v>3117</v>
      </c>
      <c r="F1876" s="35">
        <v>763066</v>
      </c>
      <c r="G1876" s="36" t="s">
        <v>2255</v>
      </c>
      <c r="H1876" s="35">
        <v>76307</v>
      </c>
      <c r="I1876" s="34" t="s">
        <v>2308</v>
      </c>
      <c r="J1876" s="34" t="s">
        <v>2309</v>
      </c>
      <c r="K1876" s="50">
        <f t="shared" si="117"/>
        <v>6403</v>
      </c>
      <c r="L1876" s="38">
        <f t="shared" si="118"/>
        <v>839373</v>
      </c>
      <c r="M1876" t="str">
        <f t="shared" si="119"/>
        <v/>
      </c>
      <c r="N1876"/>
      <c r="O1876"/>
      <c r="P1876"/>
      <c r="Q1876"/>
      <c r="R1876"/>
      <c r="S1876"/>
    </row>
    <row r="1877" spans="1:19" s="75" customFormat="1" hidden="1" outlineLevel="1">
      <c r="A1877"/>
      <c r="B1877" s="33">
        <v>44974</v>
      </c>
      <c r="C1877" s="34" t="s">
        <v>3118</v>
      </c>
      <c r="D1877" s="34" t="s">
        <v>2256</v>
      </c>
      <c r="E1877" s="34" t="s">
        <v>3119</v>
      </c>
      <c r="F1877" s="35">
        <v>150546</v>
      </c>
      <c r="G1877" s="36" t="s">
        <v>2255</v>
      </c>
      <c r="H1877" s="35">
        <v>15055</v>
      </c>
      <c r="I1877" s="34" t="s">
        <v>2308</v>
      </c>
      <c r="J1877" s="34" t="s">
        <v>2309</v>
      </c>
      <c r="K1877" s="50">
        <f t="shared" si="117"/>
        <v>6405</v>
      </c>
      <c r="L1877" s="38">
        <f t="shared" si="118"/>
        <v>165601</v>
      </c>
      <c r="M1877" t="str">
        <f t="shared" si="119"/>
        <v/>
      </c>
      <c r="N1877"/>
      <c r="O1877"/>
      <c r="P1877"/>
      <c r="Q1877"/>
      <c r="R1877"/>
      <c r="S1877"/>
    </row>
    <row r="1878" spans="1:19" s="75" customFormat="1" hidden="1" outlineLevel="1">
      <c r="A1878"/>
      <c r="B1878" s="33">
        <v>44974</v>
      </c>
      <c r="C1878" s="34" t="s">
        <v>3120</v>
      </c>
      <c r="D1878" s="34" t="s">
        <v>2256</v>
      </c>
      <c r="E1878" s="34" t="s">
        <v>3121</v>
      </c>
      <c r="F1878" s="35">
        <v>584084</v>
      </c>
      <c r="G1878" s="36" t="s">
        <v>2255</v>
      </c>
      <c r="H1878" s="35">
        <v>58408</v>
      </c>
      <c r="I1878" s="34" t="s">
        <v>2308</v>
      </c>
      <c r="J1878" s="34" t="s">
        <v>2309</v>
      </c>
      <c r="K1878" s="50">
        <f t="shared" si="117"/>
        <v>6435</v>
      </c>
      <c r="L1878" s="38">
        <f t="shared" si="118"/>
        <v>642492</v>
      </c>
      <c r="M1878" t="str">
        <f t="shared" si="119"/>
        <v/>
      </c>
      <c r="N1878"/>
      <c r="O1878"/>
      <c r="P1878"/>
      <c r="Q1878"/>
      <c r="R1878"/>
      <c r="S1878"/>
    </row>
    <row r="1879" spans="1:19" s="75" customFormat="1" hidden="1" outlineLevel="1">
      <c r="A1879"/>
      <c r="B1879" s="33">
        <v>44974</v>
      </c>
      <c r="C1879" s="34" t="s">
        <v>3122</v>
      </c>
      <c r="D1879" s="34" t="s">
        <v>2256</v>
      </c>
      <c r="E1879" s="34" t="s">
        <v>3123</v>
      </c>
      <c r="F1879" s="35">
        <v>301092</v>
      </c>
      <c r="G1879" s="36" t="s">
        <v>2255</v>
      </c>
      <c r="H1879" s="35">
        <v>30109</v>
      </c>
      <c r="I1879" s="34" t="s">
        <v>2308</v>
      </c>
      <c r="J1879" s="34" t="s">
        <v>2309</v>
      </c>
      <c r="K1879" s="50">
        <f t="shared" si="117"/>
        <v>6464</v>
      </c>
      <c r="L1879" s="38">
        <f t="shared" si="118"/>
        <v>331201</v>
      </c>
      <c r="M1879" t="str">
        <f t="shared" si="119"/>
        <v/>
      </c>
      <c r="N1879"/>
      <c r="O1879"/>
      <c r="P1879"/>
      <c r="Q1879"/>
      <c r="R1879"/>
      <c r="S1879"/>
    </row>
    <row r="1880" spans="1:19" hidden="1" outlineLevel="1">
      <c r="B1880" s="33">
        <v>45017</v>
      </c>
      <c r="C1880" s="34" t="s">
        <v>4774</v>
      </c>
      <c r="D1880" s="34" t="s">
        <v>2256</v>
      </c>
      <c r="E1880" s="34" t="s">
        <v>2472</v>
      </c>
      <c r="F1880" s="35">
        <v>951239</v>
      </c>
      <c r="G1880" s="36" t="s">
        <v>2255</v>
      </c>
      <c r="H1880" s="35">
        <v>95124</v>
      </c>
      <c r="I1880" s="34" t="s">
        <v>2308</v>
      </c>
      <c r="J1880" s="34" t="s">
        <v>2309</v>
      </c>
      <c r="K1880" s="50">
        <f t="shared" si="117"/>
        <v>19092</v>
      </c>
      <c r="L1880" s="38">
        <f t="shared" si="118"/>
        <v>1046363</v>
      </c>
      <c r="M1880" t="str">
        <f t="shared" si="119"/>
        <v/>
      </c>
    </row>
    <row r="1881" spans="1:19" hidden="1" outlineLevel="1">
      <c r="B1881" s="33">
        <v>44974</v>
      </c>
      <c r="C1881" s="34" t="s">
        <v>3126</v>
      </c>
      <c r="D1881" s="34" t="s">
        <v>2256</v>
      </c>
      <c r="E1881" s="34" t="s">
        <v>3127</v>
      </c>
      <c r="F1881" s="35">
        <v>1195500</v>
      </c>
      <c r="G1881" s="36" t="s">
        <v>2255</v>
      </c>
      <c r="H1881" s="35">
        <v>119550</v>
      </c>
      <c r="I1881" s="34" t="s">
        <v>2308</v>
      </c>
      <c r="J1881" s="34" t="s">
        <v>2309</v>
      </c>
      <c r="K1881" s="50">
        <f t="shared" si="117"/>
        <v>6469</v>
      </c>
      <c r="L1881" s="38">
        <f t="shared" si="118"/>
        <v>1315050</v>
      </c>
      <c r="M1881" t="str">
        <f t="shared" si="119"/>
        <v/>
      </c>
    </row>
    <row r="1882" spans="1:19" s="75" customFormat="1" hidden="1" outlineLevel="1">
      <c r="A1882"/>
      <c r="B1882" s="33">
        <v>44974</v>
      </c>
      <c r="C1882" s="34" t="s">
        <v>3128</v>
      </c>
      <c r="D1882" s="34" t="s">
        <v>2256</v>
      </c>
      <c r="E1882" s="34" t="s">
        <v>3129</v>
      </c>
      <c r="F1882" s="35">
        <v>1081500</v>
      </c>
      <c r="G1882" s="36" t="s">
        <v>2255</v>
      </c>
      <c r="H1882" s="35">
        <v>108150</v>
      </c>
      <c r="I1882" s="34" t="s">
        <v>2512</v>
      </c>
      <c r="J1882" s="34" t="s">
        <v>2513</v>
      </c>
      <c r="K1882" s="50">
        <f t="shared" si="117"/>
        <v>6569</v>
      </c>
      <c r="L1882" s="38">
        <f t="shared" si="118"/>
        <v>1189650</v>
      </c>
      <c r="M1882" t="str">
        <f t="shared" si="119"/>
        <v/>
      </c>
      <c r="N1882"/>
      <c r="O1882"/>
      <c r="P1882"/>
      <c r="Q1882"/>
      <c r="R1882"/>
      <c r="S1882"/>
    </row>
    <row r="1883" spans="1:19" hidden="1" outlineLevel="1">
      <c r="B1883" s="33">
        <v>44974</v>
      </c>
      <c r="C1883" s="34" t="s">
        <v>3130</v>
      </c>
      <c r="D1883" s="34" t="s">
        <v>2256</v>
      </c>
      <c r="E1883" s="34" t="s">
        <v>3131</v>
      </c>
      <c r="F1883" s="35">
        <v>1081500</v>
      </c>
      <c r="G1883" s="36" t="s">
        <v>2255</v>
      </c>
      <c r="H1883" s="35">
        <v>108150</v>
      </c>
      <c r="I1883" s="34" t="s">
        <v>3132</v>
      </c>
      <c r="J1883" s="34" t="s">
        <v>3133</v>
      </c>
      <c r="K1883" s="50">
        <f t="shared" si="117"/>
        <v>6571</v>
      </c>
      <c r="L1883" s="38">
        <f t="shared" si="118"/>
        <v>1189650</v>
      </c>
      <c r="M1883" t="str">
        <f t="shared" si="119"/>
        <v/>
      </c>
    </row>
    <row r="1884" spans="1:19" s="75" customFormat="1" hidden="1" outlineLevel="1">
      <c r="A1884"/>
      <c r="B1884" s="33">
        <v>44974</v>
      </c>
      <c r="C1884" s="34" t="s">
        <v>3134</v>
      </c>
      <c r="D1884" s="34" t="s">
        <v>2256</v>
      </c>
      <c r="E1884" s="34" t="s">
        <v>3135</v>
      </c>
      <c r="F1884" s="35">
        <v>2794970</v>
      </c>
      <c r="G1884" s="36" t="s">
        <v>2255</v>
      </c>
      <c r="H1884" s="35">
        <v>279497</v>
      </c>
      <c r="I1884" s="34" t="s">
        <v>2265</v>
      </c>
      <c r="J1884" s="34" t="s">
        <v>2266</v>
      </c>
      <c r="K1884" s="50">
        <f t="shared" si="117"/>
        <v>6652</v>
      </c>
      <c r="L1884" s="38">
        <f t="shared" si="118"/>
        <v>3074467</v>
      </c>
      <c r="M1884" t="str">
        <f t="shared" si="119"/>
        <v/>
      </c>
      <c r="N1884"/>
      <c r="O1884"/>
      <c r="P1884"/>
      <c r="Q1884"/>
      <c r="R1884"/>
      <c r="S1884"/>
    </row>
    <row r="1885" spans="1:19" hidden="1" outlineLevel="1">
      <c r="B1885" s="33">
        <v>44974</v>
      </c>
      <c r="C1885" s="34" t="s">
        <v>3136</v>
      </c>
      <c r="D1885" s="34" t="s">
        <v>2256</v>
      </c>
      <c r="E1885" s="34" t="s">
        <v>3137</v>
      </c>
      <c r="F1885" s="35">
        <v>2597300</v>
      </c>
      <c r="G1885" s="36" t="s">
        <v>2255</v>
      </c>
      <c r="H1885" s="35">
        <v>259730</v>
      </c>
      <c r="I1885" s="34" t="s">
        <v>2535</v>
      </c>
      <c r="J1885" s="34" t="s">
        <v>2536</v>
      </c>
      <c r="K1885" s="50">
        <f t="shared" si="117"/>
        <v>6655</v>
      </c>
      <c r="L1885" s="38">
        <f t="shared" si="118"/>
        <v>2857030</v>
      </c>
      <c r="M1885" t="str">
        <f t="shared" si="119"/>
        <v/>
      </c>
    </row>
    <row r="1886" spans="1:19" hidden="1" outlineLevel="1">
      <c r="B1886" s="33">
        <v>44974</v>
      </c>
      <c r="C1886" s="34" t="s">
        <v>3138</v>
      </c>
      <c r="D1886" s="34" t="s">
        <v>2256</v>
      </c>
      <c r="E1886" s="34" t="s">
        <v>3139</v>
      </c>
      <c r="F1886" s="35">
        <v>734310</v>
      </c>
      <c r="G1886" s="36" t="s">
        <v>2255</v>
      </c>
      <c r="H1886" s="35">
        <v>73431</v>
      </c>
      <c r="I1886" s="34" t="s">
        <v>2518</v>
      </c>
      <c r="J1886" s="34" t="s">
        <v>2519</v>
      </c>
      <c r="K1886" s="50">
        <f t="shared" si="117"/>
        <v>6659</v>
      </c>
      <c r="L1886" s="38">
        <f t="shared" si="118"/>
        <v>807741</v>
      </c>
      <c r="M1886" t="str">
        <f t="shared" si="119"/>
        <v/>
      </c>
    </row>
    <row r="1887" spans="1:19" s="75" customFormat="1" hidden="1" outlineLevel="1">
      <c r="A1887"/>
      <c r="B1887" s="33">
        <v>45017</v>
      </c>
      <c r="C1887" s="34" t="s">
        <v>4784</v>
      </c>
      <c r="D1887" s="34" t="s">
        <v>2256</v>
      </c>
      <c r="E1887" s="34" t="s">
        <v>3438</v>
      </c>
      <c r="F1887" s="35">
        <v>595330</v>
      </c>
      <c r="G1887" s="36" t="s">
        <v>2255</v>
      </c>
      <c r="H1887" s="35">
        <v>59533</v>
      </c>
      <c r="I1887" s="34" t="s">
        <v>2308</v>
      </c>
      <c r="J1887" s="34" t="s">
        <v>2309</v>
      </c>
      <c r="K1887" s="50">
        <f t="shared" si="117"/>
        <v>19101</v>
      </c>
      <c r="L1887" s="38">
        <f t="shared" si="118"/>
        <v>654863</v>
      </c>
      <c r="M1887" t="str">
        <f t="shared" si="119"/>
        <v/>
      </c>
      <c r="N1887"/>
      <c r="O1887"/>
      <c r="P1887"/>
      <c r="Q1887"/>
      <c r="R1887"/>
      <c r="S1887"/>
    </row>
    <row r="1888" spans="1:19" s="75" customFormat="1" hidden="1" outlineLevel="1">
      <c r="A1888"/>
      <c r="B1888" s="33">
        <v>44975</v>
      </c>
      <c r="C1888" s="34" t="s">
        <v>5350</v>
      </c>
      <c r="D1888" s="34" t="s">
        <v>5260</v>
      </c>
      <c r="E1888" s="34" t="s">
        <v>6531</v>
      </c>
      <c r="F1888" s="35">
        <v>-182136</v>
      </c>
      <c r="G1888" s="36" t="s">
        <v>2255</v>
      </c>
      <c r="H1888" s="35">
        <v>-18214</v>
      </c>
      <c r="I1888" s="34" t="s">
        <v>2504</v>
      </c>
      <c r="J1888" s="34" t="s">
        <v>2505</v>
      </c>
      <c r="K1888">
        <f t="shared" si="117"/>
        <v>80</v>
      </c>
      <c r="L1888" s="38">
        <f t="shared" si="118"/>
        <v>-200350</v>
      </c>
      <c r="M1888" t="str">
        <f t="shared" si="119"/>
        <v>HT</v>
      </c>
      <c r="N1888"/>
      <c r="O1888"/>
      <c r="P1888"/>
      <c r="Q1888" t="e">
        <f>+VLOOKUP(K1888,'22.04.2023'!O$182:P$408,2,0)</f>
        <v>#N/A</v>
      </c>
      <c r="R1888"/>
      <c r="S1888"/>
    </row>
    <row r="1889" spans="1:19" hidden="1" outlineLevel="1">
      <c r="B1889" s="33">
        <v>44975</v>
      </c>
      <c r="C1889" s="34" t="s">
        <v>6532</v>
      </c>
      <c r="D1889" s="34" t="s">
        <v>5260</v>
      </c>
      <c r="E1889" s="34" t="s">
        <v>6533</v>
      </c>
      <c r="F1889" s="35">
        <v>-182136</v>
      </c>
      <c r="G1889" s="36" t="s">
        <v>2255</v>
      </c>
      <c r="H1889" s="35">
        <v>-18214</v>
      </c>
      <c r="I1889" s="34" t="s">
        <v>2504</v>
      </c>
      <c r="J1889" s="34" t="s">
        <v>2505</v>
      </c>
      <c r="K1889">
        <f t="shared" si="117"/>
        <v>82</v>
      </c>
      <c r="L1889" s="38">
        <f t="shared" si="118"/>
        <v>-200350</v>
      </c>
      <c r="M1889" t="str">
        <f t="shared" si="119"/>
        <v>HT</v>
      </c>
      <c r="Q1889" t="e">
        <f>+VLOOKUP(K1889,'22.04.2023'!O$182:P$408,2,0)</f>
        <v>#N/A</v>
      </c>
    </row>
    <row r="1890" spans="1:19" s="75" customFormat="1" hidden="1" outlineLevel="1">
      <c r="A1890"/>
      <c r="B1890" s="33">
        <v>44975</v>
      </c>
      <c r="C1890" s="34" t="s">
        <v>6535</v>
      </c>
      <c r="D1890" s="34" t="s">
        <v>3460</v>
      </c>
      <c r="E1890" s="34" t="s">
        <v>6536</v>
      </c>
      <c r="F1890" s="35">
        <v>-169248</v>
      </c>
      <c r="G1890" s="36" t="s">
        <v>2255</v>
      </c>
      <c r="H1890" s="35">
        <v>-16925</v>
      </c>
      <c r="I1890" s="34" t="s">
        <v>2308</v>
      </c>
      <c r="J1890" s="34" t="s">
        <v>2309</v>
      </c>
      <c r="K1890">
        <f t="shared" si="117"/>
        <v>4633</v>
      </c>
      <c r="L1890" s="38">
        <f t="shared" si="118"/>
        <v>-186173</v>
      </c>
      <c r="M1890" t="str">
        <f t="shared" si="119"/>
        <v>HT</v>
      </c>
      <c r="N1890"/>
      <c r="O1890"/>
      <c r="P1890"/>
      <c r="Q1890" t="e">
        <f>+VLOOKUP(K1890,'22.04.2023'!O$182:P$408,2,0)</f>
        <v>#N/A</v>
      </c>
      <c r="R1890"/>
      <c r="S1890"/>
    </row>
    <row r="1891" spans="1:19" s="75" customFormat="1" hidden="1" outlineLevel="1">
      <c r="A1891"/>
      <c r="B1891" s="33">
        <v>44975</v>
      </c>
      <c r="C1891" s="34" t="s">
        <v>3142</v>
      </c>
      <c r="D1891" s="34" t="s">
        <v>2256</v>
      </c>
      <c r="E1891" s="34" t="s">
        <v>3143</v>
      </c>
      <c r="F1891" s="35">
        <v>1093413</v>
      </c>
      <c r="G1891" s="36" t="s">
        <v>2255</v>
      </c>
      <c r="H1891" s="35">
        <v>109341</v>
      </c>
      <c r="I1891" s="34" t="s">
        <v>2308</v>
      </c>
      <c r="J1891" s="34" t="s">
        <v>2309</v>
      </c>
      <c r="K1891" s="50">
        <f t="shared" si="117"/>
        <v>6664</v>
      </c>
      <c r="L1891" s="38">
        <f t="shared" si="118"/>
        <v>1202754</v>
      </c>
      <c r="M1891" t="str">
        <f t="shared" si="119"/>
        <v/>
      </c>
      <c r="N1891"/>
      <c r="O1891"/>
      <c r="P1891"/>
      <c r="Q1891"/>
      <c r="R1891"/>
      <c r="S1891"/>
    </row>
    <row r="1892" spans="1:19" hidden="1" outlineLevel="1">
      <c r="B1892" s="33">
        <v>44975</v>
      </c>
      <c r="C1892" s="34" t="s">
        <v>3144</v>
      </c>
      <c r="D1892" s="34" t="s">
        <v>2256</v>
      </c>
      <c r="E1892" s="34" t="s">
        <v>3145</v>
      </c>
      <c r="F1892" s="35">
        <v>530250</v>
      </c>
      <c r="G1892" s="36" t="s">
        <v>2255</v>
      </c>
      <c r="H1892" s="35">
        <v>53025</v>
      </c>
      <c r="I1892" s="34" t="s">
        <v>2308</v>
      </c>
      <c r="J1892" s="34" t="s">
        <v>2309</v>
      </c>
      <c r="K1892" s="50">
        <f t="shared" si="117"/>
        <v>6667</v>
      </c>
      <c r="L1892" s="38">
        <f t="shared" si="118"/>
        <v>583275</v>
      </c>
      <c r="M1892" t="str">
        <f t="shared" si="119"/>
        <v/>
      </c>
    </row>
    <row r="1893" spans="1:19" s="75" customFormat="1" hidden="1" outlineLevel="1">
      <c r="A1893"/>
      <c r="B1893" s="33">
        <v>44975</v>
      </c>
      <c r="C1893" s="34" t="s">
        <v>3146</v>
      </c>
      <c r="D1893" s="34" t="s">
        <v>2256</v>
      </c>
      <c r="E1893" s="34" t="s">
        <v>3147</v>
      </c>
      <c r="F1893" s="35">
        <v>1129217</v>
      </c>
      <c r="G1893" s="36" t="s">
        <v>2255</v>
      </c>
      <c r="H1893" s="35">
        <v>112922</v>
      </c>
      <c r="I1893" s="34" t="s">
        <v>2308</v>
      </c>
      <c r="J1893" s="34" t="s">
        <v>2309</v>
      </c>
      <c r="K1893" s="50">
        <f t="shared" si="117"/>
        <v>6668</v>
      </c>
      <c r="L1893" s="38">
        <f t="shared" si="118"/>
        <v>1242139</v>
      </c>
      <c r="M1893" t="str">
        <f t="shared" si="119"/>
        <v/>
      </c>
      <c r="N1893"/>
      <c r="O1893"/>
      <c r="P1893"/>
      <c r="Q1893"/>
      <c r="R1893"/>
      <c r="S1893"/>
    </row>
    <row r="1894" spans="1:19" hidden="1" outlineLevel="1">
      <c r="B1894" s="33">
        <v>44975</v>
      </c>
      <c r="C1894" s="34" t="s">
        <v>3148</v>
      </c>
      <c r="D1894" s="34" t="s">
        <v>2256</v>
      </c>
      <c r="E1894" s="34" t="s">
        <v>3149</v>
      </c>
      <c r="F1894" s="35">
        <v>530250</v>
      </c>
      <c r="G1894" s="36" t="s">
        <v>2255</v>
      </c>
      <c r="H1894" s="35">
        <v>53025</v>
      </c>
      <c r="I1894" s="34" t="s">
        <v>2308</v>
      </c>
      <c r="J1894" s="34" t="s">
        <v>2309</v>
      </c>
      <c r="K1894" s="50">
        <f t="shared" si="117"/>
        <v>6669</v>
      </c>
      <c r="L1894" s="38">
        <f t="shared" si="118"/>
        <v>583275</v>
      </c>
      <c r="M1894" t="str">
        <f t="shared" si="119"/>
        <v/>
      </c>
    </row>
    <row r="1895" spans="1:19" hidden="1" outlineLevel="1">
      <c r="B1895" s="33">
        <v>44975</v>
      </c>
      <c r="C1895" s="34" t="s">
        <v>3150</v>
      </c>
      <c r="D1895" s="34" t="s">
        <v>2256</v>
      </c>
      <c r="E1895" s="34" t="s">
        <v>3151</v>
      </c>
      <c r="F1895" s="35">
        <v>1517775</v>
      </c>
      <c r="G1895" s="36" t="s">
        <v>2255</v>
      </c>
      <c r="H1895" s="35">
        <v>151778</v>
      </c>
      <c r="I1895" s="34" t="s">
        <v>2308</v>
      </c>
      <c r="J1895" s="34" t="s">
        <v>2309</v>
      </c>
      <c r="K1895" s="50">
        <f t="shared" si="117"/>
        <v>6670</v>
      </c>
      <c r="L1895" s="38">
        <f t="shared" si="118"/>
        <v>1669553</v>
      </c>
      <c r="M1895" t="str">
        <f t="shared" si="119"/>
        <v/>
      </c>
    </row>
    <row r="1896" spans="1:19" s="75" customFormat="1" hidden="1" outlineLevel="1">
      <c r="A1896"/>
      <c r="B1896" s="33">
        <v>44975</v>
      </c>
      <c r="C1896" s="34" t="s">
        <v>3152</v>
      </c>
      <c r="D1896" s="34" t="s">
        <v>2256</v>
      </c>
      <c r="E1896" s="34" t="s">
        <v>3153</v>
      </c>
      <c r="F1896" s="35">
        <v>318150</v>
      </c>
      <c r="G1896" s="36" t="s">
        <v>2255</v>
      </c>
      <c r="H1896" s="35">
        <v>31815</v>
      </c>
      <c r="I1896" s="34" t="s">
        <v>2308</v>
      </c>
      <c r="J1896" s="34" t="s">
        <v>2309</v>
      </c>
      <c r="K1896" s="50">
        <f t="shared" si="117"/>
        <v>6671</v>
      </c>
      <c r="L1896" s="38">
        <f t="shared" si="118"/>
        <v>349965</v>
      </c>
      <c r="M1896" t="str">
        <f t="shared" si="119"/>
        <v/>
      </c>
      <c r="N1896"/>
      <c r="O1896"/>
      <c r="P1896"/>
      <c r="Q1896"/>
      <c r="R1896"/>
      <c r="S1896"/>
    </row>
    <row r="1897" spans="1:19" hidden="1" outlineLevel="1">
      <c r="B1897" s="33">
        <v>44975</v>
      </c>
      <c r="C1897" s="34" t="s">
        <v>3154</v>
      </c>
      <c r="D1897" s="34" t="s">
        <v>2256</v>
      </c>
      <c r="E1897" s="34" t="s">
        <v>3155</v>
      </c>
      <c r="F1897" s="35">
        <v>1047100</v>
      </c>
      <c r="G1897" s="36" t="s">
        <v>2255</v>
      </c>
      <c r="H1897" s="35">
        <v>104710</v>
      </c>
      <c r="I1897" s="34" t="s">
        <v>2308</v>
      </c>
      <c r="J1897" s="34" t="s">
        <v>2309</v>
      </c>
      <c r="K1897" s="50">
        <f t="shared" si="117"/>
        <v>6672</v>
      </c>
      <c r="L1897" s="38">
        <f t="shared" si="118"/>
        <v>1151810</v>
      </c>
      <c r="M1897" t="str">
        <f t="shared" si="119"/>
        <v/>
      </c>
    </row>
    <row r="1898" spans="1:19" s="75" customFormat="1" hidden="1" outlineLevel="1">
      <c r="A1898"/>
      <c r="B1898" s="33">
        <v>44975</v>
      </c>
      <c r="C1898" s="34" t="s">
        <v>3156</v>
      </c>
      <c r="D1898" s="34" t="s">
        <v>2256</v>
      </c>
      <c r="E1898" s="34" t="s">
        <v>3157</v>
      </c>
      <c r="F1898" s="35">
        <v>530250</v>
      </c>
      <c r="G1898" s="36" t="s">
        <v>2255</v>
      </c>
      <c r="H1898" s="35">
        <v>53025</v>
      </c>
      <c r="I1898" s="34" t="s">
        <v>2308</v>
      </c>
      <c r="J1898" s="34" t="s">
        <v>2309</v>
      </c>
      <c r="K1898" s="50">
        <f t="shared" si="117"/>
        <v>6673</v>
      </c>
      <c r="L1898" s="38">
        <f t="shared" si="118"/>
        <v>583275</v>
      </c>
      <c r="M1898" t="str">
        <f t="shared" si="119"/>
        <v/>
      </c>
      <c r="N1898"/>
      <c r="O1898"/>
      <c r="P1898"/>
      <c r="Q1898"/>
      <c r="R1898"/>
      <c r="S1898"/>
    </row>
    <row r="1899" spans="1:19" s="75" customFormat="1" hidden="1" outlineLevel="1">
      <c r="A1899"/>
      <c r="B1899" s="33">
        <v>44975</v>
      </c>
      <c r="C1899" s="34" t="s">
        <v>3158</v>
      </c>
      <c r="D1899" s="34" t="s">
        <v>2256</v>
      </c>
      <c r="E1899" s="34" t="s">
        <v>3159</v>
      </c>
      <c r="F1899" s="35">
        <v>1236130</v>
      </c>
      <c r="G1899" s="36" t="s">
        <v>2255</v>
      </c>
      <c r="H1899" s="35">
        <v>123613</v>
      </c>
      <c r="I1899" s="34" t="s">
        <v>2308</v>
      </c>
      <c r="J1899" s="34" t="s">
        <v>2309</v>
      </c>
      <c r="K1899" s="50">
        <f t="shared" si="117"/>
        <v>6674</v>
      </c>
      <c r="L1899" s="38">
        <f t="shared" si="118"/>
        <v>1359743</v>
      </c>
      <c r="M1899" t="str">
        <f t="shared" si="119"/>
        <v/>
      </c>
      <c r="N1899"/>
      <c r="O1899"/>
      <c r="P1899"/>
      <c r="Q1899"/>
      <c r="R1899"/>
      <c r="S1899"/>
    </row>
    <row r="1900" spans="1:19" s="75" customFormat="1" outlineLevel="1">
      <c r="B1900" s="69">
        <v>44975</v>
      </c>
      <c r="C1900" s="70" t="s">
        <v>3160</v>
      </c>
      <c r="D1900" s="70" t="s">
        <v>2256</v>
      </c>
      <c r="E1900" s="70" t="s">
        <v>3161</v>
      </c>
      <c r="F1900" s="71">
        <v>483720</v>
      </c>
      <c r="G1900" s="72" t="s">
        <v>2255</v>
      </c>
      <c r="H1900" s="71">
        <v>48372</v>
      </c>
      <c r="I1900" s="70" t="s">
        <v>2308</v>
      </c>
      <c r="J1900" s="70" t="s">
        <v>2309</v>
      </c>
      <c r="K1900" s="73">
        <f t="shared" si="117"/>
        <v>6689</v>
      </c>
      <c r="L1900" s="74">
        <f t="shared" si="118"/>
        <v>532092</v>
      </c>
      <c r="M1900" s="75" t="str">
        <f t="shared" si="119"/>
        <v/>
      </c>
      <c r="Q1900" s="75">
        <f>+VLOOKUP(K1900,'20,04,2023'!Q$20:R$1052,2,0)</f>
        <v>532092</v>
      </c>
      <c r="R1900" s="74">
        <f>Q1900-L1900</f>
        <v>0</v>
      </c>
      <c r="S1900" s="75" t="s">
        <v>8324</v>
      </c>
    </row>
    <row r="1901" spans="1:19" s="75" customFormat="1" hidden="1" outlineLevel="1">
      <c r="A1901"/>
      <c r="B1901" s="33">
        <v>44975</v>
      </c>
      <c r="C1901" s="34" t="s">
        <v>3162</v>
      </c>
      <c r="D1901" s="34" t="s">
        <v>2256</v>
      </c>
      <c r="E1901" s="34" t="s">
        <v>3163</v>
      </c>
      <c r="F1901" s="35">
        <v>1173355</v>
      </c>
      <c r="G1901" s="36" t="s">
        <v>2255</v>
      </c>
      <c r="H1901" s="35">
        <v>117336</v>
      </c>
      <c r="I1901" s="34" t="s">
        <v>2308</v>
      </c>
      <c r="J1901" s="34" t="s">
        <v>2309</v>
      </c>
      <c r="K1901" s="50">
        <f t="shared" si="117"/>
        <v>6693</v>
      </c>
      <c r="L1901" s="38">
        <f t="shared" si="118"/>
        <v>1290691</v>
      </c>
      <c r="M1901" t="str">
        <f t="shared" si="119"/>
        <v/>
      </c>
      <c r="N1901"/>
      <c r="O1901"/>
      <c r="P1901"/>
      <c r="Q1901"/>
      <c r="R1901"/>
      <c r="S1901"/>
    </row>
    <row r="1902" spans="1:19" hidden="1" outlineLevel="1">
      <c r="B1902" s="33">
        <v>44975</v>
      </c>
      <c r="C1902" s="34" t="s">
        <v>3164</v>
      </c>
      <c r="D1902" s="34" t="s">
        <v>2256</v>
      </c>
      <c r="E1902" s="34" t="s">
        <v>3165</v>
      </c>
      <c r="F1902" s="35">
        <v>318150</v>
      </c>
      <c r="G1902" s="36" t="s">
        <v>2255</v>
      </c>
      <c r="H1902" s="35">
        <v>31815</v>
      </c>
      <c r="I1902" s="34" t="s">
        <v>2308</v>
      </c>
      <c r="J1902" s="34" t="s">
        <v>2309</v>
      </c>
      <c r="K1902" s="50">
        <f t="shared" si="117"/>
        <v>6695</v>
      </c>
      <c r="L1902" s="38">
        <f t="shared" si="118"/>
        <v>349965</v>
      </c>
      <c r="M1902" t="str">
        <f t="shared" si="119"/>
        <v/>
      </c>
    </row>
    <row r="1903" spans="1:19" s="75" customFormat="1" hidden="1" outlineLevel="1">
      <c r="A1903"/>
      <c r="B1903" s="33">
        <v>44975</v>
      </c>
      <c r="C1903" s="34" t="s">
        <v>3166</v>
      </c>
      <c r="D1903" s="34" t="s">
        <v>2256</v>
      </c>
      <c r="E1903" s="34" t="s">
        <v>3167</v>
      </c>
      <c r="F1903" s="35">
        <v>519116</v>
      </c>
      <c r="G1903" s="36" t="s">
        <v>2255</v>
      </c>
      <c r="H1903" s="35">
        <v>51912</v>
      </c>
      <c r="I1903" s="34" t="s">
        <v>2308</v>
      </c>
      <c r="J1903" s="34" t="s">
        <v>2309</v>
      </c>
      <c r="K1903" s="50">
        <f t="shared" si="117"/>
        <v>6696</v>
      </c>
      <c r="L1903" s="38">
        <f t="shared" si="118"/>
        <v>571028</v>
      </c>
      <c r="M1903" t="str">
        <f t="shared" si="119"/>
        <v/>
      </c>
      <c r="N1903"/>
      <c r="O1903"/>
      <c r="P1903"/>
      <c r="Q1903"/>
      <c r="R1903"/>
      <c r="S1903"/>
    </row>
    <row r="1904" spans="1:19" s="75" customFormat="1" hidden="1" outlineLevel="1">
      <c r="A1904"/>
      <c r="B1904" s="33">
        <v>44975</v>
      </c>
      <c r="C1904" s="34" t="s">
        <v>3168</v>
      </c>
      <c r="D1904" s="34" t="s">
        <v>2256</v>
      </c>
      <c r="E1904" s="34" t="s">
        <v>3169</v>
      </c>
      <c r="F1904" s="35">
        <v>704660</v>
      </c>
      <c r="G1904" s="36" t="s">
        <v>2255</v>
      </c>
      <c r="H1904" s="35">
        <v>70466</v>
      </c>
      <c r="I1904" s="34" t="s">
        <v>2308</v>
      </c>
      <c r="J1904" s="34" t="s">
        <v>2309</v>
      </c>
      <c r="K1904" s="50">
        <f t="shared" si="117"/>
        <v>6700</v>
      </c>
      <c r="L1904" s="38">
        <f t="shared" si="118"/>
        <v>775126</v>
      </c>
      <c r="M1904" t="str">
        <f t="shared" si="119"/>
        <v/>
      </c>
      <c r="N1904"/>
      <c r="O1904"/>
      <c r="P1904"/>
      <c r="Q1904"/>
      <c r="R1904"/>
      <c r="S1904"/>
    </row>
    <row r="1905" spans="1:19" s="75" customFormat="1" hidden="1" outlineLevel="1">
      <c r="A1905"/>
      <c r="B1905" s="33">
        <v>44975</v>
      </c>
      <c r="C1905" s="34" t="s">
        <v>3170</v>
      </c>
      <c r="D1905" s="34" t="s">
        <v>2256</v>
      </c>
      <c r="E1905" s="34" t="s">
        <v>3171</v>
      </c>
      <c r="F1905" s="35">
        <v>2135840</v>
      </c>
      <c r="G1905" s="36" t="s">
        <v>2255</v>
      </c>
      <c r="H1905" s="35">
        <v>213584</v>
      </c>
      <c r="I1905" s="34" t="s">
        <v>2308</v>
      </c>
      <c r="J1905" s="34" t="s">
        <v>2309</v>
      </c>
      <c r="K1905" s="50">
        <f t="shared" si="117"/>
        <v>6701</v>
      </c>
      <c r="L1905" s="38">
        <f t="shared" si="118"/>
        <v>2349424</v>
      </c>
      <c r="M1905" t="str">
        <f t="shared" si="119"/>
        <v/>
      </c>
      <c r="N1905"/>
      <c r="O1905"/>
      <c r="P1905"/>
      <c r="Q1905"/>
      <c r="R1905"/>
      <c r="S1905"/>
    </row>
    <row r="1906" spans="1:19" hidden="1" outlineLevel="1">
      <c r="B1906" s="33">
        <v>44975</v>
      </c>
      <c r="C1906" s="34" t="s">
        <v>3172</v>
      </c>
      <c r="D1906" s="34" t="s">
        <v>2256</v>
      </c>
      <c r="E1906" s="34" t="s">
        <v>3173</v>
      </c>
      <c r="F1906" s="35">
        <v>1846630</v>
      </c>
      <c r="G1906" s="36" t="s">
        <v>2255</v>
      </c>
      <c r="H1906" s="35">
        <v>184663</v>
      </c>
      <c r="I1906" s="34" t="s">
        <v>2354</v>
      </c>
      <c r="J1906" s="34" t="s">
        <v>2355</v>
      </c>
      <c r="K1906" s="50">
        <f t="shared" si="117"/>
        <v>6706</v>
      </c>
      <c r="L1906" s="38">
        <f t="shared" si="118"/>
        <v>2031293</v>
      </c>
      <c r="M1906" t="str">
        <f t="shared" si="119"/>
        <v/>
      </c>
    </row>
    <row r="1907" spans="1:19" s="75" customFormat="1" hidden="1" outlineLevel="1">
      <c r="A1907"/>
      <c r="B1907" s="33">
        <v>44975</v>
      </c>
      <c r="C1907" s="34" t="s">
        <v>3174</v>
      </c>
      <c r="D1907" s="34" t="s">
        <v>2256</v>
      </c>
      <c r="E1907" s="34" t="s">
        <v>3175</v>
      </c>
      <c r="F1907" s="35">
        <v>618065</v>
      </c>
      <c r="G1907" s="36" t="s">
        <v>2255</v>
      </c>
      <c r="H1907" s="35">
        <v>61807</v>
      </c>
      <c r="I1907" s="34" t="s">
        <v>2504</v>
      </c>
      <c r="J1907" s="34" t="s">
        <v>2505</v>
      </c>
      <c r="K1907" s="50">
        <f t="shared" si="117"/>
        <v>6708</v>
      </c>
      <c r="L1907" s="38">
        <f t="shared" si="118"/>
        <v>679872</v>
      </c>
      <c r="M1907" t="str">
        <f t="shared" si="119"/>
        <v/>
      </c>
      <c r="N1907"/>
      <c r="O1907"/>
      <c r="P1907"/>
      <c r="Q1907"/>
      <c r="R1907"/>
      <c r="S1907"/>
    </row>
    <row r="1908" spans="1:19" s="75" customFormat="1" hidden="1" outlineLevel="1">
      <c r="A1908"/>
      <c r="B1908" s="33">
        <v>44975</v>
      </c>
      <c r="C1908" s="34" t="s">
        <v>3177</v>
      </c>
      <c r="D1908" s="34" t="s">
        <v>2256</v>
      </c>
      <c r="E1908" s="34" t="s">
        <v>3178</v>
      </c>
      <c r="F1908" s="35">
        <v>2023910</v>
      </c>
      <c r="G1908" s="36" t="s">
        <v>2255</v>
      </c>
      <c r="H1908" s="35">
        <v>202391</v>
      </c>
      <c r="I1908" s="34" t="s">
        <v>2637</v>
      </c>
      <c r="J1908" s="34" t="s">
        <v>2638</v>
      </c>
      <c r="K1908" s="50">
        <f t="shared" si="117"/>
        <v>6711</v>
      </c>
      <c r="L1908" s="38">
        <f t="shared" si="118"/>
        <v>2226301</v>
      </c>
      <c r="M1908" t="str">
        <f t="shared" si="119"/>
        <v/>
      </c>
      <c r="N1908"/>
      <c r="O1908"/>
      <c r="P1908"/>
      <c r="Q1908"/>
      <c r="R1908"/>
      <c r="S1908"/>
    </row>
    <row r="1909" spans="1:19" s="75" customFormat="1" hidden="1" outlineLevel="1">
      <c r="A1909"/>
      <c r="B1909" s="33">
        <v>44977</v>
      </c>
      <c r="C1909" s="34" t="s">
        <v>5354</v>
      </c>
      <c r="D1909" s="34" t="s">
        <v>5260</v>
      </c>
      <c r="E1909" s="34" t="s">
        <v>6537</v>
      </c>
      <c r="F1909" s="35">
        <v>-868924</v>
      </c>
      <c r="G1909" s="36" t="s">
        <v>2255</v>
      </c>
      <c r="H1909" s="35">
        <v>-86892</v>
      </c>
      <c r="I1909" s="34" t="s">
        <v>2504</v>
      </c>
      <c r="J1909" s="34" t="s">
        <v>2505</v>
      </c>
      <c r="K1909">
        <f t="shared" si="117"/>
        <v>86</v>
      </c>
      <c r="L1909" s="38">
        <f t="shared" si="118"/>
        <v>-955816</v>
      </c>
      <c r="M1909" t="str">
        <f t="shared" si="119"/>
        <v>HT</v>
      </c>
      <c r="N1909"/>
      <c r="O1909"/>
      <c r="P1909"/>
      <c r="Q1909" t="e">
        <f>+VLOOKUP(K1909,'22.04.2023'!O$182:P$408,2,0)</f>
        <v>#N/A</v>
      </c>
      <c r="R1909"/>
      <c r="S1909"/>
    </row>
    <row r="1910" spans="1:19" s="75" customFormat="1" hidden="1" outlineLevel="1">
      <c r="A1910"/>
      <c r="B1910" s="33">
        <v>44977</v>
      </c>
      <c r="C1910" s="34" t="s">
        <v>6538</v>
      </c>
      <c r="D1910" s="34" t="s">
        <v>5270</v>
      </c>
      <c r="E1910" s="34" t="s">
        <v>6446</v>
      </c>
      <c r="F1910" s="35">
        <v>-111058</v>
      </c>
      <c r="G1910" s="36" t="s">
        <v>2255</v>
      </c>
      <c r="H1910" s="35">
        <v>-11106</v>
      </c>
      <c r="I1910" s="34" t="s">
        <v>2443</v>
      </c>
      <c r="J1910" s="34" t="s">
        <v>2444</v>
      </c>
      <c r="K1910">
        <f t="shared" si="117"/>
        <v>221</v>
      </c>
      <c r="L1910" s="38">
        <f t="shared" si="118"/>
        <v>-122164</v>
      </c>
      <c r="M1910" t="str">
        <f t="shared" si="119"/>
        <v>HT</v>
      </c>
      <c r="N1910"/>
      <c r="O1910"/>
      <c r="P1910"/>
      <c r="Q1910" t="e">
        <f>+VLOOKUP(K1910,'22.04.2023'!O$182:P$408,2,0)</f>
        <v>#N/A</v>
      </c>
      <c r="R1910"/>
      <c r="S1910"/>
    </row>
    <row r="1911" spans="1:19" s="75" customFormat="1" outlineLevel="1">
      <c r="A1911"/>
      <c r="B1911" s="33">
        <v>44977</v>
      </c>
      <c r="C1911" s="34" t="s">
        <v>6539</v>
      </c>
      <c r="D1911" s="34" t="s">
        <v>5270</v>
      </c>
      <c r="E1911" s="34" t="s">
        <v>6446</v>
      </c>
      <c r="F1911" s="35">
        <v>-330750</v>
      </c>
      <c r="G1911" s="36" t="s">
        <v>2255</v>
      </c>
      <c r="H1911" s="35">
        <v>-33075</v>
      </c>
      <c r="I1911" s="34" t="s">
        <v>2443</v>
      </c>
      <c r="J1911" s="34" t="s">
        <v>2444</v>
      </c>
      <c r="K1911">
        <f t="shared" si="117"/>
        <v>222</v>
      </c>
      <c r="L1911" s="38">
        <f t="shared" si="118"/>
        <v>-363825</v>
      </c>
      <c r="M1911" t="str">
        <f t="shared" si="119"/>
        <v>HT</v>
      </c>
      <c r="N1911"/>
      <c r="O1911"/>
      <c r="P1911"/>
      <c r="Q1911">
        <f>+VLOOKUP(K1911,'22.04.2023'!O$182:P$408,2,0)</f>
        <v>-363825</v>
      </c>
      <c r="R1911" s="38">
        <f>+Q1911-L1911</f>
        <v>0</v>
      </c>
      <c r="S1911" t="s">
        <v>8325</v>
      </c>
    </row>
    <row r="1912" spans="1:19" s="75" customFormat="1" hidden="1" outlineLevel="1">
      <c r="A1912"/>
      <c r="B1912" s="33">
        <v>44977</v>
      </c>
      <c r="C1912" s="34" t="s">
        <v>5193</v>
      </c>
      <c r="D1912" s="34" t="s">
        <v>2961</v>
      </c>
      <c r="E1912" s="34" t="s">
        <v>6541</v>
      </c>
      <c r="F1912" s="35">
        <v>-809184</v>
      </c>
      <c r="G1912" s="36" t="s">
        <v>2568</v>
      </c>
      <c r="H1912" s="35">
        <v>-64735</v>
      </c>
      <c r="I1912" s="34" t="s">
        <v>2265</v>
      </c>
      <c r="J1912" s="34" t="s">
        <v>2266</v>
      </c>
      <c r="K1912">
        <f t="shared" si="117"/>
        <v>556</v>
      </c>
      <c r="L1912" s="38">
        <f t="shared" si="118"/>
        <v>-873919</v>
      </c>
      <c r="M1912" t="str">
        <f t="shared" si="119"/>
        <v>HT</v>
      </c>
      <c r="N1912"/>
      <c r="O1912"/>
      <c r="P1912"/>
      <c r="Q1912" t="e">
        <f>+VLOOKUP(K1912,'22.04.2023'!O$182:P$408,2,0)</f>
        <v>#N/A</v>
      </c>
      <c r="R1912"/>
      <c r="S1912"/>
    </row>
    <row r="1913" spans="1:19" s="75" customFormat="1" hidden="1" outlineLevel="1">
      <c r="A1913"/>
      <c r="B1913" s="33">
        <v>44977</v>
      </c>
      <c r="C1913" s="34" t="s">
        <v>6542</v>
      </c>
      <c r="D1913" s="34" t="s">
        <v>3460</v>
      </c>
      <c r="E1913" s="34" t="s">
        <v>6543</v>
      </c>
      <c r="F1913" s="35">
        <v>-1629810</v>
      </c>
      <c r="G1913" s="36" t="s">
        <v>2255</v>
      </c>
      <c r="H1913" s="35">
        <v>-162981</v>
      </c>
      <c r="I1913" s="34" t="s">
        <v>2308</v>
      </c>
      <c r="J1913" s="34" t="s">
        <v>2309</v>
      </c>
      <c r="K1913">
        <f t="shared" si="117"/>
        <v>4713</v>
      </c>
      <c r="L1913" s="38">
        <f t="shared" si="118"/>
        <v>-1792791</v>
      </c>
      <c r="M1913" t="str">
        <f t="shared" si="119"/>
        <v>HT</v>
      </c>
      <c r="N1913"/>
      <c r="O1913"/>
      <c r="P1913"/>
      <c r="Q1913" t="e">
        <f>+VLOOKUP(K1913,'22.04.2023'!O$182:P$408,2,0)</f>
        <v>#N/A</v>
      </c>
      <c r="R1913"/>
      <c r="S1913"/>
    </row>
    <row r="1914" spans="1:19" s="75" customFormat="1" hidden="1" outlineLevel="1">
      <c r="A1914"/>
      <c r="B1914" s="33">
        <v>44977</v>
      </c>
      <c r="C1914" s="34" t="s">
        <v>6544</v>
      </c>
      <c r="D1914" s="34" t="s">
        <v>3460</v>
      </c>
      <c r="E1914" s="34" t="s">
        <v>6545</v>
      </c>
      <c r="F1914" s="35">
        <v>-948980</v>
      </c>
      <c r="G1914" s="36" t="s">
        <v>2255</v>
      </c>
      <c r="H1914" s="35">
        <v>-94898</v>
      </c>
      <c r="I1914" s="34" t="s">
        <v>2308</v>
      </c>
      <c r="J1914" s="34" t="s">
        <v>2309</v>
      </c>
      <c r="K1914">
        <f t="shared" si="117"/>
        <v>4756</v>
      </c>
      <c r="L1914" s="38">
        <f t="shared" si="118"/>
        <v>-1043878</v>
      </c>
      <c r="M1914" t="str">
        <f t="shared" si="119"/>
        <v>HT</v>
      </c>
      <c r="N1914"/>
      <c r="O1914"/>
      <c r="P1914"/>
      <c r="Q1914" t="e">
        <f>+VLOOKUP(K1914,'22.04.2023'!O$182:P$408,2,0)</f>
        <v>#N/A</v>
      </c>
      <c r="R1914"/>
      <c r="S1914"/>
    </row>
    <row r="1915" spans="1:19" hidden="1" outlineLevel="1">
      <c r="B1915" s="33">
        <v>44977</v>
      </c>
      <c r="C1915" s="34" t="s">
        <v>6546</v>
      </c>
      <c r="D1915" s="34" t="s">
        <v>3460</v>
      </c>
      <c r="E1915" s="34" t="s">
        <v>6547</v>
      </c>
      <c r="F1915" s="35">
        <v>-102450</v>
      </c>
      <c r="G1915" s="36" t="s">
        <v>2255</v>
      </c>
      <c r="H1915" s="35">
        <v>-10245</v>
      </c>
      <c r="I1915" s="34" t="s">
        <v>2308</v>
      </c>
      <c r="J1915" s="34" t="s">
        <v>2309</v>
      </c>
      <c r="K1915">
        <f t="shared" si="117"/>
        <v>4763</v>
      </c>
      <c r="L1915" s="38">
        <f t="shared" si="118"/>
        <v>-112695</v>
      </c>
      <c r="M1915" t="str">
        <f t="shared" si="119"/>
        <v>HT</v>
      </c>
      <c r="Q1915" t="e">
        <f>+VLOOKUP(K1915,'22.04.2023'!O$182:P$408,2,0)</f>
        <v>#N/A</v>
      </c>
    </row>
    <row r="1916" spans="1:19" s="75" customFormat="1" hidden="1" outlineLevel="1">
      <c r="A1916"/>
      <c r="B1916" s="33">
        <v>44977</v>
      </c>
      <c r="C1916" s="34" t="s">
        <v>6548</v>
      </c>
      <c r="D1916" s="34" t="s">
        <v>3460</v>
      </c>
      <c r="E1916" s="34" t="s">
        <v>6549</v>
      </c>
      <c r="F1916" s="35">
        <v>-616204</v>
      </c>
      <c r="G1916" s="36" t="s">
        <v>2255</v>
      </c>
      <c r="H1916" s="35">
        <v>-61620</v>
      </c>
      <c r="I1916" s="34" t="s">
        <v>2308</v>
      </c>
      <c r="J1916" s="34" t="s">
        <v>2309</v>
      </c>
      <c r="K1916">
        <f t="shared" si="117"/>
        <v>4824</v>
      </c>
      <c r="L1916" s="38">
        <f t="shared" si="118"/>
        <v>-677824</v>
      </c>
      <c r="M1916" t="str">
        <f t="shared" si="119"/>
        <v>HT</v>
      </c>
      <c r="N1916"/>
      <c r="O1916"/>
      <c r="P1916"/>
      <c r="Q1916" t="e">
        <f>+VLOOKUP(K1916,'22.04.2023'!O$182:P$408,2,0)</f>
        <v>#N/A</v>
      </c>
      <c r="R1916"/>
      <c r="S1916"/>
    </row>
    <row r="1917" spans="1:19" s="75" customFormat="1" hidden="1" outlineLevel="1">
      <c r="A1917"/>
      <c r="B1917" s="33">
        <v>44977</v>
      </c>
      <c r="C1917" s="34" t="s">
        <v>3179</v>
      </c>
      <c r="D1917" s="34" t="s">
        <v>2256</v>
      </c>
      <c r="E1917" s="34" t="s">
        <v>3180</v>
      </c>
      <c r="F1917" s="35">
        <v>515840</v>
      </c>
      <c r="G1917" s="36" t="s">
        <v>2255</v>
      </c>
      <c r="H1917" s="35">
        <v>51584</v>
      </c>
      <c r="I1917" s="34" t="s">
        <v>2308</v>
      </c>
      <c r="J1917" s="34" t="s">
        <v>2309</v>
      </c>
      <c r="K1917" s="50">
        <f t="shared" si="117"/>
        <v>6713</v>
      </c>
      <c r="L1917" s="38">
        <f t="shared" si="118"/>
        <v>567424</v>
      </c>
      <c r="M1917" t="str">
        <f t="shared" si="119"/>
        <v/>
      </c>
      <c r="N1917"/>
      <c r="O1917"/>
      <c r="P1917"/>
      <c r="Q1917"/>
      <c r="R1917"/>
      <c r="S1917"/>
    </row>
    <row r="1918" spans="1:19" s="75" customFormat="1" hidden="1" outlineLevel="1">
      <c r="A1918"/>
      <c r="B1918" s="33">
        <v>44977</v>
      </c>
      <c r="C1918" s="34" t="s">
        <v>3181</v>
      </c>
      <c r="D1918" s="34" t="s">
        <v>2256</v>
      </c>
      <c r="E1918" s="34" t="s">
        <v>3182</v>
      </c>
      <c r="F1918" s="35">
        <v>553467</v>
      </c>
      <c r="G1918" s="36" t="s">
        <v>2255</v>
      </c>
      <c r="H1918" s="35">
        <v>55347</v>
      </c>
      <c r="I1918" s="34" t="s">
        <v>2308</v>
      </c>
      <c r="J1918" s="34" t="s">
        <v>2309</v>
      </c>
      <c r="K1918" s="50">
        <f t="shared" si="117"/>
        <v>6714</v>
      </c>
      <c r="L1918" s="38">
        <f t="shared" si="118"/>
        <v>608814</v>
      </c>
      <c r="M1918" t="str">
        <f t="shared" si="119"/>
        <v/>
      </c>
      <c r="N1918"/>
      <c r="O1918"/>
      <c r="P1918"/>
      <c r="Q1918"/>
      <c r="R1918"/>
      <c r="S1918"/>
    </row>
    <row r="1919" spans="1:19" s="75" customFormat="1" hidden="1" outlineLevel="1">
      <c r="A1919"/>
      <c r="B1919" s="33">
        <v>44977</v>
      </c>
      <c r="C1919" s="34" t="s">
        <v>3183</v>
      </c>
      <c r="D1919" s="34" t="s">
        <v>2256</v>
      </c>
      <c r="E1919" s="34" t="s">
        <v>3184</v>
      </c>
      <c r="F1919" s="35">
        <v>530250</v>
      </c>
      <c r="G1919" s="36" t="s">
        <v>2255</v>
      </c>
      <c r="H1919" s="35">
        <v>53025</v>
      </c>
      <c r="I1919" s="34" t="s">
        <v>2308</v>
      </c>
      <c r="J1919" s="34" t="s">
        <v>2309</v>
      </c>
      <c r="K1919" s="50">
        <f t="shared" si="117"/>
        <v>6718</v>
      </c>
      <c r="L1919" s="38">
        <f t="shared" si="118"/>
        <v>583275</v>
      </c>
      <c r="M1919" t="str">
        <f t="shared" si="119"/>
        <v/>
      </c>
      <c r="N1919"/>
      <c r="O1919"/>
      <c r="P1919"/>
      <c r="Q1919"/>
      <c r="R1919"/>
      <c r="S1919"/>
    </row>
    <row r="1920" spans="1:19" s="75" customFormat="1" hidden="1" outlineLevel="1">
      <c r="A1920"/>
      <c r="B1920" s="33">
        <v>44977</v>
      </c>
      <c r="C1920" s="34" t="s">
        <v>3185</v>
      </c>
      <c r="D1920" s="34" t="s">
        <v>2256</v>
      </c>
      <c r="E1920" s="34" t="s">
        <v>3186</v>
      </c>
      <c r="F1920" s="35">
        <v>776217</v>
      </c>
      <c r="G1920" s="36" t="s">
        <v>2255</v>
      </c>
      <c r="H1920" s="35">
        <v>77622</v>
      </c>
      <c r="I1920" s="34" t="s">
        <v>2308</v>
      </c>
      <c r="J1920" s="34" t="s">
        <v>2309</v>
      </c>
      <c r="K1920" s="50">
        <f t="shared" si="117"/>
        <v>6719</v>
      </c>
      <c r="L1920" s="38">
        <f t="shared" si="118"/>
        <v>853839</v>
      </c>
      <c r="M1920" t="str">
        <f t="shared" si="119"/>
        <v/>
      </c>
      <c r="N1920"/>
      <c r="O1920"/>
      <c r="P1920"/>
      <c r="Q1920"/>
      <c r="R1920"/>
      <c r="S1920"/>
    </row>
    <row r="1921" spans="1:19" s="75" customFormat="1" hidden="1" outlineLevel="1">
      <c r="A1921"/>
      <c r="B1921" s="33">
        <v>44977</v>
      </c>
      <c r="C1921" s="34" t="s">
        <v>3187</v>
      </c>
      <c r="D1921" s="34" t="s">
        <v>2256</v>
      </c>
      <c r="E1921" s="34" t="s">
        <v>3188</v>
      </c>
      <c r="F1921" s="35">
        <v>318150</v>
      </c>
      <c r="G1921" s="36" t="s">
        <v>2255</v>
      </c>
      <c r="H1921" s="35">
        <v>31815</v>
      </c>
      <c r="I1921" s="34" t="s">
        <v>2308</v>
      </c>
      <c r="J1921" s="34" t="s">
        <v>2309</v>
      </c>
      <c r="K1921" s="50">
        <f t="shared" si="117"/>
        <v>6720</v>
      </c>
      <c r="L1921" s="38">
        <f t="shared" si="118"/>
        <v>349965</v>
      </c>
      <c r="M1921" t="str">
        <f t="shared" si="119"/>
        <v/>
      </c>
      <c r="N1921"/>
      <c r="O1921"/>
      <c r="P1921"/>
      <c r="Q1921"/>
      <c r="R1921"/>
      <c r="S1921"/>
    </row>
    <row r="1922" spans="1:19" hidden="1" outlineLevel="1">
      <c r="B1922" s="33">
        <v>44977</v>
      </c>
      <c r="C1922" s="34" t="s">
        <v>3189</v>
      </c>
      <c r="D1922" s="34" t="s">
        <v>2256</v>
      </c>
      <c r="E1922" s="34" t="s">
        <v>3190</v>
      </c>
      <c r="F1922" s="35">
        <v>530250</v>
      </c>
      <c r="G1922" s="36" t="s">
        <v>2255</v>
      </c>
      <c r="H1922" s="35">
        <v>53025</v>
      </c>
      <c r="I1922" s="34" t="s">
        <v>2932</v>
      </c>
      <c r="J1922" s="34" t="s">
        <v>2933</v>
      </c>
      <c r="K1922" s="50">
        <f t="shared" si="117"/>
        <v>6724</v>
      </c>
      <c r="L1922" s="38">
        <f t="shared" si="118"/>
        <v>583275</v>
      </c>
      <c r="M1922" t="str">
        <f t="shared" si="119"/>
        <v/>
      </c>
    </row>
    <row r="1923" spans="1:19" s="75" customFormat="1" hidden="1" outlineLevel="1">
      <c r="A1923"/>
      <c r="B1923" s="33">
        <v>44977</v>
      </c>
      <c r="C1923" s="34" t="s">
        <v>3191</v>
      </c>
      <c r="D1923" s="34" t="s">
        <v>2256</v>
      </c>
      <c r="E1923" s="34" t="s">
        <v>3192</v>
      </c>
      <c r="F1923" s="35">
        <v>1884930</v>
      </c>
      <c r="G1923" s="36" t="s">
        <v>2255</v>
      </c>
      <c r="H1923" s="35">
        <v>188493</v>
      </c>
      <c r="I1923" s="34" t="s">
        <v>2437</v>
      </c>
      <c r="J1923" s="34" t="s">
        <v>2438</v>
      </c>
      <c r="K1923" s="50">
        <f t="shared" si="117"/>
        <v>6726</v>
      </c>
      <c r="L1923" s="38">
        <f t="shared" si="118"/>
        <v>2073423</v>
      </c>
      <c r="M1923" t="str">
        <f t="shared" si="119"/>
        <v/>
      </c>
      <c r="N1923"/>
      <c r="O1923"/>
      <c r="P1923"/>
      <c r="Q1923"/>
      <c r="R1923"/>
      <c r="S1923"/>
    </row>
    <row r="1924" spans="1:19" s="75" customFormat="1" hidden="1" outlineLevel="1">
      <c r="A1924"/>
      <c r="B1924" s="33">
        <v>44977</v>
      </c>
      <c r="C1924" s="34" t="s">
        <v>3193</v>
      </c>
      <c r="D1924" s="34" t="s">
        <v>2256</v>
      </c>
      <c r="E1924" s="34" t="s">
        <v>3194</v>
      </c>
      <c r="F1924" s="35">
        <v>827540</v>
      </c>
      <c r="G1924" s="36" t="s">
        <v>2255</v>
      </c>
      <c r="H1924" s="35">
        <v>82754</v>
      </c>
      <c r="I1924" s="34" t="s">
        <v>2475</v>
      </c>
      <c r="J1924" s="34" t="s">
        <v>2476</v>
      </c>
      <c r="K1924" s="50">
        <f t="shared" ref="K1924:K1987" si="120">+C1924*1</f>
        <v>6728</v>
      </c>
      <c r="L1924" s="38">
        <f t="shared" ref="L1924:L1987" si="121">+F1924+H1924</f>
        <v>910294</v>
      </c>
      <c r="M1924" t="str">
        <f t="shared" ref="M1924:M1987" si="122">+IF(L1924&gt;=0,"","HT")</f>
        <v/>
      </c>
      <c r="N1924"/>
      <c r="O1924"/>
      <c r="P1924"/>
      <c r="Q1924"/>
      <c r="R1924"/>
      <c r="S1924"/>
    </row>
    <row r="1925" spans="1:19" s="75" customFormat="1" hidden="1" outlineLevel="1">
      <c r="A1925"/>
      <c r="B1925" s="33">
        <v>44977</v>
      </c>
      <c r="C1925" s="34" t="s">
        <v>3195</v>
      </c>
      <c r="D1925" s="34" t="s">
        <v>2256</v>
      </c>
      <c r="E1925" s="34" t="s">
        <v>3196</v>
      </c>
      <c r="F1925" s="35">
        <v>659378</v>
      </c>
      <c r="G1925" s="36" t="s">
        <v>2255</v>
      </c>
      <c r="H1925" s="35">
        <v>65938</v>
      </c>
      <c r="I1925" s="34" t="s">
        <v>2475</v>
      </c>
      <c r="J1925" s="34" t="s">
        <v>2476</v>
      </c>
      <c r="K1925" s="50">
        <f t="shared" si="120"/>
        <v>6729</v>
      </c>
      <c r="L1925" s="38">
        <f t="shared" si="121"/>
        <v>725316</v>
      </c>
      <c r="M1925" t="str">
        <f t="shared" si="122"/>
        <v/>
      </c>
      <c r="N1925"/>
      <c r="O1925"/>
      <c r="P1925"/>
      <c r="Q1925"/>
      <c r="R1925"/>
      <c r="S1925"/>
    </row>
    <row r="1926" spans="1:19" s="75" customFormat="1" hidden="1" outlineLevel="1">
      <c r="A1926"/>
      <c r="B1926" s="33">
        <v>44977</v>
      </c>
      <c r="C1926" s="34" t="s">
        <v>3197</v>
      </c>
      <c r="D1926" s="34" t="s">
        <v>2256</v>
      </c>
      <c r="E1926" s="34" t="s">
        <v>3198</v>
      </c>
      <c r="F1926" s="35">
        <v>1801135</v>
      </c>
      <c r="G1926" s="36" t="s">
        <v>2255</v>
      </c>
      <c r="H1926" s="35">
        <v>180114</v>
      </c>
      <c r="I1926" s="34" t="s">
        <v>2475</v>
      </c>
      <c r="J1926" s="34" t="s">
        <v>2476</v>
      </c>
      <c r="K1926" s="50">
        <f t="shared" si="120"/>
        <v>6730</v>
      </c>
      <c r="L1926" s="38">
        <f t="shared" si="121"/>
        <v>1981249</v>
      </c>
      <c r="M1926" t="str">
        <f t="shared" si="122"/>
        <v/>
      </c>
      <c r="N1926"/>
      <c r="O1926"/>
      <c r="P1926"/>
      <c r="Q1926"/>
      <c r="R1926"/>
      <c r="S1926"/>
    </row>
    <row r="1927" spans="1:19" hidden="1" outlineLevel="1">
      <c r="B1927" s="33">
        <v>44977</v>
      </c>
      <c r="C1927" s="34" t="s">
        <v>3199</v>
      </c>
      <c r="D1927" s="34" t="s">
        <v>2256</v>
      </c>
      <c r="E1927" s="34" t="s">
        <v>3200</v>
      </c>
      <c r="F1927" s="35">
        <v>741270</v>
      </c>
      <c r="G1927" s="36" t="s">
        <v>2255</v>
      </c>
      <c r="H1927" s="35">
        <v>74127</v>
      </c>
      <c r="I1927" s="34" t="s">
        <v>2475</v>
      </c>
      <c r="J1927" s="34" t="s">
        <v>2476</v>
      </c>
      <c r="K1927" s="50">
        <f t="shared" si="120"/>
        <v>6731</v>
      </c>
      <c r="L1927" s="38">
        <f t="shared" si="121"/>
        <v>815397</v>
      </c>
      <c r="M1927" t="str">
        <f t="shared" si="122"/>
        <v/>
      </c>
    </row>
    <row r="1928" spans="1:19" s="75" customFormat="1" hidden="1" outlineLevel="1">
      <c r="A1928"/>
      <c r="B1928" s="33">
        <v>44977</v>
      </c>
      <c r="C1928" s="34" t="s">
        <v>3201</v>
      </c>
      <c r="D1928" s="34" t="s">
        <v>2256</v>
      </c>
      <c r="E1928" s="34" t="s">
        <v>3202</v>
      </c>
      <c r="F1928" s="35">
        <v>551250</v>
      </c>
      <c r="G1928" s="36" t="s">
        <v>2255</v>
      </c>
      <c r="H1928" s="35">
        <v>55125</v>
      </c>
      <c r="I1928" s="34" t="s">
        <v>2432</v>
      </c>
      <c r="J1928" s="34" t="s">
        <v>2433</v>
      </c>
      <c r="K1928" s="50">
        <f t="shared" si="120"/>
        <v>6732</v>
      </c>
      <c r="L1928" s="38">
        <f t="shared" si="121"/>
        <v>606375</v>
      </c>
      <c r="M1928" t="str">
        <f t="shared" si="122"/>
        <v/>
      </c>
      <c r="N1928"/>
      <c r="O1928"/>
      <c r="P1928"/>
      <c r="Q1928"/>
      <c r="R1928"/>
      <c r="S1928"/>
    </row>
    <row r="1929" spans="1:19" s="75" customFormat="1" hidden="1" outlineLevel="1">
      <c r="A1929"/>
      <c r="B1929" s="33">
        <v>44978</v>
      </c>
      <c r="C1929" s="34" t="s">
        <v>5330</v>
      </c>
      <c r="D1929" s="34" t="s">
        <v>6550</v>
      </c>
      <c r="E1929" s="34" t="s">
        <v>6551</v>
      </c>
      <c r="F1929" s="35">
        <v>-86691</v>
      </c>
      <c r="G1929" s="36" t="s">
        <v>2255</v>
      </c>
      <c r="H1929" s="35">
        <v>-8669</v>
      </c>
      <c r="I1929" s="34" t="s">
        <v>2260</v>
      </c>
      <c r="J1929" s="34" t="s">
        <v>2261</v>
      </c>
      <c r="K1929">
        <f t="shared" si="120"/>
        <v>65</v>
      </c>
      <c r="L1929" s="38">
        <f t="shared" si="121"/>
        <v>-95360</v>
      </c>
      <c r="M1929" t="str">
        <f t="shared" si="122"/>
        <v>HT</v>
      </c>
      <c r="N1929"/>
      <c r="O1929"/>
      <c r="P1929"/>
      <c r="Q1929" t="e">
        <f>+VLOOKUP(K1929,'22.04.2023'!O$182:P$408,2,0)</f>
        <v>#N/A</v>
      </c>
      <c r="R1929"/>
      <c r="S1929"/>
    </row>
    <row r="1930" spans="1:19" s="75" customFormat="1" outlineLevel="1">
      <c r="A1930"/>
      <c r="B1930" s="33">
        <v>44978</v>
      </c>
      <c r="C1930" s="34" t="s">
        <v>6552</v>
      </c>
      <c r="D1930" s="34" t="s">
        <v>3460</v>
      </c>
      <c r="E1930" s="34" t="s">
        <v>6553</v>
      </c>
      <c r="F1930" s="35">
        <v>-441000</v>
      </c>
      <c r="G1930" s="36" t="s">
        <v>2255</v>
      </c>
      <c r="H1930" s="35">
        <v>-44100</v>
      </c>
      <c r="I1930" s="34" t="s">
        <v>2308</v>
      </c>
      <c r="J1930" s="34" t="s">
        <v>2309</v>
      </c>
      <c r="K1930">
        <f t="shared" si="120"/>
        <v>5068</v>
      </c>
      <c r="L1930" s="38">
        <f t="shared" si="121"/>
        <v>-485100</v>
      </c>
      <c r="M1930" t="str">
        <f t="shared" si="122"/>
        <v>HT</v>
      </c>
      <c r="N1930"/>
      <c r="O1930"/>
      <c r="P1930"/>
      <c r="Q1930">
        <f>+VLOOKUP(K1930,'22.04.2023'!O$182:P$408,2,0)</f>
        <v>-485100</v>
      </c>
      <c r="R1930" s="38">
        <f>+Q1930-L1930</f>
        <v>0</v>
      </c>
      <c r="S1930" t="s">
        <v>8325</v>
      </c>
    </row>
    <row r="1931" spans="1:19" s="75" customFormat="1" hidden="1" outlineLevel="1">
      <c r="A1931"/>
      <c r="B1931" s="33">
        <v>44978</v>
      </c>
      <c r="C1931" s="34" t="s">
        <v>6554</v>
      </c>
      <c r="D1931" s="34" t="s">
        <v>3460</v>
      </c>
      <c r="E1931" s="34" t="s">
        <v>6549</v>
      </c>
      <c r="F1931" s="35">
        <v>-123613</v>
      </c>
      <c r="G1931" s="36" t="s">
        <v>2568</v>
      </c>
      <c r="H1931" s="35">
        <v>-9889</v>
      </c>
      <c r="I1931" s="34" t="s">
        <v>2308</v>
      </c>
      <c r="J1931" s="34" t="s">
        <v>2309</v>
      </c>
      <c r="K1931">
        <f t="shared" si="120"/>
        <v>5116</v>
      </c>
      <c r="L1931" s="38">
        <f t="shared" si="121"/>
        <v>-133502</v>
      </c>
      <c r="M1931" t="str">
        <f t="shared" si="122"/>
        <v>HT</v>
      </c>
      <c r="N1931"/>
      <c r="O1931"/>
      <c r="P1931"/>
      <c r="Q1931" t="e">
        <f>+VLOOKUP(K1931,'22.04.2023'!O$182:P$408,2,0)</f>
        <v>#N/A</v>
      </c>
      <c r="R1931"/>
      <c r="S1931"/>
    </row>
    <row r="1932" spans="1:19" s="75" customFormat="1" outlineLevel="1">
      <c r="B1932" s="69">
        <v>44978</v>
      </c>
      <c r="C1932" s="70" t="s">
        <v>3203</v>
      </c>
      <c r="D1932" s="70" t="s">
        <v>2256</v>
      </c>
      <c r="E1932" s="70" t="s">
        <v>3204</v>
      </c>
      <c r="F1932" s="71">
        <v>1396105</v>
      </c>
      <c r="G1932" s="72" t="s">
        <v>2255</v>
      </c>
      <c r="H1932" s="71">
        <v>139611</v>
      </c>
      <c r="I1932" s="70" t="s">
        <v>2308</v>
      </c>
      <c r="J1932" s="70" t="s">
        <v>2309</v>
      </c>
      <c r="K1932" s="73">
        <f t="shared" si="120"/>
        <v>6763</v>
      </c>
      <c r="L1932" s="74">
        <f t="shared" si="121"/>
        <v>1535716</v>
      </c>
      <c r="M1932" s="75" t="str">
        <f t="shared" si="122"/>
        <v/>
      </c>
      <c r="Q1932" s="75">
        <f>+VLOOKUP(K1932,'20,04,2023'!Q$20:R$1052,2,0)</f>
        <v>1535716</v>
      </c>
      <c r="R1932" s="74">
        <f>Q1932-L1932</f>
        <v>0</v>
      </c>
      <c r="S1932" s="75" t="s">
        <v>8324</v>
      </c>
    </row>
    <row r="1933" spans="1:19" s="75" customFormat="1" hidden="1" outlineLevel="1">
      <c r="A1933"/>
      <c r="B1933" s="33">
        <v>44978</v>
      </c>
      <c r="C1933" s="34" t="s">
        <v>3205</v>
      </c>
      <c r="D1933" s="34" t="s">
        <v>2256</v>
      </c>
      <c r="E1933" s="34" t="s">
        <v>3206</v>
      </c>
      <c r="F1933" s="35">
        <v>530250</v>
      </c>
      <c r="G1933" s="36" t="s">
        <v>2255</v>
      </c>
      <c r="H1933" s="35">
        <v>53025</v>
      </c>
      <c r="I1933" s="34" t="s">
        <v>2308</v>
      </c>
      <c r="J1933" s="34" t="s">
        <v>2309</v>
      </c>
      <c r="K1933" s="50">
        <f t="shared" si="120"/>
        <v>6764</v>
      </c>
      <c r="L1933" s="38">
        <f t="shared" si="121"/>
        <v>583275</v>
      </c>
      <c r="M1933" t="str">
        <f t="shared" si="122"/>
        <v/>
      </c>
      <c r="N1933"/>
      <c r="O1933"/>
      <c r="P1933"/>
      <c r="Q1933"/>
      <c r="R1933"/>
      <c r="S1933"/>
    </row>
    <row r="1934" spans="1:19" s="75" customFormat="1" hidden="1" outlineLevel="1">
      <c r="A1934"/>
      <c r="B1934" s="33">
        <v>44978</v>
      </c>
      <c r="C1934" s="34" t="s">
        <v>3207</v>
      </c>
      <c r="D1934" s="34" t="s">
        <v>2256</v>
      </c>
      <c r="E1934" s="34" t="s">
        <v>3208</v>
      </c>
      <c r="F1934" s="35">
        <v>1632750</v>
      </c>
      <c r="G1934" s="36" t="s">
        <v>2255</v>
      </c>
      <c r="H1934" s="35">
        <v>163275</v>
      </c>
      <c r="I1934" s="34" t="s">
        <v>2396</v>
      </c>
      <c r="J1934" s="34" t="s">
        <v>2397</v>
      </c>
      <c r="K1934" s="50">
        <f t="shared" si="120"/>
        <v>6770</v>
      </c>
      <c r="L1934" s="38">
        <f t="shared" si="121"/>
        <v>1796025</v>
      </c>
      <c r="M1934" t="str">
        <f t="shared" si="122"/>
        <v/>
      </c>
      <c r="N1934"/>
      <c r="O1934"/>
      <c r="P1934"/>
      <c r="Q1934"/>
      <c r="R1934"/>
      <c r="S1934"/>
    </row>
    <row r="1935" spans="1:19" s="75" customFormat="1" hidden="1" outlineLevel="1">
      <c r="A1935"/>
      <c r="B1935" s="33">
        <v>44978</v>
      </c>
      <c r="C1935" s="34" t="s">
        <v>3209</v>
      </c>
      <c r="D1935" s="34" t="s">
        <v>2256</v>
      </c>
      <c r="E1935" s="34" t="s">
        <v>3210</v>
      </c>
      <c r="F1935" s="35">
        <v>2565770</v>
      </c>
      <c r="G1935" s="36" t="s">
        <v>2255</v>
      </c>
      <c r="H1935" s="35">
        <v>256577</v>
      </c>
      <c r="I1935" s="34" t="s">
        <v>2396</v>
      </c>
      <c r="J1935" s="34" t="s">
        <v>2397</v>
      </c>
      <c r="K1935" s="50">
        <f t="shared" si="120"/>
        <v>6771</v>
      </c>
      <c r="L1935" s="38">
        <f t="shared" si="121"/>
        <v>2822347</v>
      </c>
      <c r="M1935" t="str">
        <f t="shared" si="122"/>
        <v/>
      </c>
      <c r="N1935"/>
      <c r="O1935"/>
      <c r="P1935"/>
      <c r="Q1935"/>
      <c r="R1935"/>
      <c r="S1935"/>
    </row>
    <row r="1936" spans="1:19" s="75" customFormat="1" hidden="1" outlineLevel="1">
      <c r="A1936"/>
      <c r="B1936" s="33">
        <v>44978</v>
      </c>
      <c r="C1936" s="34" t="s">
        <v>3211</v>
      </c>
      <c r="D1936" s="34" t="s">
        <v>2256</v>
      </c>
      <c r="E1936" s="34" t="s">
        <v>3212</v>
      </c>
      <c r="F1936" s="35">
        <v>2705370</v>
      </c>
      <c r="G1936" s="36" t="s">
        <v>2255</v>
      </c>
      <c r="H1936" s="35">
        <v>270537</v>
      </c>
      <c r="I1936" s="34" t="s">
        <v>2518</v>
      </c>
      <c r="J1936" s="34" t="s">
        <v>2519</v>
      </c>
      <c r="K1936" s="50">
        <f t="shared" si="120"/>
        <v>6772</v>
      </c>
      <c r="L1936" s="38">
        <f t="shared" si="121"/>
        <v>2975907</v>
      </c>
      <c r="M1936" t="str">
        <f t="shared" si="122"/>
        <v/>
      </c>
      <c r="N1936"/>
      <c r="O1936"/>
      <c r="P1936"/>
      <c r="Q1936"/>
      <c r="R1936"/>
      <c r="S1936"/>
    </row>
    <row r="1937" spans="1:19" hidden="1" outlineLevel="1">
      <c r="B1937" s="33">
        <v>44978</v>
      </c>
      <c r="C1937" s="34" t="s">
        <v>3213</v>
      </c>
      <c r="D1937" s="34" t="s">
        <v>2256</v>
      </c>
      <c r="E1937" s="34" t="s">
        <v>3214</v>
      </c>
      <c r="F1937" s="35">
        <v>2163000</v>
      </c>
      <c r="G1937" s="36" t="s">
        <v>2255</v>
      </c>
      <c r="H1937" s="35">
        <v>216300</v>
      </c>
      <c r="I1937" s="34" t="s">
        <v>2518</v>
      </c>
      <c r="J1937" s="34" t="s">
        <v>2519</v>
      </c>
      <c r="K1937" s="50">
        <f t="shared" si="120"/>
        <v>6773</v>
      </c>
      <c r="L1937" s="38">
        <f t="shared" si="121"/>
        <v>2379300</v>
      </c>
      <c r="M1937" t="str">
        <f t="shared" si="122"/>
        <v/>
      </c>
    </row>
    <row r="1938" spans="1:19" s="75" customFormat="1" hidden="1" outlineLevel="1">
      <c r="A1938"/>
      <c r="B1938" s="33">
        <v>44978</v>
      </c>
      <c r="C1938" s="34" t="s">
        <v>3215</v>
      </c>
      <c r="D1938" s="34" t="s">
        <v>2256</v>
      </c>
      <c r="E1938" s="34" t="s">
        <v>3216</v>
      </c>
      <c r="F1938" s="35">
        <v>483720</v>
      </c>
      <c r="G1938" s="36" t="s">
        <v>2255</v>
      </c>
      <c r="H1938" s="35">
        <v>48372</v>
      </c>
      <c r="I1938" s="34" t="s">
        <v>2308</v>
      </c>
      <c r="J1938" s="34" t="s">
        <v>2309</v>
      </c>
      <c r="K1938" s="50">
        <f t="shared" si="120"/>
        <v>6774</v>
      </c>
      <c r="L1938" s="38">
        <f t="shared" si="121"/>
        <v>532092</v>
      </c>
      <c r="M1938" t="str">
        <f t="shared" si="122"/>
        <v/>
      </c>
      <c r="N1938"/>
      <c r="O1938"/>
      <c r="P1938"/>
      <c r="Q1938"/>
      <c r="R1938"/>
      <c r="S1938"/>
    </row>
    <row r="1939" spans="1:19" s="75" customFormat="1" hidden="1" outlineLevel="1">
      <c r="A1939"/>
      <c r="B1939" s="33">
        <v>44978</v>
      </c>
      <c r="C1939" s="34" t="s">
        <v>3217</v>
      </c>
      <c r="D1939" s="34" t="s">
        <v>2256</v>
      </c>
      <c r="E1939" s="34" t="s">
        <v>3218</v>
      </c>
      <c r="F1939" s="35">
        <v>1429452</v>
      </c>
      <c r="G1939" s="36" t="s">
        <v>2255</v>
      </c>
      <c r="H1939" s="35">
        <v>142945</v>
      </c>
      <c r="I1939" s="34" t="s">
        <v>2512</v>
      </c>
      <c r="J1939" s="34" t="s">
        <v>2513</v>
      </c>
      <c r="K1939" s="50">
        <f t="shared" si="120"/>
        <v>6775</v>
      </c>
      <c r="L1939" s="38">
        <f t="shared" si="121"/>
        <v>1572397</v>
      </c>
      <c r="M1939" t="str">
        <f t="shared" si="122"/>
        <v/>
      </c>
      <c r="N1939"/>
      <c r="O1939"/>
      <c r="P1939"/>
      <c r="Q1939"/>
      <c r="R1939"/>
      <c r="S1939"/>
    </row>
    <row r="1940" spans="1:19" s="75" customFormat="1" hidden="1" outlineLevel="1">
      <c r="A1940"/>
      <c r="B1940" s="33">
        <v>44978</v>
      </c>
      <c r="C1940" s="34" t="s">
        <v>3219</v>
      </c>
      <c r="D1940" s="34" t="s">
        <v>2256</v>
      </c>
      <c r="E1940" s="34" t="s">
        <v>3220</v>
      </c>
      <c r="F1940" s="35">
        <v>804377</v>
      </c>
      <c r="G1940" s="36" t="s">
        <v>2255</v>
      </c>
      <c r="H1940" s="35">
        <v>80438</v>
      </c>
      <c r="I1940" s="34" t="s">
        <v>2308</v>
      </c>
      <c r="J1940" s="34" t="s">
        <v>2309</v>
      </c>
      <c r="K1940" s="50">
        <f t="shared" si="120"/>
        <v>6779</v>
      </c>
      <c r="L1940" s="38">
        <f t="shared" si="121"/>
        <v>884815</v>
      </c>
      <c r="M1940" t="str">
        <f t="shared" si="122"/>
        <v/>
      </c>
      <c r="N1940"/>
      <c r="O1940"/>
      <c r="P1940"/>
      <c r="Q1940"/>
      <c r="R1940"/>
      <c r="S1940"/>
    </row>
    <row r="1941" spans="1:19" s="75" customFormat="1" hidden="1" outlineLevel="1">
      <c r="A1941"/>
      <c r="B1941" s="33">
        <v>44978</v>
      </c>
      <c r="C1941" s="34" t="s">
        <v>3221</v>
      </c>
      <c r="D1941" s="34" t="s">
        <v>2256</v>
      </c>
      <c r="E1941" s="34" t="s">
        <v>3222</v>
      </c>
      <c r="F1941" s="35">
        <v>530250</v>
      </c>
      <c r="G1941" s="36" t="s">
        <v>2255</v>
      </c>
      <c r="H1941" s="35">
        <v>53025</v>
      </c>
      <c r="I1941" s="34" t="s">
        <v>2308</v>
      </c>
      <c r="J1941" s="34" t="s">
        <v>2309</v>
      </c>
      <c r="K1941" s="50">
        <f t="shared" si="120"/>
        <v>6780</v>
      </c>
      <c r="L1941" s="38">
        <f t="shared" si="121"/>
        <v>583275</v>
      </c>
      <c r="M1941" t="str">
        <f t="shared" si="122"/>
        <v/>
      </c>
      <c r="N1941"/>
      <c r="O1941"/>
      <c r="P1941"/>
      <c r="Q1941"/>
      <c r="R1941"/>
      <c r="S1941"/>
    </row>
    <row r="1942" spans="1:19" s="75" customFormat="1" hidden="1" outlineLevel="1">
      <c r="A1942"/>
      <c r="B1942" s="33">
        <v>44978</v>
      </c>
      <c r="C1942" s="34" t="s">
        <v>3223</v>
      </c>
      <c r="D1942" s="34" t="s">
        <v>2256</v>
      </c>
      <c r="E1942" s="34" t="s">
        <v>3224</v>
      </c>
      <c r="F1942" s="35">
        <v>2659280</v>
      </c>
      <c r="G1942" s="36" t="s">
        <v>2255</v>
      </c>
      <c r="H1942" s="35">
        <v>265928</v>
      </c>
      <c r="I1942" s="34" t="s">
        <v>2643</v>
      </c>
      <c r="J1942" s="34" t="s">
        <v>2644</v>
      </c>
      <c r="K1942" s="50">
        <f t="shared" si="120"/>
        <v>6781</v>
      </c>
      <c r="L1942" s="38">
        <f t="shared" si="121"/>
        <v>2925208</v>
      </c>
      <c r="M1942" t="str">
        <f t="shared" si="122"/>
        <v/>
      </c>
      <c r="N1942"/>
      <c r="O1942"/>
      <c r="P1942"/>
      <c r="Q1942"/>
      <c r="R1942"/>
      <c r="S1942"/>
    </row>
    <row r="1943" spans="1:19" s="75" customFormat="1" hidden="1" outlineLevel="1">
      <c r="A1943"/>
      <c r="B1943" s="33">
        <v>44978</v>
      </c>
      <c r="C1943" s="34" t="s">
        <v>3225</v>
      </c>
      <c r="D1943" s="34" t="s">
        <v>2256</v>
      </c>
      <c r="E1943" s="34" t="s">
        <v>3226</v>
      </c>
      <c r="F1943" s="35">
        <v>587448</v>
      </c>
      <c r="G1943" s="36" t="s">
        <v>2255</v>
      </c>
      <c r="H1943" s="35">
        <v>58745</v>
      </c>
      <c r="I1943" s="34" t="s">
        <v>2308</v>
      </c>
      <c r="J1943" s="34" t="s">
        <v>2309</v>
      </c>
      <c r="K1943" s="50">
        <f t="shared" si="120"/>
        <v>6784</v>
      </c>
      <c r="L1943" s="38">
        <f t="shared" si="121"/>
        <v>646193</v>
      </c>
      <c r="M1943" t="str">
        <f t="shared" si="122"/>
        <v/>
      </c>
      <c r="N1943"/>
      <c r="O1943"/>
      <c r="P1943"/>
      <c r="Q1943"/>
      <c r="R1943"/>
      <c r="S1943"/>
    </row>
    <row r="1944" spans="1:19" s="75" customFormat="1" hidden="1" outlineLevel="1">
      <c r="A1944"/>
      <c r="B1944" s="33">
        <v>44978</v>
      </c>
      <c r="C1944" s="34" t="s">
        <v>6555</v>
      </c>
      <c r="D1944" s="34" t="s">
        <v>2256</v>
      </c>
      <c r="E1944" s="34" t="s">
        <v>6220</v>
      </c>
      <c r="F1944" s="35">
        <v>1924970</v>
      </c>
      <c r="G1944" s="36" t="s">
        <v>2255</v>
      </c>
      <c r="H1944" s="35">
        <v>192497</v>
      </c>
      <c r="I1944" s="34" t="s">
        <v>2666</v>
      </c>
      <c r="J1944" s="34" t="s">
        <v>2667</v>
      </c>
      <c r="K1944" s="50">
        <f t="shared" si="120"/>
        <v>6786</v>
      </c>
      <c r="L1944" s="38">
        <f t="shared" si="121"/>
        <v>2117467</v>
      </c>
      <c r="M1944" t="str">
        <f t="shared" si="122"/>
        <v/>
      </c>
      <c r="N1944"/>
      <c r="O1944"/>
      <c r="P1944"/>
      <c r="Q1944"/>
      <c r="R1944"/>
      <c r="S1944"/>
    </row>
    <row r="1945" spans="1:19" s="75" customFormat="1" hidden="1" outlineLevel="1">
      <c r="A1945"/>
      <c r="B1945" s="33">
        <v>44978</v>
      </c>
      <c r="C1945" s="34" t="s">
        <v>3227</v>
      </c>
      <c r="D1945" s="34" t="s">
        <v>2256</v>
      </c>
      <c r="E1945" s="34" t="s">
        <v>3228</v>
      </c>
      <c r="F1945" s="35">
        <v>530250</v>
      </c>
      <c r="G1945" s="36" t="s">
        <v>2255</v>
      </c>
      <c r="H1945" s="35">
        <v>53025</v>
      </c>
      <c r="I1945" s="34" t="s">
        <v>2308</v>
      </c>
      <c r="J1945" s="34" t="s">
        <v>2309</v>
      </c>
      <c r="K1945" s="50">
        <f t="shared" si="120"/>
        <v>6791</v>
      </c>
      <c r="L1945" s="38">
        <f t="shared" si="121"/>
        <v>583275</v>
      </c>
      <c r="M1945" t="str">
        <f t="shared" si="122"/>
        <v/>
      </c>
      <c r="N1945"/>
      <c r="O1945"/>
      <c r="P1945"/>
      <c r="Q1945"/>
      <c r="R1945"/>
      <c r="S1945"/>
    </row>
    <row r="1946" spans="1:19" s="75" customFormat="1" hidden="1" outlineLevel="1">
      <c r="A1946"/>
      <c r="B1946" s="33">
        <v>44978</v>
      </c>
      <c r="C1946" s="34" t="s">
        <v>3229</v>
      </c>
      <c r="D1946" s="34" t="s">
        <v>2256</v>
      </c>
      <c r="E1946" s="34" t="s">
        <v>3230</v>
      </c>
      <c r="F1946" s="35">
        <v>530250</v>
      </c>
      <c r="G1946" s="36" t="s">
        <v>2255</v>
      </c>
      <c r="H1946" s="35">
        <v>53025</v>
      </c>
      <c r="I1946" s="34" t="s">
        <v>2991</v>
      </c>
      <c r="J1946" s="34" t="s">
        <v>2992</v>
      </c>
      <c r="K1946" s="50">
        <f t="shared" si="120"/>
        <v>6797</v>
      </c>
      <c r="L1946" s="38">
        <f t="shared" si="121"/>
        <v>583275</v>
      </c>
      <c r="M1946" t="str">
        <f t="shared" si="122"/>
        <v/>
      </c>
      <c r="N1946"/>
      <c r="O1946"/>
      <c r="P1946"/>
      <c r="Q1946"/>
      <c r="R1946"/>
      <c r="S1946"/>
    </row>
    <row r="1947" spans="1:19" s="75" customFormat="1" hidden="1" outlineLevel="1">
      <c r="A1947"/>
      <c r="B1947" s="33">
        <v>44978</v>
      </c>
      <c r="C1947" s="34" t="s">
        <v>3231</v>
      </c>
      <c r="D1947" s="34" t="s">
        <v>2256</v>
      </c>
      <c r="E1947" s="34" t="s">
        <v>3232</v>
      </c>
      <c r="F1947" s="35">
        <v>3115630</v>
      </c>
      <c r="G1947" s="36" t="s">
        <v>2255</v>
      </c>
      <c r="H1947" s="35">
        <v>311563</v>
      </c>
      <c r="I1947" s="34" t="s">
        <v>2991</v>
      </c>
      <c r="J1947" s="34" t="s">
        <v>2992</v>
      </c>
      <c r="K1947" s="50">
        <f t="shared" si="120"/>
        <v>6798</v>
      </c>
      <c r="L1947" s="38">
        <f t="shared" si="121"/>
        <v>3427193</v>
      </c>
      <c r="M1947" t="str">
        <f t="shared" si="122"/>
        <v/>
      </c>
      <c r="N1947"/>
      <c r="O1947"/>
      <c r="P1947"/>
      <c r="Q1947"/>
      <c r="R1947"/>
      <c r="S1947"/>
    </row>
    <row r="1948" spans="1:19" s="75" customFormat="1" hidden="1" outlineLevel="1">
      <c r="A1948"/>
      <c r="B1948" s="33">
        <v>44978</v>
      </c>
      <c r="C1948" s="34" t="s">
        <v>3233</v>
      </c>
      <c r="D1948" s="34" t="s">
        <v>2256</v>
      </c>
      <c r="E1948" s="34" t="s">
        <v>3234</v>
      </c>
      <c r="F1948" s="35">
        <v>3671550</v>
      </c>
      <c r="G1948" s="36" t="s">
        <v>2255</v>
      </c>
      <c r="H1948" s="35">
        <v>367155</v>
      </c>
      <c r="I1948" s="34" t="s">
        <v>2535</v>
      </c>
      <c r="J1948" s="34" t="s">
        <v>2536</v>
      </c>
      <c r="K1948" s="50">
        <f t="shared" si="120"/>
        <v>6805</v>
      </c>
      <c r="L1948" s="38">
        <f t="shared" si="121"/>
        <v>4038705</v>
      </c>
      <c r="M1948" t="str">
        <f t="shared" si="122"/>
        <v/>
      </c>
      <c r="N1948"/>
      <c r="O1948"/>
      <c r="P1948"/>
      <c r="Q1948"/>
      <c r="R1948"/>
      <c r="S1948"/>
    </row>
    <row r="1949" spans="1:19" s="75" customFormat="1" hidden="1" outlineLevel="1">
      <c r="A1949"/>
      <c r="B1949" s="33">
        <v>44978</v>
      </c>
      <c r="C1949" s="34" t="s">
        <v>3235</v>
      </c>
      <c r="D1949" s="34" t="s">
        <v>2256</v>
      </c>
      <c r="E1949" s="34" t="s">
        <v>3236</v>
      </c>
      <c r="F1949" s="35">
        <v>3026602</v>
      </c>
      <c r="G1949" s="36" t="s">
        <v>2255</v>
      </c>
      <c r="H1949" s="35">
        <v>302660</v>
      </c>
      <c r="I1949" s="34" t="s">
        <v>2535</v>
      </c>
      <c r="J1949" s="34" t="s">
        <v>2536</v>
      </c>
      <c r="K1949" s="50">
        <f t="shared" si="120"/>
        <v>6806</v>
      </c>
      <c r="L1949" s="38">
        <f t="shared" si="121"/>
        <v>3329262</v>
      </c>
      <c r="M1949" t="str">
        <f t="shared" si="122"/>
        <v/>
      </c>
      <c r="N1949"/>
      <c r="O1949"/>
      <c r="P1949"/>
      <c r="Q1949"/>
      <c r="R1949"/>
      <c r="S1949"/>
    </row>
    <row r="1950" spans="1:19" s="75" customFormat="1" outlineLevel="1">
      <c r="B1950" s="69">
        <v>44978</v>
      </c>
      <c r="C1950" s="70" t="s">
        <v>3237</v>
      </c>
      <c r="D1950" s="70" t="s">
        <v>2256</v>
      </c>
      <c r="E1950" s="70" t="s">
        <v>3238</v>
      </c>
      <c r="F1950" s="71">
        <v>1242054</v>
      </c>
      <c r="G1950" s="72" t="s">
        <v>2255</v>
      </c>
      <c r="H1950" s="71">
        <v>124205</v>
      </c>
      <c r="I1950" s="70" t="s">
        <v>2265</v>
      </c>
      <c r="J1950" s="70" t="s">
        <v>2266</v>
      </c>
      <c r="K1950" s="73">
        <f t="shared" si="120"/>
        <v>6807</v>
      </c>
      <c r="L1950" s="74">
        <f t="shared" si="121"/>
        <v>1366259</v>
      </c>
      <c r="M1950" s="75" t="str">
        <f t="shared" si="122"/>
        <v/>
      </c>
      <c r="Q1950" s="75">
        <f>+VLOOKUP(K1950,'20,04,2023'!Q$20:R$1052,2,0)</f>
        <v>1366259</v>
      </c>
      <c r="R1950" s="74">
        <f>Q1950-L1950</f>
        <v>0</v>
      </c>
      <c r="S1950" s="75" t="s">
        <v>8324</v>
      </c>
    </row>
    <row r="1951" spans="1:19" s="75" customFormat="1" hidden="1" outlineLevel="1">
      <c r="A1951"/>
      <c r="B1951" s="33">
        <v>45020</v>
      </c>
      <c r="C1951" s="34" t="s">
        <v>4853</v>
      </c>
      <c r="D1951" s="34" t="s">
        <v>2256</v>
      </c>
      <c r="E1951" s="34" t="s">
        <v>2535</v>
      </c>
      <c r="F1951" s="35">
        <v>7343100</v>
      </c>
      <c r="G1951" s="36" t="s">
        <v>2255</v>
      </c>
      <c r="H1951" s="35">
        <v>734310</v>
      </c>
      <c r="I1951" s="34" t="s">
        <v>2535</v>
      </c>
      <c r="J1951" s="34" t="s">
        <v>2536</v>
      </c>
      <c r="K1951" s="50">
        <f t="shared" si="120"/>
        <v>19269</v>
      </c>
      <c r="L1951" s="38">
        <f t="shared" si="121"/>
        <v>8077410</v>
      </c>
      <c r="M1951" t="str">
        <f t="shared" si="122"/>
        <v/>
      </c>
      <c r="N1951"/>
      <c r="O1951"/>
      <c r="P1951"/>
      <c r="Q1951"/>
      <c r="R1951"/>
      <c r="S1951"/>
    </row>
    <row r="1952" spans="1:19" s="75" customFormat="1" hidden="1" outlineLevel="1">
      <c r="A1952"/>
      <c r="B1952" s="33">
        <v>45020</v>
      </c>
      <c r="C1952" s="34" t="s">
        <v>4854</v>
      </c>
      <c r="D1952" s="34" t="s">
        <v>2256</v>
      </c>
      <c r="E1952" s="34" t="s">
        <v>2535</v>
      </c>
      <c r="F1952" s="35">
        <v>1796607</v>
      </c>
      <c r="G1952" s="36" t="s">
        <v>2255</v>
      </c>
      <c r="H1952" s="35">
        <v>179661</v>
      </c>
      <c r="I1952" s="34" t="s">
        <v>2535</v>
      </c>
      <c r="J1952" s="34" t="s">
        <v>2536</v>
      </c>
      <c r="K1952" s="50">
        <f t="shared" si="120"/>
        <v>19270</v>
      </c>
      <c r="L1952" s="38">
        <f t="shared" si="121"/>
        <v>1976268</v>
      </c>
      <c r="M1952" t="str">
        <f t="shared" si="122"/>
        <v/>
      </c>
      <c r="N1952"/>
      <c r="O1952"/>
      <c r="P1952"/>
      <c r="Q1952"/>
      <c r="R1952"/>
      <c r="S1952"/>
    </row>
    <row r="1953" spans="1:19" s="75" customFormat="1" hidden="1" outlineLevel="1">
      <c r="A1953"/>
      <c r="B1953" s="33">
        <v>44978</v>
      </c>
      <c r="C1953" s="34" t="s">
        <v>3243</v>
      </c>
      <c r="D1953" s="34" t="s">
        <v>2256</v>
      </c>
      <c r="E1953" s="34" t="s">
        <v>3244</v>
      </c>
      <c r="F1953" s="35">
        <v>2065685</v>
      </c>
      <c r="G1953" s="36" t="s">
        <v>2255</v>
      </c>
      <c r="H1953" s="35">
        <v>206569</v>
      </c>
      <c r="I1953" s="34" t="s">
        <v>2565</v>
      </c>
      <c r="J1953" s="34" t="s">
        <v>2566</v>
      </c>
      <c r="K1953" s="50">
        <f t="shared" si="120"/>
        <v>6819</v>
      </c>
      <c r="L1953" s="38">
        <f t="shared" si="121"/>
        <v>2272254</v>
      </c>
      <c r="M1953" t="str">
        <f t="shared" si="122"/>
        <v/>
      </c>
      <c r="N1953"/>
      <c r="O1953"/>
      <c r="P1953"/>
      <c r="Q1953"/>
      <c r="R1953"/>
      <c r="S1953"/>
    </row>
    <row r="1954" spans="1:19" hidden="1" outlineLevel="1">
      <c r="B1954" s="33">
        <v>44978</v>
      </c>
      <c r="C1954" s="34" t="s">
        <v>3245</v>
      </c>
      <c r="D1954" s="34" t="s">
        <v>2256</v>
      </c>
      <c r="E1954" s="34" t="s">
        <v>3246</v>
      </c>
      <c r="F1954" s="35">
        <v>1060500</v>
      </c>
      <c r="G1954" s="36" t="s">
        <v>2255</v>
      </c>
      <c r="H1954" s="35">
        <v>106050</v>
      </c>
      <c r="I1954" s="34" t="s">
        <v>2308</v>
      </c>
      <c r="J1954" s="34" t="s">
        <v>2309</v>
      </c>
      <c r="K1954" s="50">
        <f t="shared" si="120"/>
        <v>6822</v>
      </c>
      <c r="L1954" s="38">
        <f t="shared" si="121"/>
        <v>1166550</v>
      </c>
      <c r="M1954" t="str">
        <f t="shared" si="122"/>
        <v/>
      </c>
    </row>
    <row r="1955" spans="1:19" s="75" customFormat="1" hidden="1" outlineLevel="1">
      <c r="A1955"/>
      <c r="B1955" s="33">
        <v>44978</v>
      </c>
      <c r="C1955" s="34" t="s">
        <v>3247</v>
      </c>
      <c r="D1955" s="34" t="s">
        <v>2256</v>
      </c>
      <c r="E1955" s="34" t="s">
        <v>3248</v>
      </c>
      <c r="F1955" s="35">
        <v>962485</v>
      </c>
      <c r="G1955" s="36" t="s">
        <v>2255</v>
      </c>
      <c r="H1955" s="35">
        <v>96249</v>
      </c>
      <c r="I1955" s="34" t="s">
        <v>2308</v>
      </c>
      <c r="J1955" s="34" t="s">
        <v>2309</v>
      </c>
      <c r="K1955" s="50">
        <f t="shared" si="120"/>
        <v>6823</v>
      </c>
      <c r="L1955" s="38">
        <f t="shared" si="121"/>
        <v>1058734</v>
      </c>
      <c r="M1955" t="str">
        <f t="shared" si="122"/>
        <v/>
      </c>
      <c r="N1955"/>
      <c r="O1955"/>
      <c r="P1955"/>
      <c r="Q1955"/>
      <c r="R1955"/>
      <c r="S1955"/>
    </row>
    <row r="1956" spans="1:19" s="75" customFormat="1" hidden="1" outlineLevel="1">
      <c r="A1956"/>
      <c r="B1956" s="33">
        <v>44978</v>
      </c>
      <c r="C1956" s="34" t="s">
        <v>3249</v>
      </c>
      <c r="D1956" s="34" t="s">
        <v>2256</v>
      </c>
      <c r="E1956" s="34" t="s">
        <v>3250</v>
      </c>
      <c r="F1956" s="35">
        <v>868975</v>
      </c>
      <c r="G1956" s="36" t="s">
        <v>2255</v>
      </c>
      <c r="H1956" s="35">
        <v>86898</v>
      </c>
      <c r="I1956" s="34" t="s">
        <v>2308</v>
      </c>
      <c r="J1956" s="34" t="s">
        <v>2309</v>
      </c>
      <c r="K1956" s="50">
        <f t="shared" si="120"/>
        <v>6824</v>
      </c>
      <c r="L1956" s="38">
        <f t="shared" si="121"/>
        <v>955873</v>
      </c>
      <c r="M1956" t="str">
        <f t="shared" si="122"/>
        <v/>
      </c>
      <c r="N1956"/>
      <c r="O1956"/>
      <c r="P1956"/>
      <c r="Q1956"/>
      <c r="R1956"/>
      <c r="S1956"/>
    </row>
    <row r="1957" spans="1:19" s="75" customFormat="1" hidden="1" outlineLevel="1">
      <c r="A1957"/>
      <c r="B1957" s="33">
        <v>44978</v>
      </c>
      <c r="C1957" s="34" t="s">
        <v>3251</v>
      </c>
      <c r="D1957" s="34" t="s">
        <v>2256</v>
      </c>
      <c r="E1957" s="34" t="s">
        <v>3252</v>
      </c>
      <c r="F1957" s="35">
        <v>517701</v>
      </c>
      <c r="G1957" s="36" t="s">
        <v>2255</v>
      </c>
      <c r="H1957" s="35">
        <v>51770</v>
      </c>
      <c r="I1957" s="34" t="s">
        <v>2308</v>
      </c>
      <c r="J1957" s="34" t="s">
        <v>2309</v>
      </c>
      <c r="K1957" s="50">
        <f t="shared" si="120"/>
        <v>6828</v>
      </c>
      <c r="L1957" s="38">
        <f t="shared" si="121"/>
        <v>569471</v>
      </c>
      <c r="M1957" t="str">
        <f t="shared" si="122"/>
        <v/>
      </c>
      <c r="N1957"/>
      <c r="O1957"/>
      <c r="P1957"/>
      <c r="Q1957"/>
      <c r="R1957"/>
      <c r="S1957"/>
    </row>
    <row r="1958" spans="1:19" hidden="1" outlineLevel="1">
      <c r="B1958" s="33">
        <v>44978</v>
      </c>
      <c r="C1958" s="34" t="s">
        <v>3253</v>
      </c>
      <c r="D1958" s="34" t="s">
        <v>2256</v>
      </c>
      <c r="E1958" s="34" t="s">
        <v>3254</v>
      </c>
      <c r="F1958" s="35">
        <v>618065</v>
      </c>
      <c r="G1958" s="36" t="s">
        <v>2255</v>
      </c>
      <c r="H1958" s="35">
        <v>61807</v>
      </c>
      <c r="I1958" s="34" t="s">
        <v>2308</v>
      </c>
      <c r="J1958" s="34" t="s">
        <v>2309</v>
      </c>
      <c r="K1958" s="50">
        <f t="shared" si="120"/>
        <v>6829</v>
      </c>
      <c r="L1958" s="38">
        <f t="shared" si="121"/>
        <v>679872</v>
      </c>
      <c r="M1958" t="str">
        <f t="shared" si="122"/>
        <v/>
      </c>
    </row>
    <row r="1959" spans="1:19" hidden="1" outlineLevel="1">
      <c r="B1959" s="33">
        <v>44978</v>
      </c>
      <c r="C1959" s="34" t="s">
        <v>3255</v>
      </c>
      <c r="D1959" s="34" t="s">
        <v>2256</v>
      </c>
      <c r="E1959" s="34" t="s">
        <v>3256</v>
      </c>
      <c r="F1959" s="35">
        <v>1173355</v>
      </c>
      <c r="G1959" s="36" t="s">
        <v>2255</v>
      </c>
      <c r="H1959" s="35">
        <v>117336</v>
      </c>
      <c r="I1959" s="34" t="s">
        <v>2308</v>
      </c>
      <c r="J1959" s="34" t="s">
        <v>2309</v>
      </c>
      <c r="K1959" s="50">
        <f t="shared" si="120"/>
        <v>6830</v>
      </c>
      <c r="L1959" s="38">
        <f t="shared" si="121"/>
        <v>1290691</v>
      </c>
      <c r="M1959" t="str">
        <f t="shared" si="122"/>
        <v/>
      </c>
    </row>
    <row r="1960" spans="1:19" s="75" customFormat="1" hidden="1" outlineLevel="1">
      <c r="A1960"/>
      <c r="B1960" s="33">
        <v>44979</v>
      </c>
      <c r="C1960" s="34" t="s">
        <v>5377</v>
      </c>
      <c r="D1960" s="34" t="s">
        <v>5265</v>
      </c>
      <c r="E1960" s="34" t="s">
        <v>6556</v>
      </c>
      <c r="F1960" s="35">
        <v>-222116</v>
      </c>
      <c r="G1960" s="36" t="s">
        <v>2255</v>
      </c>
      <c r="H1960" s="35">
        <v>-22212</v>
      </c>
      <c r="I1960" s="34" t="s">
        <v>2991</v>
      </c>
      <c r="J1960" s="34" t="s">
        <v>2992</v>
      </c>
      <c r="K1960">
        <f t="shared" si="120"/>
        <v>111</v>
      </c>
      <c r="L1960" s="38">
        <f t="shared" si="121"/>
        <v>-244328</v>
      </c>
      <c r="M1960" t="str">
        <f t="shared" si="122"/>
        <v>HT</v>
      </c>
      <c r="N1960"/>
      <c r="O1960"/>
      <c r="P1960"/>
      <c r="Q1960">
        <v>0</v>
      </c>
      <c r="R1960" s="38">
        <f>+Q1960-L1960</f>
        <v>244328</v>
      </c>
      <c r="S1960"/>
    </row>
    <row r="1961" spans="1:19" s="75" customFormat="1" hidden="1" outlineLevel="1">
      <c r="A1961"/>
      <c r="B1961" s="33">
        <v>44979</v>
      </c>
      <c r="C1961" s="34" t="s">
        <v>5379</v>
      </c>
      <c r="D1961" s="34" t="s">
        <v>5265</v>
      </c>
      <c r="E1961" s="34" t="s">
        <v>6556</v>
      </c>
      <c r="F1961" s="35">
        <v>-297000</v>
      </c>
      <c r="G1961" s="36" t="s">
        <v>2568</v>
      </c>
      <c r="H1961" s="35">
        <v>-23760</v>
      </c>
      <c r="I1961" s="34" t="s">
        <v>2991</v>
      </c>
      <c r="J1961" s="34" t="s">
        <v>2992</v>
      </c>
      <c r="K1961">
        <f t="shared" si="120"/>
        <v>112</v>
      </c>
      <c r="L1961" s="38">
        <f t="shared" si="121"/>
        <v>-320760</v>
      </c>
      <c r="M1961" t="str">
        <f t="shared" si="122"/>
        <v>HT</v>
      </c>
      <c r="N1961"/>
      <c r="O1961"/>
      <c r="P1961"/>
      <c r="Q1961" t="e">
        <f>+VLOOKUP(K1961,'22.04.2023'!O$182:P$408,2,0)</f>
        <v>#N/A</v>
      </c>
      <c r="R1961"/>
      <c r="S1961"/>
    </row>
    <row r="1962" spans="1:19" s="75" customFormat="1" hidden="1" outlineLevel="1">
      <c r="A1962"/>
      <c r="B1962" s="33">
        <v>44979</v>
      </c>
      <c r="C1962" s="34" t="s">
        <v>6557</v>
      </c>
      <c r="D1962" s="34" t="s">
        <v>2961</v>
      </c>
      <c r="E1962" s="34" t="s">
        <v>6558</v>
      </c>
      <c r="F1962" s="35">
        <v>-91068</v>
      </c>
      <c r="G1962" s="36" t="s">
        <v>2568</v>
      </c>
      <c r="H1962" s="35">
        <v>-7285</v>
      </c>
      <c r="I1962" s="34" t="s">
        <v>2265</v>
      </c>
      <c r="J1962" s="34" t="s">
        <v>2266</v>
      </c>
      <c r="K1962">
        <f t="shared" si="120"/>
        <v>577</v>
      </c>
      <c r="L1962" s="38">
        <f t="shared" si="121"/>
        <v>-98353</v>
      </c>
      <c r="M1962" t="str">
        <f t="shared" si="122"/>
        <v>HT</v>
      </c>
      <c r="N1962"/>
      <c r="O1962"/>
      <c r="P1962"/>
      <c r="Q1962" t="e">
        <f>+VLOOKUP(K1962,'22.04.2023'!O$182:P$408,2,0)</f>
        <v>#N/A</v>
      </c>
      <c r="R1962"/>
      <c r="S1962"/>
    </row>
    <row r="1963" spans="1:19" s="75" customFormat="1" hidden="1" outlineLevel="1">
      <c r="A1963"/>
      <c r="B1963" s="33">
        <v>45021</v>
      </c>
      <c r="C1963" s="34" t="s">
        <v>4861</v>
      </c>
      <c r="D1963" s="34" t="s">
        <v>2256</v>
      </c>
      <c r="E1963" s="34" t="s">
        <v>2685</v>
      </c>
      <c r="F1963" s="35">
        <v>582462</v>
      </c>
      <c r="G1963" s="36" t="s">
        <v>2255</v>
      </c>
      <c r="H1963" s="35">
        <v>58246</v>
      </c>
      <c r="I1963" s="34" t="s">
        <v>2308</v>
      </c>
      <c r="J1963" s="34" t="s">
        <v>2309</v>
      </c>
      <c r="K1963" s="50">
        <f t="shared" si="120"/>
        <v>19281</v>
      </c>
      <c r="L1963" s="38">
        <f t="shared" si="121"/>
        <v>640708</v>
      </c>
      <c r="M1963" t="str">
        <f t="shared" si="122"/>
        <v/>
      </c>
      <c r="N1963"/>
      <c r="O1963"/>
      <c r="P1963"/>
      <c r="Q1963"/>
      <c r="R1963"/>
      <c r="S1963"/>
    </row>
    <row r="1964" spans="1:19" s="75" customFormat="1" hidden="1" outlineLevel="1">
      <c r="A1964"/>
      <c r="B1964" s="33">
        <v>44979</v>
      </c>
      <c r="C1964" s="34" t="s">
        <v>6561</v>
      </c>
      <c r="D1964" s="34" t="s">
        <v>2961</v>
      </c>
      <c r="E1964" s="34" t="s">
        <v>6562</v>
      </c>
      <c r="F1964" s="35">
        <v>-877215</v>
      </c>
      <c r="G1964" s="36" t="s">
        <v>2568</v>
      </c>
      <c r="H1964" s="35">
        <v>-70177</v>
      </c>
      <c r="I1964" s="34" t="s">
        <v>2265</v>
      </c>
      <c r="J1964" s="34" t="s">
        <v>2266</v>
      </c>
      <c r="K1964">
        <f t="shared" si="120"/>
        <v>579</v>
      </c>
      <c r="L1964" s="38">
        <f t="shared" si="121"/>
        <v>-947392</v>
      </c>
      <c r="M1964" t="str">
        <f t="shared" si="122"/>
        <v>HT</v>
      </c>
      <c r="N1964"/>
      <c r="O1964"/>
      <c r="P1964"/>
      <c r="Q1964" t="e">
        <f>+VLOOKUP(K1964,'22.04.2023'!O$182:P$408,2,0)</f>
        <v>#N/A</v>
      </c>
      <c r="R1964"/>
      <c r="S1964"/>
    </row>
    <row r="1965" spans="1:19" hidden="1" outlineLevel="1">
      <c r="B1965" s="33">
        <v>44979</v>
      </c>
      <c r="C1965" s="34" t="s">
        <v>6563</v>
      </c>
      <c r="D1965" s="34" t="s">
        <v>3460</v>
      </c>
      <c r="E1965" s="34" t="s">
        <v>6564</v>
      </c>
      <c r="F1965" s="35">
        <v>-91067</v>
      </c>
      <c r="G1965" s="36" t="s">
        <v>2255</v>
      </c>
      <c r="H1965" s="35">
        <v>-9107</v>
      </c>
      <c r="I1965" s="34" t="s">
        <v>2308</v>
      </c>
      <c r="J1965" s="34" t="s">
        <v>2309</v>
      </c>
      <c r="K1965">
        <f t="shared" si="120"/>
        <v>5227</v>
      </c>
      <c r="L1965" s="38">
        <f t="shared" si="121"/>
        <v>-100174</v>
      </c>
      <c r="M1965" t="str">
        <f t="shared" si="122"/>
        <v>HT</v>
      </c>
      <c r="Q1965" t="e">
        <f>+VLOOKUP(K1965,'22.04.2023'!O$182:P$408,2,0)</f>
        <v>#N/A</v>
      </c>
    </row>
    <row r="1966" spans="1:19" s="75" customFormat="1" hidden="1" outlineLevel="1">
      <c r="A1966"/>
      <c r="B1966" s="33">
        <v>45021</v>
      </c>
      <c r="C1966" s="34" t="s">
        <v>4864</v>
      </c>
      <c r="D1966" s="34" t="s">
        <v>2256</v>
      </c>
      <c r="E1966" s="34" t="s">
        <v>2362</v>
      </c>
      <c r="F1966" s="35">
        <v>804377</v>
      </c>
      <c r="G1966" s="36" t="s">
        <v>2255</v>
      </c>
      <c r="H1966" s="35">
        <v>80438</v>
      </c>
      <c r="I1966" s="34" t="s">
        <v>2308</v>
      </c>
      <c r="J1966" s="34" t="s">
        <v>2309</v>
      </c>
      <c r="K1966" s="50">
        <f t="shared" si="120"/>
        <v>19284</v>
      </c>
      <c r="L1966" s="38">
        <f t="shared" si="121"/>
        <v>884815</v>
      </c>
      <c r="M1966" t="str">
        <f t="shared" si="122"/>
        <v/>
      </c>
      <c r="N1966"/>
      <c r="O1966"/>
      <c r="P1966"/>
      <c r="Q1966"/>
      <c r="R1966"/>
      <c r="S1966"/>
    </row>
    <row r="1967" spans="1:19" s="75" customFormat="1" hidden="1" outlineLevel="1">
      <c r="A1967"/>
      <c r="B1967" s="33">
        <v>45021</v>
      </c>
      <c r="C1967" s="34" t="s">
        <v>4865</v>
      </c>
      <c r="D1967" s="34" t="s">
        <v>2256</v>
      </c>
      <c r="E1967" s="34" t="s">
        <v>2423</v>
      </c>
      <c r="F1967" s="35">
        <v>704013</v>
      </c>
      <c r="G1967" s="36" t="s">
        <v>2255</v>
      </c>
      <c r="H1967" s="35">
        <v>70401</v>
      </c>
      <c r="I1967" s="34" t="s">
        <v>2308</v>
      </c>
      <c r="J1967" s="34" t="s">
        <v>2309</v>
      </c>
      <c r="K1967" s="50">
        <f t="shared" si="120"/>
        <v>19287</v>
      </c>
      <c r="L1967" s="38">
        <f t="shared" si="121"/>
        <v>774414</v>
      </c>
      <c r="M1967" t="str">
        <f t="shared" si="122"/>
        <v/>
      </c>
      <c r="N1967"/>
      <c r="O1967"/>
      <c r="P1967"/>
      <c r="Q1967"/>
      <c r="R1967"/>
      <c r="S1967"/>
    </row>
    <row r="1968" spans="1:19" s="75" customFormat="1" hidden="1" outlineLevel="1">
      <c r="A1968"/>
      <c r="B1968" s="33">
        <v>44979</v>
      </c>
      <c r="C1968" s="34" t="s">
        <v>3259</v>
      </c>
      <c r="D1968" s="34" t="s">
        <v>2256</v>
      </c>
      <c r="E1968" s="34" t="s">
        <v>3260</v>
      </c>
      <c r="F1968" s="35">
        <v>1109206</v>
      </c>
      <c r="G1968" s="36" t="s">
        <v>2255</v>
      </c>
      <c r="H1968" s="35">
        <v>110921</v>
      </c>
      <c r="I1968" s="34" t="s">
        <v>2308</v>
      </c>
      <c r="J1968" s="34" t="s">
        <v>2309</v>
      </c>
      <c r="K1968" s="50">
        <f t="shared" si="120"/>
        <v>6834</v>
      </c>
      <c r="L1968" s="38">
        <f t="shared" si="121"/>
        <v>1220127</v>
      </c>
      <c r="M1968" t="str">
        <f t="shared" si="122"/>
        <v/>
      </c>
      <c r="N1968"/>
      <c r="O1968"/>
      <c r="P1968"/>
      <c r="Q1968"/>
      <c r="R1968"/>
      <c r="S1968"/>
    </row>
    <row r="1969" spans="1:19" s="75" customFormat="1" hidden="1" outlineLevel="1">
      <c r="A1969"/>
      <c r="B1969" s="33">
        <v>44979</v>
      </c>
      <c r="C1969" s="34" t="s">
        <v>3261</v>
      </c>
      <c r="D1969" s="34" t="s">
        <v>2256</v>
      </c>
      <c r="E1969" s="34" t="s">
        <v>3262</v>
      </c>
      <c r="F1969" s="35">
        <v>3376970</v>
      </c>
      <c r="G1969" s="36" t="s">
        <v>2255</v>
      </c>
      <c r="H1969" s="35">
        <v>337697</v>
      </c>
      <c r="I1969" s="34" t="s">
        <v>2742</v>
      </c>
      <c r="J1969" s="34" t="s">
        <v>2743</v>
      </c>
      <c r="K1969" s="50">
        <f t="shared" si="120"/>
        <v>6835</v>
      </c>
      <c r="L1969" s="38">
        <f t="shared" si="121"/>
        <v>3714667</v>
      </c>
      <c r="M1969" t="str">
        <f t="shared" si="122"/>
        <v/>
      </c>
      <c r="N1969"/>
      <c r="O1969"/>
      <c r="P1969"/>
      <c r="Q1969"/>
      <c r="R1969"/>
      <c r="S1969"/>
    </row>
    <row r="1970" spans="1:19" s="75" customFormat="1" hidden="1" outlineLevel="1">
      <c r="A1970"/>
      <c r="B1970" s="33">
        <v>44979</v>
      </c>
      <c r="C1970" s="34" t="s">
        <v>3263</v>
      </c>
      <c r="D1970" s="34" t="s">
        <v>2256</v>
      </c>
      <c r="E1970" s="34" t="s">
        <v>3264</v>
      </c>
      <c r="F1970" s="35">
        <v>704013</v>
      </c>
      <c r="G1970" s="36" t="s">
        <v>2255</v>
      </c>
      <c r="H1970" s="35">
        <v>70401</v>
      </c>
      <c r="I1970" s="34" t="s">
        <v>2308</v>
      </c>
      <c r="J1970" s="34" t="s">
        <v>2309</v>
      </c>
      <c r="K1970" s="50">
        <f t="shared" si="120"/>
        <v>6836</v>
      </c>
      <c r="L1970" s="38">
        <f t="shared" si="121"/>
        <v>774414</v>
      </c>
      <c r="M1970" t="str">
        <f t="shared" si="122"/>
        <v/>
      </c>
      <c r="N1970"/>
      <c r="O1970"/>
      <c r="P1970"/>
      <c r="Q1970"/>
      <c r="R1970"/>
      <c r="S1970"/>
    </row>
    <row r="1971" spans="1:19" hidden="1" outlineLevel="1">
      <c r="B1971" s="33">
        <v>45021</v>
      </c>
      <c r="C1971" s="34" t="s">
        <v>4868</v>
      </c>
      <c r="D1971" s="34" t="s">
        <v>2256</v>
      </c>
      <c r="E1971" s="34" t="s">
        <v>2373</v>
      </c>
      <c r="F1971" s="35">
        <v>440586</v>
      </c>
      <c r="G1971" s="36" t="s">
        <v>2255</v>
      </c>
      <c r="H1971" s="35">
        <v>44059</v>
      </c>
      <c r="I1971" s="34" t="s">
        <v>2308</v>
      </c>
      <c r="J1971" s="34" t="s">
        <v>2309</v>
      </c>
      <c r="K1971" s="50">
        <f t="shared" si="120"/>
        <v>19292</v>
      </c>
      <c r="L1971" s="38">
        <f t="shared" si="121"/>
        <v>484645</v>
      </c>
      <c r="M1971" t="str">
        <f t="shared" si="122"/>
        <v/>
      </c>
    </row>
    <row r="1972" spans="1:19" s="75" customFormat="1" hidden="1" outlineLevel="1">
      <c r="A1972"/>
      <c r="B1972" s="33">
        <v>45021</v>
      </c>
      <c r="C1972" s="34" t="s">
        <v>4869</v>
      </c>
      <c r="D1972" s="34" t="s">
        <v>2256</v>
      </c>
      <c r="E1972" s="34" t="s">
        <v>2359</v>
      </c>
      <c r="F1972" s="35">
        <v>956252</v>
      </c>
      <c r="G1972" s="36" t="s">
        <v>2255</v>
      </c>
      <c r="H1972" s="35">
        <v>95625</v>
      </c>
      <c r="I1972" s="34" t="s">
        <v>2308</v>
      </c>
      <c r="J1972" s="34" t="s">
        <v>2309</v>
      </c>
      <c r="K1972" s="50">
        <f t="shared" si="120"/>
        <v>19294</v>
      </c>
      <c r="L1972" s="38">
        <f t="shared" si="121"/>
        <v>1051877</v>
      </c>
      <c r="M1972" t="str">
        <f t="shared" si="122"/>
        <v/>
      </c>
      <c r="N1972"/>
      <c r="O1972"/>
      <c r="P1972"/>
      <c r="Q1972"/>
      <c r="R1972"/>
      <c r="S1972"/>
    </row>
    <row r="1973" spans="1:19" s="75" customFormat="1" hidden="1" outlineLevel="1">
      <c r="A1973"/>
      <c r="B1973" s="33">
        <v>44979</v>
      </c>
      <c r="C1973" s="34" t="s">
        <v>3269</v>
      </c>
      <c r="D1973" s="34" t="s">
        <v>2256</v>
      </c>
      <c r="E1973" s="34" t="s">
        <v>3270</v>
      </c>
      <c r="F1973" s="35">
        <v>553467</v>
      </c>
      <c r="G1973" s="36" t="s">
        <v>2255</v>
      </c>
      <c r="H1973" s="35">
        <v>55347</v>
      </c>
      <c r="I1973" s="34" t="s">
        <v>2308</v>
      </c>
      <c r="J1973" s="34" t="s">
        <v>2309</v>
      </c>
      <c r="K1973" s="50">
        <f t="shared" si="120"/>
        <v>6844</v>
      </c>
      <c r="L1973" s="38">
        <f t="shared" si="121"/>
        <v>608814</v>
      </c>
      <c r="M1973" t="str">
        <f t="shared" si="122"/>
        <v/>
      </c>
      <c r="N1973"/>
      <c r="O1973"/>
      <c r="P1973"/>
      <c r="Q1973"/>
      <c r="R1973"/>
      <c r="S1973"/>
    </row>
    <row r="1974" spans="1:19" s="75" customFormat="1" hidden="1" outlineLevel="1">
      <c r="A1974"/>
      <c r="B1974" s="33">
        <v>44979</v>
      </c>
      <c r="C1974" s="34" t="s">
        <v>3271</v>
      </c>
      <c r="D1974" s="34" t="s">
        <v>2256</v>
      </c>
      <c r="E1974" s="34" t="s">
        <v>3272</v>
      </c>
      <c r="F1974" s="35">
        <v>951239</v>
      </c>
      <c r="G1974" s="36" t="s">
        <v>2255</v>
      </c>
      <c r="H1974" s="35">
        <v>95124</v>
      </c>
      <c r="I1974" s="34" t="s">
        <v>2308</v>
      </c>
      <c r="J1974" s="34" t="s">
        <v>2309</v>
      </c>
      <c r="K1974" s="50">
        <f t="shared" si="120"/>
        <v>6846</v>
      </c>
      <c r="L1974" s="38">
        <f t="shared" si="121"/>
        <v>1046363</v>
      </c>
      <c r="M1974" t="str">
        <f t="shared" si="122"/>
        <v/>
      </c>
      <c r="N1974"/>
      <c r="O1974"/>
      <c r="P1974"/>
      <c r="Q1974"/>
      <c r="R1974"/>
      <c r="S1974"/>
    </row>
    <row r="1975" spans="1:19" s="75" customFormat="1" hidden="1" outlineLevel="1">
      <c r="A1975"/>
      <c r="B1975" s="33">
        <v>44979</v>
      </c>
      <c r="C1975" s="34" t="s">
        <v>3273</v>
      </c>
      <c r="D1975" s="34" t="s">
        <v>2256</v>
      </c>
      <c r="E1975" s="34" t="s">
        <v>3274</v>
      </c>
      <c r="F1975" s="35">
        <v>928504</v>
      </c>
      <c r="G1975" s="36" t="s">
        <v>2255</v>
      </c>
      <c r="H1975" s="35">
        <v>92850</v>
      </c>
      <c r="I1975" s="34" t="s">
        <v>2308</v>
      </c>
      <c r="J1975" s="34" t="s">
        <v>2309</v>
      </c>
      <c r="K1975" s="50">
        <f t="shared" si="120"/>
        <v>6847</v>
      </c>
      <c r="L1975" s="38">
        <f t="shared" si="121"/>
        <v>1021354</v>
      </c>
      <c r="M1975" t="str">
        <f t="shared" si="122"/>
        <v/>
      </c>
      <c r="N1975"/>
      <c r="O1975"/>
      <c r="P1975"/>
      <c r="Q1975"/>
      <c r="R1975"/>
      <c r="S1975"/>
    </row>
    <row r="1976" spans="1:19" s="75" customFormat="1" hidden="1" outlineLevel="1">
      <c r="A1976"/>
      <c r="B1976" s="33">
        <v>44979</v>
      </c>
      <c r="C1976" s="34" t="s">
        <v>3275</v>
      </c>
      <c r="D1976" s="34" t="s">
        <v>2256</v>
      </c>
      <c r="E1976" s="34" t="s">
        <v>3276</v>
      </c>
      <c r="F1976" s="35">
        <v>555290</v>
      </c>
      <c r="G1976" s="36" t="s">
        <v>2255</v>
      </c>
      <c r="H1976" s="35">
        <v>55529</v>
      </c>
      <c r="I1976" s="34" t="s">
        <v>2308</v>
      </c>
      <c r="J1976" s="34" t="s">
        <v>2309</v>
      </c>
      <c r="K1976" s="50">
        <f t="shared" si="120"/>
        <v>6850</v>
      </c>
      <c r="L1976" s="38">
        <f t="shared" si="121"/>
        <v>610819</v>
      </c>
      <c r="M1976" t="str">
        <f t="shared" si="122"/>
        <v/>
      </c>
      <c r="N1976"/>
      <c r="O1976"/>
      <c r="P1976"/>
      <c r="Q1976"/>
      <c r="R1976"/>
      <c r="S1976"/>
    </row>
    <row r="1977" spans="1:19" s="75" customFormat="1" hidden="1" outlineLevel="1">
      <c r="A1977"/>
      <c r="B1977" s="33">
        <v>44979</v>
      </c>
      <c r="C1977" s="34" t="s">
        <v>3277</v>
      </c>
      <c r="D1977" s="34" t="s">
        <v>2256</v>
      </c>
      <c r="E1977" s="34" t="s">
        <v>3278</v>
      </c>
      <c r="F1977" s="35">
        <v>1322489</v>
      </c>
      <c r="G1977" s="36" t="s">
        <v>2255</v>
      </c>
      <c r="H1977" s="35">
        <v>132249</v>
      </c>
      <c r="I1977" s="34" t="s">
        <v>2308</v>
      </c>
      <c r="J1977" s="34" t="s">
        <v>2309</v>
      </c>
      <c r="K1977" s="50">
        <f t="shared" si="120"/>
        <v>6851</v>
      </c>
      <c r="L1977" s="38">
        <f t="shared" si="121"/>
        <v>1454738</v>
      </c>
      <c r="M1977" t="str">
        <f t="shared" si="122"/>
        <v/>
      </c>
      <c r="N1977"/>
      <c r="O1977"/>
      <c r="P1977"/>
      <c r="Q1977"/>
      <c r="R1977"/>
      <c r="S1977"/>
    </row>
    <row r="1978" spans="1:19" s="75" customFormat="1" hidden="1" outlineLevel="1">
      <c r="A1978"/>
      <c r="B1978" s="33">
        <v>44979</v>
      </c>
      <c r="C1978" s="34" t="s">
        <v>3279</v>
      </c>
      <c r="D1978" s="34" t="s">
        <v>2256</v>
      </c>
      <c r="E1978" s="34" t="s">
        <v>3280</v>
      </c>
      <c r="F1978" s="35">
        <v>648900</v>
      </c>
      <c r="G1978" s="36" t="s">
        <v>2255</v>
      </c>
      <c r="H1978" s="35">
        <v>64890</v>
      </c>
      <c r="I1978" s="34" t="s">
        <v>2308</v>
      </c>
      <c r="J1978" s="34" t="s">
        <v>2309</v>
      </c>
      <c r="K1978" s="50">
        <f t="shared" si="120"/>
        <v>6852</v>
      </c>
      <c r="L1978" s="38">
        <f t="shared" si="121"/>
        <v>713790</v>
      </c>
      <c r="M1978" t="str">
        <f t="shared" si="122"/>
        <v/>
      </c>
      <c r="N1978"/>
      <c r="O1978"/>
      <c r="P1978"/>
      <c r="Q1978"/>
      <c r="R1978"/>
      <c r="S1978"/>
    </row>
    <row r="1979" spans="1:19" s="75" customFormat="1" outlineLevel="1">
      <c r="B1979" s="69">
        <v>44979</v>
      </c>
      <c r="C1979" s="70" t="s">
        <v>3281</v>
      </c>
      <c r="D1979" s="70" t="s">
        <v>2256</v>
      </c>
      <c r="E1979" s="70" t="s">
        <v>3282</v>
      </c>
      <c r="F1979" s="71">
        <v>1696405</v>
      </c>
      <c r="G1979" s="72" t="s">
        <v>2255</v>
      </c>
      <c r="H1979" s="71">
        <v>169641</v>
      </c>
      <c r="I1979" s="70" t="s">
        <v>2308</v>
      </c>
      <c r="J1979" s="70" t="s">
        <v>2309</v>
      </c>
      <c r="K1979" s="73">
        <f t="shared" si="120"/>
        <v>6853</v>
      </c>
      <c r="L1979" s="74">
        <f t="shared" si="121"/>
        <v>1866046</v>
      </c>
      <c r="M1979" s="75" t="str">
        <f t="shared" si="122"/>
        <v/>
      </c>
      <c r="Q1979" s="75">
        <f>+VLOOKUP(K1979,'20,04,2023'!Q$20:R$1052,2,0)</f>
        <v>1866046</v>
      </c>
      <c r="R1979" s="74">
        <f>Q1979-L1979</f>
        <v>0</v>
      </c>
      <c r="S1979" s="75" t="s">
        <v>8324</v>
      </c>
    </row>
    <row r="1980" spans="1:19" s="75" customFormat="1" hidden="1" outlineLevel="1">
      <c r="A1980"/>
      <c r="B1980" s="33">
        <v>44979</v>
      </c>
      <c r="C1980" s="34" t="s">
        <v>3283</v>
      </c>
      <c r="D1980" s="34" t="s">
        <v>2256</v>
      </c>
      <c r="E1980" s="34" t="s">
        <v>3284</v>
      </c>
      <c r="F1980" s="35">
        <v>648900</v>
      </c>
      <c r="G1980" s="36" t="s">
        <v>2255</v>
      </c>
      <c r="H1980" s="35">
        <v>64890</v>
      </c>
      <c r="I1980" s="34" t="s">
        <v>2308</v>
      </c>
      <c r="J1980" s="34" t="s">
        <v>2309</v>
      </c>
      <c r="K1980" s="50">
        <f t="shared" si="120"/>
        <v>6854</v>
      </c>
      <c r="L1980" s="38">
        <f t="shared" si="121"/>
        <v>713790</v>
      </c>
      <c r="M1980" t="str">
        <f t="shared" si="122"/>
        <v/>
      </c>
      <c r="N1980"/>
      <c r="O1980"/>
      <c r="P1980"/>
      <c r="Q1980"/>
      <c r="R1980"/>
      <c r="S1980"/>
    </row>
    <row r="1981" spans="1:19" s="75" customFormat="1" hidden="1" outlineLevel="1">
      <c r="A1981"/>
      <c r="B1981" s="33">
        <v>44979</v>
      </c>
      <c r="C1981" s="34" t="s">
        <v>3285</v>
      </c>
      <c r="D1981" s="34" t="s">
        <v>2256</v>
      </c>
      <c r="E1981" s="34" t="s">
        <v>3286</v>
      </c>
      <c r="F1981" s="35">
        <v>521385</v>
      </c>
      <c r="G1981" s="36" t="s">
        <v>2255</v>
      </c>
      <c r="H1981" s="35">
        <v>52139</v>
      </c>
      <c r="I1981" s="34" t="s">
        <v>2308</v>
      </c>
      <c r="J1981" s="34" t="s">
        <v>2309</v>
      </c>
      <c r="K1981" s="50">
        <f t="shared" si="120"/>
        <v>6855</v>
      </c>
      <c r="L1981" s="38">
        <f t="shared" si="121"/>
        <v>573524</v>
      </c>
      <c r="M1981" t="str">
        <f t="shared" si="122"/>
        <v/>
      </c>
      <c r="N1981"/>
      <c r="O1981"/>
      <c r="P1981"/>
      <c r="Q1981"/>
      <c r="R1981"/>
      <c r="S1981"/>
    </row>
    <row r="1982" spans="1:19" hidden="1" outlineLevel="1">
      <c r="B1982" s="33">
        <v>44979</v>
      </c>
      <c r="C1982" s="34" t="s">
        <v>3287</v>
      </c>
      <c r="D1982" s="34" t="s">
        <v>2256</v>
      </c>
      <c r="E1982" s="34" t="s">
        <v>3288</v>
      </c>
      <c r="F1982" s="35">
        <v>951239</v>
      </c>
      <c r="G1982" s="36" t="s">
        <v>2255</v>
      </c>
      <c r="H1982" s="35">
        <v>95124</v>
      </c>
      <c r="I1982" s="34" t="s">
        <v>2308</v>
      </c>
      <c r="J1982" s="34" t="s">
        <v>2309</v>
      </c>
      <c r="K1982" s="50">
        <f t="shared" si="120"/>
        <v>6858</v>
      </c>
      <c r="L1982" s="38">
        <f t="shared" si="121"/>
        <v>1046363</v>
      </c>
      <c r="M1982" t="str">
        <f t="shared" si="122"/>
        <v/>
      </c>
    </row>
    <row r="1983" spans="1:19" s="75" customFormat="1" hidden="1" outlineLevel="1">
      <c r="A1983"/>
      <c r="B1983" s="33">
        <v>45021</v>
      </c>
      <c r="C1983" s="34" t="s">
        <v>4883</v>
      </c>
      <c r="D1983" s="34" t="s">
        <v>2256</v>
      </c>
      <c r="E1983" s="34" t="s">
        <v>2599</v>
      </c>
      <c r="F1983" s="35">
        <v>1150620</v>
      </c>
      <c r="G1983" s="36" t="s">
        <v>2255</v>
      </c>
      <c r="H1983" s="35">
        <v>115062</v>
      </c>
      <c r="I1983" s="34" t="s">
        <v>2599</v>
      </c>
      <c r="J1983" s="34" t="s">
        <v>2600</v>
      </c>
      <c r="K1983" s="50">
        <f t="shared" si="120"/>
        <v>19331</v>
      </c>
      <c r="L1983" s="38">
        <f t="shared" si="121"/>
        <v>1265682</v>
      </c>
      <c r="M1983" t="str">
        <f t="shared" si="122"/>
        <v/>
      </c>
      <c r="N1983"/>
      <c r="O1983"/>
      <c r="P1983"/>
      <c r="Q1983"/>
      <c r="R1983"/>
      <c r="S1983"/>
    </row>
    <row r="1984" spans="1:19" s="75" customFormat="1" hidden="1" outlineLevel="1">
      <c r="A1984"/>
      <c r="B1984" s="33">
        <v>44979</v>
      </c>
      <c r="C1984" s="34" t="s">
        <v>3291</v>
      </c>
      <c r="D1984" s="34" t="s">
        <v>2256</v>
      </c>
      <c r="E1984" s="34" t="s">
        <v>3292</v>
      </c>
      <c r="F1984" s="35">
        <v>2628355</v>
      </c>
      <c r="G1984" s="36" t="s">
        <v>2255</v>
      </c>
      <c r="H1984" s="35">
        <v>262836</v>
      </c>
      <c r="I1984" s="34" t="s">
        <v>2603</v>
      </c>
      <c r="J1984" s="34" t="s">
        <v>2604</v>
      </c>
      <c r="K1984" s="50">
        <f t="shared" si="120"/>
        <v>6863</v>
      </c>
      <c r="L1984" s="38">
        <f t="shared" si="121"/>
        <v>2891191</v>
      </c>
      <c r="M1984" t="str">
        <f t="shared" si="122"/>
        <v/>
      </c>
      <c r="N1984"/>
      <c r="O1984"/>
      <c r="P1984"/>
      <c r="Q1984"/>
      <c r="R1984"/>
      <c r="S1984"/>
    </row>
    <row r="1985" spans="1:19" s="75" customFormat="1" hidden="1" outlineLevel="1">
      <c r="A1985"/>
      <c r="B1985" s="33">
        <v>44979</v>
      </c>
      <c r="C1985" s="34" t="s">
        <v>3293</v>
      </c>
      <c r="D1985" s="34" t="s">
        <v>2256</v>
      </c>
      <c r="E1985" s="34" t="s">
        <v>3294</v>
      </c>
      <c r="F1985" s="35">
        <v>2023910</v>
      </c>
      <c r="G1985" s="36" t="s">
        <v>2255</v>
      </c>
      <c r="H1985" s="35">
        <v>202391</v>
      </c>
      <c r="I1985" s="34" t="s">
        <v>2621</v>
      </c>
      <c r="J1985" s="34" t="s">
        <v>2622</v>
      </c>
      <c r="K1985" s="50">
        <f t="shared" si="120"/>
        <v>6865</v>
      </c>
      <c r="L1985" s="38">
        <f t="shared" si="121"/>
        <v>2226301</v>
      </c>
      <c r="M1985" t="str">
        <f t="shared" si="122"/>
        <v/>
      </c>
      <c r="N1985"/>
      <c r="O1985"/>
      <c r="P1985"/>
      <c r="Q1985"/>
      <c r="R1985"/>
      <c r="S1985"/>
    </row>
    <row r="1986" spans="1:19" s="75" customFormat="1" hidden="1" outlineLevel="1">
      <c r="A1986"/>
      <c r="B1986" s="33">
        <v>44979</v>
      </c>
      <c r="C1986" s="34" t="s">
        <v>3295</v>
      </c>
      <c r="D1986" s="34" t="s">
        <v>2256</v>
      </c>
      <c r="E1986" s="34" t="s">
        <v>3296</v>
      </c>
      <c r="F1986" s="35">
        <v>415676</v>
      </c>
      <c r="G1986" s="36" t="s">
        <v>2255</v>
      </c>
      <c r="H1986" s="35">
        <v>41568</v>
      </c>
      <c r="I1986" s="34" t="s">
        <v>2591</v>
      </c>
      <c r="J1986" s="34" t="s">
        <v>2592</v>
      </c>
      <c r="K1986" s="50">
        <f t="shared" si="120"/>
        <v>6866</v>
      </c>
      <c r="L1986" s="38">
        <f t="shared" si="121"/>
        <v>457244</v>
      </c>
      <c r="M1986" t="str">
        <f t="shared" si="122"/>
        <v/>
      </c>
      <c r="N1986"/>
      <c r="O1986"/>
      <c r="P1986"/>
      <c r="Q1986"/>
      <c r="R1986"/>
      <c r="S1986"/>
    </row>
    <row r="1987" spans="1:19" s="75" customFormat="1" hidden="1" outlineLevel="1">
      <c r="A1987"/>
      <c r="B1987" s="33">
        <v>44979</v>
      </c>
      <c r="C1987" s="34" t="s">
        <v>3297</v>
      </c>
      <c r="D1987" s="34" t="s">
        <v>2256</v>
      </c>
      <c r="E1987" s="34" t="s">
        <v>3298</v>
      </c>
      <c r="F1987" s="35">
        <v>1044332</v>
      </c>
      <c r="G1987" s="36" t="s">
        <v>2255</v>
      </c>
      <c r="H1987" s="35">
        <v>104433</v>
      </c>
      <c r="I1987" s="34" t="s">
        <v>2314</v>
      </c>
      <c r="J1987" s="34" t="s">
        <v>2315</v>
      </c>
      <c r="K1987" s="50">
        <f t="shared" si="120"/>
        <v>6868</v>
      </c>
      <c r="L1987" s="38">
        <f t="shared" si="121"/>
        <v>1148765</v>
      </c>
      <c r="M1987" t="str">
        <f t="shared" si="122"/>
        <v/>
      </c>
      <c r="N1987"/>
      <c r="O1987"/>
      <c r="P1987"/>
      <c r="Q1987"/>
      <c r="R1987"/>
      <c r="S1987"/>
    </row>
    <row r="1988" spans="1:19" s="75" customFormat="1" hidden="1" outlineLevel="1">
      <c r="A1988"/>
      <c r="B1988" s="33">
        <v>44979</v>
      </c>
      <c r="C1988" s="34" t="s">
        <v>3299</v>
      </c>
      <c r="D1988" s="34" t="s">
        <v>2256</v>
      </c>
      <c r="E1988" s="34" t="s">
        <v>3300</v>
      </c>
      <c r="F1988" s="35">
        <v>3537370</v>
      </c>
      <c r="G1988" s="36" t="s">
        <v>2255</v>
      </c>
      <c r="H1988" s="35">
        <v>353737</v>
      </c>
      <c r="I1988" s="34" t="s">
        <v>2617</v>
      </c>
      <c r="J1988" s="34" t="s">
        <v>2618</v>
      </c>
      <c r="K1988" s="50">
        <f t="shared" ref="K1988:K2051" si="123">+C1988*1</f>
        <v>6869</v>
      </c>
      <c r="L1988" s="38">
        <f t="shared" ref="L1988:L2051" si="124">+F1988+H1988</f>
        <v>3891107</v>
      </c>
      <c r="M1988" t="str">
        <f t="shared" ref="M1988:M2051" si="125">+IF(L1988&gt;=0,"","HT")</f>
        <v/>
      </c>
      <c r="N1988"/>
      <c r="O1988"/>
      <c r="P1988"/>
      <c r="Q1988"/>
      <c r="R1988"/>
      <c r="S1988"/>
    </row>
    <row r="1989" spans="1:19" s="75" customFormat="1" hidden="1" outlineLevel="1">
      <c r="A1989"/>
      <c r="B1989" s="33">
        <v>44979</v>
      </c>
      <c r="C1989" s="34" t="s">
        <v>3301</v>
      </c>
      <c r="D1989" s="34" t="s">
        <v>2256</v>
      </c>
      <c r="E1989" s="34" t="s">
        <v>3302</v>
      </c>
      <c r="F1989" s="35">
        <v>1289600</v>
      </c>
      <c r="G1989" s="36" t="s">
        <v>2255</v>
      </c>
      <c r="H1989" s="35">
        <v>128960</v>
      </c>
      <c r="I1989" s="34" t="s">
        <v>2599</v>
      </c>
      <c r="J1989" s="34" t="s">
        <v>2600</v>
      </c>
      <c r="K1989" s="50">
        <f t="shared" si="123"/>
        <v>6870</v>
      </c>
      <c r="L1989" s="38">
        <f t="shared" si="124"/>
        <v>1418560</v>
      </c>
      <c r="M1989" t="str">
        <f t="shared" si="125"/>
        <v/>
      </c>
      <c r="N1989"/>
      <c r="O1989"/>
      <c r="P1989"/>
      <c r="Q1989"/>
      <c r="R1989"/>
      <c r="S1989"/>
    </row>
    <row r="1990" spans="1:19" s="75" customFormat="1" hidden="1" outlineLevel="1">
      <c r="A1990"/>
      <c r="B1990" s="33">
        <v>44979</v>
      </c>
      <c r="C1990" s="34" t="s">
        <v>3303</v>
      </c>
      <c r="D1990" s="34" t="s">
        <v>2256</v>
      </c>
      <c r="E1990" s="34" t="s">
        <v>3304</v>
      </c>
      <c r="F1990" s="35">
        <v>5198000</v>
      </c>
      <c r="G1990" s="36" t="s">
        <v>2255</v>
      </c>
      <c r="H1990" s="35">
        <v>519800</v>
      </c>
      <c r="I1990" s="34" t="s">
        <v>2609</v>
      </c>
      <c r="J1990" s="34" t="s">
        <v>2610</v>
      </c>
      <c r="K1990" s="50">
        <f t="shared" si="123"/>
        <v>6871</v>
      </c>
      <c r="L1990" s="38">
        <f t="shared" si="124"/>
        <v>5717800</v>
      </c>
      <c r="M1990" t="str">
        <f t="shared" si="125"/>
        <v/>
      </c>
      <c r="N1990"/>
      <c r="O1990"/>
      <c r="P1990"/>
      <c r="Q1990"/>
      <c r="R1990"/>
      <c r="S1990"/>
    </row>
    <row r="1991" spans="1:19" s="75" customFormat="1" hidden="1" outlineLevel="1">
      <c r="A1991"/>
      <c r="B1991" s="33">
        <v>44979</v>
      </c>
      <c r="C1991" s="34" t="s">
        <v>3305</v>
      </c>
      <c r="D1991" s="34" t="s">
        <v>2256</v>
      </c>
      <c r="E1991" s="34" t="s">
        <v>3306</v>
      </c>
      <c r="F1991" s="35">
        <v>3778975</v>
      </c>
      <c r="G1991" s="36" t="s">
        <v>2255</v>
      </c>
      <c r="H1991" s="35">
        <v>377898</v>
      </c>
      <c r="I1991" s="34" t="s">
        <v>2587</v>
      </c>
      <c r="J1991" s="34" t="s">
        <v>2588</v>
      </c>
      <c r="K1991" s="50">
        <f t="shared" si="123"/>
        <v>6872</v>
      </c>
      <c r="L1991" s="38">
        <f t="shared" si="124"/>
        <v>4156873</v>
      </c>
      <c r="M1991" t="str">
        <f t="shared" si="125"/>
        <v/>
      </c>
      <c r="N1991"/>
      <c r="O1991"/>
      <c r="P1991"/>
      <c r="Q1991"/>
      <c r="R1991"/>
      <c r="S1991"/>
    </row>
    <row r="1992" spans="1:19" s="75" customFormat="1" hidden="1" outlineLevel="1">
      <c r="A1992"/>
      <c r="B1992" s="33">
        <v>44979</v>
      </c>
      <c r="C1992" s="34" t="s">
        <v>3307</v>
      </c>
      <c r="D1992" s="34" t="s">
        <v>2256</v>
      </c>
      <c r="E1992" s="34" t="s">
        <v>3308</v>
      </c>
      <c r="F1992" s="35">
        <v>1102500</v>
      </c>
      <c r="G1992" s="36" t="s">
        <v>2255</v>
      </c>
      <c r="H1992" s="35">
        <v>110250</v>
      </c>
      <c r="I1992" s="34" t="s">
        <v>2613</v>
      </c>
      <c r="J1992" s="34" t="s">
        <v>2614</v>
      </c>
      <c r="K1992" s="50">
        <f t="shared" si="123"/>
        <v>6874</v>
      </c>
      <c r="L1992" s="38">
        <f t="shared" si="124"/>
        <v>1212750</v>
      </c>
      <c r="M1992" t="str">
        <f t="shared" si="125"/>
        <v/>
      </c>
      <c r="N1992"/>
      <c r="O1992"/>
      <c r="P1992"/>
      <c r="Q1992"/>
      <c r="R1992"/>
      <c r="S1992"/>
    </row>
    <row r="1993" spans="1:19" s="75" customFormat="1" outlineLevel="1">
      <c r="B1993" s="69">
        <v>45022</v>
      </c>
      <c r="C1993" s="70" t="s">
        <v>5851</v>
      </c>
      <c r="D1993" s="70" t="s">
        <v>4993</v>
      </c>
      <c r="E1993" s="70" t="s">
        <v>6893</v>
      </c>
      <c r="F1993" s="71">
        <v>-315482</v>
      </c>
      <c r="G1993" s="72" t="s">
        <v>2255</v>
      </c>
      <c r="H1993" s="71">
        <v>-31548</v>
      </c>
      <c r="I1993" s="70" t="s">
        <v>2475</v>
      </c>
      <c r="J1993" s="70" t="s">
        <v>2476</v>
      </c>
      <c r="K1993" s="75">
        <f t="shared" si="123"/>
        <v>616</v>
      </c>
      <c r="L1993" s="74">
        <f t="shared" si="124"/>
        <v>-347030</v>
      </c>
      <c r="M1993" s="75" t="str">
        <f t="shared" si="125"/>
        <v>HT</v>
      </c>
      <c r="Q1993" s="75">
        <f>+VLOOKUP(K1993,'20,04,2023'!Q$25:R$1054,2,0)</f>
        <v>-347030</v>
      </c>
      <c r="R1993" s="74">
        <f>+L1993-Q1993</f>
        <v>0</v>
      </c>
      <c r="S1993" s="75" t="s">
        <v>8323</v>
      </c>
    </row>
    <row r="1994" spans="1:19" hidden="1" outlineLevel="1">
      <c r="B1994" s="33">
        <v>44979</v>
      </c>
      <c r="C1994" s="34" t="s">
        <v>3311</v>
      </c>
      <c r="D1994" s="34" t="s">
        <v>2256</v>
      </c>
      <c r="E1994" s="34" t="s">
        <v>3312</v>
      </c>
      <c r="F1994" s="35">
        <v>1632750</v>
      </c>
      <c r="G1994" s="36" t="s">
        <v>2255</v>
      </c>
      <c r="H1994" s="35">
        <v>163275</v>
      </c>
      <c r="I1994" s="34" t="s">
        <v>2603</v>
      </c>
      <c r="J1994" s="34" t="s">
        <v>2604</v>
      </c>
      <c r="K1994" s="50">
        <f t="shared" si="123"/>
        <v>6876</v>
      </c>
      <c r="L1994" s="38">
        <f t="shared" si="124"/>
        <v>1796025</v>
      </c>
      <c r="M1994" t="str">
        <f t="shared" si="125"/>
        <v/>
      </c>
    </row>
    <row r="1995" spans="1:19" s="75" customFormat="1" hidden="1" outlineLevel="1">
      <c r="A1995"/>
      <c r="B1995" s="33">
        <v>45022</v>
      </c>
      <c r="C1995" s="34" t="s">
        <v>6895</v>
      </c>
      <c r="D1995" s="34" t="s">
        <v>3460</v>
      </c>
      <c r="E1995" s="34" t="s">
        <v>6896</v>
      </c>
      <c r="F1995" s="35">
        <v>-444232</v>
      </c>
      <c r="G1995" s="36" t="s">
        <v>2255</v>
      </c>
      <c r="H1995" s="35">
        <v>-44423</v>
      </c>
      <c r="I1995" s="34" t="s">
        <v>2308</v>
      </c>
      <c r="J1995" s="34" t="s">
        <v>2309</v>
      </c>
      <c r="K1995">
        <f t="shared" si="123"/>
        <v>12559</v>
      </c>
      <c r="L1995" s="38">
        <f t="shared" si="124"/>
        <v>-488655</v>
      </c>
      <c r="M1995" t="str">
        <f t="shared" si="125"/>
        <v>HT</v>
      </c>
      <c r="N1995"/>
      <c r="O1995"/>
      <c r="P1995"/>
      <c r="Q1995" t="e">
        <f>+VLOOKUP(K1995,'22.04.2023'!O$182:P$408,2,0)</f>
        <v>#N/A</v>
      </c>
      <c r="R1995"/>
      <c r="S1995"/>
    </row>
    <row r="1996" spans="1:19" hidden="1" outlineLevel="1">
      <c r="B1996" s="33">
        <v>44980</v>
      </c>
      <c r="C1996" s="34" t="s">
        <v>6568</v>
      </c>
      <c r="D1996" s="34" t="s">
        <v>3460</v>
      </c>
      <c r="E1996" s="34" t="s">
        <v>6569</v>
      </c>
      <c r="F1996" s="35">
        <v>-296181</v>
      </c>
      <c r="G1996" s="36" t="s">
        <v>2255</v>
      </c>
      <c r="H1996" s="35">
        <v>-29618</v>
      </c>
      <c r="I1996" s="34" t="s">
        <v>2308</v>
      </c>
      <c r="J1996" s="34" t="s">
        <v>2309</v>
      </c>
      <c r="K1996">
        <f t="shared" si="123"/>
        <v>5665</v>
      </c>
      <c r="L1996" s="38">
        <f t="shared" si="124"/>
        <v>-325799</v>
      </c>
      <c r="M1996" t="str">
        <f t="shared" si="125"/>
        <v>HT</v>
      </c>
      <c r="Q1996" t="e">
        <f>+VLOOKUP(K1996,'22.04.2023'!O$182:P$408,2,0)</f>
        <v>#N/A</v>
      </c>
    </row>
    <row r="1997" spans="1:19" s="75" customFormat="1" hidden="1" outlineLevel="1">
      <c r="A1997"/>
      <c r="B1997" s="33">
        <v>44980</v>
      </c>
      <c r="C1997" s="34" t="s">
        <v>6570</v>
      </c>
      <c r="D1997" s="34" t="s">
        <v>3460</v>
      </c>
      <c r="E1997" s="34" t="s">
        <v>6571</v>
      </c>
      <c r="F1997" s="35">
        <v>-146862</v>
      </c>
      <c r="G1997" s="36" t="s">
        <v>2255</v>
      </c>
      <c r="H1997" s="35">
        <v>-14686</v>
      </c>
      <c r="I1997" s="34" t="s">
        <v>2308</v>
      </c>
      <c r="J1997" s="34" t="s">
        <v>2309</v>
      </c>
      <c r="K1997">
        <f t="shared" si="123"/>
        <v>5701</v>
      </c>
      <c r="L1997" s="38">
        <f t="shared" si="124"/>
        <v>-161548</v>
      </c>
      <c r="M1997" t="str">
        <f t="shared" si="125"/>
        <v>HT</v>
      </c>
      <c r="N1997"/>
      <c r="O1997"/>
      <c r="P1997"/>
      <c r="Q1997" t="e">
        <f>+VLOOKUP(K1997,'22.04.2023'!O$182:P$408,2,0)</f>
        <v>#N/A</v>
      </c>
      <c r="R1997"/>
      <c r="S1997"/>
    </row>
    <row r="1998" spans="1:19" s="75" customFormat="1" hidden="1" outlineLevel="1">
      <c r="A1998"/>
      <c r="B1998" s="33">
        <v>44980</v>
      </c>
      <c r="C1998" s="34" t="s">
        <v>6572</v>
      </c>
      <c r="D1998" s="34" t="s">
        <v>3460</v>
      </c>
      <c r="E1998" s="34" t="s">
        <v>6573</v>
      </c>
      <c r="F1998" s="35">
        <v>-361968</v>
      </c>
      <c r="G1998" s="36" t="s">
        <v>2255</v>
      </c>
      <c r="H1998" s="35">
        <v>-36197</v>
      </c>
      <c r="I1998" s="34" t="s">
        <v>2308</v>
      </c>
      <c r="J1998" s="34" t="s">
        <v>2309</v>
      </c>
      <c r="K1998">
        <f t="shared" si="123"/>
        <v>5741</v>
      </c>
      <c r="L1998" s="38">
        <f t="shared" si="124"/>
        <v>-398165</v>
      </c>
      <c r="M1998" t="str">
        <f t="shared" si="125"/>
        <v>HT</v>
      </c>
      <c r="N1998"/>
      <c r="O1998"/>
      <c r="P1998"/>
      <c r="Q1998" t="e">
        <f>+VLOOKUP(K1998,'22.04.2023'!O$182:P$408,2,0)</f>
        <v>#N/A</v>
      </c>
      <c r="R1998"/>
      <c r="S1998"/>
    </row>
    <row r="1999" spans="1:19" s="75" customFormat="1" hidden="1" outlineLevel="1">
      <c r="A1999"/>
      <c r="B1999" s="33">
        <v>44980</v>
      </c>
      <c r="C1999" s="34" t="s">
        <v>6574</v>
      </c>
      <c r="D1999" s="34" t="s">
        <v>3460</v>
      </c>
      <c r="E1999" s="34" t="s">
        <v>6575</v>
      </c>
      <c r="F1999" s="35">
        <v>-626898</v>
      </c>
      <c r="G1999" s="36" t="s">
        <v>2255</v>
      </c>
      <c r="H1999" s="35">
        <v>-62690</v>
      </c>
      <c r="I1999" s="34" t="s">
        <v>2308</v>
      </c>
      <c r="J1999" s="34" t="s">
        <v>2309</v>
      </c>
      <c r="K1999">
        <f t="shared" si="123"/>
        <v>5744</v>
      </c>
      <c r="L1999" s="38">
        <f t="shared" si="124"/>
        <v>-689588</v>
      </c>
      <c r="M1999" t="str">
        <f t="shared" si="125"/>
        <v>HT</v>
      </c>
      <c r="N1999"/>
      <c r="O1999"/>
      <c r="P1999"/>
      <c r="Q1999" t="e">
        <f>+VLOOKUP(K1999,'22.04.2023'!O$182:P$408,2,0)</f>
        <v>#N/A</v>
      </c>
      <c r="R1999"/>
      <c r="S1999"/>
    </row>
    <row r="2000" spans="1:19" s="75" customFormat="1" hidden="1" outlineLevel="1">
      <c r="A2000"/>
      <c r="B2000" s="33">
        <v>44980</v>
      </c>
      <c r="C2000" s="34" t="s">
        <v>6576</v>
      </c>
      <c r="D2000" s="34" t="s">
        <v>2256</v>
      </c>
      <c r="E2000" s="34"/>
      <c r="F2000" s="35">
        <v>0</v>
      </c>
      <c r="G2000" s="36" t="s">
        <v>2255</v>
      </c>
      <c r="H2000" s="35">
        <v>0</v>
      </c>
      <c r="I2000" s="34" t="s">
        <v>2308</v>
      </c>
      <c r="J2000" s="34" t="s">
        <v>2309</v>
      </c>
      <c r="K2000" s="50">
        <f t="shared" si="123"/>
        <v>6954</v>
      </c>
      <c r="L2000" s="38">
        <f t="shared" si="124"/>
        <v>0</v>
      </c>
      <c r="M2000" t="str">
        <f t="shared" si="125"/>
        <v/>
      </c>
      <c r="N2000"/>
      <c r="O2000"/>
      <c r="P2000"/>
      <c r="Q2000"/>
      <c r="R2000"/>
      <c r="S2000"/>
    </row>
    <row r="2001" spans="1:19" s="75" customFormat="1" hidden="1" outlineLevel="1">
      <c r="A2001"/>
      <c r="B2001" s="33">
        <v>44980</v>
      </c>
      <c r="C2001" s="34" t="s">
        <v>3313</v>
      </c>
      <c r="D2001" s="34" t="s">
        <v>2256</v>
      </c>
      <c r="E2001" s="34" t="s">
        <v>3314</v>
      </c>
      <c r="F2001" s="35">
        <v>1169043</v>
      </c>
      <c r="G2001" s="36" t="s">
        <v>2255</v>
      </c>
      <c r="H2001" s="35">
        <v>116904</v>
      </c>
      <c r="I2001" s="34" t="s">
        <v>2308</v>
      </c>
      <c r="J2001" s="34" t="s">
        <v>2309</v>
      </c>
      <c r="K2001" s="50">
        <f t="shared" si="123"/>
        <v>6967</v>
      </c>
      <c r="L2001" s="38">
        <f t="shared" si="124"/>
        <v>1285947</v>
      </c>
      <c r="M2001" t="str">
        <f t="shared" si="125"/>
        <v/>
      </c>
      <c r="N2001"/>
      <c r="O2001"/>
      <c r="P2001"/>
      <c r="Q2001"/>
      <c r="R2001"/>
      <c r="S2001"/>
    </row>
    <row r="2002" spans="1:19" s="75" customFormat="1" hidden="1" outlineLevel="1">
      <c r="A2002"/>
      <c r="B2002" s="33">
        <v>44980</v>
      </c>
      <c r="C2002" s="34" t="s">
        <v>3315</v>
      </c>
      <c r="D2002" s="34" t="s">
        <v>2256</v>
      </c>
      <c r="E2002" s="34" t="s">
        <v>3316</v>
      </c>
      <c r="F2002" s="35">
        <v>2937240</v>
      </c>
      <c r="G2002" s="36" t="s">
        <v>2255</v>
      </c>
      <c r="H2002" s="35">
        <v>293724</v>
      </c>
      <c r="I2002" s="34" t="s">
        <v>2637</v>
      </c>
      <c r="J2002" s="34" t="s">
        <v>2638</v>
      </c>
      <c r="K2002" s="50">
        <f t="shared" si="123"/>
        <v>7081</v>
      </c>
      <c r="L2002" s="38">
        <f t="shared" si="124"/>
        <v>3230964</v>
      </c>
      <c r="M2002" t="str">
        <f t="shared" si="125"/>
        <v/>
      </c>
      <c r="N2002"/>
      <c r="O2002"/>
      <c r="P2002"/>
      <c r="Q2002"/>
      <c r="R2002"/>
      <c r="S2002"/>
    </row>
    <row r="2003" spans="1:19" hidden="1" outlineLevel="1">
      <c r="B2003" s="33">
        <v>44980</v>
      </c>
      <c r="C2003" s="34" t="s">
        <v>3317</v>
      </c>
      <c r="D2003" s="34" t="s">
        <v>2256</v>
      </c>
      <c r="E2003" s="34" t="s">
        <v>3318</v>
      </c>
      <c r="F2003" s="35">
        <v>447546</v>
      </c>
      <c r="G2003" s="36" t="s">
        <v>2255</v>
      </c>
      <c r="H2003" s="35">
        <v>44755</v>
      </c>
      <c r="I2003" s="34" t="s">
        <v>2308</v>
      </c>
      <c r="J2003" s="34" t="s">
        <v>2309</v>
      </c>
      <c r="K2003" s="50">
        <f t="shared" si="123"/>
        <v>7097</v>
      </c>
      <c r="L2003" s="38">
        <f t="shared" si="124"/>
        <v>492301</v>
      </c>
      <c r="M2003" t="str">
        <f t="shared" si="125"/>
        <v/>
      </c>
    </row>
    <row r="2004" spans="1:19" hidden="1" outlineLevel="1">
      <c r="B2004" s="33">
        <v>44980</v>
      </c>
      <c r="C2004" s="34" t="s">
        <v>3319</v>
      </c>
      <c r="D2004" s="34" t="s">
        <v>2256</v>
      </c>
      <c r="E2004" s="34" t="s">
        <v>3320</v>
      </c>
      <c r="F2004" s="35">
        <v>730946</v>
      </c>
      <c r="G2004" s="36" t="s">
        <v>2255</v>
      </c>
      <c r="H2004" s="35">
        <v>73095</v>
      </c>
      <c r="I2004" s="34" t="s">
        <v>2308</v>
      </c>
      <c r="J2004" s="34" t="s">
        <v>2309</v>
      </c>
      <c r="K2004" s="50">
        <f t="shared" si="123"/>
        <v>7204</v>
      </c>
      <c r="L2004" s="38">
        <f t="shared" si="124"/>
        <v>804041</v>
      </c>
      <c r="M2004" t="str">
        <f t="shared" si="125"/>
        <v/>
      </c>
    </row>
    <row r="2005" spans="1:19" s="75" customFormat="1" hidden="1" outlineLevel="1">
      <c r="A2005"/>
      <c r="B2005" s="33">
        <v>44980</v>
      </c>
      <c r="C2005" s="34" t="s">
        <v>3321</v>
      </c>
      <c r="D2005" s="34" t="s">
        <v>2256</v>
      </c>
      <c r="E2005" s="34" t="s">
        <v>3322</v>
      </c>
      <c r="F2005" s="35">
        <v>1031637</v>
      </c>
      <c r="G2005" s="36" t="s">
        <v>2255</v>
      </c>
      <c r="H2005" s="35">
        <v>103164</v>
      </c>
      <c r="I2005" s="34" t="s">
        <v>2308</v>
      </c>
      <c r="J2005" s="34" t="s">
        <v>2309</v>
      </c>
      <c r="K2005" s="50">
        <f t="shared" si="123"/>
        <v>7206</v>
      </c>
      <c r="L2005" s="38">
        <f t="shared" si="124"/>
        <v>1134801</v>
      </c>
      <c r="M2005" t="str">
        <f t="shared" si="125"/>
        <v/>
      </c>
      <c r="N2005"/>
      <c r="O2005"/>
      <c r="P2005"/>
      <c r="Q2005"/>
      <c r="R2005"/>
      <c r="S2005"/>
    </row>
    <row r="2006" spans="1:19" s="75" customFormat="1" hidden="1" outlineLevel="1">
      <c r="A2006"/>
      <c r="B2006" s="33">
        <v>45022</v>
      </c>
      <c r="C2006" s="34" t="s">
        <v>4903</v>
      </c>
      <c r="D2006" s="34" t="s">
        <v>2256</v>
      </c>
      <c r="E2006" s="34" t="s">
        <v>3993</v>
      </c>
      <c r="F2006" s="35">
        <v>483720</v>
      </c>
      <c r="G2006" s="36" t="s">
        <v>2255</v>
      </c>
      <c r="H2006" s="35">
        <v>48372</v>
      </c>
      <c r="I2006" s="34" t="s">
        <v>2308</v>
      </c>
      <c r="J2006" s="34" t="s">
        <v>2309</v>
      </c>
      <c r="K2006" s="50">
        <f t="shared" si="123"/>
        <v>20190</v>
      </c>
      <c r="L2006" s="38">
        <f t="shared" si="124"/>
        <v>532092</v>
      </c>
      <c r="M2006" t="str">
        <f t="shared" si="125"/>
        <v/>
      </c>
      <c r="N2006"/>
      <c r="O2006"/>
      <c r="P2006"/>
      <c r="Q2006"/>
      <c r="R2006"/>
      <c r="S2006"/>
    </row>
    <row r="2007" spans="1:19" s="75" customFormat="1" hidden="1" outlineLevel="1">
      <c r="A2007"/>
      <c r="B2007" s="33">
        <v>44980</v>
      </c>
      <c r="C2007" s="34" t="s">
        <v>3325</v>
      </c>
      <c r="D2007" s="34" t="s">
        <v>2256</v>
      </c>
      <c r="E2007" s="34" t="s">
        <v>3326</v>
      </c>
      <c r="F2007" s="35">
        <v>922445</v>
      </c>
      <c r="G2007" s="36" t="s">
        <v>2255</v>
      </c>
      <c r="H2007" s="35">
        <v>92245</v>
      </c>
      <c r="I2007" s="34" t="s">
        <v>2308</v>
      </c>
      <c r="J2007" s="34" t="s">
        <v>2309</v>
      </c>
      <c r="K2007" s="50">
        <f t="shared" si="123"/>
        <v>7323</v>
      </c>
      <c r="L2007" s="38">
        <f t="shared" si="124"/>
        <v>1014690</v>
      </c>
      <c r="M2007" t="str">
        <f t="shared" si="125"/>
        <v/>
      </c>
      <c r="N2007"/>
      <c r="O2007"/>
      <c r="P2007"/>
      <c r="Q2007"/>
      <c r="R2007"/>
      <c r="S2007"/>
    </row>
    <row r="2008" spans="1:19" s="75" customFormat="1" hidden="1" outlineLevel="1">
      <c r="A2008"/>
      <c r="B2008" s="33">
        <v>45022</v>
      </c>
      <c r="C2008" s="34" t="s">
        <v>4905</v>
      </c>
      <c r="D2008" s="34" t="s">
        <v>2256</v>
      </c>
      <c r="E2008" s="34" t="s">
        <v>2426</v>
      </c>
      <c r="F2008" s="35">
        <v>865200</v>
      </c>
      <c r="G2008" s="36" t="s">
        <v>2255</v>
      </c>
      <c r="H2008" s="35">
        <v>86520</v>
      </c>
      <c r="I2008" s="34" t="s">
        <v>2426</v>
      </c>
      <c r="J2008" s="34" t="s">
        <v>2427</v>
      </c>
      <c r="K2008" s="50">
        <f t="shared" si="123"/>
        <v>20221</v>
      </c>
      <c r="L2008" s="38">
        <f t="shared" si="124"/>
        <v>951720</v>
      </c>
      <c r="M2008" t="str">
        <f t="shared" si="125"/>
        <v/>
      </c>
      <c r="N2008"/>
      <c r="O2008"/>
      <c r="P2008"/>
      <c r="Q2008"/>
      <c r="R2008"/>
      <c r="S2008"/>
    </row>
    <row r="2009" spans="1:19" s="75" customFormat="1" hidden="1" outlineLevel="1">
      <c r="A2009"/>
      <c r="B2009" s="33">
        <v>44980</v>
      </c>
      <c r="C2009" s="34" t="s">
        <v>3329</v>
      </c>
      <c r="D2009" s="34" t="s">
        <v>2256</v>
      </c>
      <c r="E2009" s="34" t="s">
        <v>3330</v>
      </c>
      <c r="F2009" s="35">
        <v>1210277</v>
      </c>
      <c r="G2009" s="36" t="s">
        <v>2255</v>
      </c>
      <c r="H2009" s="35">
        <v>121028</v>
      </c>
      <c r="I2009" s="34" t="s">
        <v>2308</v>
      </c>
      <c r="J2009" s="34" t="s">
        <v>2309</v>
      </c>
      <c r="K2009" s="50">
        <f t="shared" si="123"/>
        <v>7409</v>
      </c>
      <c r="L2009" s="38">
        <f t="shared" si="124"/>
        <v>1331305</v>
      </c>
      <c r="M2009" t="str">
        <f t="shared" si="125"/>
        <v/>
      </c>
      <c r="N2009"/>
      <c r="O2009"/>
      <c r="P2009"/>
      <c r="Q2009"/>
      <c r="R2009"/>
      <c r="S2009"/>
    </row>
    <row r="2010" spans="1:19" s="75" customFormat="1" hidden="1" outlineLevel="1">
      <c r="A2010"/>
      <c r="B2010" s="33">
        <v>44980</v>
      </c>
      <c r="C2010" s="34" t="s">
        <v>3331</v>
      </c>
      <c r="D2010" s="34" t="s">
        <v>2256</v>
      </c>
      <c r="E2010" s="34" t="s">
        <v>3332</v>
      </c>
      <c r="F2010" s="35">
        <v>884670</v>
      </c>
      <c r="G2010" s="36" t="s">
        <v>2255</v>
      </c>
      <c r="H2010" s="35">
        <v>88467</v>
      </c>
      <c r="I2010" s="34" t="s">
        <v>2308</v>
      </c>
      <c r="J2010" s="34" t="s">
        <v>2309</v>
      </c>
      <c r="K2010" s="50">
        <f t="shared" si="123"/>
        <v>7424</v>
      </c>
      <c r="L2010" s="38">
        <f t="shared" si="124"/>
        <v>973137</v>
      </c>
      <c r="M2010" t="str">
        <f t="shared" si="125"/>
        <v/>
      </c>
      <c r="N2010"/>
      <c r="O2010"/>
      <c r="P2010"/>
      <c r="Q2010"/>
      <c r="R2010"/>
      <c r="S2010"/>
    </row>
    <row r="2011" spans="1:19" s="75" customFormat="1" hidden="1" outlineLevel="1">
      <c r="A2011"/>
      <c r="B2011" s="33">
        <v>44980</v>
      </c>
      <c r="C2011" s="34" t="s">
        <v>3333</v>
      </c>
      <c r="D2011" s="34" t="s">
        <v>2256</v>
      </c>
      <c r="E2011" s="34" t="s">
        <v>3334</v>
      </c>
      <c r="F2011" s="35">
        <v>553467</v>
      </c>
      <c r="G2011" s="36" t="s">
        <v>2255</v>
      </c>
      <c r="H2011" s="35">
        <v>55347</v>
      </c>
      <c r="I2011" s="34" t="s">
        <v>2308</v>
      </c>
      <c r="J2011" s="34" t="s">
        <v>2309</v>
      </c>
      <c r="K2011" s="50">
        <f t="shared" si="123"/>
        <v>7426</v>
      </c>
      <c r="L2011" s="38">
        <f t="shared" si="124"/>
        <v>608814</v>
      </c>
      <c r="M2011" t="str">
        <f t="shared" si="125"/>
        <v/>
      </c>
      <c r="N2011"/>
      <c r="O2011"/>
      <c r="P2011"/>
      <c r="Q2011"/>
      <c r="R2011"/>
      <c r="S2011"/>
    </row>
    <row r="2012" spans="1:19" s="75" customFormat="1" hidden="1" outlineLevel="1">
      <c r="A2012"/>
      <c r="B2012" s="33">
        <v>44980</v>
      </c>
      <c r="C2012" s="34" t="s">
        <v>3335</v>
      </c>
      <c r="D2012" s="34" t="s">
        <v>2256</v>
      </c>
      <c r="E2012" s="34" t="s">
        <v>3336</v>
      </c>
      <c r="F2012" s="35">
        <v>1478011</v>
      </c>
      <c r="G2012" s="36" t="s">
        <v>2255</v>
      </c>
      <c r="H2012" s="35">
        <v>147801</v>
      </c>
      <c r="I2012" s="34" t="s">
        <v>2512</v>
      </c>
      <c r="J2012" s="34" t="s">
        <v>2513</v>
      </c>
      <c r="K2012" s="50">
        <f t="shared" si="123"/>
        <v>7451</v>
      </c>
      <c r="L2012" s="38">
        <f t="shared" si="124"/>
        <v>1625812</v>
      </c>
      <c r="M2012" t="str">
        <f t="shared" si="125"/>
        <v/>
      </c>
      <c r="N2012"/>
      <c r="O2012"/>
      <c r="P2012"/>
      <c r="Q2012"/>
      <c r="R2012"/>
      <c r="S2012"/>
    </row>
    <row r="2013" spans="1:19" s="75" customFormat="1" outlineLevel="1">
      <c r="B2013" s="69">
        <v>44980</v>
      </c>
      <c r="C2013" s="70" t="s">
        <v>3337</v>
      </c>
      <c r="D2013" s="70" t="s">
        <v>2256</v>
      </c>
      <c r="E2013" s="70" t="s">
        <v>3338</v>
      </c>
      <c r="F2013" s="71">
        <v>1708753</v>
      </c>
      <c r="G2013" s="72" t="s">
        <v>2255</v>
      </c>
      <c r="H2013" s="71">
        <v>170875</v>
      </c>
      <c r="I2013" s="70" t="s">
        <v>2512</v>
      </c>
      <c r="J2013" s="70" t="s">
        <v>2513</v>
      </c>
      <c r="K2013" s="73">
        <f t="shared" si="123"/>
        <v>7472</v>
      </c>
      <c r="L2013" s="74">
        <f t="shared" si="124"/>
        <v>1879628</v>
      </c>
      <c r="M2013" s="75" t="str">
        <f t="shared" si="125"/>
        <v/>
      </c>
      <c r="Q2013" s="75">
        <f>+VLOOKUP(K2013,'20,04,2023'!Q$20:R$1052,2,0)</f>
        <v>1879628</v>
      </c>
      <c r="R2013" s="74">
        <f>Q2013-L2013</f>
        <v>0</v>
      </c>
      <c r="S2013" s="75" t="s">
        <v>8324</v>
      </c>
    </row>
    <row r="2014" spans="1:19" hidden="1" outlineLevel="1">
      <c r="B2014" s="33">
        <v>44980</v>
      </c>
      <c r="C2014" s="34" t="s">
        <v>3339</v>
      </c>
      <c r="D2014" s="34" t="s">
        <v>2256</v>
      </c>
      <c r="E2014" s="34" t="s">
        <v>3340</v>
      </c>
      <c r="F2014" s="35">
        <v>1889612</v>
      </c>
      <c r="G2014" s="36" t="s">
        <v>2255</v>
      </c>
      <c r="H2014" s="35">
        <v>188961</v>
      </c>
      <c r="I2014" s="34" t="s">
        <v>2308</v>
      </c>
      <c r="J2014" s="34" t="s">
        <v>2309</v>
      </c>
      <c r="K2014" s="50">
        <f t="shared" si="123"/>
        <v>7505</v>
      </c>
      <c r="L2014" s="38">
        <f t="shared" si="124"/>
        <v>2078573</v>
      </c>
      <c r="M2014" t="str">
        <f t="shared" si="125"/>
        <v/>
      </c>
    </row>
    <row r="2015" spans="1:19" s="75" customFormat="1" hidden="1" outlineLevel="1">
      <c r="A2015"/>
      <c r="B2015" s="33">
        <v>44980</v>
      </c>
      <c r="C2015" s="34" t="s">
        <v>3341</v>
      </c>
      <c r="D2015" s="34" t="s">
        <v>2256</v>
      </c>
      <c r="E2015" s="34" t="s">
        <v>3342</v>
      </c>
      <c r="F2015" s="35">
        <v>1110580</v>
      </c>
      <c r="G2015" s="36" t="s">
        <v>2255</v>
      </c>
      <c r="H2015" s="35">
        <v>111058</v>
      </c>
      <c r="I2015" s="34" t="s">
        <v>2666</v>
      </c>
      <c r="J2015" s="34" t="s">
        <v>2667</v>
      </c>
      <c r="K2015" s="50">
        <f t="shared" si="123"/>
        <v>7508</v>
      </c>
      <c r="L2015" s="38">
        <f t="shared" si="124"/>
        <v>1221638</v>
      </c>
      <c r="M2015" t="str">
        <f t="shared" si="125"/>
        <v/>
      </c>
      <c r="N2015"/>
      <c r="O2015"/>
      <c r="P2015"/>
      <c r="Q2015"/>
      <c r="R2015"/>
      <c r="S2015"/>
    </row>
    <row r="2016" spans="1:19" hidden="1" outlineLevel="1">
      <c r="B2016" s="33">
        <v>44980</v>
      </c>
      <c r="C2016" s="34" t="s">
        <v>3343</v>
      </c>
      <c r="D2016" s="34" t="s">
        <v>2256</v>
      </c>
      <c r="E2016" s="34" t="s">
        <v>3344</v>
      </c>
      <c r="F2016" s="35">
        <v>367155</v>
      </c>
      <c r="G2016" s="36" t="s">
        <v>2255</v>
      </c>
      <c r="H2016" s="35">
        <v>36716</v>
      </c>
      <c r="I2016" s="34" t="s">
        <v>2308</v>
      </c>
      <c r="J2016" s="34" t="s">
        <v>2309</v>
      </c>
      <c r="K2016" s="50">
        <f t="shared" si="123"/>
        <v>7523</v>
      </c>
      <c r="L2016" s="38">
        <f t="shared" si="124"/>
        <v>403871</v>
      </c>
      <c r="M2016" t="str">
        <f t="shared" si="125"/>
        <v/>
      </c>
    </row>
    <row r="2017" spans="1:19" s="75" customFormat="1" hidden="1" outlineLevel="1">
      <c r="A2017"/>
      <c r="B2017" s="33">
        <v>44980</v>
      </c>
      <c r="C2017" s="34" t="s">
        <v>3345</v>
      </c>
      <c r="D2017" s="34" t="s">
        <v>2256</v>
      </c>
      <c r="E2017" s="34" t="s">
        <v>3346</v>
      </c>
      <c r="F2017" s="35">
        <v>700329</v>
      </c>
      <c r="G2017" s="36" t="s">
        <v>2255</v>
      </c>
      <c r="H2017" s="35">
        <v>70033</v>
      </c>
      <c r="I2017" s="34" t="s">
        <v>2308</v>
      </c>
      <c r="J2017" s="34" t="s">
        <v>2309</v>
      </c>
      <c r="K2017" s="50">
        <f t="shared" si="123"/>
        <v>7524</v>
      </c>
      <c r="L2017" s="38">
        <f t="shared" si="124"/>
        <v>770362</v>
      </c>
      <c r="M2017" t="str">
        <f t="shared" si="125"/>
        <v/>
      </c>
      <c r="N2017"/>
      <c r="O2017"/>
      <c r="P2017"/>
      <c r="Q2017"/>
      <c r="R2017"/>
      <c r="S2017"/>
    </row>
    <row r="2018" spans="1:19" hidden="1" outlineLevel="1">
      <c r="B2018" s="33">
        <v>44980</v>
      </c>
      <c r="C2018" s="34" t="s">
        <v>3347</v>
      </c>
      <c r="D2018" s="34" t="s">
        <v>2256</v>
      </c>
      <c r="E2018" s="34" t="s">
        <v>3348</v>
      </c>
      <c r="F2018" s="35">
        <v>618065</v>
      </c>
      <c r="G2018" s="36" t="s">
        <v>2255</v>
      </c>
      <c r="H2018" s="35">
        <v>61807</v>
      </c>
      <c r="I2018" s="34" t="s">
        <v>2308</v>
      </c>
      <c r="J2018" s="34" t="s">
        <v>2309</v>
      </c>
      <c r="K2018" s="50">
        <f t="shared" si="123"/>
        <v>7644</v>
      </c>
      <c r="L2018" s="38">
        <f t="shared" si="124"/>
        <v>679872</v>
      </c>
      <c r="M2018" t="str">
        <f t="shared" si="125"/>
        <v/>
      </c>
    </row>
    <row r="2019" spans="1:19" hidden="1" outlineLevel="1">
      <c r="B2019" s="33">
        <v>45023</v>
      </c>
      <c r="C2019" s="34" t="s">
        <v>4913</v>
      </c>
      <c r="D2019" s="34" t="s">
        <v>2256</v>
      </c>
      <c r="E2019" s="34" t="s">
        <v>2327</v>
      </c>
      <c r="F2019" s="35">
        <v>1012115</v>
      </c>
      <c r="G2019" s="36" t="s">
        <v>2255</v>
      </c>
      <c r="H2019" s="35">
        <v>101212</v>
      </c>
      <c r="I2019" s="34" t="s">
        <v>2308</v>
      </c>
      <c r="J2019" s="34" t="s">
        <v>2309</v>
      </c>
      <c r="K2019" s="50">
        <f t="shared" si="123"/>
        <v>20374</v>
      </c>
      <c r="L2019" s="38">
        <f t="shared" si="124"/>
        <v>1113327</v>
      </c>
      <c r="M2019" t="str">
        <f t="shared" si="125"/>
        <v/>
      </c>
    </row>
    <row r="2020" spans="1:19" s="75" customFormat="1" hidden="1" outlineLevel="1">
      <c r="A2020"/>
      <c r="B2020" s="33">
        <v>45023</v>
      </c>
      <c r="C2020" s="34" t="s">
        <v>4914</v>
      </c>
      <c r="D2020" s="34" t="s">
        <v>2256</v>
      </c>
      <c r="E2020" s="34" t="s">
        <v>2500</v>
      </c>
      <c r="F2020" s="35">
        <v>3460800</v>
      </c>
      <c r="G2020" s="36" t="s">
        <v>2255</v>
      </c>
      <c r="H2020" s="35">
        <v>346080</v>
      </c>
      <c r="I2020" s="34" t="s">
        <v>2500</v>
      </c>
      <c r="J2020" s="34" t="s">
        <v>2501</v>
      </c>
      <c r="K2020" s="50">
        <f t="shared" si="123"/>
        <v>20375</v>
      </c>
      <c r="L2020" s="38">
        <f t="shared" si="124"/>
        <v>3806880</v>
      </c>
      <c r="M2020" t="str">
        <f t="shared" si="125"/>
        <v/>
      </c>
      <c r="N2020"/>
      <c r="O2020"/>
      <c r="P2020"/>
      <c r="Q2020"/>
      <c r="R2020"/>
      <c r="S2020"/>
    </row>
    <row r="2021" spans="1:19" s="75" customFormat="1" hidden="1" outlineLevel="1">
      <c r="A2021"/>
      <c r="B2021" s="33">
        <v>44980</v>
      </c>
      <c r="C2021" s="34" t="s">
        <v>3353</v>
      </c>
      <c r="D2021" s="34" t="s">
        <v>2256</v>
      </c>
      <c r="E2021" s="34" t="s">
        <v>3354</v>
      </c>
      <c r="F2021" s="35">
        <v>1988550</v>
      </c>
      <c r="G2021" s="36" t="s">
        <v>2255</v>
      </c>
      <c r="H2021" s="35">
        <v>198855</v>
      </c>
      <c r="I2021" s="34" t="s">
        <v>2512</v>
      </c>
      <c r="J2021" s="34" t="s">
        <v>2513</v>
      </c>
      <c r="K2021" s="50">
        <f t="shared" si="123"/>
        <v>7964</v>
      </c>
      <c r="L2021" s="38">
        <f t="shared" si="124"/>
        <v>2187405</v>
      </c>
      <c r="M2021" t="str">
        <f t="shared" si="125"/>
        <v/>
      </c>
      <c r="N2021"/>
      <c r="O2021"/>
      <c r="P2021"/>
      <c r="Q2021"/>
      <c r="R2021"/>
      <c r="S2021"/>
    </row>
    <row r="2022" spans="1:19" s="75" customFormat="1" hidden="1" outlineLevel="1">
      <c r="A2022"/>
      <c r="B2022" s="33">
        <v>45023</v>
      </c>
      <c r="C2022" s="34" t="s">
        <v>4925</v>
      </c>
      <c r="D2022" s="34" t="s">
        <v>2256</v>
      </c>
      <c r="E2022" s="34" t="s">
        <v>3512</v>
      </c>
      <c r="F2022" s="35">
        <v>1638985</v>
      </c>
      <c r="G2022" s="36" t="s">
        <v>2255</v>
      </c>
      <c r="H2022" s="35">
        <v>163899</v>
      </c>
      <c r="I2022" s="34" t="s">
        <v>2265</v>
      </c>
      <c r="J2022" s="34" t="s">
        <v>2266</v>
      </c>
      <c r="K2022" s="50">
        <f t="shared" si="123"/>
        <v>20390</v>
      </c>
      <c r="L2022" s="38">
        <f t="shared" si="124"/>
        <v>1802884</v>
      </c>
      <c r="M2022" t="str">
        <f t="shared" si="125"/>
        <v/>
      </c>
      <c r="N2022"/>
      <c r="O2022"/>
      <c r="P2022"/>
      <c r="Q2022"/>
      <c r="R2022"/>
      <c r="S2022"/>
    </row>
    <row r="2023" spans="1:19" s="75" customFormat="1" hidden="1" outlineLevel="1">
      <c r="A2023"/>
      <c r="B2023" s="33">
        <v>44980</v>
      </c>
      <c r="C2023" s="34" t="s">
        <v>3355</v>
      </c>
      <c r="D2023" s="34" t="s">
        <v>2256</v>
      </c>
      <c r="E2023" s="34" t="s">
        <v>3356</v>
      </c>
      <c r="F2023" s="35">
        <v>1844890</v>
      </c>
      <c r="G2023" s="36" t="s">
        <v>2255</v>
      </c>
      <c r="H2023" s="35">
        <v>184489</v>
      </c>
      <c r="I2023" s="34" t="s">
        <v>2426</v>
      </c>
      <c r="J2023" s="34" t="s">
        <v>2427</v>
      </c>
      <c r="K2023" s="50">
        <f t="shared" si="123"/>
        <v>8583</v>
      </c>
      <c r="L2023" s="38">
        <f t="shared" si="124"/>
        <v>2029379</v>
      </c>
      <c r="M2023" t="str">
        <f t="shared" si="125"/>
        <v/>
      </c>
      <c r="N2023"/>
      <c r="O2023"/>
      <c r="P2023"/>
      <c r="Q2023"/>
      <c r="R2023"/>
      <c r="S2023"/>
    </row>
    <row r="2024" spans="1:19" s="75" customFormat="1" hidden="1" outlineLevel="1">
      <c r="A2024"/>
      <c r="B2024" s="33">
        <v>44981</v>
      </c>
      <c r="C2024" s="34" t="s">
        <v>6577</v>
      </c>
      <c r="D2024" s="34" t="s">
        <v>5268</v>
      </c>
      <c r="E2024" s="34" t="s">
        <v>6578</v>
      </c>
      <c r="F2024" s="35">
        <v>-466656</v>
      </c>
      <c r="G2024" s="36" t="s">
        <v>2255</v>
      </c>
      <c r="H2024" s="35">
        <v>-46666</v>
      </c>
      <c r="I2024" s="34" t="s">
        <v>2995</v>
      </c>
      <c r="J2024" s="34" t="s">
        <v>2996</v>
      </c>
      <c r="K2024">
        <f t="shared" si="123"/>
        <v>93</v>
      </c>
      <c r="L2024" s="38">
        <f t="shared" si="124"/>
        <v>-513322</v>
      </c>
      <c r="M2024" t="str">
        <f t="shared" si="125"/>
        <v>HT</v>
      </c>
      <c r="N2024"/>
      <c r="O2024"/>
      <c r="P2024"/>
      <c r="Q2024">
        <v>0</v>
      </c>
      <c r="R2024" s="38">
        <f>+Q2024-L2024</f>
        <v>513322</v>
      </c>
      <c r="S2024"/>
    </row>
    <row r="2025" spans="1:19" s="75" customFormat="1" outlineLevel="1">
      <c r="A2025"/>
      <c r="B2025" s="33">
        <v>44981</v>
      </c>
      <c r="C2025" s="34" t="s">
        <v>6579</v>
      </c>
      <c r="D2025" s="34" t="s">
        <v>5268</v>
      </c>
      <c r="E2025" s="34" t="s">
        <v>6578</v>
      </c>
      <c r="F2025" s="35">
        <v>-352800</v>
      </c>
      <c r="G2025" s="36" t="s">
        <v>2255</v>
      </c>
      <c r="H2025" s="35">
        <v>-35280</v>
      </c>
      <c r="I2025" s="34" t="s">
        <v>2995</v>
      </c>
      <c r="J2025" s="34" t="s">
        <v>2996</v>
      </c>
      <c r="K2025">
        <f t="shared" si="123"/>
        <v>94</v>
      </c>
      <c r="L2025" s="38">
        <f t="shared" si="124"/>
        <v>-388080</v>
      </c>
      <c r="M2025" t="str">
        <f t="shared" si="125"/>
        <v>HT</v>
      </c>
      <c r="N2025"/>
      <c r="O2025"/>
      <c r="P2025"/>
      <c r="Q2025">
        <f>+VLOOKUP(K2025,'22.04.2023'!O$182:P$408,2,0)</f>
        <v>-388080</v>
      </c>
      <c r="R2025" s="38">
        <f>+Q2025-L2025</f>
        <v>0</v>
      </c>
      <c r="S2025" t="s">
        <v>8325</v>
      </c>
    </row>
    <row r="2026" spans="1:19" s="75" customFormat="1" hidden="1" outlineLevel="1">
      <c r="A2026"/>
      <c r="B2026" s="33">
        <v>44981</v>
      </c>
      <c r="C2026" s="34" t="s">
        <v>5582</v>
      </c>
      <c r="D2026" s="34" t="s">
        <v>4993</v>
      </c>
      <c r="E2026" s="34" t="s">
        <v>6580</v>
      </c>
      <c r="F2026" s="35">
        <v>-533863</v>
      </c>
      <c r="G2026" s="36" t="s">
        <v>2255</v>
      </c>
      <c r="H2026" s="35">
        <v>-53386</v>
      </c>
      <c r="I2026" s="34" t="s">
        <v>2475</v>
      </c>
      <c r="J2026" s="34" t="s">
        <v>2476</v>
      </c>
      <c r="K2026">
        <f t="shared" si="123"/>
        <v>289</v>
      </c>
      <c r="L2026" s="38">
        <f t="shared" si="124"/>
        <v>-587249</v>
      </c>
      <c r="M2026" t="str">
        <f t="shared" si="125"/>
        <v>HT</v>
      </c>
      <c r="N2026"/>
      <c r="O2026"/>
      <c r="P2026"/>
      <c r="Q2026" t="e">
        <f>+VLOOKUP(K2026,'22.04.2023'!O$182:P$408,2,0)</f>
        <v>#N/A</v>
      </c>
      <c r="R2026"/>
      <c r="S2026"/>
    </row>
    <row r="2027" spans="1:19" s="75" customFormat="1" hidden="1" outlineLevel="1">
      <c r="A2027"/>
      <c r="B2027" s="33">
        <v>44981</v>
      </c>
      <c r="C2027" s="34" t="s">
        <v>6581</v>
      </c>
      <c r="D2027" s="34" t="s">
        <v>4993</v>
      </c>
      <c r="E2027" s="34" t="s">
        <v>6493</v>
      </c>
      <c r="F2027" s="35">
        <v>-220500</v>
      </c>
      <c r="G2027" s="36" t="s">
        <v>2255</v>
      </c>
      <c r="H2027" s="35">
        <v>-22050</v>
      </c>
      <c r="I2027" s="34" t="s">
        <v>2475</v>
      </c>
      <c r="J2027" s="34" t="s">
        <v>2476</v>
      </c>
      <c r="K2027">
        <f t="shared" si="123"/>
        <v>292</v>
      </c>
      <c r="L2027" s="38">
        <f t="shared" si="124"/>
        <v>-242550</v>
      </c>
      <c r="M2027" t="str">
        <f t="shared" si="125"/>
        <v>HT</v>
      </c>
      <c r="N2027"/>
      <c r="O2027"/>
      <c r="P2027"/>
      <c r="Q2027" t="e">
        <f>+VLOOKUP(K2027,'22.04.2023'!O$182:P$408,2,0)</f>
        <v>#N/A</v>
      </c>
      <c r="R2027"/>
      <c r="S2027"/>
    </row>
    <row r="2028" spans="1:19" s="75" customFormat="1" hidden="1" outlineLevel="1">
      <c r="A2028"/>
      <c r="B2028" s="33">
        <v>44981</v>
      </c>
      <c r="C2028" s="34" t="s">
        <v>5266</v>
      </c>
      <c r="D2028" s="34" t="s">
        <v>4993</v>
      </c>
      <c r="E2028" s="34" t="s">
        <v>6582</v>
      </c>
      <c r="F2028" s="35">
        <v>-315759</v>
      </c>
      <c r="G2028" s="36" t="s">
        <v>2255</v>
      </c>
      <c r="H2028" s="35">
        <v>-31576</v>
      </c>
      <c r="I2028" s="34" t="s">
        <v>2475</v>
      </c>
      <c r="J2028" s="34" t="s">
        <v>2476</v>
      </c>
      <c r="K2028">
        <f t="shared" si="123"/>
        <v>319</v>
      </c>
      <c r="L2028" s="38">
        <f t="shared" si="124"/>
        <v>-347335</v>
      </c>
      <c r="M2028" t="str">
        <f t="shared" si="125"/>
        <v>HT</v>
      </c>
      <c r="N2028"/>
      <c r="O2028"/>
      <c r="P2028"/>
      <c r="Q2028" t="e">
        <f>+VLOOKUP(K2028,'22.04.2023'!O$182:P$408,2,0)</f>
        <v>#N/A</v>
      </c>
      <c r="R2028"/>
      <c r="S2028"/>
    </row>
    <row r="2029" spans="1:19" s="75" customFormat="1" hidden="1" outlineLevel="1">
      <c r="A2029"/>
      <c r="B2029" s="33">
        <v>44981</v>
      </c>
      <c r="C2029" s="34" t="s">
        <v>6583</v>
      </c>
      <c r="D2029" s="34" t="s">
        <v>3460</v>
      </c>
      <c r="E2029" s="34" t="s">
        <v>6584</v>
      </c>
      <c r="F2029" s="35">
        <v>-440586</v>
      </c>
      <c r="G2029" s="36" t="s">
        <v>2255</v>
      </c>
      <c r="H2029" s="35">
        <v>-44059</v>
      </c>
      <c r="I2029" s="34" t="s">
        <v>2308</v>
      </c>
      <c r="J2029" s="34" t="s">
        <v>2309</v>
      </c>
      <c r="K2029">
        <f t="shared" si="123"/>
        <v>5933</v>
      </c>
      <c r="L2029" s="38">
        <f t="shared" si="124"/>
        <v>-484645</v>
      </c>
      <c r="M2029" t="str">
        <f t="shared" si="125"/>
        <v>HT</v>
      </c>
      <c r="N2029"/>
      <c r="O2029"/>
      <c r="P2029"/>
      <c r="Q2029" t="e">
        <f>+VLOOKUP(K2029,'22.04.2023'!O$182:P$408,2,0)</f>
        <v>#N/A</v>
      </c>
      <c r="R2029"/>
      <c r="S2029"/>
    </row>
    <row r="2030" spans="1:19" s="75" customFormat="1" hidden="1" outlineLevel="1">
      <c r="A2030"/>
      <c r="B2030" s="33">
        <v>44981</v>
      </c>
      <c r="C2030" s="34" t="s">
        <v>6585</v>
      </c>
      <c r="D2030" s="34" t="s">
        <v>3460</v>
      </c>
      <c r="E2030" s="34" t="s">
        <v>6586</v>
      </c>
      <c r="F2030" s="35">
        <v>-220293</v>
      </c>
      <c r="G2030" s="36" t="s">
        <v>2255</v>
      </c>
      <c r="H2030" s="35">
        <v>-22029</v>
      </c>
      <c r="I2030" s="34" t="s">
        <v>2308</v>
      </c>
      <c r="J2030" s="34" t="s">
        <v>2309</v>
      </c>
      <c r="K2030">
        <f t="shared" si="123"/>
        <v>5934</v>
      </c>
      <c r="L2030" s="38">
        <f t="shared" si="124"/>
        <v>-242322</v>
      </c>
      <c r="M2030" t="str">
        <f t="shared" si="125"/>
        <v>HT</v>
      </c>
      <c r="N2030"/>
      <c r="O2030"/>
      <c r="P2030"/>
      <c r="Q2030" t="e">
        <f>+VLOOKUP(K2030,'22.04.2023'!O$182:P$408,2,0)</f>
        <v>#N/A</v>
      </c>
      <c r="R2030"/>
      <c r="S2030"/>
    </row>
    <row r="2031" spans="1:19" s="75" customFormat="1" hidden="1" outlineLevel="1">
      <c r="A2031"/>
      <c r="B2031" s="33">
        <v>44981</v>
      </c>
      <c r="C2031" s="34" t="s">
        <v>6587</v>
      </c>
      <c r="D2031" s="34" t="s">
        <v>3460</v>
      </c>
      <c r="E2031" s="34" t="s">
        <v>6588</v>
      </c>
      <c r="F2031" s="35">
        <v>-452240</v>
      </c>
      <c r="G2031" s="36" t="s">
        <v>2255</v>
      </c>
      <c r="H2031" s="35">
        <v>-45224</v>
      </c>
      <c r="I2031" s="34" t="s">
        <v>2308</v>
      </c>
      <c r="J2031" s="34" t="s">
        <v>2309</v>
      </c>
      <c r="K2031">
        <f t="shared" si="123"/>
        <v>6043</v>
      </c>
      <c r="L2031" s="38">
        <f t="shared" si="124"/>
        <v>-497464</v>
      </c>
      <c r="M2031" t="str">
        <f t="shared" si="125"/>
        <v>HT</v>
      </c>
      <c r="N2031"/>
      <c r="O2031"/>
      <c r="P2031"/>
      <c r="Q2031" t="e">
        <f>+VLOOKUP(K2031,'22.04.2023'!O$182:P$408,2,0)</f>
        <v>#N/A</v>
      </c>
      <c r="R2031"/>
      <c r="S2031"/>
    </row>
    <row r="2032" spans="1:19" s="75" customFormat="1" hidden="1" outlineLevel="1">
      <c r="A2032"/>
      <c r="B2032" s="33">
        <v>44981</v>
      </c>
      <c r="C2032" s="34" t="s">
        <v>6589</v>
      </c>
      <c r="D2032" s="34" t="s">
        <v>3460</v>
      </c>
      <c r="E2032" s="34" t="s">
        <v>6590</v>
      </c>
      <c r="F2032" s="35">
        <v>-111058</v>
      </c>
      <c r="G2032" s="36" t="s">
        <v>2255</v>
      </c>
      <c r="H2032" s="35">
        <v>-11106</v>
      </c>
      <c r="I2032" s="34" t="s">
        <v>2308</v>
      </c>
      <c r="J2032" s="34" t="s">
        <v>2309</v>
      </c>
      <c r="K2032">
        <f t="shared" si="123"/>
        <v>6069</v>
      </c>
      <c r="L2032" s="38">
        <f t="shared" si="124"/>
        <v>-122164</v>
      </c>
      <c r="M2032" t="str">
        <f t="shared" si="125"/>
        <v>HT</v>
      </c>
      <c r="N2032"/>
      <c r="O2032"/>
      <c r="P2032"/>
      <c r="Q2032" t="e">
        <f>+VLOOKUP(K2032,'22.04.2023'!O$182:P$408,2,0)</f>
        <v>#N/A</v>
      </c>
      <c r="R2032"/>
      <c r="S2032"/>
    </row>
    <row r="2033" spans="1:19" s="75" customFormat="1" hidden="1" outlineLevel="1">
      <c r="A2033"/>
      <c r="B2033" s="33">
        <v>45023</v>
      </c>
      <c r="C2033" s="34" t="s">
        <v>4937</v>
      </c>
      <c r="D2033" s="34" t="s">
        <v>2256</v>
      </c>
      <c r="E2033" s="34" t="s">
        <v>3922</v>
      </c>
      <c r="F2033" s="35">
        <v>1072991</v>
      </c>
      <c r="G2033" s="36" t="s">
        <v>2255</v>
      </c>
      <c r="H2033" s="35">
        <v>107299</v>
      </c>
      <c r="I2033" s="34" t="s">
        <v>2308</v>
      </c>
      <c r="J2033" s="34" t="s">
        <v>2309</v>
      </c>
      <c r="K2033" s="50">
        <f t="shared" si="123"/>
        <v>20409</v>
      </c>
      <c r="L2033" s="38">
        <f t="shared" si="124"/>
        <v>1180290</v>
      </c>
      <c r="M2033" t="str">
        <f t="shared" si="125"/>
        <v/>
      </c>
      <c r="N2033"/>
      <c r="O2033"/>
      <c r="P2033"/>
      <c r="Q2033"/>
      <c r="R2033"/>
      <c r="S2033"/>
    </row>
    <row r="2034" spans="1:19" s="75" customFormat="1" hidden="1" outlineLevel="1">
      <c r="A2034"/>
      <c r="B2034" s="33">
        <v>45023</v>
      </c>
      <c r="C2034" s="34" t="s">
        <v>4938</v>
      </c>
      <c r="D2034" s="34" t="s">
        <v>2256</v>
      </c>
      <c r="E2034" s="34" t="s">
        <v>3694</v>
      </c>
      <c r="F2034" s="35">
        <v>2803060</v>
      </c>
      <c r="G2034" s="36" t="s">
        <v>2255</v>
      </c>
      <c r="H2034" s="35">
        <v>280306</v>
      </c>
      <c r="I2034" s="34" t="s">
        <v>3694</v>
      </c>
      <c r="J2034" s="34" t="s">
        <v>3695</v>
      </c>
      <c r="K2034" s="50">
        <f t="shared" si="123"/>
        <v>20410</v>
      </c>
      <c r="L2034" s="38">
        <f t="shared" si="124"/>
        <v>3083366</v>
      </c>
      <c r="M2034" t="str">
        <f t="shared" si="125"/>
        <v/>
      </c>
      <c r="N2034"/>
      <c r="O2034"/>
      <c r="P2034"/>
      <c r="Q2034"/>
      <c r="R2034"/>
      <c r="S2034"/>
    </row>
    <row r="2035" spans="1:19" s="75" customFormat="1" hidden="1" outlineLevel="1">
      <c r="A2035"/>
      <c r="B2035" s="33">
        <v>44981</v>
      </c>
      <c r="C2035" s="34" t="s">
        <v>3360</v>
      </c>
      <c r="D2035" s="34" t="s">
        <v>2256</v>
      </c>
      <c r="E2035" s="34" t="s">
        <v>3361</v>
      </c>
      <c r="F2035" s="35">
        <v>704013</v>
      </c>
      <c r="G2035" s="36" t="s">
        <v>2255</v>
      </c>
      <c r="H2035" s="35">
        <v>70401</v>
      </c>
      <c r="I2035" s="34" t="s">
        <v>2504</v>
      </c>
      <c r="J2035" s="34" t="s">
        <v>2505</v>
      </c>
      <c r="K2035" s="50">
        <f t="shared" si="123"/>
        <v>8616</v>
      </c>
      <c r="L2035" s="38">
        <f t="shared" si="124"/>
        <v>774414</v>
      </c>
      <c r="M2035" t="str">
        <f t="shared" si="125"/>
        <v/>
      </c>
      <c r="N2035"/>
      <c r="O2035"/>
      <c r="P2035"/>
      <c r="Q2035"/>
      <c r="R2035"/>
      <c r="S2035"/>
    </row>
    <row r="2036" spans="1:19" s="75" customFormat="1" hidden="1" outlineLevel="1">
      <c r="A2036"/>
      <c r="B2036" s="33">
        <v>44981</v>
      </c>
      <c r="C2036" s="34" t="s">
        <v>3362</v>
      </c>
      <c r="D2036" s="34" t="s">
        <v>2256</v>
      </c>
      <c r="E2036" s="34" t="s">
        <v>3363</v>
      </c>
      <c r="F2036" s="35">
        <v>930871</v>
      </c>
      <c r="G2036" s="36" t="s">
        <v>2255</v>
      </c>
      <c r="H2036" s="35">
        <v>93087</v>
      </c>
      <c r="I2036" s="34" t="s">
        <v>2504</v>
      </c>
      <c r="J2036" s="34" t="s">
        <v>2505</v>
      </c>
      <c r="K2036" s="50">
        <f t="shared" si="123"/>
        <v>8617</v>
      </c>
      <c r="L2036" s="38">
        <f t="shared" si="124"/>
        <v>1023958</v>
      </c>
      <c r="M2036" t="str">
        <f t="shared" si="125"/>
        <v/>
      </c>
      <c r="N2036"/>
      <c r="O2036"/>
      <c r="P2036"/>
      <c r="Q2036"/>
      <c r="R2036"/>
      <c r="S2036"/>
    </row>
    <row r="2037" spans="1:19" s="75" customFormat="1" hidden="1" outlineLevel="1">
      <c r="A2037"/>
      <c r="B2037" s="33">
        <v>44981</v>
      </c>
      <c r="C2037" s="34" t="s">
        <v>3364</v>
      </c>
      <c r="D2037" s="34" t="s">
        <v>2256</v>
      </c>
      <c r="E2037" s="34" t="s">
        <v>3365</v>
      </c>
      <c r="F2037" s="35">
        <v>1037598</v>
      </c>
      <c r="G2037" s="36" t="s">
        <v>2255</v>
      </c>
      <c r="H2037" s="35">
        <v>103760</v>
      </c>
      <c r="I2037" s="34" t="s">
        <v>2504</v>
      </c>
      <c r="J2037" s="34" t="s">
        <v>2505</v>
      </c>
      <c r="K2037" s="50">
        <f t="shared" si="123"/>
        <v>8618</v>
      </c>
      <c r="L2037" s="38">
        <f t="shared" si="124"/>
        <v>1141358</v>
      </c>
      <c r="M2037" t="str">
        <f t="shared" si="125"/>
        <v/>
      </c>
      <c r="N2037"/>
      <c r="O2037"/>
      <c r="P2037"/>
      <c r="Q2037"/>
      <c r="R2037"/>
      <c r="S2037"/>
    </row>
    <row r="2038" spans="1:19" s="75" customFormat="1" hidden="1" outlineLevel="1">
      <c r="A2038"/>
      <c r="B2038" s="33">
        <v>44981</v>
      </c>
      <c r="C2038" s="34" t="s">
        <v>3366</v>
      </c>
      <c r="D2038" s="34" t="s">
        <v>2256</v>
      </c>
      <c r="E2038" s="34" t="s">
        <v>3367</v>
      </c>
      <c r="F2038" s="35">
        <v>483720</v>
      </c>
      <c r="G2038" s="36" t="s">
        <v>2255</v>
      </c>
      <c r="H2038" s="35">
        <v>48372</v>
      </c>
      <c r="I2038" s="34" t="s">
        <v>2308</v>
      </c>
      <c r="J2038" s="34" t="s">
        <v>2309</v>
      </c>
      <c r="K2038" s="50">
        <f t="shared" si="123"/>
        <v>8623</v>
      </c>
      <c r="L2038" s="38">
        <f t="shared" si="124"/>
        <v>532092</v>
      </c>
      <c r="M2038" t="str">
        <f t="shared" si="125"/>
        <v/>
      </c>
      <c r="N2038"/>
      <c r="O2038"/>
      <c r="P2038"/>
      <c r="Q2038"/>
      <c r="R2038"/>
      <c r="S2038"/>
    </row>
    <row r="2039" spans="1:19" hidden="1" outlineLevel="1">
      <c r="B2039" s="33">
        <v>44981</v>
      </c>
      <c r="C2039" s="34" t="s">
        <v>3368</v>
      </c>
      <c r="D2039" s="34" t="s">
        <v>2256</v>
      </c>
      <c r="E2039" s="34" t="s">
        <v>3369</v>
      </c>
      <c r="F2039" s="35">
        <v>1097250</v>
      </c>
      <c r="G2039" s="36" t="s">
        <v>2255</v>
      </c>
      <c r="H2039" s="35">
        <v>109725</v>
      </c>
      <c r="I2039" s="34" t="s">
        <v>2308</v>
      </c>
      <c r="J2039" s="34" t="s">
        <v>2309</v>
      </c>
      <c r="K2039" s="50">
        <f t="shared" si="123"/>
        <v>8624</v>
      </c>
      <c r="L2039" s="38">
        <f t="shared" si="124"/>
        <v>1206975</v>
      </c>
      <c r="M2039" t="str">
        <f t="shared" si="125"/>
        <v/>
      </c>
    </row>
    <row r="2040" spans="1:19" hidden="1" outlineLevel="1">
      <c r="B2040" s="33">
        <v>44981</v>
      </c>
      <c r="C2040" s="34" t="s">
        <v>3370</v>
      </c>
      <c r="D2040" s="34" t="s">
        <v>2256</v>
      </c>
      <c r="E2040" s="34" t="s">
        <v>3371</v>
      </c>
      <c r="F2040" s="35">
        <v>1150620</v>
      </c>
      <c r="G2040" s="36" t="s">
        <v>2255</v>
      </c>
      <c r="H2040" s="35">
        <v>115062</v>
      </c>
      <c r="I2040" s="34" t="s">
        <v>2308</v>
      </c>
      <c r="J2040" s="34" t="s">
        <v>2309</v>
      </c>
      <c r="K2040" s="50">
        <f t="shared" si="123"/>
        <v>8625</v>
      </c>
      <c r="L2040" s="38">
        <f t="shared" si="124"/>
        <v>1265682</v>
      </c>
      <c r="M2040" t="str">
        <f t="shared" si="125"/>
        <v/>
      </c>
    </row>
    <row r="2041" spans="1:19" hidden="1" outlineLevel="1">
      <c r="B2041" s="33">
        <v>44981</v>
      </c>
      <c r="C2041" s="34" t="s">
        <v>3372</v>
      </c>
      <c r="D2041" s="34" t="s">
        <v>2256</v>
      </c>
      <c r="E2041" s="34" t="s">
        <v>3373</v>
      </c>
      <c r="F2041" s="35">
        <v>1408026</v>
      </c>
      <c r="G2041" s="36" t="s">
        <v>2255</v>
      </c>
      <c r="H2041" s="35">
        <v>140803</v>
      </c>
      <c r="I2041" s="34" t="s">
        <v>2308</v>
      </c>
      <c r="J2041" s="34" t="s">
        <v>2309</v>
      </c>
      <c r="K2041" s="50">
        <f t="shared" si="123"/>
        <v>8626</v>
      </c>
      <c r="L2041" s="38">
        <f t="shared" si="124"/>
        <v>1548829</v>
      </c>
      <c r="M2041" t="str">
        <f t="shared" si="125"/>
        <v/>
      </c>
    </row>
    <row r="2042" spans="1:19" hidden="1" outlineLevel="1">
      <c r="B2042" s="33">
        <v>44981</v>
      </c>
      <c r="C2042" s="34" t="s">
        <v>3374</v>
      </c>
      <c r="D2042" s="34" t="s">
        <v>2256</v>
      </c>
      <c r="E2042" s="34" t="s">
        <v>2454</v>
      </c>
      <c r="F2042" s="35">
        <v>806200</v>
      </c>
      <c r="G2042" s="36" t="s">
        <v>2255</v>
      </c>
      <c r="H2042" s="35">
        <v>80620</v>
      </c>
      <c r="I2042" s="34" t="s">
        <v>2308</v>
      </c>
      <c r="J2042" s="34" t="s">
        <v>2309</v>
      </c>
      <c r="K2042" s="50">
        <f t="shared" si="123"/>
        <v>8628</v>
      </c>
      <c r="L2042" s="38">
        <f t="shared" si="124"/>
        <v>886820</v>
      </c>
      <c r="M2042" t="str">
        <f t="shared" si="125"/>
        <v/>
      </c>
    </row>
    <row r="2043" spans="1:19" s="75" customFormat="1" hidden="1" outlineLevel="1">
      <c r="A2043"/>
      <c r="B2043" s="33">
        <v>44981</v>
      </c>
      <c r="C2043" s="34" t="s">
        <v>3375</v>
      </c>
      <c r="D2043" s="34" t="s">
        <v>2256</v>
      </c>
      <c r="E2043" s="34" t="s">
        <v>3376</v>
      </c>
      <c r="F2043" s="35">
        <v>4758310</v>
      </c>
      <c r="G2043" s="36" t="s">
        <v>2255</v>
      </c>
      <c r="H2043" s="35">
        <v>475831</v>
      </c>
      <c r="I2043" s="34" t="s">
        <v>2906</v>
      </c>
      <c r="J2043" s="34" t="s">
        <v>2907</v>
      </c>
      <c r="K2043" s="50">
        <f t="shared" si="123"/>
        <v>8630</v>
      </c>
      <c r="L2043" s="38">
        <f t="shared" si="124"/>
        <v>5234141</v>
      </c>
      <c r="M2043" t="str">
        <f t="shared" si="125"/>
        <v/>
      </c>
      <c r="N2043"/>
      <c r="O2043"/>
      <c r="P2043"/>
      <c r="Q2043"/>
      <c r="R2043"/>
      <c r="S2043"/>
    </row>
    <row r="2044" spans="1:19" s="75" customFormat="1" hidden="1" outlineLevel="1">
      <c r="A2044"/>
      <c r="B2044" s="33">
        <v>44981</v>
      </c>
      <c r="C2044" s="34" t="s">
        <v>3377</v>
      </c>
      <c r="D2044" s="34" t="s">
        <v>2256</v>
      </c>
      <c r="E2044" s="34" t="s">
        <v>3378</v>
      </c>
      <c r="F2044" s="35">
        <v>469342</v>
      </c>
      <c r="G2044" s="36" t="s">
        <v>2255</v>
      </c>
      <c r="H2044" s="35">
        <v>46934</v>
      </c>
      <c r="I2044" s="34" t="s">
        <v>2308</v>
      </c>
      <c r="J2044" s="34" t="s">
        <v>2309</v>
      </c>
      <c r="K2044" s="50">
        <f t="shared" si="123"/>
        <v>8635</v>
      </c>
      <c r="L2044" s="38">
        <f t="shared" si="124"/>
        <v>516276</v>
      </c>
      <c r="M2044" t="str">
        <f t="shared" si="125"/>
        <v/>
      </c>
      <c r="N2044"/>
      <c r="O2044"/>
      <c r="P2044"/>
      <c r="Q2044"/>
      <c r="R2044"/>
      <c r="S2044"/>
    </row>
    <row r="2045" spans="1:19" s="75" customFormat="1" hidden="1" outlineLevel="1">
      <c r="A2045"/>
      <c r="B2045" s="33">
        <v>44981</v>
      </c>
      <c r="C2045" s="34" t="s">
        <v>3379</v>
      </c>
      <c r="D2045" s="34" t="s">
        <v>2256</v>
      </c>
      <c r="E2045" s="34" t="s">
        <v>3380</v>
      </c>
      <c r="F2045" s="35">
        <v>553467</v>
      </c>
      <c r="G2045" s="36" t="s">
        <v>2255</v>
      </c>
      <c r="H2045" s="35">
        <v>55347</v>
      </c>
      <c r="I2045" s="34" t="s">
        <v>2308</v>
      </c>
      <c r="J2045" s="34" t="s">
        <v>2309</v>
      </c>
      <c r="K2045" s="50">
        <f t="shared" si="123"/>
        <v>8636</v>
      </c>
      <c r="L2045" s="38">
        <f t="shared" si="124"/>
        <v>608814</v>
      </c>
      <c r="M2045" t="str">
        <f t="shared" si="125"/>
        <v/>
      </c>
      <c r="N2045"/>
      <c r="O2045"/>
      <c r="P2045"/>
      <c r="Q2045"/>
      <c r="R2045"/>
      <c r="S2045"/>
    </row>
    <row r="2046" spans="1:19" hidden="1" outlineLevel="1">
      <c r="B2046" s="33">
        <v>44981</v>
      </c>
      <c r="C2046" s="34" t="s">
        <v>3381</v>
      </c>
      <c r="D2046" s="34" t="s">
        <v>2256</v>
      </c>
      <c r="E2046" s="34" t="s">
        <v>3382</v>
      </c>
      <c r="F2046" s="35">
        <v>333174</v>
      </c>
      <c r="G2046" s="36" t="s">
        <v>2255</v>
      </c>
      <c r="H2046" s="35">
        <v>33317</v>
      </c>
      <c r="I2046" s="34" t="s">
        <v>2308</v>
      </c>
      <c r="J2046" s="34" t="s">
        <v>2309</v>
      </c>
      <c r="K2046" s="50">
        <f t="shared" si="123"/>
        <v>8637</v>
      </c>
      <c r="L2046" s="38">
        <f t="shared" si="124"/>
        <v>366491</v>
      </c>
      <c r="M2046" t="str">
        <f t="shared" si="125"/>
        <v/>
      </c>
    </row>
    <row r="2047" spans="1:19" s="75" customFormat="1" hidden="1" outlineLevel="1">
      <c r="A2047"/>
      <c r="B2047" s="33">
        <v>44981</v>
      </c>
      <c r="C2047" s="34" t="s">
        <v>3383</v>
      </c>
      <c r="D2047" s="34" t="s">
        <v>2256</v>
      </c>
      <c r="E2047" s="34" t="s">
        <v>3384</v>
      </c>
      <c r="F2047" s="35">
        <v>922445</v>
      </c>
      <c r="G2047" s="36" t="s">
        <v>2255</v>
      </c>
      <c r="H2047" s="35">
        <v>92245</v>
      </c>
      <c r="I2047" s="34" t="s">
        <v>2308</v>
      </c>
      <c r="J2047" s="34" t="s">
        <v>2309</v>
      </c>
      <c r="K2047" s="50">
        <f t="shared" si="123"/>
        <v>8810</v>
      </c>
      <c r="L2047" s="38">
        <f t="shared" si="124"/>
        <v>1014690</v>
      </c>
      <c r="M2047" t="str">
        <f t="shared" si="125"/>
        <v/>
      </c>
      <c r="N2047"/>
      <c r="O2047"/>
      <c r="P2047"/>
      <c r="Q2047"/>
      <c r="R2047"/>
      <c r="S2047"/>
    </row>
    <row r="2048" spans="1:19" s="75" customFormat="1" hidden="1" outlineLevel="1">
      <c r="A2048"/>
      <c r="B2048" s="33">
        <v>44981</v>
      </c>
      <c r="C2048" s="34" t="s">
        <v>3385</v>
      </c>
      <c r="D2048" s="34" t="s">
        <v>2256</v>
      </c>
      <c r="E2048" s="34" t="s">
        <v>3386</v>
      </c>
      <c r="F2048" s="35">
        <v>666348</v>
      </c>
      <c r="G2048" s="36" t="s">
        <v>2255</v>
      </c>
      <c r="H2048" s="35">
        <v>66635</v>
      </c>
      <c r="I2048" s="34" t="s">
        <v>2308</v>
      </c>
      <c r="J2048" s="34" t="s">
        <v>2309</v>
      </c>
      <c r="K2048" s="50">
        <f t="shared" si="123"/>
        <v>8811</v>
      </c>
      <c r="L2048" s="38">
        <f t="shared" si="124"/>
        <v>732983</v>
      </c>
      <c r="M2048" t="str">
        <f t="shared" si="125"/>
        <v/>
      </c>
      <c r="N2048"/>
      <c r="O2048"/>
      <c r="P2048"/>
      <c r="Q2048"/>
      <c r="R2048"/>
      <c r="S2048"/>
    </row>
    <row r="2049" spans="1:19" s="75" customFormat="1" hidden="1" outlineLevel="1">
      <c r="A2049"/>
      <c r="B2049" s="33">
        <v>44981</v>
      </c>
      <c r="C2049" s="34" t="s">
        <v>6591</v>
      </c>
      <c r="D2049" s="34" t="s">
        <v>2256</v>
      </c>
      <c r="E2049" s="34" t="s">
        <v>6220</v>
      </c>
      <c r="F2049" s="35">
        <v>1924970</v>
      </c>
      <c r="G2049" s="36" t="s">
        <v>2255</v>
      </c>
      <c r="H2049" s="35">
        <v>192497</v>
      </c>
      <c r="I2049" s="34" t="s">
        <v>2666</v>
      </c>
      <c r="J2049" s="34" t="s">
        <v>2667</v>
      </c>
      <c r="K2049" s="50">
        <f t="shared" si="123"/>
        <v>8812</v>
      </c>
      <c r="L2049" s="38">
        <f t="shared" si="124"/>
        <v>2117467</v>
      </c>
      <c r="M2049" t="str">
        <f t="shared" si="125"/>
        <v/>
      </c>
      <c r="N2049"/>
      <c r="O2049"/>
      <c r="P2049"/>
      <c r="Q2049"/>
      <c r="R2049"/>
      <c r="S2049"/>
    </row>
    <row r="2050" spans="1:19" s="75" customFormat="1" outlineLevel="1">
      <c r="B2050" s="69">
        <v>44981</v>
      </c>
      <c r="C2050" s="70" t="s">
        <v>2305</v>
      </c>
      <c r="D2050" s="70" t="s">
        <v>2256</v>
      </c>
      <c r="E2050" s="70" t="s">
        <v>3387</v>
      </c>
      <c r="F2050" s="71">
        <v>1773282</v>
      </c>
      <c r="G2050" s="72" t="s">
        <v>2255</v>
      </c>
      <c r="H2050" s="71">
        <v>177328</v>
      </c>
      <c r="I2050" s="70" t="s">
        <v>2308</v>
      </c>
      <c r="J2050" s="70" t="s">
        <v>2309</v>
      </c>
      <c r="K2050" s="73">
        <f t="shared" si="123"/>
        <v>8849</v>
      </c>
      <c r="L2050" s="74">
        <f t="shared" si="124"/>
        <v>1950610</v>
      </c>
      <c r="M2050" s="75" t="str">
        <f t="shared" si="125"/>
        <v/>
      </c>
      <c r="Q2050" s="75">
        <f>+VLOOKUP(K2050,'20,04,2023'!Q$20:R$1052,2,0)</f>
        <v>1950610</v>
      </c>
      <c r="R2050" s="74">
        <f>Q2050-L2050</f>
        <v>0</v>
      </c>
      <c r="S2050" s="75" t="s">
        <v>8324</v>
      </c>
    </row>
    <row r="2051" spans="1:19" s="75" customFormat="1" hidden="1" outlineLevel="1">
      <c r="A2051"/>
      <c r="B2051" s="33">
        <v>44981</v>
      </c>
      <c r="C2051" s="34" t="s">
        <v>3388</v>
      </c>
      <c r="D2051" s="34" t="s">
        <v>2256</v>
      </c>
      <c r="E2051" s="34" t="s">
        <v>2333</v>
      </c>
      <c r="F2051" s="35">
        <v>1105595</v>
      </c>
      <c r="G2051" s="36" t="s">
        <v>2255</v>
      </c>
      <c r="H2051" s="35">
        <v>110560</v>
      </c>
      <c r="I2051" s="34" t="s">
        <v>2308</v>
      </c>
      <c r="J2051" s="34" t="s">
        <v>2309</v>
      </c>
      <c r="K2051" s="50">
        <f t="shared" si="123"/>
        <v>8850</v>
      </c>
      <c r="L2051" s="38">
        <f t="shared" si="124"/>
        <v>1216155</v>
      </c>
      <c r="M2051" t="str">
        <f t="shared" si="125"/>
        <v/>
      </c>
      <c r="N2051"/>
      <c r="O2051"/>
      <c r="P2051"/>
      <c r="Q2051"/>
      <c r="R2051"/>
      <c r="S2051"/>
    </row>
    <row r="2052" spans="1:19" s="75" customFormat="1" hidden="1" outlineLevel="1">
      <c r="A2052"/>
      <c r="B2052" s="33">
        <v>44981</v>
      </c>
      <c r="C2052" s="34" t="s">
        <v>3389</v>
      </c>
      <c r="D2052" s="34" t="s">
        <v>2256</v>
      </c>
      <c r="E2052" s="34" t="s">
        <v>3390</v>
      </c>
      <c r="F2052" s="35">
        <v>618065</v>
      </c>
      <c r="G2052" s="36" t="s">
        <v>2255</v>
      </c>
      <c r="H2052" s="35">
        <v>61807</v>
      </c>
      <c r="I2052" s="34" t="s">
        <v>2308</v>
      </c>
      <c r="J2052" s="34" t="s">
        <v>2309</v>
      </c>
      <c r="K2052" s="50">
        <f t="shared" ref="K2052:K2115" si="126">+C2052*1</f>
        <v>8867</v>
      </c>
      <c r="L2052" s="38">
        <f t="shared" ref="L2052:L2115" si="127">+F2052+H2052</f>
        <v>679872</v>
      </c>
      <c r="M2052" t="str">
        <f t="shared" ref="M2052:M2115" si="128">+IF(L2052&gt;=0,"","HT")</f>
        <v/>
      </c>
      <c r="N2052"/>
      <c r="O2052"/>
      <c r="P2052"/>
      <c r="Q2052"/>
      <c r="R2052"/>
      <c r="S2052"/>
    </row>
    <row r="2053" spans="1:19" s="75" customFormat="1" hidden="1" outlineLevel="1">
      <c r="A2053"/>
      <c r="B2053" s="33">
        <v>44981</v>
      </c>
      <c r="C2053" s="34" t="s">
        <v>3391</v>
      </c>
      <c r="D2053" s="34" t="s">
        <v>2256</v>
      </c>
      <c r="E2053" s="34" t="s">
        <v>3392</v>
      </c>
      <c r="F2053" s="35">
        <v>1665870</v>
      </c>
      <c r="G2053" s="36" t="s">
        <v>2255</v>
      </c>
      <c r="H2053" s="35">
        <v>166587</v>
      </c>
      <c r="I2053" s="34" t="s">
        <v>2396</v>
      </c>
      <c r="J2053" s="34" t="s">
        <v>2397</v>
      </c>
      <c r="K2053" s="50">
        <f t="shared" si="126"/>
        <v>8979</v>
      </c>
      <c r="L2053" s="38">
        <f t="shared" si="127"/>
        <v>1832457</v>
      </c>
      <c r="M2053" t="str">
        <f t="shared" si="128"/>
        <v/>
      </c>
      <c r="N2053"/>
      <c r="O2053"/>
      <c r="P2053"/>
      <c r="Q2053"/>
      <c r="R2053"/>
      <c r="S2053"/>
    </row>
    <row r="2054" spans="1:19" hidden="1" outlineLevel="1">
      <c r="B2054" s="33">
        <v>45024</v>
      </c>
      <c r="C2054" s="34" t="s">
        <v>4958</v>
      </c>
      <c r="D2054" s="34" t="s">
        <v>2256</v>
      </c>
      <c r="E2054" s="34" t="s">
        <v>4959</v>
      </c>
      <c r="F2054" s="35">
        <v>1768685</v>
      </c>
      <c r="G2054" s="36" t="s">
        <v>2255</v>
      </c>
      <c r="H2054" s="35">
        <v>176869</v>
      </c>
      <c r="I2054" s="34" t="s">
        <v>4959</v>
      </c>
      <c r="J2054" s="34" t="s">
        <v>4960</v>
      </c>
      <c r="K2054" s="50">
        <f t="shared" si="126"/>
        <v>20495</v>
      </c>
      <c r="L2054" s="38">
        <f t="shared" si="127"/>
        <v>1945554</v>
      </c>
      <c r="M2054" t="str">
        <f t="shared" si="128"/>
        <v/>
      </c>
    </row>
    <row r="2055" spans="1:19" s="75" customFormat="1" hidden="1" outlineLevel="1">
      <c r="A2055"/>
      <c r="B2055" s="33">
        <v>45024</v>
      </c>
      <c r="C2055" s="34" t="s">
        <v>4961</v>
      </c>
      <c r="D2055" s="34" t="s">
        <v>2256</v>
      </c>
      <c r="E2055" s="34" t="s">
        <v>2314</v>
      </c>
      <c r="F2055" s="35">
        <v>1011803</v>
      </c>
      <c r="G2055" s="36" t="s">
        <v>2255</v>
      </c>
      <c r="H2055" s="35">
        <v>101180</v>
      </c>
      <c r="I2055" s="34" t="s">
        <v>2314</v>
      </c>
      <c r="J2055" s="34" t="s">
        <v>2315</v>
      </c>
      <c r="K2055" s="50">
        <f t="shared" si="126"/>
        <v>20497</v>
      </c>
      <c r="L2055" s="38">
        <f t="shared" si="127"/>
        <v>1112983</v>
      </c>
      <c r="M2055" t="str">
        <f t="shared" si="128"/>
        <v/>
      </c>
      <c r="N2055"/>
      <c r="O2055"/>
      <c r="P2055"/>
      <c r="Q2055"/>
      <c r="R2055"/>
      <c r="S2055"/>
    </row>
    <row r="2056" spans="1:19" s="75" customFormat="1" outlineLevel="1">
      <c r="B2056" s="69">
        <v>44981</v>
      </c>
      <c r="C2056" s="70" t="s">
        <v>3397</v>
      </c>
      <c r="D2056" s="70" t="s">
        <v>2256</v>
      </c>
      <c r="E2056" s="70" t="s">
        <v>2323</v>
      </c>
      <c r="F2056" s="71">
        <v>1693739</v>
      </c>
      <c r="G2056" s="72" t="s">
        <v>2255</v>
      </c>
      <c r="H2056" s="71">
        <v>169374</v>
      </c>
      <c r="I2056" s="70" t="s">
        <v>2308</v>
      </c>
      <c r="J2056" s="70" t="s">
        <v>2309</v>
      </c>
      <c r="K2056" s="73">
        <f t="shared" si="126"/>
        <v>8982</v>
      </c>
      <c r="L2056" s="74">
        <f t="shared" si="127"/>
        <v>1863113</v>
      </c>
      <c r="M2056" s="75" t="str">
        <f t="shared" si="128"/>
        <v/>
      </c>
      <c r="Q2056" s="75">
        <f>+VLOOKUP(K2056,'20,04,2023'!Q$20:R$1052,2,0)</f>
        <v>1863113</v>
      </c>
      <c r="R2056" s="74">
        <f>Q2056-L2056</f>
        <v>0</v>
      </c>
      <c r="S2056" s="75" t="s">
        <v>8324</v>
      </c>
    </row>
    <row r="2057" spans="1:19" s="75" customFormat="1" hidden="1" outlineLevel="1">
      <c r="A2057"/>
      <c r="B2057" s="33">
        <v>44981</v>
      </c>
      <c r="C2057" s="34" t="s">
        <v>3398</v>
      </c>
      <c r="D2057" s="34" t="s">
        <v>2256</v>
      </c>
      <c r="E2057" s="34" t="s">
        <v>2323</v>
      </c>
      <c r="F2057" s="35">
        <v>318150</v>
      </c>
      <c r="G2057" s="36" t="s">
        <v>2255</v>
      </c>
      <c r="H2057" s="35">
        <v>31815</v>
      </c>
      <c r="I2057" s="34" t="s">
        <v>2308</v>
      </c>
      <c r="J2057" s="34" t="s">
        <v>2309</v>
      </c>
      <c r="K2057" s="50">
        <f t="shared" si="126"/>
        <v>8983</v>
      </c>
      <c r="L2057" s="38">
        <f t="shared" si="127"/>
        <v>349965</v>
      </c>
      <c r="M2057" t="str">
        <f t="shared" si="128"/>
        <v/>
      </c>
      <c r="N2057"/>
      <c r="O2057"/>
      <c r="P2057"/>
      <c r="Q2057"/>
      <c r="R2057"/>
      <c r="S2057"/>
    </row>
    <row r="2058" spans="1:19" s="75" customFormat="1" hidden="1" outlineLevel="1">
      <c r="A2058"/>
      <c r="B2058" s="33">
        <v>44981</v>
      </c>
      <c r="C2058" s="34" t="s">
        <v>3399</v>
      </c>
      <c r="D2058" s="34" t="s">
        <v>2256</v>
      </c>
      <c r="E2058" s="34" t="s">
        <v>3400</v>
      </c>
      <c r="F2058" s="35">
        <v>2797888</v>
      </c>
      <c r="G2058" s="36" t="s">
        <v>2255</v>
      </c>
      <c r="H2058" s="35">
        <v>279789</v>
      </c>
      <c r="I2058" s="34" t="s">
        <v>2308</v>
      </c>
      <c r="J2058" s="34" t="s">
        <v>2309</v>
      </c>
      <c r="K2058" s="50">
        <f t="shared" si="126"/>
        <v>8984</v>
      </c>
      <c r="L2058" s="38">
        <f t="shared" si="127"/>
        <v>3077677</v>
      </c>
      <c r="M2058" t="str">
        <f t="shared" si="128"/>
        <v/>
      </c>
      <c r="N2058"/>
      <c r="O2058"/>
      <c r="P2058"/>
      <c r="Q2058"/>
      <c r="R2058"/>
      <c r="S2058"/>
    </row>
    <row r="2059" spans="1:19" outlineLevel="1">
      <c r="A2059" s="75"/>
      <c r="B2059" s="69">
        <v>45026</v>
      </c>
      <c r="C2059" s="70" t="s">
        <v>4962</v>
      </c>
      <c r="D2059" s="70" t="s">
        <v>3460</v>
      </c>
      <c r="E2059" s="70" t="s">
        <v>4963</v>
      </c>
      <c r="F2059" s="71">
        <v>-863436</v>
      </c>
      <c r="G2059" s="72" t="s">
        <v>2255</v>
      </c>
      <c r="H2059" s="71">
        <v>-86344</v>
      </c>
      <c r="I2059" s="70" t="s">
        <v>2308</v>
      </c>
      <c r="J2059" s="70" t="s">
        <v>2309</v>
      </c>
      <c r="K2059" s="75">
        <f t="shared" si="126"/>
        <v>12828</v>
      </c>
      <c r="L2059" s="74">
        <f t="shared" si="127"/>
        <v>-949780</v>
      </c>
      <c r="M2059" s="75" t="str">
        <f t="shared" si="128"/>
        <v>HT</v>
      </c>
      <c r="N2059" s="75"/>
      <c r="O2059" s="75"/>
      <c r="P2059" s="75"/>
      <c r="Q2059" s="75">
        <f>+VLOOKUP(K2059,'20,04,2023'!Q$25:R$1054,2,0)</f>
        <v>-949780</v>
      </c>
      <c r="R2059" s="74">
        <f>+L2059-Q2059</f>
        <v>0</v>
      </c>
      <c r="S2059" s="75" t="s">
        <v>8323</v>
      </c>
    </row>
    <row r="2060" spans="1:19" s="75" customFormat="1" hidden="1" outlineLevel="1">
      <c r="A2060"/>
      <c r="B2060" s="33">
        <v>44981</v>
      </c>
      <c r="C2060" s="34" t="s">
        <v>3403</v>
      </c>
      <c r="D2060" s="34" t="s">
        <v>2256</v>
      </c>
      <c r="E2060" s="34" t="s">
        <v>2558</v>
      </c>
      <c r="F2060" s="35">
        <v>690372</v>
      </c>
      <c r="G2060" s="36" t="s">
        <v>2255</v>
      </c>
      <c r="H2060" s="35">
        <v>69037</v>
      </c>
      <c r="I2060" s="34" t="s">
        <v>2308</v>
      </c>
      <c r="J2060" s="34" t="s">
        <v>2309</v>
      </c>
      <c r="K2060" s="50">
        <f t="shared" si="126"/>
        <v>8987</v>
      </c>
      <c r="L2060" s="38">
        <f t="shared" si="127"/>
        <v>759409</v>
      </c>
      <c r="M2060" t="str">
        <f t="shared" si="128"/>
        <v/>
      </c>
      <c r="N2060"/>
      <c r="O2060"/>
      <c r="P2060"/>
      <c r="Q2060"/>
      <c r="R2060"/>
      <c r="S2060"/>
    </row>
    <row r="2061" spans="1:19" s="75" customFormat="1" hidden="1" outlineLevel="1">
      <c r="A2061"/>
      <c r="B2061" s="33">
        <v>44981</v>
      </c>
      <c r="C2061" s="34" t="s">
        <v>3404</v>
      </c>
      <c r="D2061" s="34" t="s">
        <v>2256</v>
      </c>
      <c r="E2061" s="34" t="s">
        <v>3405</v>
      </c>
      <c r="F2061" s="35">
        <v>1468620</v>
      </c>
      <c r="G2061" s="36" t="s">
        <v>2255</v>
      </c>
      <c r="H2061" s="35">
        <v>146862</v>
      </c>
      <c r="I2061" s="34" t="s">
        <v>2535</v>
      </c>
      <c r="J2061" s="34" t="s">
        <v>2536</v>
      </c>
      <c r="K2061" s="50">
        <f t="shared" si="126"/>
        <v>8997</v>
      </c>
      <c r="L2061" s="38">
        <f t="shared" si="127"/>
        <v>1615482</v>
      </c>
      <c r="M2061" t="str">
        <f t="shared" si="128"/>
        <v/>
      </c>
      <c r="N2061"/>
      <c r="O2061"/>
      <c r="P2061"/>
      <c r="Q2061"/>
      <c r="R2061"/>
      <c r="S2061"/>
    </row>
    <row r="2062" spans="1:19" s="75" customFormat="1" hidden="1" outlineLevel="1">
      <c r="A2062"/>
      <c r="B2062" s="33">
        <v>45026</v>
      </c>
      <c r="C2062" s="34" t="s">
        <v>4965</v>
      </c>
      <c r="D2062" s="34" t="s">
        <v>2256</v>
      </c>
      <c r="E2062" s="34" t="s">
        <v>4425</v>
      </c>
      <c r="F2062" s="35">
        <v>250910</v>
      </c>
      <c r="G2062" s="36" t="s">
        <v>2255</v>
      </c>
      <c r="H2062" s="35">
        <v>25091</v>
      </c>
      <c r="I2062" s="34" t="s">
        <v>2308</v>
      </c>
      <c r="J2062" s="34" t="s">
        <v>2309</v>
      </c>
      <c r="K2062" s="50">
        <f t="shared" si="126"/>
        <v>20505</v>
      </c>
      <c r="L2062" s="38">
        <f t="shared" si="127"/>
        <v>276001</v>
      </c>
      <c r="M2062" t="str">
        <f t="shared" si="128"/>
        <v/>
      </c>
      <c r="N2062"/>
      <c r="O2062"/>
      <c r="P2062"/>
      <c r="Q2062"/>
      <c r="R2062"/>
      <c r="S2062"/>
    </row>
    <row r="2063" spans="1:19" s="75" customFormat="1" hidden="1" outlineLevel="1">
      <c r="A2063"/>
      <c r="B2063" s="33">
        <v>45026</v>
      </c>
      <c r="C2063" s="34" t="s">
        <v>4966</v>
      </c>
      <c r="D2063" s="34" t="s">
        <v>2256</v>
      </c>
      <c r="E2063" s="34" t="s">
        <v>3089</v>
      </c>
      <c r="F2063" s="35">
        <v>1032190</v>
      </c>
      <c r="G2063" s="36" t="s">
        <v>2255</v>
      </c>
      <c r="H2063" s="35">
        <v>103219</v>
      </c>
      <c r="I2063" s="34" t="s">
        <v>2308</v>
      </c>
      <c r="J2063" s="34" t="s">
        <v>2309</v>
      </c>
      <c r="K2063" s="50">
        <f t="shared" si="126"/>
        <v>20506</v>
      </c>
      <c r="L2063" s="38">
        <f t="shared" si="127"/>
        <v>1135409</v>
      </c>
      <c r="M2063" t="str">
        <f t="shared" si="128"/>
        <v/>
      </c>
      <c r="N2063"/>
      <c r="O2063"/>
      <c r="P2063"/>
      <c r="Q2063"/>
      <c r="R2063"/>
      <c r="S2063"/>
    </row>
    <row r="2064" spans="1:19" hidden="1" outlineLevel="1">
      <c r="B2064" s="33">
        <v>44982</v>
      </c>
      <c r="C2064" s="34" t="s">
        <v>3409</v>
      </c>
      <c r="D2064" s="34" t="s">
        <v>2256</v>
      </c>
      <c r="E2064" s="34" t="s">
        <v>2460</v>
      </c>
      <c r="F2064" s="35">
        <v>1768685</v>
      </c>
      <c r="G2064" s="36" t="s">
        <v>2255</v>
      </c>
      <c r="H2064" s="35">
        <v>176869</v>
      </c>
      <c r="I2064" s="34" t="s">
        <v>2308</v>
      </c>
      <c r="J2064" s="34" t="s">
        <v>2309</v>
      </c>
      <c r="K2064" s="50">
        <f t="shared" si="126"/>
        <v>9000</v>
      </c>
      <c r="L2064" s="38">
        <f t="shared" si="127"/>
        <v>1945554</v>
      </c>
      <c r="M2064" t="str">
        <f t="shared" si="128"/>
        <v/>
      </c>
    </row>
    <row r="2065" spans="1:19" s="75" customFormat="1" hidden="1" outlineLevel="1">
      <c r="A2065"/>
      <c r="B2065" s="33">
        <v>44982</v>
      </c>
      <c r="C2065" s="34" t="s">
        <v>3410</v>
      </c>
      <c r="D2065" s="34" t="s">
        <v>2256</v>
      </c>
      <c r="E2065" s="34" t="s">
        <v>3411</v>
      </c>
      <c r="F2065" s="35">
        <v>593366</v>
      </c>
      <c r="G2065" s="36" t="s">
        <v>2255</v>
      </c>
      <c r="H2065" s="35">
        <v>59337</v>
      </c>
      <c r="I2065" s="34" t="s">
        <v>2308</v>
      </c>
      <c r="J2065" s="34" t="s">
        <v>2309</v>
      </c>
      <c r="K2065" s="50">
        <f t="shared" si="126"/>
        <v>9002</v>
      </c>
      <c r="L2065" s="38">
        <f t="shared" si="127"/>
        <v>652703</v>
      </c>
      <c r="M2065" t="str">
        <f t="shared" si="128"/>
        <v/>
      </c>
      <c r="N2065"/>
      <c r="O2065"/>
      <c r="P2065"/>
      <c r="Q2065"/>
      <c r="R2065"/>
      <c r="S2065"/>
    </row>
    <row r="2066" spans="1:19" s="75" customFormat="1" hidden="1" outlineLevel="1">
      <c r="A2066"/>
      <c r="B2066" s="33">
        <v>44982</v>
      </c>
      <c r="C2066" s="34" t="s">
        <v>3412</v>
      </c>
      <c r="D2066" s="34" t="s">
        <v>2256</v>
      </c>
      <c r="E2066" s="34" t="s">
        <v>3413</v>
      </c>
      <c r="F2066" s="35">
        <v>555290</v>
      </c>
      <c r="G2066" s="36" t="s">
        <v>2255</v>
      </c>
      <c r="H2066" s="35">
        <v>55529</v>
      </c>
      <c r="I2066" s="34" t="s">
        <v>2308</v>
      </c>
      <c r="J2066" s="34" t="s">
        <v>2309</v>
      </c>
      <c r="K2066" s="50">
        <f t="shared" si="126"/>
        <v>9003</v>
      </c>
      <c r="L2066" s="38">
        <f t="shared" si="127"/>
        <v>610819</v>
      </c>
      <c r="M2066" t="str">
        <f t="shared" si="128"/>
        <v/>
      </c>
      <c r="N2066"/>
      <c r="O2066"/>
      <c r="P2066"/>
      <c r="Q2066"/>
      <c r="R2066"/>
      <c r="S2066"/>
    </row>
    <row r="2067" spans="1:19" s="75" customFormat="1" hidden="1" outlineLevel="1">
      <c r="A2067"/>
      <c r="B2067" s="33">
        <v>44982</v>
      </c>
      <c r="C2067" s="34" t="s">
        <v>3414</v>
      </c>
      <c r="D2067" s="34" t="s">
        <v>2256</v>
      </c>
      <c r="E2067" s="34" t="s">
        <v>3415</v>
      </c>
      <c r="F2067" s="35">
        <v>1432390</v>
      </c>
      <c r="G2067" s="36" t="s">
        <v>2255</v>
      </c>
      <c r="H2067" s="35">
        <v>143239</v>
      </c>
      <c r="I2067" s="34" t="s">
        <v>2308</v>
      </c>
      <c r="J2067" s="34" t="s">
        <v>2309</v>
      </c>
      <c r="K2067" s="50">
        <f t="shared" si="126"/>
        <v>9004</v>
      </c>
      <c r="L2067" s="38">
        <f t="shared" si="127"/>
        <v>1575629</v>
      </c>
      <c r="M2067" t="str">
        <f t="shared" si="128"/>
        <v/>
      </c>
      <c r="N2067"/>
      <c r="O2067"/>
      <c r="P2067"/>
      <c r="Q2067"/>
      <c r="R2067"/>
      <c r="S2067"/>
    </row>
    <row r="2068" spans="1:19" s="75" customFormat="1" hidden="1" outlineLevel="1">
      <c r="A2068"/>
      <c r="B2068" s="33">
        <v>44982</v>
      </c>
      <c r="C2068" s="34" t="s">
        <v>3416</v>
      </c>
      <c r="D2068" s="34" t="s">
        <v>2256</v>
      </c>
      <c r="E2068" s="34" t="s">
        <v>2527</v>
      </c>
      <c r="F2068" s="35">
        <v>605660</v>
      </c>
      <c r="G2068" s="36" t="s">
        <v>2255</v>
      </c>
      <c r="H2068" s="35">
        <v>60566</v>
      </c>
      <c r="I2068" s="34" t="s">
        <v>2308</v>
      </c>
      <c r="J2068" s="34" t="s">
        <v>2309</v>
      </c>
      <c r="K2068" s="50">
        <f t="shared" si="126"/>
        <v>9005</v>
      </c>
      <c r="L2068" s="38">
        <f t="shared" si="127"/>
        <v>666226</v>
      </c>
      <c r="M2068" t="str">
        <f t="shared" si="128"/>
        <v/>
      </c>
      <c r="N2068"/>
      <c r="O2068"/>
      <c r="P2068"/>
      <c r="Q2068"/>
      <c r="R2068"/>
      <c r="S2068"/>
    </row>
    <row r="2069" spans="1:19" s="75" customFormat="1" hidden="1" outlineLevel="1">
      <c r="A2069"/>
      <c r="B2069" s="33">
        <v>44982</v>
      </c>
      <c r="C2069" s="34" t="s">
        <v>3417</v>
      </c>
      <c r="D2069" s="34" t="s">
        <v>2256</v>
      </c>
      <c r="E2069" s="34" t="s">
        <v>2359</v>
      </c>
      <c r="F2069" s="35">
        <v>1032388</v>
      </c>
      <c r="G2069" s="36" t="s">
        <v>2255</v>
      </c>
      <c r="H2069" s="35">
        <v>103239</v>
      </c>
      <c r="I2069" s="34" t="s">
        <v>2308</v>
      </c>
      <c r="J2069" s="34" t="s">
        <v>2309</v>
      </c>
      <c r="K2069" s="50">
        <f t="shared" si="126"/>
        <v>9006</v>
      </c>
      <c r="L2069" s="38">
        <f t="shared" si="127"/>
        <v>1135627</v>
      </c>
      <c r="M2069" t="str">
        <f t="shared" si="128"/>
        <v/>
      </c>
      <c r="N2069"/>
      <c r="O2069"/>
      <c r="P2069"/>
      <c r="Q2069"/>
      <c r="R2069"/>
      <c r="S2069"/>
    </row>
    <row r="2070" spans="1:19" hidden="1" outlineLevel="1">
      <c r="B2070" s="33">
        <v>44982</v>
      </c>
      <c r="C2070" s="34" t="s">
        <v>3418</v>
      </c>
      <c r="D2070" s="34" t="s">
        <v>2256</v>
      </c>
      <c r="E2070" s="34" t="s">
        <v>3419</v>
      </c>
      <c r="F2070" s="35">
        <v>1081500</v>
      </c>
      <c r="G2070" s="36" t="s">
        <v>2255</v>
      </c>
      <c r="H2070" s="35">
        <v>108150</v>
      </c>
      <c r="I2070" s="34" t="s">
        <v>2354</v>
      </c>
      <c r="J2070" s="34" t="s">
        <v>2355</v>
      </c>
      <c r="K2070" s="50">
        <f t="shared" si="126"/>
        <v>9007</v>
      </c>
      <c r="L2070" s="38">
        <f t="shared" si="127"/>
        <v>1189650</v>
      </c>
      <c r="M2070" t="str">
        <f t="shared" si="128"/>
        <v/>
      </c>
    </row>
    <row r="2071" spans="1:19" s="75" customFormat="1" hidden="1" outlineLevel="1">
      <c r="A2071"/>
      <c r="B2071" s="33">
        <v>44982</v>
      </c>
      <c r="C2071" s="34" t="s">
        <v>3420</v>
      </c>
      <c r="D2071" s="34" t="s">
        <v>2256</v>
      </c>
      <c r="E2071" s="34" t="s">
        <v>3421</v>
      </c>
      <c r="F2071" s="35">
        <v>859102</v>
      </c>
      <c r="G2071" s="36" t="s">
        <v>2255</v>
      </c>
      <c r="H2071" s="35">
        <v>85910</v>
      </c>
      <c r="I2071" s="34" t="s">
        <v>2308</v>
      </c>
      <c r="J2071" s="34" t="s">
        <v>2309</v>
      </c>
      <c r="K2071" s="50">
        <f t="shared" si="126"/>
        <v>9008</v>
      </c>
      <c r="L2071" s="38">
        <f t="shared" si="127"/>
        <v>945012</v>
      </c>
      <c r="M2071" t="str">
        <f t="shared" si="128"/>
        <v/>
      </c>
      <c r="N2071"/>
      <c r="O2071"/>
      <c r="P2071"/>
      <c r="Q2071"/>
      <c r="R2071"/>
      <c r="S2071"/>
    </row>
    <row r="2072" spans="1:19" s="75" customFormat="1" hidden="1" outlineLevel="1">
      <c r="A2072"/>
      <c r="B2072" s="33">
        <v>44982</v>
      </c>
      <c r="C2072" s="34" t="s">
        <v>3422</v>
      </c>
      <c r="D2072" s="34" t="s">
        <v>2256</v>
      </c>
      <c r="E2072" s="34" t="s">
        <v>3423</v>
      </c>
      <c r="F2072" s="35">
        <v>555924</v>
      </c>
      <c r="G2072" s="36" t="s">
        <v>2255</v>
      </c>
      <c r="H2072" s="35">
        <v>55592</v>
      </c>
      <c r="I2072" s="34" t="s">
        <v>2308</v>
      </c>
      <c r="J2072" s="34" t="s">
        <v>2309</v>
      </c>
      <c r="K2072" s="50">
        <f t="shared" si="126"/>
        <v>9009</v>
      </c>
      <c r="L2072" s="38">
        <f t="shared" si="127"/>
        <v>611516</v>
      </c>
      <c r="M2072" t="str">
        <f t="shared" si="128"/>
        <v/>
      </c>
      <c r="N2072"/>
      <c r="O2072"/>
      <c r="P2072"/>
      <c r="Q2072"/>
      <c r="R2072"/>
      <c r="S2072"/>
    </row>
    <row r="2073" spans="1:19" s="75" customFormat="1" outlineLevel="1">
      <c r="B2073" s="69">
        <v>44982</v>
      </c>
      <c r="C2073" s="70" t="s">
        <v>3424</v>
      </c>
      <c r="D2073" s="70" t="s">
        <v>2256</v>
      </c>
      <c r="E2073" s="70" t="s">
        <v>3425</v>
      </c>
      <c r="F2073" s="71">
        <v>806200</v>
      </c>
      <c r="G2073" s="72" t="s">
        <v>2255</v>
      </c>
      <c r="H2073" s="71">
        <v>80620</v>
      </c>
      <c r="I2073" s="70" t="s">
        <v>2308</v>
      </c>
      <c r="J2073" s="70" t="s">
        <v>2309</v>
      </c>
      <c r="K2073" s="73">
        <f t="shared" si="126"/>
        <v>9010</v>
      </c>
      <c r="L2073" s="74">
        <f t="shared" si="127"/>
        <v>886820</v>
      </c>
      <c r="M2073" s="75" t="str">
        <f t="shared" si="128"/>
        <v/>
      </c>
      <c r="Q2073" s="75">
        <f>+VLOOKUP(K2073,'20,04,2023'!Q$20:R$1052,2,0)</f>
        <v>886820</v>
      </c>
      <c r="R2073" s="74">
        <f>Q2073-L2073</f>
        <v>0</v>
      </c>
      <c r="S2073" s="75" t="s">
        <v>8324</v>
      </c>
    </row>
    <row r="2074" spans="1:19" s="75" customFormat="1" hidden="1" outlineLevel="1">
      <c r="A2074"/>
      <c r="B2074" s="33">
        <v>44982</v>
      </c>
      <c r="C2074" s="34" t="s">
        <v>3426</v>
      </c>
      <c r="D2074" s="34" t="s">
        <v>2256</v>
      </c>
      <c r="E2074" s="34" t="s">
        <v>2401</v>
      </c>
      <c r="F2074" s="35">
        <v>545355</v>
      </c>
      <c r="G2074" s="36" t="s">
        <v>2255</v>
      </c>
      <c r="H2074" s="35">
        <v>54536</v>
      </c>
      <c r="I2074" s="34" t="s">
        <v>2308</v>
      </c>
      <c r="J2074" s="34" t="s">
        <v>2309</v>
      </c>
      <c r="K2074" s="50">
        <f t="shared" si="126"/>
        <v>9012</v>
      </c>
      <c r="L2074" s="38">
        <f t="shared" si="127"/>
        <v>599891</v>
      </c>
      <c r="M2074" t="str">
        <f t="shared" si="128"/>
        <v/>
      </c>
      <c r="N2074"/>
      <c r="O2074"/>
      <c r="P2074"/>
      <c r="Q2074"/>
      <c r="R2074"/>
      <c r="S2074"/>
    </row>
    <row r="2075" spans="1:19" s="75" customFormat="1" hidden="1" outlineLevel="1">
      <c r="A2075"/>
      <c r="B2075" s="33">
        <v>45026</v>
      </c>
      <c r="C2075" s="34" t="s">
        <v>4979</v>
      </c>
      <c r="D2075" s="34" t="s">
        <v>2256</v>
      </c>
      <c r="E2075" s="34" t="s">
        <v>2432</v>
      </c>
      <c r="F2075" s="35">
        <v>1018080</v>
      </c>
      <c r="G2075" s="36" t="s">
        <v>2255</v>
      </c>
      <c r="H2075" s="35">
        <v>101808</v>
      </c>
      <c r="I2075" s="34" t="s">
        <v>2432</v>
      </c>
      <c r="J2075" s="34" t="s">
        <v>2433</v>
      </c>
      <c r="K2075" s="50">
        <f t="shared" si="126"/>
        <v>20534</v>
      </c>
      <c r="L2075" s="38">
        <f t="shared" si="127"/>
        <v>1119888</v>
      </c>
      <c r="M2075" t="str">
        <f t="shared" si="128"/>
        <v/>
      </c>
      <c r="N2075"/>
      <c r="O2075"/>
      <c r="P2075"/>
      <c r="Q2075"/>
      <c r="R2075"/>
      <c r="S2075"/>
    </row>
    <row r="2076" spans="1:19" s="75" customFormat="1" hidden="1" outlineLevel="1">
      <c r="A2076"/>
      <c r="B2076" s="33">
        <v>45026</v>
      </c>
      <c r="C2076" s="34" t="s">
        <v>4980</v>
      </c>
      <c r="D2076" s="34" t="s">
        <v>2256</v>
      </c>
      <c r="E2076" s="34" t="s">
        <v>2932</v>
      </c>
      <c r="F2076" s="35">
        <v>424200</v>
      </c>
      <c r="G2076" s="36" t="s">
        <v>2255</v>
      </c>
      <c r="H2076" s="35">
        <v>42420</v>
      </c>
      <c r="I2076" s="34" t="s">
        <v>2932</v>
      </c>
      <c r="J2076" s="34" t="s">
        <v>2933</v>
      </c>
      <c r="K2076" s="50">
        <f t="shared" si="126"/>
        <v>20535</v>
      </c>
      <c r="L2076" s="38">
        <f t="shared" si="127"/>
        <v>466620</v>
      </c>
      <c r="M2076" t="str">
        <f t="shared" si="128"/>
        <v/>
      </c>
      <c r="N2076"/>
      <c r="O2076"/>
      <c r="P2076"/>
      <c r="Q2076"/>
      <c r="R2076"/>
      <c r="S2076"/>
    </row>
    <row r="2077" spans="1:19" s="75" customFormat="1" hidden="1" outlineLevel="1">
      <c r="A2077"/>
      <c r="B2077" s="33">
        <v>44984</v>
      </c>
      <c r="C2077" s="34" t="s">
        <v>5400</v>
      </c>
      <c r="D2077" s="34" t="s">
        <v>4794</v>
      </c>
      <c r="E2077" s="34" t="s">
        <v>6594</v>
      </c>
      <c r="F2077" s="35">
        <v>-283166</v>
      </c>
      <c r="G2077" s="36" t="s">
        <v>2255</v>
      </c>
      <c r="H2077" s="35">
        <v>-28317</v>
      </c>
      <c r="I2077" s="34" t="s">
        <v>2512</v>
      </c>
      <c r="J2077" s="34" t="s">
        <v>2513</v>
      </c>
      <c r="K2077">
        <f t="shared" si="126"/>
        <v>134</v>
      </c>
      <c r="L2077" s="38">
        <f t="shared" si="127"/>
        <v>-311483</v>
      </c>
      <c r="M2077" t="str">
        <f t="shared" si="128"/>
        <v>HT</v>
      </c>
      <c r="N2077"/>
      <c r="O2077"/>
      <c r="P2077"/>
      <c r="Q2077" t="e">
        <f>+VLOOKUP(K2077,'22.04.2023'!O$182:P$408,2,0)</f>
        <v>#N/A</v>
      </c>
      <c r="R2077"/>
      <c r="S2077"/>
    </row>
    <row r="2078" spans="1:19" s="75" customFormat="1" hidden="1" outlineLevel="1">
      <c r="A2078"/>
      <c r="B2078" s="33">
        <v>44984</v>
      </c>
      <c r="C2078" s="34" t="s">
        <v>5531</v>
      </c>
      <c r="D2078" s="34" t="s">
        <v>6595</v>
      </c>
      <c r="E2078" s="34" t="s">
        <v>6596</v>
      </c>
      <c r="F2078" s="35">
        <v>-220500</v>
      </c>
      <c r="G2078" s="36" t="s">
        <v>2255</v>
      </c>
      <c r="H2078" s="35">
        <v>-22050</v>
      </c>
      <c r="I2078" s="34" t="s">
        <v>2666</v>
      </c>
      <c r="J2078" s="34" t="s">
        <v>2667</v>
      </c>
      <c r="K2078">
        <f t="shared" si="126"/>
        <v>256</v>
      </c>
      <c r="L2078" s="38">
        <f t="shared" si="127"/>
        <v>-242550</v>
      </c>
      <c r="M2078" t="str">
        <f t="shared" si="128"/>
        <v>HT</v>
      </c>
      <c r="N2078"/>
      <c r="O2078"/>
      <c r="P2078"/>
      <c r="Q2078" t="e">
        <f>+VLOOKUP(K2078,'22.04.2023'!O$182:P$408,2,0)</f>
        <v>#N/A</v>
      </c>
      <c r="R2078"/>
      <c r="S2078"/>
    </row>
    <row r="2079" spans="1:19" s="75" customFormat="1" hidden="1" outlineLevel="1">
      <c r="A2079"/>
      <c r="B2079" s="33">
        <v>44984</v>
      </c>
      <c r="C2079" s="34" t="s">
        <v>5533</v>
      </c>
      <c r="D2079" s="34" t="s">
        <v>6595</v>
      </c>
      <c r="E2079" s="34" t="s">
        <v>6596</v>
      </c>
      <c r="F2079" s="35">
        <v>-73431</v>
      </c>
      <c r="G2079" s="36" t="s">
        <v>2255</v>
      </c>
      <c r="H2079" s="35">
        <v>-7343</v>
      </c>
      <c r="I2079" s="34" t="s">
        <v>2666</v>
      </c>
      <c r="J2079" s="34" t="s">
        <v>2667</v>
      </c>
      <c r="K2079">
        <f t="shared" si="126"/>
        <v>257</v>
      </c>
      <c r="L2079" s="38">
        <f t="shared" si="127"/>
        <v>-80774</v>
      </c>
      <c r="M2079" t="str">
        <f t="shared" si="128"/>
        <v>HT</v>
      </c>
      <c r="N2079"/>
      <c r="O2079"/>
      <c r="P2079"/>
      <c r="Q2079" t="e">
        <f>+VLOOKUP(K2079,'22.04.2023'!O$182:P$408,2,0)</f>
        <v>#N/A</v>
      </c>
      <c r="R2079"/>
      <c r="S2079"/>
    </row>
    <row r="2080" spans="1:19" s="75" customFormat="1" hidden="1" outlineLevel="1">
      <c r="A2080"/>
      <c r="B2080" s="33">
        <v>44984</v>
      </c>
      <c r="C2080" s="34" t="s">
        <v>6597</v>
      </c>
      <c r="D2080" s="34" t="s">
        <v>3460</v>
      </c>
      <c r="E2080" s="34" t="s">
        <v>6598</v>
      </c>
      <c r="F2080" s="35">
        <v>-1570954</v>
      </c>
      <c r="G2080" s="36" t="s">
        <v>2255</v>
      </c>
      <c r="H2080" s="35">
        <v>-157095</v>
      </c>
      <c r="I2080" s="34" t="s">
        <v>2308</v>
      </c>
      <c r="J2080" s="34" t="s">
        <v>2309</v>
      </c>
      <c r="K2080">
        <f t="shared" si="126"/>
        <v>6280</v>
      </c>
      <c r="L2080" s="38">
        <f t="shared" si="127"/>
        <v>-1728049</v>
      </c>
      <c r="M2080" t="str">
        <f t="shared" si="128"/>
        <v>HT</v>
      </c>
      <c r="N2080"/>
      <c r="O2080"/>
      <c r="P2080"/>
      <c r="Q2080" t="e">
        <f>+VLOOKUP(K2080,'22.04.2023'!O$182:P$408,2,0)</f>
        <v>#N/A</v>
      </c>
      <c r="R2080"/>
      <c r="S2080"/>
    </row>
    <row r="2081" spans="1:19" s="75" customFormat="1" hidden="1" outlineLevel="1">
      <c r="A2081"/>
      <c r="B2081" s="33">
        <v>44984</v>
      </c>
      <c r="C2081" s="34" t="s">
        <v>6599</v>
      </c>
      <c r="D2081" s="34" t="s">
        <v>3460</v>
      </c>
      <c r="E2081" s="34" t="s">
        <v>6600</v>
      </c>
      <c r="F2081" s="35">
        <v>-230670</v>
      </c>
      <c r="G2081" s="36" t="s">
        <v>2568</v>
      </c>
      <c r="H2081" s="35">
        <v>-18454</v>
      </c>
      <c r="I2081" s="34" t="s">
        <v>2308</v>
      </c>
      <c r="J2081" s="34" t="s">
        <v>2309</v>
      </c>
      <c r="K2081">
        <f t="shared" si="126"/>
        <v>6330</v>
      </c>
      <c r="L2081" s="38">
        <f t="shared" si="127"/>
        <v>-249124</v>
      </c>
      <c r="M2081" t="str">
        <f t="shared" si="128"/>
        <v>HT</v>
      </c>
      <c r="N2081"/>
      <c r="O2081"/>
      <c r="P2081"/>
      <c r="Q2081" t="e">
        <f>+VLOOKUP(K2081,'22.04.2023'!O$182:P$408,2,0)</f>
        <v>#N/A</v>
      </c>
      <c r="R2081"/>
      <c r="S2081"/>
    </row>
    <row r="2082" spans="1:19" s="75" customFormat="1" hidden="1" outlineLevel="1">
      <c r="A2082"/>
      <c r="B2082" s="33">
        <v>45026</v>
      </c>
      <c r="C2082" s="34" t="s">
        <v>4988</v>
      </c>
      <c r="D2082" s="34" t="s">
        <v>2256</v>
      </c>
      <c r="E2082" s="34" t="s">
        <v>4989</v>
      </c>
      <c r="F2082" s="35">
        <v>1205085</v>
      </c>
      <c r="G2082" s="36" t="s">
        <v>2255</v>
      </c>
      <c r="H2082" s="35">
        <v>120509</v>
      </c>
      <c r="I2082" s="34" t="s">
        <v>2475</v>
      </c>
      <c r="J2082" s="34" t="s">
        <v>2476</v>
      </c>
      <c r="K2082" s="50">
        <f t="shared" si="126"/>
        <v>20543</v>
      </c>
      <c r="L2082" s="38">
        <f t="shared" si="127"/>
        <v>1325594</v>
      </c>
      <c r="M2082" t="str">
        <f t="shared" si="128"/>
        <v/>
      </c>
      <c r="N2082"/>
      <c r="O2082"/>
      <c r="P2082"/>
      <c r="Q2082"/>
      <c r="R2082"/>
      <c r="S2082"/>
    </row>
    <row r="2083" spans="1:19" s="75" customFormat="1" hidden="1" outlineLevel="1">
      <c r="A2083"/>
      <c r="B2083" s="33">
        <v>45026</v>
      </c>
      <c r="C2083" s="34" t="s">
        <v>4990</v>
      </c>
      <c r="D2083" s="34" t="s">
        <v>2256</v>
      </c>
      <c r="E2083" s="34" t="s">
        <v>2437</v>
      </c>
      <c r="F2083" s="35">
        <v>1657625</v>
      </c>
      <c r="G2083" s="36" t="s">
        <v>2255</v>
      </c>
      <c r="H2083" s="35">
        <v>165763</v>
      </c>
      <c r="I2083" s="34" t="s">
        <v>2437</v>
      </c>
      <c r="J2083" s="34" t="s">
        <v>2438</v>
      </c>
      <c r="K2083" s="50">
        <f t="shared" si="126"/>
        <v>20544</v>
      </c>
      <c r="L2083" s="38">
        <f t="shared" si="127"/>
        <v>1823388</v>
      </c>
      <c r="M2083" t="str">
        <f t="shared" si="128"/>
        <v/>
      </c>
      <c r="N2083"/>
      <c r="O2083"/>
      <c r="P2083"/>
      <c r="Q2083"/>
      <c r="R2083"/>
      <c r="S2083"/>
    </row>
    <row r="2084" spans="1:19" s="75" customFormat="1" hidden="1" outlineLevel="1">
      <c r="A2084"/>
      <c r="B2084" s="33">
        <v>44984</v>
      </c>
      <c r="C2084" s="34" t="s">
        <v>3430</v>
      </c>
      <c r="D2084" s="34" t="s">
        <v>2256</v>
      </c>
      <c r="E2084" s="34" t="s">
        <v>3431</v>
      </c>
      <c r="F2084" s="35">
        <v>3089210</v>
      </c>
      <c r="G2084" s="36" t="s">
        <v>2255</v>
      </c>
      <c r="H2084" s="35">
        <v>308921</v>
      </c>
      <c r="I2084" s="34" t="s">
        <v>2500</v>
      </c>
      <c r="J2084" s="34" t="s">
        <v>2501</v>
      </c>
      <c r="K2084" s="50">
        <f t="shared" si="126"/>
        <v>9032</v>
      </c>
      <c r="L2084" s="38">
        <f t="shared" si="127"/>
        <v>3398131</v>
      </c>
      <c r="M2084" t="str">
        <f t="shared" si="128"/>
        <v/>
      </c>
      <c r="N2084"/>
      <c r="O2084"/>
      <c r="P2084"/>
      <c r="Q2084"/>
      <c r="R2084"/>
      <c r="S2084"/>
    </row>
    <row r="2085" spans="1:19" hidden="1" outlineLevel="1">
      <c r="B2085" s="33">
        <v>44984</v>
      </c>
      <c r="C2085" s="34" t="s">
        <v>3432</v>
      </c>
      <c r="D2085" s="34" t="s">
        <v>2256</v>
      </c>
      <c r="E2085" s="34" t="s">
        <v>3433</v>
      </c>
      <c r="F2085" s="35">
        <v>2163000</v>
      </c>
      <c r="G2085" s="36" t="s">
        <v>2255</v>
      </c>
      <c r="H2085" s="35">
        <v>216300</v>
      </c>
      <c r="I2085" s="34" t="s">
        <v>2500</v>
      </c>
      <c r="J2085" s="34" t="s">
        <v>2501</v>
      </c>
      <c r="K2085" s="50">
        <f t="shared" si="126"/>
        <v>9033</v>
      </c>
      <c r="L2085" s="38">
        <f t="shared" si="127"/>
        <v>2379300</v>
      </c>
      <c r="M2085" t="str">
        <f t="shared" si="128"/>
        <v/>
      </c>
    </row>
    <row r="2086" spans="1:19" s="75" customFormat="1" outlineLevel="1">
      <c r="B2086" s="69">
        <v>44984</v>
      </c>
      <c r="C2086" s="70" t="s">
        <v>3434</v>
      </c>
      <c r="D2086" s="70" t="s">
        <v>2256</v>
      </c>
      <c r="E2086" s="70" t="s">
        <v>2685</v>
      </c>
      <c r="F2086" s="71">
        <v>874524</v>
      </c>
      <c r="G2086" s="72" t="s">
        <v>2255</v>
      </c>
      <c r="H2086" s="71">
        <v>87452</v>
      </c>
      <c r="I2086" s="70" t="s">
        <v>2308</v>
      </c>
      <c r="J2086" s="70" t="s">
        <v>2309</v>
      </c>
      <c r="K2086" s="73">
        <f t="shared" si="126"/>
        <v>9036</v>
      </c>
      <c r="L2086" s="74">
        <f t="shared" si="127"/>
        <v>961976</v>
      </c>
      <c r="M2086" s="75" t="str">
        <f t="shared" si="128"/>
        <v/>
      </c>
      <c r="Q2086" s="75">
        <f>+VLOOKUP(K2086,'20,04,2023'!Q$20:R$1052,2,0)</f>
        <v>961976</v>
      </c>
      <c r="R2086" s="74">
        <f>Q2086-L2086</f>
        <v>0</v>
      </c>
      <c r="S2086" s="75" t="s">
        <v>8324</v>
      </c>
    </row>
    <row r="2087" spans="1:19" s="75" customFormat="1" hidden="1" outlineLevel="1">
      <c r="A2087"/>
      <c r="B2087" s="33">
        <v>44984</v>
      </c>
      <c r="C2087" s="34" t="s">
        <v>3435</v>
      </c>
      <c r="D2087" s="34" t="s">
        <v>2256</v>
      </c>
      <c r="E2087" s="34" t="s">
        <v>3436</v>
      </c>
      <c r="F2087" s="35">
        <v>1289600</v>
      </c>
      <c r="G2087" s="36" t="s">
        <v>2255</v>
      </c>
      <c r="H2087" s="35">
        <v>128960</v>
      </c>
      <c r="I2087" s="34" t="s">
        <v>2666</v>
      </c>
      <c r="J2087" s="34" t="s">
        <v>2667</v>
      </c>
      <c r="K2087" s="50">
        <f t="shared" si="126"/>
        <v>9037</v>
      </c>
      <c r="L2087" s="38">
        <f t="shared" si="127"/>
        <v>1418560</v>
      </c>
      <c r="M2087" t="str">
        <f t="shared" si="128"/>
        <v/>
      </c>
      <c r="N2087"/>
      <c r="O2087"/>
      <c r="P2087"/>
      <c r="Q2087"/>
      <c r="R2087"/>
      <c r="S2087"/>
    </row>
    <row r="2088" spans="1:19" s="75" customFormat="1" hidden="1" outlineLevel="1">
      <c r="A2088"/>
      <c r="B2088" s="33">
        <v>44984</v>
      </c>
      <c r="C2088" s="34" t="s">
        <v>3437</v>
      </c>
      <c r="D2088" s="34" t="s">
        <v>2256</v>
      </c>
      <c r="E2088" s="34" t="s">
        <v>3438</v>
      </c>
      <c r="F2088" s="35">
        <v>962485</v>
      </c>
      <c r="G2088" s="36" t="s">
        <v>2255</v>
      </c>
      <c r="H2088" s="35">
        <v>96249</v>
      </c>
      <c r="I2088" s="34" t="s">
        <v>2308</v>
      </c>
      <c r="J2088" s="34" t="s">
        <v>2309</v>
      </c>
      <c r="K2088" s="50">
        <f t="shared" si="126"/>
        <v>9040</v>
      </c>
      <c r="L2088" s="38">
        <f t="shared" si="127"/>
        <v>1058734</v>
      </c>
      <c r="M2088" t="str">
        <f t="shared" si="128"/>
        <v/>
      </c>
      <c r="N2088"/>
      <c r="O2088"/>
      <c r="P2088"/>
      <c r="Q2088"/>
      <c r="R2088"/>
      <c r="S2088"/>
    </row>
    <row r="2089" spans="1:19" s="75" customFormat="1" hidden="1" outlineLevel="1">
      <c r="A2089"/>
      <c r="B2089" s="33">
        <v>44984</v>
      </c>
      <c r="C2089" s="34" t="s">
        <v>3439</v>
      </c>
      <c r="D2089" s="34" t="s">
        <v>2256</v>
      </c>
      <c r="E2089" s="34" t="s">
        <v>3440</v>
      </c>
      <c r="F2089" s="35">
        <v>985220</v>
      </c>
      <c r="G2089" s="36" t="s">
        <v>2255</v>
      </c>
      <c r="H2089" s="35">
        <v>98522</v>
      </c>
      <c r="I2089" s="34" t="s">
        <v>2629</v>
      </c>
      <c r="J2089" s="34" t="s">
        <v>2630</v>
      </c>
      <c r="K2089" s="50">
        <f t="shared" si="126"/>
        <v>9041</v>
      </c>
      <c r="L2089" s="38">
        <f t="shared" si="127"/>
        <v>1083742</v>
      </c>
      <c r="M2089" t="str">
        <f t="shared" si="128"/>
        <v/>
      </c>
      <c r="N2089"/>
      <c r="O2089"/>
      <c r="P2089"/>
      <c r="Q2089"/>
      <c r="R2089"/>
      <c r="S2089"/>
    </row>
    <row r="2090" spans="1:19" s="75" customFormat="1" outlineLevel="1">
      <c r="B2090" s="69">
        <v>44984</v>
      </c>
      <c r="C2090" s="70" t="s">
        <v>3441</v>
      </c>
      <c r="D2090" s="70" t="s">
        <v>2256</v>
      </c>
      <c r="E2090" s="70" t="s">
        <v>3442</v>
      </c>
      <c r="F2090" s="71">
        <v>940284</v>
      </c>
      <c r="G2090" s="72" t="s">
        <v>2255</v>
      </c>
      <c r="H2090" s="71">
        <v>94028</v>
      </c>
      <c r="I2090" s="70" t="s">
        <v>2265</v>
      </c>
      <c r="J2090" s="70" t="s">
        <v>2266</v>
      </c>
      <c r="K2090" s="73">
        <f t="shared" si="126"/>
        <v>9045</v>
      </c>
      <c r="L2090" s="74">
        <f t="shared" si="127"/>
        <v>1034312</v>
      </c>
      <c r="M2090" s="75" t="str">
        <f t="shared" si="128"/>
        <v/>
      </c>
      <c r="Q2090" s="75">
        <f>+VLOOKUP(K2090,'20,04,2023'!Q$20:R$1052,2,0)</f>
        <v>1034312</v>
      </c>
      <c r="R2090" s="74">
        <f>Q2090-L2090</f>
        <v>0</v>
      </c>
      <c r="S2090" s="75" t="s">
        <v>8324</v>
      </c>
    </row>
    <row r="2091" spans="1:19" s="75" customFormat="1" outlineLevel="1">
      <c r="B2091" s="69">
        <v>44984</v>
      </c>
      <c r="C2091" s="70" t="s">
        <v>3443</v>
      </c>
      <c r="D2091" s="70" t="s">
        <v>2256</v>
      </c>
      <c r="E2091" s="70" t="s">
        <v>3444</v>
      </c>
      <c r="F2091" s="71">
        <v>1502393</v>
      </c>
      <c r="G2091" s="72" t="s">
        <v>2255</v>
      </c>
      <c r="H2091" s="71">
        <v>150239</v>
      </c>
      <c r="I2091" s="70" t="s">
        <v>2265</v>
      </c>
      <c r="J2091" s="70" t="s">
        <v>2266</v>
      </c>
      <c r="K2091" s="73">
        <f t="shared" si="126"/>
        <v>9046</v>
      </c>
      <c r="L2091" s="74">
        <f t="shared" si="127"/>
        <v>1652632</v>
      </c>
      <c r="M2091" s="75" t="str">
        <f t="shared" si="128"/>
        <v/>
      </c>
      <c r="Q2091" s="75">
        <f>+VLOOKUP(K2091,'20,04,2023'!Q$20:R$1052,2,0)</f>
        <v>1652632</v>
      </c>
      <c r="R2091" s="74">
        <f>Q2091-L2091</f>
        <v>0</v>
      </c>
      <c r="S2091" s="75" t="s">
        <v>8324</v>
      </c>
    </row>
    <row r="2092" spans="1:19" s="75" customFormat="1" hidden="1" outlineLevel="1">
      <c r="A2092"/>
      <c r="B2092" s="33">
        <v>44984</v>
      </c>
      <c r="C2092" s="34" t="s">
        <v>3445</v>
      </c>
      <c r="D2092" s="34" t="s">
        <v>2256</v>
      </c>
      <c r="E2092" s="34" t="s">
        <v>3446</v>
      </c>
      <c r="F2092" s="35">
        <v>1102500</v>
      </c>
      <c r="G2092" s="36" t="s">
        <v>2255</v>
      </c>
      <c r="H2092" s="35">
        <v>110250</v>
      </c>
      <c r="I2092" s="34" t="s">
        <v>2432</v>
      </c>
      <c r="J2092" s="34" t="s">
        <v>2433</v>
      </c>
      <c r="K2092" s="50">
        <f t="shared" si="126"/>
        <v>9066</v>
      </c>
      <c r="L2092" s="38">
        <f t="shared" si="127"/>
        <v>1212750</v>
      </c>
      <c r="M2092" t="str">
        <f t="shared" si="128"/>
        <v/>
      </c>
      <c r="N2092"/>
      <c r="O2092"/>
      <c r="P2092"/>
      <c r="Q2092"/>
      <c r="R2092"/>
      <c r="S2092"/>
    </row>
    <row r="2093" spans="1:19" s="75" customFormat="1" hidden="1" outlineLevel="1">
      <c r="A2093"/>
      <c r="B2093" s="33">
        <v>44984</v>
      </c>
      <c r="C2093" s="34" t="s">
        <v>3447</v>
      </c>
      <c r="D2093" s="34" t="s">
        <v>2256</v>
      </c>
      <c r="E2093" s="34" t="s">
        <v>3448</v>
      </c>
      <c r="F2093" s="35">
        <v>1517775</v>
      </c>
      <c r="G2093" s="36" t="s">
        <v>2255</v>
      </c>
      <c r="H2093" s="35">
        <v>151778</v>
      </c>
      <c r="I2093" s="34" t="s">
        <v>2437</v>
      </c>
      <c r="J2093" s="34" t="s">
        <v>2438</v>
      </c>
      <c r="K2093" s="50">
        <f t="shared" si="126"/>
        <v>9068</v>
      </c>
      <c r="L2093" s="38">
        <f t="shared" si="127"/>
        <v>1669553</v>
      </c>
      <c r="M2093" t="str">
        <f t="shared" si="128"/>
        <v/>
      </c>
      <c r="N2093"/>
      <c r="O2093"/>
      <c r="P2093"/>
      <c r="Q2093"/>
      <c r="R2093"/>
      <c r="S2093"/>
    </row>
    <row r="2094" spans="1:19" hidden="1" outlineLevel="1">
      <c r="B2094" s="33">
        <v>44984</v>
      </c>
      <c r="C2094" s="34" t="s">
        <v>3449</v>
      </c>
      <c r="D2094" s="34" t="s">
        <v>2256</v>
      </c>
      <c r="E2094" s="34" t="s">
        <v>3450</v>
      </c>
      <c r="F2094" s="35">
        <v>704013</v>
      </c>
      <c r="G2094" s="36" t="s">
        <v>2255</v>
      </c>
      <c r="H2094" s="35">
        <v>70401</v>
      </c>
      <c r="I2094" s="34" t="s">
        <v>2485</v>
      </c>
      <c r="J2094" s="34" t="s">
        <v>2486</v>
      </c>
      <c r="K2094" s="50">
        <f t="shared" si="126"/>
        <v>9069</v>
      </c>
      <c r="L2094" s="38">
        <f t="shared" si="127"/>
        <v>774414</v>
      </c>
      <c r="M2094" t="str">
        <f t="shared" si="128"/>
        <v/>
      </c>
    </row>
    <row r="2095" spans="1:19" s="75" customFormat="1" hidden="1" outlineLevel="1">
      <c r="A2095"/>
      <c r="B2095" s="33">
        <v>44984</v>
      </c>
      <c r="C2095" s="34" t="s">
        <v>3451</v>
      </c>
      <c r="D2095" s="34" t="s">
        <v>2256</v>
      </c>
      <c r="E2095" s="34" t="s">
        <v>3452</v>
      </c>
      <c r="F2095" s="35">
        <v>521796</v>
      </c>
      <c r="G2095" s="36" t="s">
        <v>2255</v>
      </c>
      <c r="H2095" s="35">
        <v>52180</v>
      </c>
      <c r="I2095" s="34" t="s">
        <v>2475</v>
      </c>
      <c r="J2095" s="34" t="s">
        <v>2476</v>
      </c>
      <c r="K2095" s="50">
        <f t="shared" si="126"/>
        <v>9070</v>
      </c>
      <c r="L2095" s="38">
        <f t="shared" si="127"/>
        <v>573976</v>
      </c>
      <c r="M2095" t="str">
        <f t="shared" si="128"/>
        <v/>
      </c>
      <c r="N2095"/>
      <c r="O2095"/>
      <c r="P2095"/>
      <c r="Q2095"/>
      <c r="R2095"/>
      <c r="S2095"/>
    </row>
    <row r="2096" spans="1:19" s="75" customFormat="1" hidden="1" outlineLevel="1">
      <c r="A2096"/>
      <c r="B2096" s="33">
        <v>44984</v>
      </c>
      <c r="C2096" s="34" t="s">
        <v>3453</v>
      </c>
      <c r="D2096" s="34" t="s">
        <v>2256</v>
      </c>
      <c r="E2096" s="34" t="s">
        <v>3454</v>
      </c>
      <c r="F2096" s="35">
        <v>618065</v>
      </c>
      <c r="G2096" s="36" t="s">
        <v>2255</v>
      </c>
      <c r="H2096" s="35">
        <v>61807</v>
      </c>
      <c r="I2096" s="34" t="s">
        <v>2475</v>
      </c>
      <c r="J2096" s="34" t="s">
        <v>2476</v>
      </c>
      <c r="K2096" s="50">
        <f t="shared" si="126"/>
        <v>9071</v>
      </c>
      <c r="L2096" s="38">
        <f t="shared" si="127"/>
        <v>679872</v>
      </c>
      <c r="M2096" t="str">
        <f t="shared" si="128"/>
        <v/>
      </c>
      <c r="N2096"/>
      <c r="O2096"/>
      <c r="P2096"/>
      <c r="Q2096"/>
      <c r="R2096"/>
      <c r="S2096"/>
    </row>
    <row r="2097" spans="1:19" s="75" customFormat="1" hidden="1" outlineLevel="1">
      <c r="A2097"/>
      <c r="B2097" s="33">
        <v>44984</v>
      </c>
      <c r="C2097" s="34" t="s">
        <v>3455</v>
      </c>
      <c r="D2097" s="34" t="s">
        <v>2256</v>
      </c>
      <c r="E2097" s="34" t="s">
        <v>3456</v>
      </c>
      <c r="F2097" s="35">
        <v>618065</v>
      </c>
      <c r="G2097" s="36" t="s">
        <v>2255</v>
      </c>
      <c r="H2097" s="35">
        <v>61807</v>
      </c>
      <c r="I2097" s="34" t="s">
        <v>2475</v>
      </c>
      <c r="J2097" s="34" t="s">
        <v>2476</v>
      </c>
      <c r="K2097" s="50">
        <f t="shared" si="126"/>
        <v>9072</v>
      </c>
      <c r="L2097" s="38">
        <f t="shared" si="127"/>
        <v>679872</v>
      </c>
      <c r="M2097" t="str">
        <f t="shared" si="128"/>
        <v/>
      </c>
      <c r="N2097"/>
      <c r="O2097"/>
      <c r="P2097"/>
      <c r="Q2097"/>
      <c r="R2097"/>
      <c r="S2097"/>
    </row>
    <row r="2098" spans="1:19" s="75" customFormat="1" hidden="1" outlineLevel="1">
      <c r="A2098"/>
      <c r="B2098" s="33">
        <v>44984</v>
      </c>
      <c r="C2098" s="34" t="s">
        <v>3457</v>
      </c>
      <c r="D2098" s="34" t="s">
        <v>2256</v>
      </c>
      <c r="E2098" s="34" t="s">
        <v>3458</v>
      </c>
      <c r="F2098" s="35">
        <v>3501645</v>
      </c>
      <c r="G2098" s="36" t="s">
        <v>2255</v>
      </c>
      <c r="H2098" s="35">
        <v>350165</v>
      </c>
      <c r="I2098" s="34" t="s">
        <v>2637</v>
      </c>
      <c r="J2098" s="34" t="s">
        <v>2638</v>
      </c>
      <c r="K2098" s="50">
        <f t="shared" si="126"/>
        <v>9076</v>
      </c>
      <c r="L2098" s="38">
        <f t="shared" si="127"/>
        <v>3851810</v>
      </c>
      <c r="M2098" t="str">
        <f t="shared" si="128"/>
        <v/>
      </c>
      <c r="N2098"/>
      <c r="O2098"/>
      <c r="P2098"/>
      <c r="Q2098"/>
      <c r="R2098"/>
      <c r="S2098"/>
    </row>
    <row r="2099" spans="1:19" s="75" customFormat="1" hidden="1" outlineLevel="1">
      <c r="A2099"/>
      <c r="B2099" s="33">
        <v>44985</v>
      </c>
      <c r="C2099" s="34" t="s">
        <v>6602</v>
      </c>
      <c r="D2099" s="34" t="s">
        <v>3460</v>
      </c>
      <c r="E2099" s="34" t="s">
        <v>6603</v>
      </c>
      <c r="F2099" s="35">
        <v>-367155</v>
      </c>
      <c r="G2099" s="36" t="s">
        <v>2255</v>
      </c>
      <c r="H2099" s="35">
        <v>-36716</v>
      </c>
      <c r="I2099" s="34" t="s">
        <v>2308</v>
      </c>
      <c r="J2099" s="34" t="s">
        <v>2309</v>
      </c>
      <c r="K2099">
        <f t="shared" si="126"/>
        <v>6423</v>
      </c>
      <c r="L2099" s="38">
        <f t="shared" si="127"/>
        <v>-403871</v>
      </c>
      <c r="M2099" t="str">
        <f t="shared" si="128"/>
        <v>HT</v>
      </c>
      <c r="N2099"/>
      <c r="O2099"/>
      <c r="P2099"/>
      <c r="Q2099" t="e">
        <f>+VLOOKUP(K2099,'22.04.2023'!O$182:P$408,2,0)</f>
        <v>#N/A</v>
      </c>
      <c r="R2099"/>
      <c r="S2099"/>
    </row>
    <row r="2100" spans="1:19" s="75" customFormat="1" outlineLevel="1">
      <c r="A2100"/>
      <c r="B2100" s="33">
        <v>44985</v>
      </c>
      <c r="C2100" s="34" t="s">
        <v>3459</v>
      </c>
      <c r="D2100" s="34" t="s">
        <v>3460</v>
      </c>
      <c r="E2100" s="34" t="s">
        <v>3461</v>
      </c>
      <c r="F2100" s="35">
        <v>-212100</v>
      </c>
      <c r="G2100" s="36" t="s">
        <v>2255</v>
      </c>
      <c r="H2100" s="35">
        <v>-21210</v>
      </c>
      <c r="I2100" s="34" t="s">
        <v>2308</v>
      </c>
      <c r="J2100" s="34" t="s">
        <v>2309</v>
      </c>
      <c r="K2100">
        <f t="shared" si="126"/>
        <v>6454</v>
      </c>
      <c r="L2100" s="38">
        <f t="shared" si="127"/>
        <v>-233310</v>
      </c>
      <c r="M2100" t="str">
        <f t="shared" si="128"/>
        <v>HT</v>
      </c>
      <c r="N2100"/>
      <c r="O2100"/>
      <c r="P2100"/>
      <c r="Q2100">
        <f>+VLOOKUP(K2100,'22.04.2023'!O$182:P$408,2,0)</f>
        <v>-233310</v>
      </c>
      <c r="R2100" s="38">
        <f>+Q2100-L2100</f>
        <v>0</v>
      </c>
      <c r="S2100" t="s">
        <v>8325</v>
      </c>
    </row>
    <row r="2101" spans="1:19" s="75" customFormat="1" hidden="1" outlineLevel="1">
      <c r="A2101"/>
      <c r="B2101" s="33">
        <v>44985</v>
      </c>
      <c r="C2101" s="34" t="s">
        <v>3462</v>
      </c>
      <c r="D2101" s="34" t="s">
        <v>3460</v>
      </c>
      <c r="E2101" s="34" t="s">
        <v>3461</v>
      </c>
      <c r="F2101" s="35">
        <v>-1985586</v>
      </c>
      <c r="G2101" s="36" t="s">
        <v>2255</v>
      </c>
      <c r="H2101" s="35">
        <v>-198559</v>
      </c>
      <c r="I2101" s="34" t="s">
        <v>2308</v>
      </c>
      <c r="J2101" s="34" t="s">
        <v>2309</v>
      </c>
      <c r="K2101">
        <f t="shared" si="126"/>
        <v>6455</v>
      </c>
      <c r="L2101" s="38">
        <f t="shared" si="127"/>
        <v>-2184145</v>
      </c>
      <c r="M2101" t="str">
        <f t="shared" si="128"/>
        <v>HT</v>
      </c>
      <c r="N2101"/>
      <c r="O2101"/>
      <c r="P2101"/>
      <c r="Q2101" t="e">
        <f>+VLOOKUP(K2101,'22.04.2023'!O$182:P$408,2,0)</f>
        <v>#N/A</v>
      </c>
      <c r="R2101"/>
      <c r="S2101"/>
    </row>
    <row r="2102" spans="1:19" s="75" customFormat="1" hidden="1" outlineLevel="1">
      <c r="A2102"/>
      <c r="B2102" s="33">
        <v>44985</v>
      </c>
      <c r="C2102" s="34" t="s">
        <v>3463</v>
      </c>
      <c r="D2102" s="34" t="s">
        <v>2256</v>
      </c>
      <c r="E2102" s="34" t="s">
        <v>3464</v>
      </c>
      <c r="F2102" s="35">
        <v>3740683</v>
      </c>
      <c r="G2102" s="36" t="s">
        <v>2255</v>
      </c>
      <c r="H2102" s="35">
        <v>374068</v>
      </c>
      <c r="I2102" s="34" t="s">
        <v>2512</v>
      </c>
      <c r="J2102" s="34" t="s">
        <v>2513</v>
      </c>
      <c r="K2102" s="50">
        <f t="shared" si="126"/>
        <v>9083</v>
      </c>
      <c r="L2102" s="38">
        <f t="shared" si="127"/>
        <v>4114751</v>
      </c>
      <c r="M2102" t="str">
        <f t="shared" si="128"/>
        <v/>
      </c>
      <c r="N2102"/>
      <c r="O2102"/>
      <c r="P2102"/>
      <c r="Q2102"/>
      <c r="R2102"/>
      <c r="S2102"/>
    </row>
    <row r="2103" spans="1:19" s="75" customFormat="1" hidden="1" outlineLevel="1">
      <c r="A2103"/>
      <c r="B2103" s="33">
        <v>44985</v>
      </c>
      <c r="C2103" s="34" t="s">
        <v>3465</v>
      </c>
      <c r="D2103" s="34" t="s">
        <v>2256</v>
      </c>
      <c r="E2103" s="34" t="s">
        <v>3466</v>
      </c>
      <c r="F2103" s="35">
        <v>690372</v>
      </c>
      <c r="G2103" s="36" t="s">
        <v>2255</v>
      </c>
      <c r="H2103" s="35">
        <v>69037</v>
      </c>
      <c r="I2103" s="34" t="s">
        <v>2308</v>
      </c>
      <c r="J2103" s="34" t="s">
        <v>2309</v>
      </c>
      <c r="K2103" s="50">
        <f t="shared" si="126"/>
        <v>9092</v>
      </c>
      <c r="L2103" s="38">
        <f t="shared" si="127"/>
        <v>759409</v>
      </c>
      <c r="M2103" t="str">
        <f t="shared" si="128"/>
        <v/>
      </c>
      <c r="N2103"/>
      <c r="O2103"/>
      <c r="P2103"/>
      <c r="Q2103"/>
      <c r="R2103"/>
      <c r="S2103"/>
    </row>
    <row r="2104" spans="1:19" s="75" customFormat="1" hidden="1" outlineLevel="1">
      <c r="A2104"/>
      <c r="B2104" s="33">
        <v>44985</v>
      </c>
      <c r="C2104" s="34" t="s">
        <v>3467</v>
      </c>
      <c r="D2104" s="34" t="s">
        <v>2256</v>
      </c>
      <c r="E2104" s="34" t="s">
        <v>3468</v>
      </c>
      <c r="F2104" s="35">
        <v>737956</v>
      </c>
      <c r="G2104" s="36" t="s">
        <v>2255</v>
      </c>
      <c r="H2104" s="35">
        <v>73796</v>
      </c>
      <c r="I2104" s="34" t="s">
        <v>2308</v>
      </c>
      <c r="J2104" s="34" t="s">
        <v>2309</v>
      </c>
      <c r="K2104" s="50">
        <f t="shared" si="126"/>
        <v>9093</v>
      </c>
      <c r="L2104" s="38">
        <f t="shared" si="127"/>
        <v>811752</v>
      </c>
      <c r="M2104" t="str">
        <f t="shared" si="128"/>
        <v/>
      </c>
      <c r="N2104"/>
      <c r="O2104"/>
      <c r="P2104"/>
      <c r="Q2104"/>
      <c r="R2104"/>
      <c r="S2104"/>
    </row>
    <row r="2105" spans="1:19" s="75" customFormat="1" hidden="1" outlineLevel="1">
      <c r="A2105"/>
      <c r="B2105" s="33">
        <v>44985</v>
      </c>
      <c r="C2105" s="34" t="s">
        <v>3469</v>
      </c>
      <c r="D2105" s="34" t="s">
        <v>2256</v>
      </c>
      <c r="E2105" s="34" t="s">
        <v>3470</v>
      </c>
      <c r="F2105" s="35">
        <v>622160</v>
      </c>
      <c r="G2105" s="36" t="s">
        <v>2255</v>
      </c>
      <c r="H2105" s="35">
        <v>62216</v>
      </c>
      <c r="I2105" s="34" t="s">
        <v>2308</v>
      </c>
      <c r="J2105" s="34" t="s">
        <v>2309</v>
      </c>
      <c r="K2105" s="50">
        <f t="shared" si="126"/>
        <v>9094</v>
      </c>
      <c r="L2105" s="38">
        <f t="shared" si="127"/>
        <v>684376</v>
      </c>
      <c r="M2105" t="str">
        <f t="shared" si="128"/>
        <v/>
      </c>
      <c r="N2105"/>
      <c r="O2105"/>
      <c r="P2105"/>
      <c r="Q2105"/>
      <c r="R2105"/>
      <c r="S2105"/>
    </row>
    <row r="2106" spans="1:19" s="75" customFormat="1" hidden="1" outlineLevel="1">
      <c r="A2106"/>
      <c r="B2106" s="33">
        <v>44985</v>
      </c>
      <c r="C2106" s="34" t="s">
        <v>3471</v>
      </c>
      <c r="D2106" s="34" t="s">
        <v>2256</v>
      </c>
      <c r="E2106" s="34" t="s">
        <v>3472</v>
      </c>
      <c r="F2106" s="35">
        <v>3537370</v>
      </c>
      <c r="G2106" s="36" t="s">
        <v>2255</v>
      </c>
      <c r="H2106" s="35">
        <v>353737</v>
      </c>
      <c r="I2106" s="34" t="s">
        <v>3473</v>
      </c>
      <c r="J2106" s="34" t="s">
        <v>3474</v>
      </c>
      <c r="K2106" s="50">
        <f t="shared" si="126"/>
        <v>9097</v>
      </c>
      <c r="L2106" s="38">
        <f t="shared" si="127"/>
        <v>3891107</v>
      </c>
      <c r="M2106" t="str">
        <f t="shared" si="128"/>
        <v/>
      </c>
      <c r="N2106"/>
      <c r="O2106"/>
      <c r="P2106"/>
      <c r="Q2106"/>
      <c r="R2106"/>
      <c r="S2106"/>
    </row>
    <row r="2107" spans="1:19" s="75" customFormat="1" hidden="1" outlineLevel="1">
      <c r="A2107"/>
      <c r="B2107" s="33">
        <v>44986</v>
      </c>
      <c r="C2107" s="34" t="s">
        <v>5441</v>
      </c>
      <c r="D2107" s="34" t="s">
        <v>4603</v>
      </c>
      <c r="E2107" s="34" t="s">
        <v>6604</v>
      </c>
      <c r="F2107" s="35">
        <v>-992250</v>
      </c>
      <c r="G2107" s="36" t="s">
        <v>2568</v>
      </c>
      <c r="H2107" s="35">
        <v>-79380</v>
      </c>
      <c r="I2107" s="34" t="s">
        <v>2485</v>
      </c>
      <c r="J2107" s="34" t="s">
        <v>2486</v>
      </c>
      <c r="K2107">
        <f t="shared" si="126"/>
        <v>187</v>
      </c>
      <c r="L2107" s="38">
        <f t="shared" si="127"/>
        <v>-1071630</v>
      </c>
      <c r="M2107" t="str">
        <f t="shared" si="128"/>
        <v>HT</v>
      </c>
      <c r="N2107"/>
      <c r="O2107"/>
      <c r="P2107"/>
      <c r="Q2107" t="e">
        <f>+VLOOKUP(K2107,'22.04.2023'!O$182:P$408,2,0)</f>
        <v>#N/A</v>
      </c>
      <c r="R2107"/>
      <c r="S2107"/>
    </row>
    <row r="2108" spans="1:19" s="75" customFormat="1" hidden="1" outlineLevel="1">
      <c r="A2108"/>
      <c r="B2108" s="33">
        <v>44986</v>
      </c>
      <c r="C2108" s="34" t="s">
        <v>5446</v>
      </c>
      <c r="D2108" s="34" t="s">
        <v>4603</v>
      </c>
      <c r="E2108" s="34" t="s">
        <v>5481</v>
      </c>
      <c r="F2108" s="35">
        <v>-1903916</v>
      </c>
      <c r="G2108" s="36" t="s">
        <v>2568</v>
      </c>
      <c r="H2108" s="35">
        <v>-152313</v>
      </c>
      <c r="I2108" s="34" t="s">
        <v>2485</v>
      </c>
      <c r="J2108" s="34" t="s">
        <v>2486</v>
      </c>
      <c r="K2108">
        <f t="shared" si="126"/>
        <v>191</v>
      </c>
      <c r="L2108" s="38">
        <f t="shared" si="127"/>
        <v>-2056229</v>
      </c>
      <c r="M2108" t="str">
        <f t="shared" si="128"/>
        <v>HT</v>
      </c>
      <c r="N2108"/>
      <c r="O2108"/>
      <c r="P2108"/>
      <c r="Q2108" t="e">
        <f>+VLOOKUP(K2108,'22.04.2023'!O$182:P$408,2,0)</f>
        <v>#N/A</v>
      </c>
      <c r="R2108"/>
      <c r="S2108"/>
    </row>
    <row r="2109" spans="1:19" s="75" customFormat="1" outlineLevel="1">
      <c r="B2109" s="69">
        <v>44986</v>
      </c>
      <c r="C2109" s="70" t="s">
        <v>5942</v>
      </c>
      <c r="D2109" s="70" t="s">
        <v>2961</v>
      </c>
      <c r="E2109" s="70" t="s">
        <v>6605</v>
      </c>
      <c r="F2109" s="71">
        <v>-220681</v>
      </c>
      <c r="G2109" s="72" t="s">
        <v>2568</v>
      </c>
      <c r="H2109" s="71">
        <v>-17654</v>
      </c>
      <c r="I2109" s="70" t="s">
        <v>2265</v>
      </c>
      <c r="J2109" s="70" t="s">
        <v>2266</v>
      </c>
      <c r="K2109" s="75">
        <f t="shared" si="126"/>
        <v>747</v>
      </c>
      <c r="L2109" s="74">
        <f t="shared" si="127"/>
        <v>-238335</v>
      </c>
      <c r="M2109" s="75" t="str">
        <f t="shared" si="128"/>
        <v>HT</v>
      </c>
      <c r="Q2109" s="75">
        <f>+VLOOKUP(K2109,'20,04,2023'!Q$25:R$1054,2,0)</f>
        <v>-238335</v>
      </c>
      <c r="R2109" s="74">
        <f>+L2109-Q2109</f>
        <v>0</v>
      </c>
      <c r="S2109" s="75" t="s">
        <v>8323</v>
      </c>
    </row>
    <row r="2110" spans="1:19" s="75" customFormat="1" outlineLevel="1">
      <c r="B2110" s="69">
        <v>44986</v>
      </c>
      <c r="C2110" s="70" t="s">
        <v>5943</v>
      </c>
      <c r="D2110" s="70" t="s">
        <v>2961</v>
      </c>
      <c r="E2110" s="70" t="s">
        <v>5481</v>
      </c>
      <c r="F2110" s="71">
        <v>-217580</v>
      </c>
      <c r="G2110" s="72" t="s">
        <v>2568</v>
      </c>
      <c r="H2110" s="71">
        <v>-17406</v>
      </c>
      <c r="I2110" s="70" t="s">
        <v>2265</v>
      </c>
      <c r="J2110" s="70" t="s">
        <v>2266</v>
      </c>
      <c r="K2110" s="75">
        <f t="shared" si="126"/>
        <v>748</v>
      </c>
      <c r="L2110" s="74">
        <f t="shared" si="127"/>
        <v>-234986</v>
      </c>
      <c r="M2110" s="75" t="str">
        <f t="shared" si="128"/>
        <v>HT</v>
      </c>
      <c r="Q2110" s="75">
        <f>+VLOOKUP(K2110,'20,04,2023'!Q$25:R$1054,2,0)</f>
        <v>-234986</v>
      </c>
      <c r="R2110" s="74">
        <f>+L2110-Q2110</f>
        <v>0</v>
      </c>
      <c r="S2110" s="75" t="s">
        <v>8323</v>
      </c>
    </row>
    <row r="2111" spans="1:19" s="75" customFormat="1" hidden="1" outlineLevel="1">
      <c r="A2111"/>
      <c r="B2111" s="33">
        <v>45027</v>
      </c>
      <c r="C2111" s="34" t="s">
        <v>5009</v>
      </c>
      <c r="D2111" s="34" t="s">
        <v>2256</v>
      </c>
      <c r="E2111" s="34" t="s">
        <v>5010</v>
      </c>
      <c r="F2111" s="35">
        <v>699681</v>
      </c>
      <c r="G2111" s="36" t="s">
        <v>2255</v>
      </c>
      <c r="H2111" s="35">
        <v>69968</v>
      </c>
      <c r="I2111" s="34" t="s">
        <v>2504</v>
      </c>
      <c r="J2111" s="34" t="s">
        <v>2505</v>
      </c>
      <c r="K2111" s="50">
        <f t="shared" si="126"/>
        <v>20598</v>
      </c>
      <c r="L2111" s="38">
        <f t="shared" si="127"/>
        <v>769649</v>
      </c>
      <c r="M2111" t="str">
        <f t="shared" si="128"/>
        <v/>
      </c>
      <c r="N2111"/>
      <c r="O2111"/>
      <c r="P2111"/>
      <c r="Q2111"/>
      <c r="R2111"/>
      <c r="S2111"/>
    </row>
    <row r="2112" spans="1:19" s="75" customFormat="1" outlineLevel="1">
      <c r="B2112" s="69">
        <v>44986</v>
      </c>
      <c r="C2112" s="70" t="s">
        <v>6607</v>
      </c>
      <c r="D2112" s="70" t="s">
        <v>3460</v>
      </c>
      <c r="E2112" s="70" t="s">
        <v>6608</v>
      </c>
      <c r="F2112" s="71">
        <v>-285120</v>
      </c>
      <c r="G2112" s="72" t="s">
        <v>2255</v>
      </c>
      <c r="H2112" s="71">
        <v>-28512</v>
      </c>
      <c r="I2112" s="70" t="s">
        <v>2308</v>
      </c>
      <c r="J2112" s="70" t="s">
        <v>2309</v>
      </c>
      <c r="K2112" s="75">
        <f t="shared" si="126"/>
        <v>6605</v>
      </c>
      <c r="L2112" s="74">
        <f t="shared" si="127"/>
        <v>-313632</v>
      </c>
      <c r="M2112" s="75" t="str">
        <f t="shared" si="128"/>
        <v>HT</v>
      </c>
      <c r="Q2112" s="75">
        <f>+VLOOKUP(K2112,'20,04,2023'!Q$25:R$1054,2,0)</f>
        <v>-313632</v>
      </c>
      <c r="R2112" s="74">
        <f>+L2112-Q2112</f>
        <v>0</v>
      </c>
      <c r="S2112" s="75" t="s">
        <v>8323</v>
      </c>
    </row>
    <row r="2113" spans="1:19" s="75" customFormat="1" hidden="1" outlineLevel="1">
      <c r="A2113"/>
      <c r="B2113" s="33">
        <v>45027</v>
      </c>
      <c r="C2113" s="34" t="s">
        <v>5012</v>
      </c>
      <c r="D2113" s="34" t="s">
        <v>2256</v>
      </c>
      <c r="E2113" s="34" t="s">
        <v>4781</v>
      </c>
      <c r="F2113" s="35">
        <v>874464</v>
      </c>
      <c r="G2113" s="36" t="s">
        <v>2255</v>
      </c>
      <c r="H2113" s="35">
        <v>87446</v>
      </c>
      <c r="I2113" s="34" t="s">
        <v>2512</v>
      </c>
      <c r="J2113" s="34" t="s">
        <v>2513</v>
      </c>
      <c r="K2113" s="50">
        <f t="shared" si="126"/>
        <v>20600</v>
      </c>
      <c r="L2113" s="38">
        <f t="shared" si="127"/>
        <v>961910</v>
      </c>
      <c r="M2113" t="str">
        <f t="shared" si="128"/>
        <v/>
      </c>
      <c r="N2113"/>
      <c r="O2113"/>
      <c r="P2113"/>
      <c r="Q2113"/>
      <c r="R2113"/>
      <c r="S2113"/>
    </row>
    <row r="2114" spans="1:19" s="75" customFormat="1" outlineLevel="1">
      <c r="B2114" s="69">
        <v>44986</v>
      </c>
      <c r="C2114" s="70" t="s">
        <v>6611</v>
      </c>
      <c r="D2114" s="70" t="s">
        <v>3460</v>
      </c>
      <c r="E2114" s="70" t="s">
        <v>6547</v>
      </c>
      <c r="F2114" s="71">
        <v>-204900</v>
      </c>
      <c r="G2114" s="72" t="s">
        <v>2255</v>
      </c>
      <c r="H2114" s="71">
        <v>-20490</v>
      </c>
      <c r="I2114" s="70" t="s">
        <v>2308</v>
      </c>
      <c r="J2114" s="70" t="s">
        <v>2309</v>
      </c>
      <c r="K2114" s="75">
        <f t="shared" si="126"/>
        <v>6737</v>
      </c>
      <c r="L2114" s="74">
        <f t="shared" si="127"/>
        <v>-225390</v>
      </c>
      <c r="M2114" s="75" t="str">
        <f t="shared" si="128"/>
        <v>HT</v>
      </c>
      <c r="Q2114" s="75">
        <f>+VLOOKUP(K2114,'20,04,2023'!Q$25:R$1054,2,0)</f>
        <v>-225390</v>
      </c>
      <c r="R2114" s="74">
        <f>+L2114-Q2114</f>
        <v>0</v>
      </c>
      <c r="S2114" s="75" t="s">
        <v>8323</v>
      </c>
    </row>
    <row r="2115" spans="1:19" s="75" customFormat="1" outlineLevel="1">
      <c r="B2115" s="69">
        <v>44986</v>
      </c>
      <c r="C2115" s="70" t="s">
        <v>6612</v>
      </c>
      <c r="D2115" s="70" t="s">
        <v>3460</v>
      </c>
      <c r="E2115" s="70" t="s">
        <v>6613</v>
      </c>
      <c r="F2115" s="71">
        <v>-444232</v>
      </c>
      <c r="G2115" s="72" t="s">
        <v>2255</v>
      </c>
      <c r="H2115" s="71">
        <v>-44423</v>
      </c>
      <c r="I2115" s="70" t="s">
        <v>2308</v>
      </c>
      <c r="J2115" s="70" t="s">
        <v>2309</v>
      </c>
      <c r="K2115" s="75">
        <f t="shared" si="126"/>
        <v>6796</v>
      </c>
      <c r="L2115" s="74">
        <f t="shared" si="127"/>
        <v>-488655</v>
      </c>
      <c r="M2115" s="75" t="str">
        <f t="shared" si="128"/>
        <v>HT</v>
      </c>
      <c r="Q2115" s="75">
        <f>+VLOOKUP(K2115,'20,04,2023'!Q$25:R$1054,2,0)</f>
        <v>-488655</v>
      </c>
      <c r="R2115" s="74">
        <f>+L2115-Q2115</f>
        <v>0</v>
      </c>
      <c r="S2115" s="75" t="s">
        <v>8323</v>
      </c>
    </row>
    <row r="2116" spans="1:19" s="75" customFormat="1" outlineLevel="1">
      <c r="B2116" s="69">
        <v>44986</v>
      </c>
      <c r="C2116" s="70" t="s">
        <v>6614</v>
      </c>
      <c r="D2116" s="70" t="s">
        <v>3460</v>
      </c>
      <c r="E2116" s="70" t="s">
        <v>6615</v>
      </c>
      <c r="F2116" s="71">
        <v>-185508</v>
      </c>
      <c r="G2116" s="72" t="s">
        <v>2255</v>
      </c>
      <c r="H2116" s="71">
        <v>-18551</v>
      </c>
      <c r="I2116" s="70" t="s">
        <v>2308</v>
      </c>
      <c r="J2116" s="70" t="s">
        <v>2309</v>
      </c>
      <c r="K2116" s="75">
        <f t="shared" ref="K2116:K2179" si="129">+C2116*1</f>
        <v>6811</v>
      </c>
      <c r="L2116" s="74">
        <f t="shared" ref="L2116:L2179" si="130">+F2116+H2116</f>
        <v>-204059</v>
      </c>
      <c r="M2116" s="75" t="str">
        <f t="shared" ref="M2116:M2179" si="131">+IF(L2116&gt;=0,"","HT")</f>
        <v>HT</v>
      </c>
      <c r="Q2116" s="75">
        <f>+VLOOKUP(K2116,'20,04,2023'!Q$25:R$1054,2,0)</f>
        <v>-204059</v>
      </c>
      <c r="R2116" s="74">
        <f>+L2116-Q2116</f>
        <v>0</v>
      </c>
      <c r="S2116" s="75" t="s">
        <v>8323</v>
      </c>
    </row>
    <row r="2117" spans="1:19" s="75" customFormat="1" outlineLevel="1">
      <c r="B2117" s="69">
        <v>44986</v>
      </c>
      <c r="C2117" s="70" t="s">
        <v>6616</v>
      </c>
      <c r="D2117" s="70" t="s">
        <v>3460</v>
      </c>
      <c r="E2117" s="70" t="s">
        <v>6617</v>
      </c>
      <c r="F2117" s="71">
        <v>-1757981</v>
      </c>
      <c r="G2117" s="72" t="s">
        <v>2255</v>
      </c>
      <c r="H2117" s="71">
        <v>-175798</v>
      </c>
      <c r="I2117" s="70" t="s">
        <v>2308</v>
      </c>
      <c r="J2117" s="70" t="s">
        <v>2309</v>
      </c>
      <c r="K2117" s="75">
        <f t="shared" si="129"/>
        <v>6880</v>
      </c>
      <c r="L2117" s="74">
        <f t="shared" si="130"/>
        <v>-1933779</v>
      </c>
      <c r="M2117" s="75" t="str">
        <f t="shared" si="131"/>
        <v>HT</v>
      </c>
      <c r="Q2117" s="75">
        <f>+VLOOKUP(K2117,'20,04,2023'!Q$25:R$1054,2,0)</f>
        <v>-1933779</v>
      </c>
      <c r="R2117" s="74">
        <f>+L2117-Q2117</f>
        <v>0</v>
      </c>
      <c r="S2117" s="75" t="s">
        <v>8323</v>
      </c>
    </row>
    <row r="2118" spans="1:19" s="75" customFormat="1" outlineLevel="1">
      <c r="B2118" s="69">
        <v>44986</v>
      </c>
      <c r="C2118" s="70" t="s">
        <v>6618</v>
      </c>
      <c r="D2118" s="70" t="s">
        <v>3460</v>
      </c>
      <c r="E2118" s="70" t="s">
        <v>6619</v>
      </c>
      <c r="F2118" s="71">
        <v>-4192607</v>
      </c>
      <c r="G2118" s="72" t="s">
        <v>2255</v>
      </c>
      <c r="H2118" s="71">
        <v>-419261</v>
      </c>
      <c r="I2118" s="70" t="s">
        <v>2308</v>
      </c>
      <c r="J2118" s="70" t="s">
        <v>2309</v>
      </c>
      <c r="K2118" s="75">
        <f t="shared" si="129"/>
        <v>6890</v>
      </c>
      <c r="L2118" s="74">
        <f t="shared" si="130"/>
        <v>-4611868</v>
      </c>
      <c r="M2118" s="75" t="str">
        <f t="shared" si="131"/>
        <v>HT</v>
      </c>
      <c r="Q2118" s="75">
        <f>+VLOOKUP(K2118,'20,04,2023'!Q$25:R$1054,2,0)</f>
        <v>-4611868</v>
      </c>
      <c r="R2118" s="74">
        <f>+L2118-Q2118</f>
        <v>0</v>
      </c>
      <c r="S2118" s="75" t="s">
        <v>8323</v>
      </c>
    </row>
    <row r="2119" spans="1:19" s="75" customFormat="1" outlineLevel="1">
      <c r="B2119" s="69">
        <v>44986</v>
      </c>
      <c r="C2119" s="70" t="s">
        <v>3475</v>
      </c>
      <c r="D2119" s="70" t="s">
        <v>2256</v>
      </c>
      <c r="E2119" s="70" t="s">
        <v>2659</v>
      </c>
      <c r="F2119" s="71">
        <v>584084</v>
      </c>
      <c r="G2119" s="72" t="s">
        <v>2255</v>
      </c>
      <c r="H2119" s="71">
        <v>58408</v>
      </c>
      <c r="I2119" s="70" t="s">
        <v>2308</v>
      </c>
      <c r="J2119" s="70" t="s">
        <v>2309</v>
      </c>
      <c r="K2119" s="73">
        <f t="shared" si="129"/>
        <v>9103</v>
      </c>
      <c r="L2119" s="74">
        <f t="shared" si="130"/>
        <v>642492</v>
      </c>
      <c r="M2119" s="75" t="str">
        <f t="shared" si="131"/>
        <v/>
      </c>
      <c r="Q2119" s="75">
        <f>+VLOOKUP(K2119,'20,04,2023'!Q$20:R$1052,2,0)</f>
        <v>642492</v>
      </c>
      <c r="R2119" s="74">
        <f>Q2119-L2119</f>
        <v>0</v>
      </c>
      <c r="S2119" s="75" t="s">
        <v>8324</v>
      </c>
    </row>
    <row r="2120" spans="1:19" outlineLevel="1">
      <c r="A2120" s="75"/>
      <c r="B2120" s="69">
        <v>44986</v>
      </c>
      <c r="C2120" s="70" t="s">
        <v>3476</v>
      </c>
      <c r="D2120" s="70" t="s">
        <v>2256</v>
      </c>
      <c r="E2120" s="70" t="s">
        <v>3477</v>
      </c>
      <c r="F2120" s="71">
        <v>798820</v>
      </c>
      <c r="G2120" s="72" t="s">
        <v>2255</v>
      </c>
      <c r="H2120" s="71">
        <v>79882</v>
      </c>
      <c r="I2120" s="70" t="s">
        <v>2308</v>
      </c>
      <c r="J2120" s="70" t="s">
        <v>2309</v>
      </c>
      <c r="K2120" s="73">
        <f t="shared" si="129"/>
        <v>9104</v>
      </c>
      <c r="L2120" s="74">
        <f t="shared" si="130"/>
        <v>878702</v>
      </c>
      <c r="M2120" s="75" t="str">
        <f t="shared" si="131"/>
        <v/>
      </c>
      <c r="N2120" s="75"/>
      <c r="O2120" s="75"/>
      <c r="P2120" s="75"/>
      <c r="Q2120" s="75">
        <f>+VLOOKUP(K2120,'20,04,2023'!Q$20:R$1052,2,0)</f>
        <v>878702</v>
      </c>
      <c r="R2120" s="74">
        <f>Q2120-L2120</f>
        <v>0</v>
      </c>
      <c r="S2120" s="75" t="s">
        <v>8324</v>
      </c>
    </row>
    <row r="2121" spans="1:19" s="75" customFormat="1" hidden="1" outlineLevel="1">
      <c r="A2121"/>
      <c r="B2121" s="33">
        <v>45027</v>
      </c>
      <c r="C2121" s="34" t="s">
        <v>5023</v>
      </c>
      <c r="D2121" s="34" t="s">
        <v>2256</v>
      </c>
      <c r="E2121" s="34" t="s">
        <v>2535</v>
      </c>
      <c r="F2121" s="35">
        <v>2074661</v>
      </c>
      <c r="G2121" s="36" t="s">
        <v>2255</v>
      </c>
      <c r="H2121" s="35">
        <v>207466</v>
      </c>
      <c r="I2121" s="34" t="s">
        <v>2535</v>
      </c>
      <c r="J2121" s="34" t="s">
        <v>2536</v>
      </c>
      <c r="K2121" s="50">
        <f t="shared" si="129"/>
        <v>20643</v>
      </c>
      <c r="L2121" s="38">
        <f t="shared" si="130"/>
        <v>2282127</v>
      </c>
      <c r="M2121" t="str">
        <f t="shared" si="131"/>
        <v/>
      </c>
      <c r="N2121"/>
      <c r="O2121"/>
      <c r="P2121"/>
      <c r="Q2121"/>
      <c r="R2121"/>
      <c r="S2121"/>
    </row>
    <row r="2122" spans="1:19" s="75" customFormat="1" outlineLevel="1">
      <c r="B2122" s="69">
        <v>44986</v>
      </c>
      <c r="C2122" s="70" t="s">
        <v>3480</v>
      </c>
      <c r="D2122" s="70" t="s">
        <v>2256</v>
      </c>
      <c r="E2122" s="70" t="s">
        <v>3481</v>
      </c>
      <c r="F2122" s="71">
        <v>404250</v>
      </c>
      <c r="G2122" s="72" t="s">
        <v>2255</v>
      </c>
      <c r="H2122" s="71">
        <v>40425</v>
      </c>
      <c r="I2122" s="70" t="s">
        <v>2308</v>
      </c>
      <c r="J2122" s="70" t="s">
        <v>2309</v>
      </c>
      <c r="K2122" s="73">
        <f t="shared" si="129"/>
        <v>9106</v>
      </c>
      <c r="L2122" s="74">
        <f t="shared" si="130"/>
        <v>444675</v>
      </c>
      <c r="M2122" s="75" t="str">
        <f t="shared" si="131"/>
        <v/>
      </c>
      <c r="Q2122" s="75">
        <f>+VLOOKUP(K2122,'20,04,2023'!Q$20:R$1052,2,0)</f>
        <v>444675</v>
      </c>
      <c r="R2122" s="74">
        <f>Q2122-L2122</f>
        <v>0</v>
      </c>
      <c r="S2122" s="75" t="s">
        <v>8324</v>
      </c>
    </row>
    <row r="2123" spans="1:19" s="75" customFormat="1" hidden="1" outlineLevel="1">
      <c r="A2123"/>
      <c r="B2123" s="33">
        <v>44986</v>
      </c>
      <c r="C2123" s="34" t="s">
        <v>3482</v>
      </c>
      <c r="D2123" s="34" t="s">
        <v>2256</v>
      </c>
      <c r="E2123" s="34" t="s">
        <v>3483</v>
      </c>
      <c r="F2123" s="35">
        <v>2163000</v>
      </c>
      <c r="G2123" s="36" t="s">
        <v>2255</v>
      </c>
      <c r="H2123" s="35">
        <v>216300</v>
      </c>
      <c r="I2123" s="34" t="s">
        <v>2629</v>
      </c>
      <c r="J2123" s="34" t="s">
        <v>2630</v>
      </c>
      <c r="K2123" s="50">
        <f t="shared" si="129"/>
        <v>9107</v>
      </c>
      <c r="L2123" s="38">
        <f t="shared" si="130"/>
        <v>2379300</v>
      </c>
      <c r="M2123" t="str">
        <f t="shared" si="131"/>
        <v/>
      </c>
      <c r="N2123"/>
      <c r="O2123"/>
      <c r="P2123"/>
      <c r="Q2123"/>
      <c r="R2123"/>
      <c r="S2123"/>
    </row>
    <row r="2124" spans="1:19" outlineLevel="1">
      <c r="A2124" s="75"/>
      <c r="B2124" s="69">
        <v>44986</v>
      </c>
      <c r="C2124" s="70" t="s">
        <v>3484</v>
      </c>
      <c r="D2124" s="70" t="s">
        <v>2256</v>
      </c>
      <c r="E2124" s="70" t="s">
        <v>3485</v>
      </c>
      <c r="F2124" s="71">
        <v>1361490</v>
      </c>
      <c r="G2124" s="72" t="s">
        <v>2255</v>
      </c>
      <c r="H2124" s="71">
        <v>136149</v>
      </c>
      <c r="I2124" s="70" t="s">
        <v>2629</v>
      </c>
      <c r="J2124" s="70" t="s">
        <v>2630</v>
      </c>
      <c r="K2124" s="73">
        <f t="shared" si="129"/>
        <v>9108</v>
      </c>
      <c r="L2124" s="74">
        <f t="shared" si="130"/>
        <v>1497639</v>
      </c>
      <c r="M2124" s="75" t="str">
        <f t="shared" si="131"/>
        <v/>
      </c>
      <c r="N2124" s="75"/>
      <c r="O2124" s="75"/>
      <c r="P2124" s="75"/>
      <c r="Q2124" s="75">
        <f>+VLOOKUP(K2124,'20,04,2023'!Q$20:R$1052,2,0)</f>
        <v>1497639</v>
      </c>
      <c r="R2124" s="74">
        <f>Q2124-L2124</f>
        <v>0</v>
      </c>
      <c r="S2124" s="75" t="s">
        <v>8324</v>
      </c>
    </row>
    <row r="2125" spans="1:19" s="75" customFormat="1" hidden="1" outlineLevel="1">
      <c r="A2125"/>
      <c r="B2125" s="33">
        <v>44986</v>
      </c>
      <c r="C2125" s="34" t="s">
        <v>3486</v>
      </c>
      <c r="D2125" s="34" t="s">
        <v>2256</v>
      </c>
      <c r="E2125" s="34" t="s">
        <v>3487</v>
      </c>
      <c r="F2125" s="35">
        <v>1632750</v>
      </c>
      <c r="G2125" s="36" t="s">
        <v>2255</v>
      </c>
      <c r="H2125" s="35">
        <v>163275</v>
      </c>
      <c r="I2125" s="34" t="s">
        <v>3003</v>
      </c>
      <c r="J2125" s="34" t="s">
        <v>3004</v>
      </c>
      <c r="K2125" s="50">
        <f t="shared" si="129"/>
        <v>9111</v>
      </c>
      <c r="L2125" s="38">
        <f t="shared" si="130"/>
        <v>1796025</v>
      </c>
      <c r="M2125" t="str">
        <f t="shared" si="131"/>
        <v/>
      </c>
      <c r="N2125"/>
      <c r="O2125"/>
      <c r="P2125"/>
      <c r="Q2125"/>
      <c r="R2125"/>
      <c r="S2125"/>
    </row>
    <row r="2126" spans="1:19" s="75" customFormat="1" hidden="1" outlineLevel="1">
      <c r="A2126"/>
      <c r="B2126" s="33">
        <v>45027</v>
      </c>
      <c r="C2126" s="34" t="s">
        <v>5028</v>
      </c>
      <c r="D2126" s="34" t="s">
        <v>2256</v>
      </c>
      <c r="E2126" s="34" t="s">
        <v>2393</v>
      </c>
      <c r="F2126" s="35">
        <v>656810</v>
      </c>
      <c r="G2126" s="36" t="s">
        <v>2255</v>
      </c>
      <c r="H2126" s="35">
        <v>65681</v>
      </c>
      <c r="I2126" s="34" t="s">
        <v>2308</v>
      </c>
      <c r="J2126" s="34" t="s">
        <v>2309</v>
      </c>
      <c r="K2126" s="50">
        <f t="shared" si="129"/>
        <v>20658</v>
      </c>
      <c r="L2126" s="38">
        <f t="shared" si="130"/>
        <v>722491</v>
      </c>
      <c r="M2126" t="str">
        <f t="shared" si="131"/>
        <v/>
      </c>
      <c r="N2126"/>
      <c r="O2126"/>
      <c r="P2126"/>
      <c r="Q2126"/>
      <c r="R2126"/>
      <c r="S2126"/>
    </row>
    <row r="2127" spans="1:19" s="75" customFormat="1" hidden="1" outlineLevel="1">
      <c r="A2127"/>
      <c r="B2127" s="33">
        <v>45027</v>
      </c>
      <c r="C2127" s="34" t="s">
        <v>5029</v>
      </c>
      <c r="D2127" s="34" t="s">
        <v>2256</v>
      </c>
      <c r="E2127" s="34" t="s">
        <v>2396</v>
      </c>
      <c r="F2127" s="35">
        <v>2593445</v>
      </c>
      <c r="G2127" s="36" t="s">
        <v>2255</v>
      </c>
      <c r="H2127" s="35">
        <v>259345</v>
      </c>
      <c r="I2127" s="34" t="s">
        <v>2396</v>
      </c>
      <c r="J2127" s="34" t="s">
        <v>2397</v>
      </c>
      <c r="K2127" s="50">
        <f t="shared" si="129"/>
        <v>20661</v>
      </c>
      <c r="L2127" s="38">
        <f t="shared" si="130"/>
        <v>2852790</v>
      </c>
      <c r="M2127" t="str">
        <f t="shared" si="131"/>
        <v/>
      </c>
      <c r="N2127"/>
      <c r="O2127"/>
      <c r="P2127"/>
      <c r="Q2127"/>
      <c r="R2127"/>
      <c r="S2127"/>
    </row>
    <row r="2128" spans="1:19" s="75" customFormat="1" outlineLevel="1">
      <c r="B2128" s="69">
        <v>44986</v>
      </c>
      <c r="C2128" s="70" t="s">
        <v>3492</v>
      </c>
      <c r="D2128" s="70" t="s">
        <v>2256</v>
      </c>
      <c r="E2128" s="70" t="s">
        <v>3493</v>
      </c>
      <c r="F2128" s="71">
        <v>501820</v>
      </c>
      <c r="G2128" s="72" t="s">
        <v>2255</v>
      </c>
      <c r="H2128" s="71">
        <v>50182</v>
      </c>
      <c r="I2128" s="70" t="s">
        <v>3003</v>
      </c>
      <c r="J2128" s="70" t="s">
        <v>3004</v>
      </c>
      <c r="K2128" s="73">
        <f t="shared" si="129"/>
        <v>9117</v>
      </c>
      <c r="L2128" s="74">
        <f t="shared" si="130"/>
        <v>552002</v>
      </c>
      <c r="M2128" s="75" t="str">
        <f t="shared" si="131"/>
        <v/>
      </c>
      <c r="Q2128" s="75">
        <f>+VLOOKUP(K2128,'20,04,2023'!Q$20:R$1052,2,0)</f>
        <v>552002</v>
      </c>
      <c r="R2128" s="74">
        <f t="shared" ref="R2128:R2151" si="132">Q2128-L2128</f>
        <v>0</v>
      </c>
      <c r="S2128" s="75" t="s">
        <v>8324</v>
      </c>
    </row>
    <row r="2129" spans="1:19" s="75" customFormat="1" outlineLevel="1">
      <c r="B2129" s="69">
        <v>44986</v>
      </c>
      <c r="C2129" s="70" t="s">
        <v>3494</v>
      </c>
      <c r="D2129" s="70" t="s">
        <v>2256</v>
      </c>
      <c r="E2129" s="70" t="s">
        <v>3495</v>
      </c>
      <c r="F2129" s="71">
        <v>1831460</v>
      </c>
      <c r="G2129" s="72" t="s">
        <v>2255</v>
      </c>
      <c r="H2129" s="71">
        <v>183146</v>
      </c>
      <c r="I2129" s="70" t="s">
        <v>2995</v>
      </c>
      <c r="J2129" s="70" t="s">
        <v>2996</v>
      </c>
      <c r="K2129" s="73">
        <f t="shared" si="129"/>
        <v>9121</v>
      </c>
      <c r="L2129" s="74">
        <f t="shared" si="130"/>
        <v>2014606</v>
      </c>
      <c r="M2129" s="75" t="str">
        <f t="shared" si="131"/>
        <v/>
      </c>
      <c r="Q2129" s="75">
        <f>+VLOOKUP(K2129,'20,04,2023'!Q$20:R$1052,2,0)</f>
        <v>2014606</v>
      </c>
      <c r="R2129" s="74">
        <f t="shared" si="132"/>
        <v>0</v>
      </c>
      <c r="S2129" s="75" t="s">
        <v>8324</v>
      </c>
    </row>
    <row r="2130" spans="1:19" s="75" customFormat="1" outlineLevel="1">
      <c r="B2130" s="69">
        <v>44986</v>
      </c>
      <c r="C2130" s="70" t="s">
        <v>3496</v>
      </c>
      <c r="D2130" s="70" t="s">
        <v>2256</v>
      </c>
      <c r="E2130" s="70" t="s">
        <v>2673</v>
      </c>
      <c r="F2130" s="71">
        <v>605660</v>
      </c>
      <c r="G2130" s="72" t="s">
        <v>2255</v>
      </c>
      <c r="H2130" s="71">
        <v>60566</v>
      </c>
      <c r="I2130" s="70" t="s">
        <v>2308</v>
      </c>
      <c r="J2130" s="70" t="s">
        <v>2309</v>
      </c>
      <c r="K2130" s="73">
        <f t="shared" si="129"/>
        <v>9127</v>
      </c>
      <c r="L2130" s="74">
        <f t="shared" si="130"/>
        <v>666226</v>
      </c>
      <c r="M2130" s="75" t="str">
        <f t="shared" si="131"/>
        <v/>
      </c>
      <c r="Q2130" s="75">
        <f>+VLOOKUP(K2130,'20,04,2023'!Q$20:R$1052,2,0)</f>
        <v>666226</v>
      </c>
      <c r="R2130" s="74">
        <f t="shared" si="132"/>
        <v>0</v>
      </c>
      <c r="S2130" s="75" t="s">
        <v>8324</v>
      </c>
    </row>
    <row r="2131" spans="1:19" s="75" customFormat="1" outlineLevel="1">
      <c r="B2131" s="69">
        <v>44986</v>
      </c>
      <c r="C2131" s="70" t="s">
        <v>3497</v>
      </c>
      <c r="D2131" s="70" t="s">
        <v>2256</v>
      </c>
      <c r="E2131" s="70" t="s">
        <v>3498</v>
      </c>
      <c r="F2131" s="71">
        <v>483720</v>
      </c>
      <c r="G2131" s="72" t="s">
        <v>2255</v>
      </c>
      <c r="H2131" s="71">
        <v>48372</v>
      </c>
      <c r="I2131" s="70" t="s">
        <v>2308</v>
      </c>
      <c r="J2131" s="70" t="s">
        <v>2309</v>
      </c>
      <c r="K2131" s="73">
        <f t="shared" si="129"/>
        <v>9128</v>
      </c>
      <c r="L2131" s="74">
        <f t="shared" si="130"/>
        <v>532092</v>
      </c>
      <c r="M2131" s="75" t="str">
        <f t="shared" si="131"/>
        <v/>
      </c>
      <c r="Q2131" s="75">
        <f>+VLOOKUP(K2131,'20,04,2023'!Q$20:R$1052,2,0)</f>
        <v>532092</v>
      </c>
      <c r="R2131" s="74">
        <f t="shared" si="132"/>
        <v>0</v>
      </c>
      <c r="S2131" s="75" t="s">
        <v>8324</v>
      </c>
    </row>
    <row r="2132" spans="1:19" outlineLevel="1">
      <c r="A2132" s="75"/>
      <c r="B2132" s="69">
        <v>44986</v>
      </c>
      <c r="C2132" s="70" t="s">
        <v>3499</v>
      </c>
      <c r="D2132" s="70" t="s">
        <v>2256</v>
      </c>
      <c r="E2132" s="70" t="s">
        <v>3500</v>
      </c>
      <c r="F2132" s="71">
        <v>987353</v>
      </c>
      <c r="G2132" s="72" t="s">
        <v>2255</v>
      </c>
      <c r="H2132" s="71">
        <v>98735</v>
      </c>
      <c r="I2132" s="70" t="s">
        <v>2308</v>
      </c>
      <c r="J2132" s="70" t="s">
        <v>2309</v>
      </c>
      <c r="K2132" s="73">
        <f t="shared" si="129"/>
        <v>9130</v>
      </c>
      <c r="L2132" s="74">
        <f t="shared" si="130"/>
        <v>1086088</v>
      </c>
      <c r="M2132" s="75" t="str">
        <f t="shared" si="131"/>
        <v/>
      </c>
      <c r="N2132" s="75"/>
      <c r="O2132" s="75"/>
      <c r="P2132" s="75"/>
      <c r="Q2132" s="75">
        <f>+VLOOKUP(K2132,'20,04,2023'!Q$20:R$1052,2,0)</f>
        <v>1086088</v>
      </c>
      <c r="R2132" s="74">
        <f t="shared" si="132"/>
        <v>0</v>
      </c>
      <c r="S2132" s="75" t="s">
        <v>8324</v>
      </c>
    </row>
    <row r="2133" spans="1:19" s="75" customFormat="1" outlineLevel="1">
      <c r="B2133" s="69">
        <v>44986</v>
      </c>
      <c r="C2133" s="70" t="s">
        <v>3501</v>
      </c>
      <c r="D2133" s="70" t="s">
        <v>2256</v>
      </c>
      <c r="E2133" s="70" t="s">
        <v>2385</v>
      </c>
      <c r="F2133" s="71">
        <v>726000</v>
      </c>
      <c r="G2133" s="72" t="s">
        <v>2255</v>
      </c>
      <c r="H2133" s="71">
        <v>72600</v>
      </c>
      <c r="I2133" s="70" t="s">
        <v>2308</v>
      </c>
      <c r="J2133" s="70" t="s">
        <v>2309</v>
      </c>
      <c r="K2133" s="73">
        <f t="shared" si="129"/>
        <v>9133</v>
      </c>
      <c r="L2133" s="74">
        <f t="shared" si="130"/>
        <v>798600</v>
      </c>
      <c r="M2133" s="75" t="str">
        <f t="shared" si="131"/>
        <v/>
      </c>
      <c r="Q2133" s="75">
        <f>+VLOOKUP(K2133,'20,04,2023'!Q$20:R$1052,2,0)</f>
        <v>798600</v>
      </c>
      <c r="R2133" s="74">
        <f t="shared" si="132"/>
        <v>0</v>
      </c>
      <c r="S2133" s="75" t="s">
        <v>8324</v>
      </c>
    </row>
    <row r="2134" spans="1:19" outlineLevel="1">
      <c r="A2134" s="75"/>
      <c r="B2134" s="69">
        <v>44986</v>
      </c>
      <c r="C2134" s="70" t="s">
        <v>3502</v>
      </c>
      <c r="D2134" s="70" t="s">
        <v>2256</v>
      </c>
      <c r="E2134" s="70" t="s">
        <v>2387</v>
      </c>
      <c r="F2134" s="71">
        <v>1750855</v>
      </c>
      <c r="G2134" s="72" t="s">
        <v>2255</v>
      </c>
      <c r="H2134" s="71">
        <v>175086</v>
      </c>
      <c r="I2134" s="70" t="s">
        <v>2308</v>
      </c>
      <c r="J2134" s="70" t="s">
        <v>2309</v>
      </c>
      <c r="K2134" s="73">
        <f t="shared" si="129"/>
        <v>9134</v>
      </c>
      <c r="L2134" s="74">
        <f t="shared" si="130"/>
        <v>1925941</v>
      </c>
      <c r="M2134" s="75" t="str">
        <f t="shared" si="131"/>
        <v/>
      </c>
      <c r="N2134" s="75"/>
      <c r="O2134" s="75"/>
      <c r="P2134" s="75"/>
      <c r="Q2134" s="75">
        <f>+VLOOKUP(K2134,'20,04,2023'!Q$20:R$1052,2,0)</f>
        <v>1925941</v>
      </c>
      <c r="R2134" s="74">
        <f t="shared" si="132"/>
        <v>0</v>
      </c>
      <c r="S2134" s="75" t="s">
        <v>8324</v>
      </c>
    </row>
    <row r="2135" spans="1:19" s="75" customFormat="1" outlineLevel="1">
      <c r="B2135" s="69">
        <v>44986</v>
      </c>
      <c r="C2135" s="70" t="s">
        <v>3503</v>
      </c>
      <c r="D2135" s="70" t="s">
        <v>2256</v>
      </c>
      <c r="E2135" s="70" t="s">
        <v>2391</v>
      </c>
      <c r="F2135" s="71">
        <v>555290</v>
      </c>
      <c r="G2135" s="72" t="s">
        <v>2255</v>
      </c>
      <c r="H2135" s="71">
        <v>55529</v>
      </c>
      <c r="I2135" s="70" t="s">
        <v>2308</v>
      </c>
      <c r="J2135" s="70" t="s">
        <v>2309</v>
      </c>
      <c r="K2135" s="73">
        <f t="shared" si="129"/>
        <v>9135</v>
      </c>
      <c r="L2135" s="74">
        <f t="shared" si="130"/>
        <v>610819</v>
      </c>
      <c r="M2135" s="75" t="str">
        <f t="shared" si="131"/>
        <v/>
      </c>
      <c r="Q2135" s="75">
        <f>+VLOOKUP(K2135,'20,04,2023'!Q$20:R$1052,2,0)</f>
        <v>610819</v>
      </c>
      <c r="R2135" s="74">
        <f t="shared" si="132"/>
        <v>0</v>
      </c>
      <c r="S2135" s="75" t="s">
        <v>8324</v>
      </c>
    </row>
    <row r="2136" spans="1:19" s="75" customFormat="1" outlineLevel="1">
      <c r="B2136" s="69">
        <v>44986</v>
      </c>
      <c r="C2136" s="70" t="s">
        <v>3504</v>
      </c>
      <c r="D2136" s="70" t="s">
        <v>2256</v>
      </c>
      <c r="E2136" s="70" t="s">
        <v>2417</v>
      </c>
      <c r="F2136" s="71">
        <v>555290</v>
      </c>
      <c r="G2136" s="72" t="s">
        <v>2255</v>
      </c>
      <c r="H2136" s="71">
        <v>55529</v>
      </c>
      <c r="I2136" s="70" t="s">
        <v>2308</v>
      </c>
      <c r="J2136" s="70" t="s">
        <v>2309</v>
      </c>
      <c r="K2136" s="73">
        <f t="shared" si="129"/>
        <v>9137</v>
      </c>
      <c r="L2136" s="74">
        <f t="shared" si="130"/>
        <v>610819</v>
      </c>
      <c r="M2136" s="75" t="str">
        <f t="shared" si="131"/>
        <v/>
      </c>
      <c r="Q2136" s="75">
        <f>+VLOOKUP(K2136,'20,04,2023'!Q$20:R$1052,2,0)</f>
        <v>610819</v>
      </c>
      <c r="R2136" s="74">
        <f t="shared" si="132"/>
        <v>0</v>
      </c>
      <c r="S2136" s="75" t="s">
        <v>8324</v>
      </c>
    </row>
    <row r="2137" spans="1:19" s="75" customFormat="1" outlineLevel="1">
      <c r="B2137" s="69">
        <v>44986</v>
      </c>
      <c r="C2137" s="70" t="s">
        <v>3505</v>
      </c>
      <c r="D2137" s="70" t="s">
        <v>2256</v>
      </c>
      <c r="E2137" s="70" t="s">
        <v>3506</v>
      </c>
      <c r="F2137" s="71">
        <v>1499486</v>
      </c>
      <c r="G2137" s="72" t="s">
        <v>2255</v>
      </c>
      <c r="H2137" s="71">
        <v>149949</v>
      </c>
      <c r="I2137" s="70" t="s">
        <v>2512</v>
      </c>
      <c r="J2137" s="70" t="s">
        <v>2513</v>
      </c>
      <c r="K2137" s="73">
        <f t="shared" si="129"/>
        <v>9142</v>
      </c>
      <c r="L2137" s="74">
        <f t="shared" si="130"/>
        <v>1649435</v>
      </c>
      <c r="M2137" s="75" t="str">
        <f t="shared" si="131"/>
        <v/>
      </c>
      <c r="Q2137" s="75">
        <f>+VLOOKUP(K2137,'20,04,2023'!Q$20:R$1052,2,0)</f>
        <v>1649435</v>
      </c>
      <c r="R2137" s="74">
        <f t="shared" si="132"/>
        <v>0</v>
      </c>
      <c r="S2137" s="75" t="s">
        <v>8324</v>
      </c>
    </row>
    <row r="2138" spans="1:19" s="75" customFormat="1" outlineLevel="1">
      <c r="B2138" s="69">
        <v>44986</v>
      </c>
      <c r="C2138" s="70" t="s">
        <v>3507</v>
      </c>
      <c r="D2138" s="70" t="s">
        <v>2256</v>
      </c>
      <c r="E2138" s="70" t="s">
        <v>3508</v>
      </c>
      <c r="F2138" s="71">
        <v>2192601</v>
      </c>
      <c r="G2138" s="72" t="s">
        <v>2255</v>
      </c>
      <c r="H2138" s="71">
        <v>219260</v>
      </c>
      <c r="I2138" s="70" t="s">
        <v>2512</v>
      </c>
      <c r="J2138" s="70" t="s">
        <v>2513</v>
      </c>
      <c r="K2138" s="73">
        <f t="shared" si="129"/>
        <v>9143</v>
      </c>
      <c r="L2138" s="74">
        <f t="shared" si="130"/>
        <v>2411861</v>
      </c>
      <c r="M2138" s="75" t="str">
        <f t="shared" si="131"/>
        <v/>
      </c>
      <c r="Q2138" s="75">
        <f>+VLOOKUP(K2138,'20,04,2023'!Q$20:R$1052,2,0)</f>
        <v>2411861</v>
      </c>
      <c r="R2138" s="74">
        <f t="shared" si="132"/>
        <v>0</v>
      </c>
      <c r="S2138" s="75" t="s">
        <v>8324</v>
      </c>
    </row>
    <row r="2139" spans="1:19" s="75" customFormat="1" outlineLevel="1">
      <c r="B2139" s="69">
        <v>44986</v>
      </c>
      <c r="C2139" s="70" t="s">
        <v>6620</v>
      </c>
      <c r="D2139" s="70" t="s">
        <v>2256</v>
      </c>
      <c r="E2139" s="70" t="s">
        <v>6621</v>
      </c>
      <c r="F2139" s="71">
        <v>1726873</v>
      </c>
      <c r="G2139" s="72" t="s">
        <v>2255</v>
      </c>
      <c r="H2139" s="71">
        <v>172687</v>
      </c>
      <c r="I2139" s="70" t="s">
        <v>2504</v>
      </c>
      <c r="J2139" s="70" t="s">
        <v>2505</v>
      </c>
      <c r="K2139" s="73">
        <f t="shared" si="129"/>
        <v>9144</v>
      </c>
      <c r="L2139" s="74">
        <f t="shared" si="130"/>
        <v>1899560</v>
      </c>
      <c r="M2139" s="75" t="str">
        <f t="shared" si="131"/>
        <v/>
      </c>
      <c r="Q2139" s="75">
        <f>+VLOOKUP(K2139,'20,04,2023'!Q$20:R$1052,2,0)</f>
        <v>1899560</v>
      </c>
      <c r="R2139" s="74">
        <f t="shared" si="132"/>
        <v>0</v>
      </c>
      <c r="S2139" s="75" t="s">
        <v>8324</v>
      </c>
    </row>
    <row r="2140" spans="1:19" s="75" customFormat="1" outlineLevel="1">
      <c r="B2140" s="69">
        <v>44986</v>
      </c>
      <c r="C2140" s="70" t="s">
        <v>6622</v>
      </c>
      <c r="D2140" s="70" t="s">
        <v>2256</v>
      </c>
      <c r="E2140" s="70" t="s">
        <v>6623</v>
      </c>
      <c r="F2140" s="71">
        <v>1655916</v>
      </c>
      <c r="G2140" s="72" t="s">
        <v>2255</v>
      </c>
      <c r="H2140" s="71">
        <v>165592</v>
      </c>
      <c r="I2140" s="70" t="s">
        <v>2504</v>
      </c>
      <c r="J2140" s="70" t="s">
        <v>2505</v>
      </c>
      <c r="K2140" s="73">
        <f t="shared" si="129"/>
        <v>9145</v>
      </c>
      <c r="L2140" s="74">
        <f t="shared" si="130"/>
        <v>1821508</v>
      </c>
      <c r="M2140" s="75" t="str">
        <f t="shared" si="131"/>
        <v/>
      </c>
      <c r="Q2140" s="75">
        <f>+VLOOKUP(K2140,'20,04,2023'!Q$20:R$1052,2,0)</f>
        <v>1821508</v>
      </c>
      <c r="R2140" s="74">
        <f t="shared" si="132"/>
        <v>0</v>
      </c>
      <c r="S2140" s="75" t="s">
        <v>8324</v>
      </c>
    </row>
    <row r="2141" spans="1:19" outlineLevel="1">
      <c r="A2141" s="75"/>
      <c r="B2141" s="69">
        <v>44986</v>
      </c>
      <c r="C2141" s="70" t="s">
        <v>3510</v>
      </c>
      <c r="D2141" s="70" t="s">
        <v>2256</v>
      </c>
      <c r="E2141" s="70" t="s">
        <v>3386</v>
      </c>
      <c r="F2141" s="71">
        <v>677230</v>
      </c>
      <c r="G2141" s="72" t="s">
        <v>2255</v>
      </c>
      <c r="H2141" s="71">
        <v>67723</v>
      </c>
      <c r="I2141" s="70" t="s">
        <v>2308</v>
      </c>
      <c r="J2141" s="70" t="s">
        <v>2309</v>
      </c>
      <c r="K2141" s="73">
        <f t="shared" si="129"/>
        <v>9154</v>
      </c>
      <c r="L2141" s="74">
        <f t="shared" si="130"/>
        <v>744953</v>
      </c>
      <c r="M2141" s="75" t="str">
        <f t="shared" si="131"/>
        <v/>
      </c>
      <c r="N2141" s="75"/>
      <c r="O2141" s="75"/>
      <c r="P2141" s="75"/>
      <c r="Q2141" s="75">
        <f>+VLOOKUP(K2141,'20,04,2023'!Q$20:R$1052,2,0)</f>
        <v>744953</v>
      </c>
      <c r="R2141" s="74">
        <f t="shared" si="132"/>
        <v>0</v>
      </c>
      <c r="S2141" s="75" t="s">
        <v>8324</v>
      </c>
    </row>
    <row r="2142" spans="1:19" s="75" customFormat="1" outlineLevel="1">
      <c r="B2142" s="69">
        <v>44986</v>
      </c>
      <c r="C2142" s="70" t="s">
        <v>3511</v>
      </c>
      <c r="D2142" s="70" t="s">
        <v>2256</v>
      </c>
      <c r="E2142" s="70" t="s">
        <v>3512</v>
      </c>
      <c r="F2142" s="71">
        <v>1533070</v>
      </c>
      <c r="G2142" s="72" t="s">
        <v>2255</v>
      </c>
      <c r="H2142" s="71">
        <v>153307</v>
      </c>
      <c r="I2142" s="70" t="s">
        <v>2265</v>
      </c>
      <c r="J2142" s="70" t="s">
        <v>2266</v>
      </c>
      <c r="K2142" s="73">
        <f t="shared" si="129"/>
        <v>9162</v>
      </c>
      <c r="L2142" s="74">
        <f t="shared" si="130"/>
        <v>1686377</v>
      </c>
      <c r="M2142" s="75" t="str">
        <f t="shared" si="131"/>
        <v/>
      </c>
      <c r="Q2142" s="75">
        <f>+VLOOKUP(K2142,'20,04,2023'!Q$20:R$1052,2,0)</f>
        <v>1686377</v>
      </c>
      <c r="R2142" s="74">
        <f t="shared" si="132"/>
        <v>0</v>
      </c>
      <c r="S2142" s="75" t="s">
        <v>8324</v>
      </c>
    </row>
    <row r="2143" spans="1:19" s="75" customFormat="1" outlineLevel="1">
      <c r="B2143" s="69">
        <v>44986</v>
      </c>
      <c r="C2143" s="70" t="s">
        <v>3513</v>
      </c>
      <c r="D2143" s="70" t="s">
        <v>2256</v>
      </c>
      <c r="E2143" s="70" t="s">
        <v>3514</v>
      </c>
      <c r="F2143" s="71">
        <v>2440220</v>
      </c>
      <c r="G2143" s="72" t="s">
        <v>2255</v>
      </c>
      <c r="H2143" s="71">
        <v>244022</v>
      </c>
      <c r="I2143" s="70" t="s">
        <v>2265</v>
      </c>
      <c r="J2143" s="70" t="s">
        <v>2266</v>
      </c>
      <c r="K2143" s="73">
        <f t="shared" si="129"/>
        <v>9163</v>
      </c>
      <c r="L2143" s="74">
        <f t="shared" si="130"/>
        <v>2684242</v>
      </c>
      <c r="M2143" s="75" t="str">
        <f t="shared" si="131"/>
        <v/>
      </c>
      <c r="Q2143" s="75">
        <f>+VLOOKUP(K2143,'20,04,2023'!Q$20:R$1052,2,0)</f>
        <v>2684242</v>
      </c>
      <c r="R2143" s="74">
        <f t="shared" si="132"/>
        <v>0</v>
      </c>
      <c r="S2143" s="75" t="s">
        <v>8324</v>
      </c>
    </row>
    <row r="2144" spans="1:19" s="75" customFormat="1" outlineLevel="1">
      <c r="B2144" s="69">
        <v>44986</v>
      </c>
      <c r="C2144" s="70" t="s">
        <v>3515</v>
      </c>
      <c r="D2144" s="70" t="s">
        <v>2256</v>
      </c>
      <c r="E2144" s="70" t="s">
        <v>3516</v>
      </c>
      <c r="F2144" s="71">
        <v>695142</v>
      </c>
      <c r="G2144" s="72" t="s">
        <v>2255</v>
      </c>
      <c r="H2144" s="71">
        <v>69514</v>
      </c>
      <c r="I2144" s="70" t="s">
        <v>2308</v>
      </c>
      <c r="J2144" s="70" t="s">
        <v>2309</v>
      </c>
      <c r="K2144" s="73">
        <f t="shared" si="129"/>
        <v>9169</v>
      </c>
      <c r="L2144" s="74">
        <f t="shared" si="130"/>
        <v>764656</v>
      </c>
      <c r="M2144" s="75" t="str">
        <f t="shared" si="131"/>
        <v/>
      </c>
      <c r="Q2144" s="75">
        <f>+VLOOKUP(K2144,'20,04,2023'!Q$20:R$1052,2,0)</f>
        <v>764656</v>
      </c>
      <c r="R2144" s="74">
        <f t="shared" si="132"/>
        <v>0</v>
      </c>
      <c r="S2144" s="75" t="s">
        <v>8324</v>
      </c>
    </row>
    <row r="2145" spans="1:19" s="75" customFormat="1" outlineLevel="1">
      <c r="B2145" s="69">
        <v>44986</v>
      </c>
      <c r="C2145" s="70" t="s">
        <v>3517</v>
      </c>
      <c r="D2145" s="70" t="s">
        <v>2256</v>
      </c>
      <c r="E2145" s="70" t="s">
        <v>3518</v>
      </c>
      <c r="F2145" s="71">
        <v>758067</v>
      </c>
      <c r="G2145" s="72" t="s">
        <v>2255</v>
      </c>
      <c r="H2145" s="71">
        <v>75807</v>
      </c>
      <c r="I2145" s="70" t="s">
        <v>2591</v>
      </c>
      <c r="J2145" s="70" t="s">
        <v>2592</v>
      </c>
      <c r="K2145" s="73">
        <f t="shared" si="129"/>
        <v>9173</v>
      </c>
      <c r="L2145" s="74">
        <f t="shared" si="130"/>
        <v>833874</v>
      </c>
      <c r="M2145" s="75" t="str">
        <f t="shared" si="131"/>
        <v/>
      </c>
      <c r="Q2145" s="75">
        <f>+VLOOKUP(K2145,'20,04,2023'!Q$20:R$1052,2,0)</f>
        <v>833874</v>
      </c>
      <c r="R2145" s="74">
        <f t="shared" si="132"/>
        <v>0</v>
      </c>
      <c r="S2145" s="75" t="s">
        <v>8324</v>
      </c>
    </row>
    <row r="2146" spans="1:19" s="75" customFormat="1" outlineLevel="1">
      <c r="B2146" s="69">
        <v>44986</v>
      </c>
      <c r="C2146" s="70" t="s">
        <v>3519</v>
      </c>
      <c r="D2146" s="70" t="s">
        <v>2256</v>
      </c>
      <c r="E2146" s="70" t="s">
        <v>3520</v>
      </c>
      <c r="F2146" s="71">
        <v>3537370</v>
      </c>
      <c r="G2146" s="72" t="s">
        <v>2255</v>
      </c>
      <c r="H2146" s="71">
        <v>353737</v>
      </c>
      <c r="I2146" s="70" t="s">
        <v>2617</v>
      </c>
      <c r="J2146" s="70" t="s">
        <v>2618</v>
      </c>
      <c r="K2146" s="73">
        <f t="shared" si="129"/>
        <v>9174</v>
      </c>
      <c r="L2146" s="74">
        <f t="shared" si="130"/>
        <v>3891107</v>
      </c>
      <c r="M2146" s="75" t="str">
        <f t="shared" si="131"/>
        <v/>
      </c>
      <c r="Q2146" s="75">
        <f>+VLOOKUP(K2146,'20,04,2023'!Q$20:R$1052,2,0)</f>
        <v>3891107</v>
      </c>
      <c r="R2146" s="74">
        <f t="shared" si="132"/>
        <v>0</v>
      </c>
      <c r="S2146" s="75" t="s">
        <v>8324</v>
      </c>
    </row>
    <row r="2147" spans="1:19" s="75" customFormat="1" outlineLevel="1">
      <c r="B2147" s="69">
        <v>44986</v>
      </c>
      <c r="C2147" s="70" t="s">
        <v>3521</v>
      </c>
      <c r="D2147" s="70" t="s">
        <v>2256</v>
      </c>
      <c r="E2147" s="70" t="s">
        <v>3522</v>
      </c>
      <c r="F2147" s="71">
        <v>1477735</v>
      </c>
      <c r="G2147" s="72" t="s">
        <v>2255</v>
      </c>
      <c r="H2147" s="71">
        <v>147774</v>
      </c>
      <c r="I2147" s="70" t="s">
        <v>2613</v>
      </c>
      <c r="J2147" s="70" t="s">
        <v>2614</v>
      </c>
      <c r="K2147" s="73">
        <f t="shared" si="129"/>
        <v>9175</v>
      </c>
      <c r="L2147" s="74">
        <f t="shared" si="130"/>
        <v>1625509</v>
      </c>
      <c r="M2147" s="75" t="str">
        <f t="shared" si="131"/>
        <v/>
      </c>
      <c r="Q2147" s="75">
        <f>+VLOOKUP(K2147,'20,04,2023'!Q$20:R$1052,2,0)</f>
        <v>1625509</v>
      </c>
      <c r="R2147" s="74">
        <f t="shared" si="132"/>
        <v>0</v>
      </c>
      <c r="S2147" s="75" t="s">
        <v>8324</v>
      </c>
    </row>
    <row r="2148" spans="1:19" s="75" customFormat="1" outlineLevel="1">
      <c r="B2148" s="69">
        <v>44986</v>
      </c>
      <c r="C2148" s="70" t="s">
        <v>3523</v>
      </c>
      <c r="D2148" s="70" t="s">
        <v>2256</v>
      </c>
      <c r="E2148" s="70" t="s">
        <v>3524</v>
      </c>
      <c r="F2148" s="71">
        <v>1209159</v>
      </c>
      <c r="G2148" s="72" t="s">
        <v>2255</v>
      </c>
      <c r="H2148" s="71">
        <v>120916</v>
      </c>
      <c r="I2148" s="70" t="s">
        <v>2625</v>
      </c>
      <c r="J2148" s="70" t="s">
        <v>2626</v>
      </c>
      <c r="K2148" s="73">
        <f t="shared" si="129"/>
        <v>9177</v>
      </c>
      <c r="L2148" s="74">
        <f t="shared" si="130"/>
        <v>1330075</v>
      </c>
      <c r="M2148" s="75" t="str">
        <f t="shared" si="131"/>
        <v/>
      </c>
      <c r="Q2148" s="75">
        <f>+VLOOKUP(K2148,'20,04,2023'!Q$20:R$1052,2,0)</f>
        <v>1330075</v>
      </c>
      <c r="R2148" s="74">
        <f t="shared" si="132"/>
        <v>0</v>
      </c>
      <c r="S2148" s="75" t="s">
        <v>8324</v>
      </c>
    </row>
    <row r="2149" spans="1:19" s="75" customFormat="1" outlineLevel="1">
      <c r="B2149" s="69">
        <v>44986</v>
      </c>
      <c r="C2149" s="70" t="s">
        <v>3525</v>
      </c>
      <c r="D2149" s="70" t="s">
        <v>2256</v>
      </c>
      <c r="E2149" s="70" t="s">
        <v>3526</v>
      </c>
      <c r="F2149" s="71">
        <v>2435200</v>
      </c>
      <c r="G2149" s="72" t="s">
        <v>2255</v>
      </c>
      <c r="H2149" s="71">
        <v>243520</v>
      </c>
      <c r="I2149" s="70" t="s">
        <v>2621</v>
      </c>
      <c r="J2149" s="70" t="s">
        <v>2622</v>
      </c>
      <c r="K2149" s="73">
        <f t="shared" si="129"/>
        <v>9178</v>
      </c>
      <c r="L2149" s="74">
        <f t="shared" si="130"/>
        <v>2678720</v>
      </c>
      <c r="M2149" s="75" t="str">
        <f t="shared" si="131"/>
        <v/>
      </c>
      <c r="Q2149" s="75">
        <f>+VLOOKUP(K2149,'20,04,2023'!Q$20:R$1052,2,0)</f>
        <v>2678720</v>
      </c>
      <c r="R2149" s="74">
        <f t="shared" si="132"/>
        <v>0</v>
      </c>
      <c r="S2149" s="75" t="s">
        <v>8324</v>
      </c>
    </row>
    <row r="2150" spans="1:19" s="75" customFormat="1" outlineLevel="1">
      <c r="B2150" s="69">
        <v>44986</v>
      </c>
      <c r="C2150" s="70" t="s">
        <v>3527</v>
      </c>
      <c r="D2150" s="70" t="s">
        <v>2256</v>
      </c>
      <c r="E2150" s="70" t="s">
        <v>3528</v>
      </c>
      <c r="F2150" s="71">
        <v>1477735</v>
      </c>
      <c r="G2150" s="72" t="s">
        <v>2255</v>
      </c>
      <c r="H2150" s="71">
        <v>147774</v>
      </c>
      <c r="I2150" s="70" t="s">
        <v>2443</v>
      </c>
      <c r="J2150" s="70" t="s">
        <v>2444</v>
      </c>
      <c r="K2150" s="73">
        <f t="shared" si="129"/>
        <v>9179</v>
      </c>
      <c r="L2150" s="74">
        <f t="shared" si="130"/>
        <v>1625509</v>
      </c>
      <c r="M2150" s="75" t="str">
        <f t="shared" si="131"/>
        <v/>
      </c>
      <c r="Q2150" s="75">
        <f>+VLOOKUP(K2150,'20,04,2023'!Q$20:R$1052,2,0)</f>
        <v>1625509</v>
      </c>
      <c r="R2150" s="74">
        <f t="shared" si="132"/>
        <v>0</v>
      </c>
      <c r="S2150" s="75" t="s">
        <v>8324</v>
      </c>
    </row>
    <row r="2151" spans="1:19" s="75" customFormat="1" outlineLevel="1">
      <c r="B2151" s="69">
        <v>44986</v>
      </c>
      <c r="C2151" s="70" t="s">
        <v>3529</v>
      </c>
      <c r="D2151" s="70" t="s">
        <v>2256</v>
      </c>
      <c r="E2151" s="70" t="s">
        <v>3530</v>
      </c>
      <c r="F2151" s="71">
        <v>1293695</v>
      </c>
      <c r="G2151" s="72" t="s">
        <v>2255</v>
      </c>
      <c r="H2151" s="71">
        <v>129370</v>
      </c>
      <c r="I2151" s="70" t="s">
        <v>2599</v>
      </c>
      <c r="J2151" s="70" t="s">
        <v>2600</v>
      </c>
      <c r="K2151" s="73">
        <f t="shared" si="129"/>
        <v>9180</v>
      </c>
      <c r="L2151" s="74">
        <f t="shared" si="130"/>
        <v>1423065</v>
      </c>
      <c r="M2151" s="75" t="str">
        <f t="shared" si="131"/>
        <v/>
      </c>
      <c r="Q2151" s="75">
        <f>+VLOOKUP(K2151,'20,04,2023'!Q$20:R$1052,2,0)</f>
        <v>1423065</v>
      </c>
      <c r="R2151" s="74">
        <f t="shared" si="132"/>
        <v>0</v>
      </c>
      <c r="S2151" s="75" t="s">
        <v>8324</v>
      </c>
    </row>
    <row r="2152" spans="1:19" s="75" customFormat="1" hidden="1" outlineLevel="1">
      <c r="A2152"/>
      <c r="B2152" s="33">
        <v>44986</v>
      </c>
      <c r="C2152" s="34" t="s">
        <v>3531</v>
      </c>
      <c r="D2152" s="34" t="s">
        <v>2256</v>
      </c>
      <c r="E2152" s="34" t="s">
        <v>3532</v>
      </c>
      <c r="F2152" s="35">
        <v>551250</v>
      </c>
      <c r="G2152" s="36" t="s">
        <v>2255</v>
      </c>
      <c r="H2152" s="35">
        <v>55125</v>
      </c>
      <c r="I2152" s="34" t="s">
        <v>2443</v>
      </c>
      <c r="J2152" s="34" t="s">
        <v>2444</v>
      </c>
      <c r="K2152" s="50">
        <f t="shared" si="129"/>
        <v>9181</v>
      </c>
      <c r="L2152" s="38">
        <f t="shared" si="130"/>
        <v>606375</v>
      </c>
      <c r="M2152" t="str">
        <f t="shared" si="131"/>
        <v/>
      </c>
      <c r="N2152"/>
      <c r="O2152"/>
      <c r="P2152"/>
      <c r="Q2152"/>
      <c r="R2152"/>
      <c r="S2152"/>
    </row>
    <row r="2153" spans="1:19" s="75" customFormat="1" hidden="1" outlineLevel="1">
      <c r="A2153"/>
      <c r="B2153" s="33">
        <v>44986</v>
      </c>
      <c r="C2153" s="34" t="s">
        <v>3533</v>
      </c>
      <c r="D2153" s="34" t="s">
        <v>2256</v>
      </c>
      <c r="E2153" s="34" t="s">
        <v>3534</v>
      </c>
      <c r="F2153" s="35">
        <v>1081500</v>
      </c>
      <c r="G2153" s="36" t="s">
        <v>2255</v>
      </c>
      <c r="H2153" s="35">
        <v>108150</v>
      </c>
      <c r="I2153" s="34" t="s">
        <v>2613</v>
      </c>
      <c r="J2153" s="34" t="s">
        <v>2614</v>
      </c>
      <c r="K2153" s="50">
        <f t="shared" si="129"/>
        <v>9182</v>
      </c>
      <c r="L2153" s="38">
        <f t="shared" si="130"/>
        <v>1189650</v>
      </c>
      <c r="M2153" t="str">
        <f t="shared" si="131"/>
        <v/>
      </c>
      <c r="N2153"/>
      <c r="O2153"/>
      <c r="P2153"/>
      <c r="Q2153"/>
      <c r="R2153"/>
      <c r="S2153"/>
    </row>
    <row r="2154" spans="1:19" hidden="1" outlineLevel="1">
      <c r="B2154" s="33">
        <v>44986</v>
      </c>
      <c r="C2154" s="34" t="s">
        <v>3535</v>
      </c>
      <c r="D2154" s="34" t="s">
        <v>2256</v>
      </c>
      <c r="E2154" s="34" t="s">
        <v>3536</v>
      </c>
      <c r="F2154" s="35">
        <v>212100</v>
      </c>
      <c r="G2154" s="36" t="s">
        <v>2255</v>
      </c>
      <c r="H2154" s="35">
        <v>21210</v>
      </c>
      <c r="I2154" s="34" t="s">
        <v>2591</v>
      </c>
      <c r="J2154" s="34" t="s">
        <v>2592</v>
      </c>
      <c r="K2154" s="50">
        <f t="shared" si="129"/>
        <v>9183</v>
      </c>
      <c r="L2154" s="38">
        <f t="shared" si="130"/>
        <v>233310</v>
      </c>
      <c r="M2154" t="str">
        <f t="shared" si="131"/>
        <v/>
      </c>
    </row>
    <row r="2155" spans="1:19" s="75" customFormat="1" outlineLevel="1">
      <c r="B2155" s="69">
        <v>44987</v>
      </c>
      <c r="C2155" s="70" t="s">
        <v>6624</v>
      </c>
      <c r="D2155" s="70" t="s">
        <v>4794</v>
      </c>
      <c r="E2155" s="70" t="s">
        <v>6625</v>
      </c>
      <c r="F2155" s="71">
        <v>-1129288</v>
      </c>
      <c r="G2155" s="72" t="s">
        <v>2255</v>
      </c>
      <c r="H2155" s="71">
        <v>-112929</v>
      </c>
      <c r="I2155" s="70" t="s">
        <v>2512</v>
      </c>
      <c r="J2155" s="70" t="s">
        <v>2513</v>
      </c>
      <c r="K2155" s="75">
        <f t="shared" si="129"/>
        <v>152</v>
      </c>
      <c r="L2155" s="74">
        <f t="shared" si="130"/>
        <v>-1242217</v>
      </c>
      <c r="M2155" s="75" t="str">
        <f t="shared" si="131"/>
        <v>HT</v>
      </c>
      <c r="Q2155" s="75">
        <f>+VLOOKUP(K2155,'20,04,2023'!Q$25:R$1054,2,0)</f>
        <v>-1242217</v>
      </c>
      <c r="R2155" s="74">
        <f>+L2155-Q2155</f>
        <v>0</v>
      </c>
      <c r="S2155" s="75" t="s">
        <v>8323</v>
      </c>
    </row>
    <row r="2156" spans="1:19" s="75" customFormat="1" outlineLevel="1">
      <c r="B2156" s="69">
        <v>44987</v>
      </c>
      <c r="C2156" s="70" t="s">
        <v>5975</v>
      </c>
      <c r="D2156" s="70" t="s">
        <v>2961</v>
      </c>
      <c r="E2156" s="70" t="s">
        <v>6626</v>
      </c>
      <c r="F2156" s="71">
        <v>-222750</v>
      </c>
      <c r="G2156" s="72" t="s">
        <v>2568</v>
      </c>
      <c r="H2156" s="71">
        <v>-17820</v>
      </c>
      <c r="I2156" s="70" t="s">
        <v>2265</v>
      </c>
      <c r="J2156" s="70" t="s">
        <v>2266</v>
      </c>
      <c r="K2156" s="75">
        <f t="shared" si="129"/>
        <v>791</v>
      </c>
      <c r="L2156" s="74">
        <f t="shared" si="130"/>
        <v>-240570</v>
      </c>
      <c r="M2156" s="75" t="str">
        <f t="shared" si="131"/>
        <v>HT</v>
      </c>
      <c r="Q2156" s="75">
        <f>+VLOOKUP(K2156,'20,04,2023'!Q$25:R$1054,2,0)</f>
        <v>-240570</v>
      </c>
      <c r="R2156" s="74">
        <f>+L2156-Q2156</f>
        <v>0</v>
      </c>
      <c r="S2156" s="75" t="s">
        <v>8323</v>
      </c>
    </row>
    <row r="2157" spans="1:19" outlineLevel="1">
      <c r="A2157" s="75"/>
      <c r="B2157" s="69">
        <v>44987</v>
      </c>
      <c r="C2157" s="70" t="s">
        <v>6627</v>
      </c>
      <c r="D2157" s="70" t="s">
        <v>3460</v>
      </c>
      <c r="E2157" s="70" t="s">
        <v>6628</v>
      </c>
      <c r="F2157" s="71">
        <v>-184489</v>
      </c>
      <c r="G2157" s="72" t="s">
        <v>2255</v>
      </c>
      <c r="H2157" s="71">
        <v>-18449</v>
      </c>
      <c r="I2157" s="70" t="s">
        <v>2308</v>
      </c>
      <c r="J2157" s="70" t="s">
        <v>2309</v>
      </c>
      <c r="K2157" s="75">
        <f t="shared" si="129"/>
        <v>7052</v>
      </c>
      <c r="L2157" s="74">
        <f t="shared" si="130"/>
        <v>-202938</v>
      </c>
      <c r="M2157" s="75" t="str">
        <f t="shared" si="131"/>
        <v>HT</v>
      </c>
      <c r="N2157" s="75"/>
      <c r="O2157" s="75"/>
      <c r="P2157" s="75"/>
      <c r="Q2157" s="75">
        <f>+VLOOKUP(K2157,'20,04,2023'!Q$25:R$1054,2,0)</f>
        <v>-202938</v>
      </c>
      <c r="R2157" s="74">
        <f>+L2157-Q2157</f>
        <v>0</v>
      </c>
      <c r="S2157" s="75" t="s">
        <v>8323</v>
      </c>
    </row>
    <row r="2158" spans="1:19" s="75" customFormat="1" outlineLevel="1">
      <c r="B2158" s="69">
        <v>44987</v>
      </c>
      <c r="C2158" s="70" t="s">
        <v>3537</v>
      </c>
      <c r="D2158" s="70" t="s">
        <v>2256</v>
      </c>
      <c r="E2158" s="70" t="s">
        <v>3538</v>
      </c>
      <c r="F2158" s="71">
        <v>811387</v>
      </c>
      <c r="G2158" s="72" t="s">
        <v>2255</v>
      </c>
      <c r="H2158" s="71">
        <v>81139</v>
      </c>
      <c r="I2158" s="70" t="s">
        <v>2308</v>
      </c>
      <c r="J2158" s="70" t="s">
        <v>2309</v>
      </c>
      <c r="K2158" s="73">
        <f t="shared" si="129"/>
        <v>9208</v>
      </c>
      <c r="L2158" s="74">
        <f t="shared" si="130"/>
        <v>892526</v>
      </c>
      <c r="M2158" s="75" t="str">
        <f t="shared" si="131"/>
        <v/>
      </c>
      <c r="Q2158" s="75">
        <f>+VLOOKUP(K2158,'20,04,2023'!Q$20:R$1052,2,0)</f>
        <v>892526</v>
      </c>
      <c r="R2158" s="74">
        <f>Q2158-L2158</f>
        <v>0</v>
      </c>
      <c r="S2158" s="75" t="s">
        <v>8324</v>
      </c>
    </row>
    <row r="2159" spans="1:19" s="75" customFormat="1" outlineLevel="1">
      <c r="B2159" s="69">
        <v>44987</v>
      </c>
      <c r="C2159" s="70" t="s">
        <v>3539</v>
      </c>
      <c r="D2159" s="70" t="s">
        <v>2256</v>
      </c>
      <c r="E2159" s="70" t="s">
        <v>3540</v>
      </c>
      <c r="F2159" s="71">
        <v>1596177</v>
      </c>
      <c r="G2159" s="72" t="s">
        <v>2255</v>
      </c>
      <c r="H2159" s="71">
        <v>159618</v>
      </c>
      <c r="I2159" s="70" t="s">
        <v>2265</v>
      </c>
      <c r="J2159" s="70" t="s">
        <v>2266</v>
      </c>
      <c r="K2159" s="73">
        <f t="shared" si="129"/>
        <v>9218</v>
      </c>
      <c r="L2159" s="74">
        <f t="shared" si="130"/>
        <v>1755795</v>
      </c>
      <c r="M2159" s="75" t="str">
        <f t="shared" si="131"/>
        <v/>
      </c>
      <c r="Q2159" s="75">
        <f>+VLOOKUP(K2159,'20,04,2023'!Q$20:R$1052,2,0)</f>
        <v>1755795</v>
      </c>
      <c r="R2159" s="74">
        <f>Q2159-L2159</f>
        <v>0</v>
      </c>
      <c r="S2159" s="75" t="s">
        <v>8324</v>
      </c>
    </row>
    <row r="2160" spans="1:19" s="75" customFormat="1" hidden="1" outlineLevel="1">
      <c r="A2160"/>
      <c r="B2160" s="33">
        <v>45028</v>
      </c>
      <c r="C2160" s="34" t="s">
        <v>5068</v>
      </c>
      <c r="D2160" s="34" t="s">
        <v>2256</v>
      </c>
      <c r="E2160" s="34" t="s">
        <v>2591</v>
      </c>
      <c r="F2160" s="35">
        <v>169680</v>
      </c>
      <c r="G2160" s="36" t="s">
        <v>2255</v>
      </c>
      <c r="H2160" s="35">
        <v>16968</v>
      </c>
      <c r="I2160" s="34" t="s">
        <v>2591</v>
      </c>
      <c r="J2160" s="34" t="s">
        <v>2592</v>
      </c>
      <c r="K2160" s="50">
        <f t="shared" si="129"/>
        <v>20715</v>
      </c>
      <c r="L2160" s="38">
        <f t="shared" si="130"/>
        <v>186648</v>
      </c>
      <c r="M2160" t="str">
        <f t="shared" si="131"/>
        <v/>
      </c>
      <c r="N2160"/>
      <c r="O2160"/>
      <c r="P2160"/>
      <c r="Q2160"/>
      <c r="R2160"/>
      <c r="S2160"/>
    </row>
    <row r="2161" spans="1:19" s="75" customFormat="1" outlineLevel="1">
      <c r="B2161" s="69">
        <v>44987</v>
      </c>
      <c r="C2161" s="70" t="s">
        <v>3542</v>
      </c>
      <c r="D2161" s="70" t="s">
        <v>2256</v>
      </c>
      <c r="E2161" s="70" t="s">
        <v>3543</v>
      </c>
      <c r="F2161" s="71">
        <v>553467</v>
      </c>
      <c r="G2161" s="72" t="s">
        <v>2255</v>
      </c>
      <c r="H2161" s="71">
        <v>55347</v>
      </c>
      <c r="I2161" s="70" t="s">
        <v>2308</v>
      </c>
      <c r="J2161" s="70" t="s">
        <v>2309</v>
      </c>
      <c r="K2161" s="73">
        <f t="shared" si="129"/>
        <v>9772</v>
      </c>
      <c r="L2161" s="74">
        <f t="shared" si="130"/>
        <v>608814</v>
      </c>
      <c r="M2161" s="75" t="str">
        <f t="shared" si="131"/>
        <v/>
      </c>
      <c r="Q2161" s="75">
        <f>+VLOOKUP(K2161,'20,04,2023'!Q$20:R$1052,2,0)</f>
        <v>608814</v>
      </c>
      <c r="R2161" s="74">
        <f>Q2161-L2161</f>
        <v>0</v>
      </c>
      <c r="S2161" s="75" t="s">
        <v>8324</v>
      </c>
    </row>
    <row r="2162" spans="1:19" s="75" customFormat="1" outlineLevel="1">
      <c r="B2162" s="69">
        <v>44987</v>
      </c>
      <c r="C2162" s="70" t="s">
        <v>3544</v>
      </c>
      <c r="D2162" s="70" t="s">
        <v>2256</v>
      </c>
      <c r="E2162" s="70" t="s">
        <v>3545</v>
      </c>
      <c r="F2162" s="71">
        <v>688050</v>
      </c>
      <c r="G2162" s="72" t="s">
        <v>2255</v>
      </c>
      <c r="H2162" s="71">
        <v>68805</v>
      </c>
      <c r="I2162" s="70" t="s">
        <v>2308</v>
      </c>
      <c r="J2162" s="70" t="s">
        <v>2309</v>
      </c>
      <c r="K2162" s="73">
        <f t="shared" si="129"/>
        <v>9788</v>
      </c>
      <c r="L2162" s="74">
        <f t="shared" si="130"/>
        <v>756855</v>
      </c>
      <c r="M2162" s="75" t="str">
        <f t="shared" si="131"/>
        <v/>
      </c>
      <c r="Q2162" s="75">
        <f>+VLOOKUP(K2162,'20,04,2023'!Q$20:R$1052,2,0)</f>
        <v>756855</v>
      </c>
      <c r="R2162" s="74">
        <f>Q2162-L2162</f>
        <v>0</v>
      </c>
      <c r="S2162" s="75" t="s">
        <v>8324</v>
      </c>
    </row>
    <row r="2163" spans="1:19" s="75" customFormat="1" outlineLevel="1">
      <c r="B2163" s="69">
        <v>44987</v>
      </c>
      <c r="C2163" s="70" t="s">
        <v>3546</v>
      </c>
      <c r="D2163" s="70" t="s">
        <v>2256</v>
      </c>
      <c r="E2163" s="70" t="s">
        <v>2456</v>
      </c>
      <c r="F2163" s="71">
        <v>734310</v>
      </c>
      <c r="G2163" s="72" t="s">
        <v>2255</v>
      </c>
      <c r="H2163" s="71">
        <v>73431</v>
      </c>
      <c r="I2163" s="70" t="s">
        <v>2308</v>
      </c>
      <c r="J2163" s="70" t="s">
        <v>2309</v>
      </c>
      <c r="K2163" s="73">
        <f t="shared" si="129"/>
        <v>9789</v>
      </c>
      <c r="L2163" s="74">
        <f t="shared" si="130"/>
        <v>807741</v>
      </c>
      <c r="M2163" s="75" t="str">
        <f t="shared" si="131"/>
        <v/>
      </c>
      <c r="Q2163" s="75">
        <f>+VLOOKUP(K2163,'20,04,2023'!Q$20:R$1052,2,0)</f>
        <v>807741</v>
      </c>
      <c r="R2163" s="74">
        <f>Q2163-L2163</f>
        <v>0</v>
      </c>
      <c r="S2163" s="75" t="s">
        <v>8324</v>
      </c>
    </row>
    <row r="2164" spans="1:19" s="75" customFormat="1" hidden="1" outlineLevel="1">
      <c r="A2164"/>
      <c r="B2164" s="33">
        <v>45028</v>
      </c>
      <c r="C2164" s="34" t="s">
        <v>5073</v>
      </c>
      <c r="D2164" s="34" t="s">
        <v>2256</v>
      </c>
      <c r="E2164" s="34" t="s">
        <v>5074</v>
      </c>
      <c r="F2164" s="35">
        <v>301785</v>
      </c>
      <c r="G2164" s="36" t="s">
        <v>2255</v>
      </c>
      <c r="H2164" s="35">
        <v>30179</v>
      </c>
      <c r="I2164" s="34" t="s">
        <v>2475</v>
      </c>
      <c r="J2164" s="34" t="s">
        <v>2476</v>
      </c>
      <c r="K2164" s="50">
        <f t="shared" si="129"/>
        <v>20723</v>
      </c>
      <c r="L2164" s="38">
        <f t="shared" si="130"/>
        <v>331964</v>
      </c>
      <c r="M2164" t="str">
        <f t="shared" si="131"/>
        <v/>
      </c>
      <c r="N2164"/>
      <c r="O2164"/>
      <c r="P2164"/>
      <c r="Q2164"/>
      <c r="R2164"/>
      <c r="S2164"/>
    </row>
    <row r="2165" spans="1:19" s="75" customFormat="1" outlineLevel="1">
      <c r="B2165" s="69">
        <v>44987</v>
      </c>
      <c r="C2165" s="70" t="s">
        <v>3548</v>
      </c>
      <c r="D2165" s="70" t="s">
        <v>2256</v>
      </c>
      <c r="E2165" s="70" t="s">
        <v>3549</v>
      </c>
      <c r="F2165" s="71">
        <v>3166118</v>
      </c>
      <c r="G2165" s="72" t="s">
        <v>2255</v>
      </c>
      <c r="H2165" s="71">
        <v>316612</v>
      </c>
      <c r="I2165" s="70" t="s">
        <v>2350</v>
      </c>
      <c r="J2165" s="70" t="s">
        <v>2351</v>
      </c>
      <c r="K2165" s="73">
        <f t="shared" si="129"/>
        <v>9893</v>
      </c>
      <c r="L2165" s="74">
        <f t="shared" si="130"/>
        <v>3482730</v>
      </c>
      <c r="M2165" s="75" t="str">
        <f t="shared" si="131"/>
        <v/>
      </c>
      <c r="Q2165" s="75">
        <f>+VLOOKUP(K2165,'20,04,2023'!Q$20:R$1052,2,0)</f>
        <v>3482730</v>
      </c>
      <c r="R2165" s="74">
        <f>Q2165-L2165</f>
        <v>0</v>
      </c>
      <c r="S2165" s="75" t="s">
        <v>8324</v>
      </c>
    </row>
    <row r="2166" spans="1:19" s="75" customFormat="1" outlineLevel="1">
      <c r="B2166" s="69">
        <v>44987</v>
      </c>
      <c r="C2166" s="70" t="s">
        <v>3550</v>
      </c>
      <c r="D2166" s="70" t="s">
        <v>2256</v>
      </c>
      <c r="E2166" s="70" t="s">
        <v>3551</v>
      </c>
      <c r="F2166" s="71">
        <v>1110580</v>
      </c>
      <c r="G2166" s="72" t="s">
        <v>2255</v>
      </c>
      <c r="H2166" s="71">
        <v>111058</v>
      </c>
      <c r="I2166" s="70" t="s">
        <v>2344</v>
      </c>
      <c r="J2166" s="70" t="s">
        <v>2345</v>
      </c>
      <c r="K2166" s="73">
        <f t="shared" si="129"/>
        <v>10532</v>
      </c>
      <c r="L2166" s="74">
        <f t="shared" si="130"/>
        <v>1221638</v>
      </c>
      <c r="M2166" s="75" t="str">
        <f t="shared" si="131"/>
        <v/>
      </c>
      <c r="Q2166" s="75">
        <f>+VLOOKUP(K2166,'20,04,2023'!Q$20:R$1052,2,0)</f>
        <v>1221638</v>
      </c>
      <c r="R2166" s="74">
        <f>Q2166-L2166</f>
        <v>0</v>
      </c>
      <c r="S2166" s="75" t="s">
        <v>8324</v>
      </c>
    </row>
    <row r="2167" spans="1:19" s="75" customFormat="1" hidden="1" outlineLevel="1">
      <c r="A2167"/>
      <c r="B2167" s="33">
        <v>44987</v>
      </c>
      <c r="C2167" s="34" t="s">
        <v>3552</v>
      </c>
      <c r="D2167" s="34" t="s">
        <v>2256</v>
      </c>
      <c r="E2167" s="34" t="s">
        <v>3553</v>
      </c>
      <c r="F2167" s="35">
        <v>1102500</v>
      </c>
      <c r="G2167" s="36" t="s">
        <v>2255</v>
      </c>
      <c r="H2167" s="35">
        <v>110250</v>
      </c>
      <c r="I2167" s="34" t="s">
        <v>2344</v>
      </c>
      <c r="J2167" s="34" t="s">
        <v>2345</v>
      </c>
      <c r="K2167" s="50">
        <f t="shared" si="129"/>
        <v>10533</v>
      </c>
      <c r="L2167" s="38">
        <f t="shared" si="130"/>
        <v>1212750</v>
      </c>
      <c r="M2167" t="str">
        <f t="shared" si="131"/>
        <v/>
      </c>
      <c r="N2167"/>
      <c r="O2167"/>
      <c r="P2167"/>
      <c r="Q2167"/>
      <c r="R2167"/>
      <c r="S2167"/>
    </row>
    <row r="2168" spans="1:19" s="75" customFormat="1" outlineLevel="1">
      <c r="B2168" s="69">
        <v>44987</v>
      </c>
      <c r="C2168" s="70" t="s">
        <v>3554</v>
      </c>
      <c r="D2168" s="70" t="s">
        <v>2256</v>
      </c>
      <c r="E2168" s="70" t="s">
        <v>2403</v>
      </c>
      <c r="F2168" s="71">
        <v>367155</v>
      </c>
      <c r="G2168" s="72" t="s">
        <v>2255</v>
      </c>
      <c r="H2168" s="71">
        <v>36716</v>
      </c>
      <c r="I2168" s="70" t="s">
        <v>2308</v>
      </c>
      <c r="J2168" s="70" t="s">
        <v>2309</v>
      </c>
      <c r="K2168" s="73">
        <f t="shared" si="129"/>
        <v>10571</v>
      </c>
      <c r="L2168" s="74">
        <f t="shared" si="130"/>
        <v>403871</v>
      </c>
      <c r="M2168" s="75" t="str">
        <f t="shared" si="131"/>
        <v/>
      </c>
      <c r="Q2168" s="75">
        <f>+VLOOKUP(K2168,'20,04,2023'!Q$20:R$1052,2,0)</f>
        <v>403871</v>
      </c>
      <c r="R2168" s="74">
        <f t="shared" ref="R2168:R2177" si="133">Q2168-L2168</f>
        <v>0</v>
      </c>
      <c r="S2168" s="75" t="s">
        <v>8324</v>
      </c>
    </row>
    <row r="2169" spans="1:19" s="75" customFormat="1" outlineLevel="1">
      <c r="B2169" s="69">
        <v>44987</v>
      </c>
      <c r="C2169" s="70" t="s">
        <v>3555</v>
      </c>
      <c r="D2169" s="70" t="s">
        <v>2256</v>
      </c>
      <c r="E2169" s="70" t="s">
        <v>2560</v>
      </c>
      <c r="F2169" s="71">
        <v>555290</v>
      </c>
      <c r="G2169" s="72" t="s">
        <v>2255</v>
      </c>
      <c r="H2169" s="71">
        <v>55529</v>
      </c>
      <c r="I2169" s="70" t="s">
        <v>2308</v>
      </c>
      <c r="J2169" s="70" t="s">
        <v>2309</v>
      </c>
      <c r="K2169" s="73">
        <f t="shared" si="129"/>
        <v>10590</v>
      </c>
      <c r="L2169" s="74">
        <f t="shared" si="130"/>
        <v>610819</v>
      </c>
      <c r="M2169" s="75" t="str">
        <f t="shared" si="131"/>
        <v/>
      </c>
      <c r="Q2169" s="75">
        <f>+VLOOKUP(K2169,'20,04,2023'!Q$20:R$1052,2,0)</f>
        <v>610819</v>
      </c>
      <c r="R2169" s="74">
        <f t="shared" si="133"/>
        <v>0</v>
      </c>
      <c r="S2169" s="75" t="s">
        <v>8324</v>
      </c>
    </row>
    <row r="2170" spans="1:19" s="75" customFormat="1" outlineLevel="1">
      <c r="B2170" s="69">
        <v>44987</v>
      </c>
      <c r="C2170" s="70" t="s">
        <v>3556</v>
      </c>
      <c r="D2170" s="70" t="s">
        <v>2256</v>
      </c>
      <c r="E2170" s="70" t="s">
        <v>2377</v>
      </c>
      <c r="F2170" s="71">
        <v>718168</v>
      </c>
      <c r="G2170" s="72" t="s">
        <v>2255</v>
      </c>
      <c r="H2170" s="71">
        <v>71817</v>
      </c>
      <c r="I2170" s="70" t="s">
        <v>2308</v>
      </c>
      <c r="J2170" s="70" t="s">
        <v>2309</v>
      </c>
      <c r="K2170" s="73">
        <f t="shared" si="129"/>
        <v>10630</v>
      </c>
      <c r="L2170" s="74">
        <f t="shared" si="130"/>
        <v>789985</v>
      </c>
      <c r="M2170" s="75" t="str">
        <f t="shared" si="131"/>
        <v/>
      </c>
      <c r="Q2170" s="75">
        <f>+VLOOKUP(K2170,'20,04,2023'!Q$20:R$1052,2,0)</f>
        <v>789985</v>
      </c>
      <c r="R2170" s="74">
        <f t="shared" si="133"/>
        <v>0</v>
      </c>
      <c r="S2170" s="75" t="s">
        <v>8324</v>
      </c>
    </row>
    <row r="2171" spans="1:19" outlineLevel="1">
      <c r="A2171" s="75"/>
      <c r="B2171" s="69">
        <v>44987</v>
      </c>
      <c r="C2171" s="70" t="s">
        <v>3557</v>
      </c>
      <c r="D2171" s="70" t="s">
        <v>2256</v>
      </c>
      <c r="E2171" s="70" t="s">
        <v>3558</v>
      </c>
      <c r="F2171" s="71">
        <v>1111848</v>
      </c>
      <c r="G2171" s="72" t="s">
        <v>2255</v>
      </c>
      <c r="H2171" s="71">
        <v>111185</v>
      </c>
      <c r="I2171" s="70" t="s">
        <v>2308</v>
      </c>
      <c r="J2171" s="70" t="s">
        <v>2309</v>
      </c>
      <c r="K2171" s="73">
        <f t="shared" si="129"/>
        <v>10631</v>
      </c>
      <c r="L2171" s="74">
        <f t="shared" si="130"/>
        <v>1223033</v>
      </c>
      <c r="M2171" s="75" t="str">
        <f t="shared" si="131"/>
        <v/>
      </c>
      <c r="N2171" s="75"/>
      <c r="O2171" s="75"/>
      <c r="P2171" s="75"/>
      <c r="Q2171" s="75">
        <f>+VLOOKUP(K2171,'20,04,2023'!Q$20:R$1052,2,0)</f>
        <v>1223033</v>
      </c>
      <c r="R2171" s="74">
        <f t="shared" si="133"/>
        <v>0</v>
      </c>
      <c r="S2171" s="75" t="s">
        <v>8324</v>
      </c>
    </row>
    <row r="2172" spans="1:19" outlineLevel="1">
      <c r="A2172" s="75"/>
      <c r="B2172" s="69">
        <v>44987</v>
      </c>
      <c r="C2172" s="70" t="s">
        <v>3559</v>
      </c>
      <c r="D2172" s="70" t="s">
        <v>2256</v>
      </c>
      <c r="E2172" s="70" t="s">
        <v>3089</v>
      </c>
      <c r="F2172" s="71">
        <v>457562</v>
      </c>
      <c r="G2172" s="72" t="s">
        <v>2255</v>
      </c>
      <c r="H2172" s="71">
        <v>45756</v>
      </c>
      <c r="I2172" s="70" t="s">
        <v>2308</v>
      </c>
      <c r="J2172" s="70" t="s">
        <v>2309</v>
      </c>
      <c r="K2172" s="73">
        <f t="shared" si="129"/>
        <v>10632</v>
      </c>
      <c r="L2172" s="74">
        <f t="shared" si="130"/>
        <v>503318</v>
      </c>
      <c r="M2172" s="75" t="str">
        <f t="shared" si="131"/>
        <v/>
      </c>
      <c r="N2172" s="75"/>
      <c r="O2172" s="75"/>
      <c r="P2172" s="75"/>
      <c r="Q2172" s="75">
        <f>+VLOOKUP(K2172,'20,04,2023'!Q$20:R$1052,2,0)</f>
        <v>503318</v>
      </c>
      <c r="R2172" s="74">
        <f t="shared" si="133"/>
        <v>0</v>
      </c>
      <c r="S2172" s="75" t="s">
        <v>8324</v>
      </c>
    </row>
    <row r="2173" spans="1:19" s="75" customFormat="1" outlineLevel="1">
      <c r="B2173" s="69">
        <v>44987</v>
      </c>
      <c r="C2173" s="70" t="s">
        <v>3560</v>
      </c>
      <c r="D2173" s="70" t="s">
        <v>2256</v>
      </c>
      <c r="E2173" s="70" t="s">
        <v>2307</v>
      </c>
      <c r="F2173" s="71">
        <v>1106934</v>
      </c>
      <c r="G2173" s="72" t="s">
        <v>2255</v>
      </c>
      <c r="H2173" s="71">
        <v>110693</v>
      </c>
      <c r="I2173" s="70" t="s">
        <v>2308</v>
      </c>
      <c r="J2173" s="70" t="s">
        <v>2309</v>
      </c>
      <c r="K2173" s="73">
        <f t="shared" si="129"/>
        <v>10651</v>
      </c>
      <c r="L2173" s="74">
        <f t="shared" si="130"/>
        <v>1217627</v>
      </c>
      <c r="M2173" s="75" t="str">
        <f t="shared" si="131"/>
        <v/>
      </c>
      <c r="Q2173" s="75">
        <f>+VLOOKUP(K2173,'20,04,2023'!Q$20:R$1052,2,0)</f>
        <v>1217627</v>
      </c>
      <c r="R2173" s="74">
        <f t="shared" si="133"/>
        <v>0</v>
      </c>
      <c r="S2173" s="75" t="s">
        <v>8324</v>
      </c>
    </row>
    <row r="2174" spans="1:19" s="75" customFormat="1" outlineLevel="1">
      <c r="B2174" s="69">
        <v>44987</v>
      </c>
      <c r="C2174" s="70" t="s">
        <v>3561</v>
      </c>
      <c r="D2174" s="70" t="s">
        <v>2256</v>
      </c>
      <c r="E2174" s="70" t="s">
        <v>3562</v>
      </c>
      <c r="F2174" s="71">
        <v>1844890</v>
      </c>
      <c r="G2174" s="72" t="s">
        <v>2255</v>
      </c>
      <c r="H2174" s="71">
        <v>184489</v>
      </c>
      <c r="I2174" s="70" t="s">
        <v>2426</v>
      </c>
      <c r="J2174" s="70" t="s">
        <v>2427</v>
      </c>
      <c r="K2174" s="73">
        <f t="shared" si="129"/>
        <v>10811</v>
      </c>
      <c r="L2174" s="74">
        <f t="shared" si="130"/>
        <v>2029379</v>
      </c>
      <c r="M2174" s="75" t="str">
        <f t="shared" si="131"/>
        <v/>
      </c>
      <c r="Q2174" s="75">
        <f>+VLOOKUP(K2174,'20,04,2023'!Q$20:R$1052,2,0)</f>
        <v>2029379</v>
      </c>
      <c r="R2174" s="74">
        <f t="shared" si="133"/>
        <v>0</v>
      </c>
      <c r="S2174" s="75" t="s">
        <v>8324</v>
      </c>
    </row>
    <row r="2175" spans="1:19" s="75" customFormat="1" outlineLevel="1">
      <c r="B2175" s="69">
        <v>44987</v>
      </c>
      <c r="C2175" s="70" t="s">
        <v>3563</v>
      </c>
      <c r="D2175" s="70" t="s">
        <v>2256</v>
      </c>
      <c r="E2175" s="70" t="s">
        <v>3564</v>
      </c>
      <c r="F2175" s="71">
        <v>728037</v>
      </c>
      <c r="G2175" s="72" t="s">
        <v>2255</v>
      </c>
      <c r="H2175" s="71">
        <v>72804</v>
      </c>
      <c r="I2175" s="70" t="s">
        <v>2308</v>
      </c>
      <c r="J2175" s="70" t="s">
        <v>2309</v>
      </c>
      <c r="K2175" s="73">
        <f t="shared" si="129"/>
        <v>11011</v>
      </c>
      <c r="L2175" s="74">
        <f t="shared" si="130"/>
        <v>800841</v>
      </c>
      <c r="M2175" s="75" t="str">
        <f t="shared" si="131"/>
        <v/>
      </c>
      <c r="Q2175" s="75">
        <f>+VLOOKUP(K2175,'20,04,2023'!Q$20:R$1052,2,0)</f>
        <v>800841</v>
      </c>
      <c r="R2175" s="74">
        <f t="shared" si="133"/>
        <v>0</v>
      </c>
      <c r="S2175" s="75" t="s">
        <v>8324</v>
      </c>
    </row>
    <row r="2176" spans="1:19" s="75" customFormat="1" outlineLevel="1">
      <c r="B2176" s="69">
        <v>44987</v>
      </c>
      <c r="C2176" s="70" t="s">
        <v>3565</v>
      </c>
      <c r="D2176" s="70" t="s">
        <v>2256</v>
      </c>
      <c r="E2176" s="70" t="s">
        <v>3566</v>
      </c>
      <c r="F2176" s="71">
        <v>1442744</v>
      </c>
      <c r="G2176" s="72" t="s">
        <v>2255</v>
      </c>
      <c r="H2176" s="71">
        <v>144274</v>
      </c>
      <c r="I2176" s="70" t="s">
        <v>2265</v>
      </c>
      <c r="J2176" s="70" t="s">
        <v>2266</v>
      </c>
      <c r="K2176" s="73">
        <f t="shared" si="129"/>
        <v>11229</v>
      </c>
      <c r="L2176" s="74">
        <f t="shared" si="130"/>
        <v>1587018</v>
      </c>
      <c r="M2176" s="75" t="str">
        <f t="shared" si="131"/>
        <v/>
      </c>
      <c r="Q2176" s="75">
        <f>+VLOOKUP(K2176,'20,04,2023'!Q$20:R$1052,2,0)</f>
        <v>1587018</v>
      </c>
      <c r="R2176" s="74">
        <f t="shared" si="133"/>
        <v>0</v>
      </c>
      <c r="S2176" s="75" t="s">
        <v>8324</v>
      </c>
    </row>
    <row r="2177" spans="1:19" s="75" customFormat="1" outlineLevel="1">
      <c r="B2177" s="69">
        <v>44987</v>
      </c>
      <c r="C2177" s="70" t="s">
        <v>3567</v>
      </c>
      <c r="D2177" s="70" t="s">
        <v>2256</v>
      </c>
      <c r="E2177" s="70" t="s">
        <v>3568</v>
      </c>
      <c r="F2177" s="71">
        <v>589905</v>
      </c>
      <c r="G2177" s="72" t="s">
        <v>2255</v>
      </c>
      <c r="H2177" s="71">
        <v>58991</v>
      </c>
      <c r="I2177" s="70" t="s">
        <v>2265</v>
      </c>
      <c r="J2177" s="70" t="s">
        <v>2266</v>
      </c>
      <c r="K2177" s="73">
        <f t="shared" si="129"/>
        <v>11230</v>
      </c>
      <c r="L2177" s="74">
        <f t="shared" si="130"/>
        <v>648896</v>
      </c>
      <c r="M2177" s="75" t="str">
        <f t="shared" si="131"/>
        <v/>
      </c>
      <c r="Q2177" s="75">
        <f>+VLOOKUP(K2177,'20,04,2023'!Q$20:R$1052,2,0)</f>
        <v>648896</v>
      </c>
      <c r="R2177" s="74">
        <f t="shared" si="133"/>
        <v>0</v>
      </c>
      <c r="S2177" s="75" t="s">
        <v>8324</v>
      </c>
    </row>
    <row r="2178" spans="1:19" s="75" customFormat="1" outlineLevel="1">
      <c r="B2178" s="69">
        <v>44988</v>
      </c>
      <c r="C2178" s="70" t="s">
        <v>5992</v>
      </c>
      <c r="D2178" s="70" t="s">
        <v>2961</v>
      </c>
      <c r="E2178" s="70" t="s">
        <v>6629</v>
      </c>
      <c r="F2178" s="71">
        <v>-161240</v>
      </c>
      <c r="G2178" s="72" t="s">
        <v>2568</v>
      </c>
      <c r="H2178" s="71">
        <v>-12899</v>
      </c>
      <c r="I2178" s="70" t="s">
        <v>2265</v>
      </c>
      <c r="J2178" s="70" t="s">
        <v>2266</v>
      </c>
      <c r="K2178" s="75">
        <f t="shared" si="129"/>
        <v>848</v>
      </c>
      <c r="L2178" s="74">
        <f t="shared" si="130"/>
        <v>-174139</v>
      </c>
      <c r="M2178" s="75" t="str">
        <f t="shared" si="131"/>
        <v>HT</v>
      </c>
      <c r="Q2178" s="75">
        <f>+VLOOKUP(K2178,'20,04,2023'!Q$25:R$1054,2,0)</f>
        <v>-174139</v>
      </c>
      <c r="R2178" s="74">
        <f>+L2178-Q2178</f>
        <v>0</v>
      </c>
      <c r="S2178" s="75" t="s">
        <v>8323</v>
      </c>
    </row>
    <row r="2179" spans="1:19" s="75" customFormat="1" hidden="1" outlineLevel="1">
      <c r="A2179"/>
      <c r="B2179" s="33">
        <v>44988</v>
      </c>
      <c r="C2179" s="34" t="s">
        <v>3569</v>
      </c>
      <c r="D2179" s="34" t="s">
        <v>2961</v>
      </c>
      <c r="E2179" s="34" t="s">
        <v>3570</v>
      </c>
      <c r="F2179" s="35">
        <v>-110250</v>
      </c>
      <c r="G2179" s="36" t="s">
        <v>2568</v>
      </c>
      <c r="H2179" s="35">
        <v>-8820</v>
      </c>
      <c r="I2179" s="34" t="s">
        <v>2265</v>
      </c>
      <c r="J2179" s="34" t="s">
        <v>2266</v>
      </c>
      <c r="K2179">
        <f t="shared" si="129"/>
        <v>849</v>
      </c>
      <c r="L2179" s="38">
        <f t="shared" si="130"/>
        <v>-119070</v>
      </c>
      <c r="M2179" t="str">
        <f t="shared" si="131"/>
        <v>HT</v>
      </c>
      <c r="N2179"/>
      <c r="O2179"/>
      <c r="P2179"/>
      <c r="Q2179" t="e">
        <f>+VLOOKUP(K2179,'22.04.2023'!O$182:P$408,2,0)</f>
        <v>#N/A</v>
      </c>
      <c r="R2179"/>
      <c r="S2179"/>
    </row>
    <row r="2180" spans="1:19" s="75" customFormat="1" outlineLevel="1">
      <c r="B2180" s="69">
        <v>44988</v>
      </c>
      <c r="C2180" s="70" t="s">
        <v>6630</v>
      </c>
      <c r="D2180" s="70" t="s">
        <v>3460</v>
      </c>
      <c r="E2180" s="70" t="s">
        <v>6631</v>
      </c>
      <c r="F2180" s="71">
        <v>-607212</v>
      </c>
      <c r="G2180" s="72" t="s">
        <v>2255</v>
      </c>
      <c r="H2180" s="71">
        <v>-60721</v>
      </c>
      <c r="I2180" s="70" t="s">
        <v>2308</v>
      </c>
      <c r="J2180" s="70" t="s">
        <v>2309</v>
      </c>
      <c r="K2180" s="75">
        <f t="shared" ref="K2180:K2243" si="134">+C2180*1</f>
        <v>7221</v>
      </c>
      <c r="L2180" s="74">
        <f t="shared" ref="L2180:L2243" si="135">+F2180+H2180</f>
        <v>-667933</v>
      </c>
      <c r="M2180" s="75" t="str">
        <f t="shared" ref="M2180:M2243" si="136">+IF(L2180&gt;=0,"","HT")</f>
        <v>HT</v>
      </c>
      <c r="Q2180" s="75">
        <f>+VLOOKUP(K2180,'20,04,2023'!Q$25:R$1054,2,0)</f>
        <v>-667933</v>
      </c>
      <c r="R2180" s="74">
        <f>+L2180-Q2180</f>
        <v>0</v>
      </c>
      <c r="S2180" s="75" t="s">
        <v>8323</v>
      </c>
    </row>
    <row r="2181" spans="1:19" s="75" customFormat="1" outlineLevel="1">
      <c r="B2181" s="69">
        <v>44988</v>
      </c>
      <c r="C2181" s="70" t="s">
        <v>6632</v>
      </c>
      <c r="D2181" s="70" t="s">
        <v>2256</v>
      </c>
      <c r="E2181" s="70" t="s">
        <v>6524</v>
      </c>
      <c r="F2181" s="71">
        <v>1274658</v>
      </c>
      <c r="G2181" s="72" t="s">
        <v>2255</v>
      </c>
      <c r="H2181" s="71">
        <v>127466</v>
      </c>
      <c r="I2181" s="70" t="s">
        <v>2265</v>
      </c>
      <c r="J2181" s="70" t="s">
        <v>2266</v>
      </c>
      <c r="K2181" s="73">
        <f t="shared" si="134"/>
        <v>11233</v>
      </c>
      <c r="L2181" s="74">
        <f t="shared" si="135"/>
        <v>1402124</v>
      </c>
      <c r="M2181" s="75" t="str">
        <f t="shared" si="136"/>
        <v/>
      </c>
      <c r="Q2181" s="75">
        <f>+VLOOKUP(K2181,'20,04,2023'!Q$20:R$1052,2,0)</f>
        <v>1402124</v>
      </c>
      <c r="R2181" s="74">
        <f t="shared" ref="R2181:R2189" si="137">Q2181-L2181</f>
        <v>0</v>
      </c>
      <c r="S2181" s="75" t="s">
        <v>8324</v>
      </c>
    </row>
    <row r="2182" spans="1:19" s="75" customFormat="1" outlineLevel="1">
      <c r="B2182" s="69">
        <v>44988</v>
      </c>
      <c r="C2182" s="70" t="s">
        <v>3571</v>
      </c>
      <c r="D2182" s="70" t="s">
        <v>2256</v>
      </c>
      <c r="E2182" s="70" t="s">
        <v>3572</v>
      </c>
      <c r="F2182" s="71">
        <v>1243214</v>
      </c>
      <c r="G2182" s="72" t="s">
        <v>2255</v>
      </c>
      <c r="H2182" s="71">
        <v>124321</v>
      </c>
      <c r="I2182" s="70" t="s">
        <v>2308</v>
      </c>
      <c r="J2182" s="70" t="s">
        <v>2309</v>
      </c>
      <c r="K2182" s="73">
        <f t="shared" si="134"/>
        <v>11234</v>
      </c>
      <c r="L2182" s="74">
        <f t="shared" si="135"/>
        <v>1367535</v>
      </c>
      <c r="M2182" s="75" t="str">
        <f t="shared" si="136"/>
        <v/>
      </c>
      <c r="Q2182" s="75">
        <f>+VLOOKUP(K2182,'20,04,2023'!Q$20:R$1052,2,0)</f>
        <v>1367535</v>
      </c>
      <c r="R2182" s="74">
        <f t="shared" si="137"/>
        <v>0</v>
      </c>
      <c r="S2182" s="75" t="s">
        <v>8324</v>
      </c>
    </row>
    <row r="2183" spans="1:19" s="75" customFormat="1" outlineLevel="1">
      <c r="B2183" s="69">
        <v>44988</v>
      </c>
      <c r="C2183" s="70" t="s">
        <v>3573</v>
      </c>
      <c r="D2183" s="70" t="s">
        <v>2256</v>
      </c>
      <c r="E2183" s="70" t="s">
        <v>3574</v>
      </c>
      <c r="F2183" s="71">
        <v>915435</v>
      </c>
      <c r="G2183" s="72" t="s">
        <v>2255</v>
      </c>
      <c r="H2183" s="71">
        <v>91544</v>
      </c>
      <c r="I2183" s="70" t="s">
        <v>2308</v>
      </c>
      <c r="J2183" s="70" t="s">
        <v>2309</v>
      </c>
      <c r="K2183" s="73">
        <f t="shared" si="134"/>
        <v>11235</v>
      </c>
      <c r="L2183" s="74">
        <f t="shared" si="135"/>
        <v>1006979</v>
      </c>
      <c r="M2183" s="75" t="str">
        <f t="shared" si="136"/>
        <v/>
      </c>
      <c r="Q2183" s="75">
        <f>+VLOOKUP(K2183,'20,04,2023'!Q$20:R$1052,2,0)</f>
        <v>1006979</v>
      </c>
      <c r="R2183" s="74">
        <f t="shared" si="137"/>
        <v>0</v>
      </c>
      <c r="S2183" s="75" t="s">
        <v>8324</v>
      </c>
    </row>
    <row r="2184" spans="1:19" s="75" customFormat="1" outlineLevel="1">
      <c r="B2184" s="69">
        <v>44988</v>
      </c>
      <c r="C2184" s="70" t="s">
        <v>3575</v>
      </c>
      <c r="D2184" s="70" t="s">
        <v>2256</v>
      </c>
      <c r="E2184" s="70" t="s">
        <v>3576</v>
      </c>
      <c r="F2184" s="71">
        <v>626898</v>
      </c>
      <c r="G2184" s="72" t="s">
        <v>2255</v>
      </c>
      <c r="H2184" s="71">
        <v>62690</v>
      </c>
      <c r="I2184" s="70" t="s">
        <v>2308</v>
      </c>
      <c r="J2184" s="70" t="s">
        <v>2309</v>
      </c>
      <c r="K2184" s="73">
        <f t="shared" si="134"/>
        <v>11236</v>
      </c>
      <c r="L2184" s="74">
        <f t="shared" si="135"/>
        <v>689588</v>
      </c>
      <c r="M2184" s="75" t="str">
        <f t="shared" si="136"/>
        <v/>
      </c>
      <c r="Q2184" s="75">
        <f>+VLOOKUP(K2184,'20,04,2023'!Q$20:R$1052,2,0)</f>
        <v>689588</v>
      </c>
      <c r="R2184" s="74">
        <f t="shared" si="137"/>
        <v>0</v>
      </c>
      <c r="S2184" s="75" t="s">
        <v>8324</v>
      </c>
    </row>
    <row r="2185" spans="1:19" outlineLevel="1">
      <c r="A2185" s="75"/>
      <c r="B2185" s="69">
        <v>44988</v>
      </c>
      <c r="C2185" s="70" t="s">
        <v>3577</v>
      </c>
      <c r="D2185" s="70" t="s">
        <v>2256</v>
      </c>
      <c r="E2185" s="70" t="s">
        <v>3423</v>
      </c>
      <c r="F2185" s="71">
        <v>290400</v>
      </c>
      <c r="G2185" s="72" t="s">
        <v>2255</v>
      </c>
      <c r="H2185" s="71">
        <v>29040</v>
      </c>
      <c r="I2185" s="70" t="s">
        <v>2308</v>
      </c>
      <c r="J2185" s="70" t="s">
        <v>2309</v>
      </c>
      <c r="K2185" s="73">
        <f t="shared" si="134"/>
        <v>11237</v>
      </c>
      <c r="L2185" s="74">
        <f t="shared" si="135"/>
        <v>319440</v>
      </c>
      <c r="M2185" s="75" t="str">
        <f t="shared" si="136"/>
        <v/>
      </c>
      <c r="N2185" s="75"/>
      <c r="O2185" s="75"/>
      <c r="P2185" s="75"/>
      <c r="Q2185" s="75">
        <f>+VLOOKUP(K2185,'20,04,2023'!Q$20:R$1052,2,0)</f>
        <v>319440</v>
      </c>
      <c r="R2185" s="74">
        <f t="shared" si="137"/>
        <v>0</v>
      </c>
      <c r="S2185" s="75" t="s">
        <v>8324</v>
      </c>
    </row>
    <row r="2186" spans="1:19" s="75" customFormat="1" outlineLevel="1">
      <c r="B2186" s="69">
        <v>44988</v>
      </c>
      <c r="C2186" s="70" t="s">
        <v>3578</v>
      </c>
      <c r="D2186" s="70" t="s">
        <v>2256</v>
      </c>
      <c r="E2186" s="70" t="s">
        <v>2379</v>
      </c>
      <c r="F2186" s="71">
        <v>584084</v>
      </c>
      <c r="G2186" s="72" t="s">
        <v>2255</v>
      </c>
      <c r="H2186" s="71">
        <v>58408</v>
      </c>
      <c r="I2186" s="70" t="s">
        <v>2308</v>
      </c>
      <c r="J2186" s="70" t="s">
        <v>2309</v>
      </c>
      <c r="K2186" s="73">
        <f t="shared" si="134"/>
        <v>11238</v>
      </c>
      <c r="L2186" s="74">
        <f t="shared" si="135"/>
        <v>642492</v>
      </c>
      <c r="M2186" s="75" t="str">
        <f t="shared" si="136"/>
        <v/>
      </c>
      <c r="Q2186" s="75">
        <f>+VLOOKUP(K2186,'20,04,2023'!Q$20:R$1052,2,0)</f>
        <v>642492</v>
      </c>
      <c r="R2186" s="74">
        <f t="shared" si="137"/>
        <v>0</v>
      </c>
      <c r="S2186" s="75" t="s">
        <v>8324</v>
      </c>
    </row>
    <row r="2187" spans="1:19" s="75" customFormat="1" outlineLevel="1">
      <c r="B2187" s="69">
        <v>44988</v>
      </c>
      <c r="C2187" s="70" t="s">
        <v>3579</v>
      </c>
      <c r="D2187" s="70" t="s">
        <v>2256</v>
      </c>
      <c r="E2187" s="70" t="s">
        <v>3580</v>
      </c>
      <c r="F2187" s="71">
        <v>3712050</v>
      </c>
      <c r="G2187" s="72" t="s">
        <v>2255</v>
      </c>
      <c r="H2187" s="71">
        <v>371205</v>
      </c>
      <c r="I2187" s="70" t="s">
        <v>2912</v>
      </c>
      <c r="J2187" s="70" t="s">
        <v>2913</v>
      </c>
      <c r="K2187" s="73">
        <f t="shared" si="134"/>
        <v>11241</v>
      </c>
      <c r="L2187" s="74">
        <f t="shared" si="135"/>
        <v>4083255</v>
      </c>
      <c r="M2187" s="75" t="str">
        <f t="shared" si="136"/>
        <v/>
      </c>
      <c r="Q2187" s="75">
        <f>+VLOOKUP(K2187,'20,04,2023'!Q$20:R$1052,2,0)</f>
        <v>4083255</v>
      </c>
      <c r="R2187" s="74">
        <f t="shared" si="137"/>
        <v>0</v>
      </c>
      <c r="S2187" s="75" t="s">
        <v>8324</v>
      </c>
    </row>
    <row r="2188" spans="1:19" s="75" customFormat="1" outlineLevel="1">
      <c r="B2188" s="69">
        <v>44988</v>
      </c>
      <c r="C2188" s="70" t="s">
        <v>3581</v>
      </c>
      <c r="D2188" s="70" t="s">
        <v>2256</v>
      </c>
      <c r="E2188" s="70" t="s">
        <v>3582</v>
      </c>
      <c r="F2188" s="71">
        <v>1509595</v>
      </c>
      <c r="G2188" s="72" t="s">
        <v>2255</v>
      </c>
      <c r="H2188" s="71">
        <v>150960</v>
      </c>
      <c r="I2188" s="70" t="s">
        <v>2308</v>
      </c>
      <c r="J2188" s="70" t="s">
        <v>2309</v>
      </c>
      <c r="K2188" s="73">
        <f t="shared" si="134"/>
        <v>11246</v>
      </c>
      <c r="L2188" s="74">
        <f t="shared" si="135"/>
        <v>1660555</v>
      </c>
      <c r="M2188" s="75" t="str">
        <f t="shared" si="136"/>
        <v/>
      </c>
      <c r="Q2188" s="75">
        <f>+VLOOKUP(K2188,'20,04,2023'!Q$20:R$1052,2,0)</f>
        <v>1660555</v>
      </c>
      <c r="R2188" s="74">
        <f t="shared" si="137"/>
        <v>0</v>
      </c>
      <c r="S2188" s="75" t="s">
        <v>8324</v>
      </c>
    </row>
    <row r="2189" spans="1:19" s="75" customFormat="1" outlineLevel="1">
      <c r="B2189" s="69">
        <v>44988</v>
      </c>
      <c r="C2189" s="70" t="s">
        <v>3583</v>
      </c>
      <c r="D2189" s="70" t="s">
        <v>2256</v>
      </c>
      <c r="E2189" s="70" t="s">
        <v>3584</v>
      </c>
      <c r="F2189" s="71">
        <v>1213395</v>
      </c>
      <c r="G2189" s="72" t="s">
        <v>2255</v>
      </c>
      <c r="H2189" s="71">
        <v>121340</v>
      </c>
      <c r="I2189" s="70" t="s">
        <v>2512</v>
      </c>
      <c r="J2189" s="70" t="s">
        <v>2513</v>
      </c>
      <c r="K2189" s="73">
        <f t="shared" si="134"/>
        <v>11247</v>
      </c>
      <c r="L2189" s="74">
        <f t="shared" si="135"/>
        <v>1334735</v>
      </c>
      <c r="M2189" s="75" t="str">
        <f t="shared" si="136"/>
        <v/>
      </c>
      <c r="Q2189" s="75">
        <f>+VLOOKUP(K2189,'20,04,2023'!Q$20:R$1052,2,0)</f>
        <v>1334735</v>
      </c>
      <c r="R2189" s="74">
        <f t="shared" si="137"/>
        <v>0</v>
      </c>
      <c r="S2189" s="75" t="s">
        <v>8324</v>
      </c>
    </row>
    <row r="2190" spans="1:19" s="75" customFormat="1" hidden="1" outlineLevel="1">
      <c r="A2190"/>
      <c r="B2190" s="33">
        <v>44988</v>
      </c>
      <c r="C2190" s="34" t="s">
        <v>3585</v>
      </c>
      <c r="D2190" s="34" t="s">
        <v>2256</v>
      </c>
      <c r="E2190" s="34" t="s">
        <v>3586</v>
      </c>
      <c r="F2190" s="35">
        <v>1081500</v>
      </c>
      <c r="G2190" s="36" t="s">
        <v>2255</v>
      </c>
      <c r="H2190" s="35">
        <v>108150</v>
      </c>
      <c r="I2190" s="34" t="s">
        <v>2396</v>
      </c>
      <c r="J2190" s="34" t="s">
        <v>2397</v>
      </c>
      <c r="K2190" s="50">
        <f t="shared" si="134"/>
        <v>11249</v>
      </c>
      <c r="L2190" s="38">
        <f t="shared" si="135"/>
        <v>1189650</v>
      </c>
      <c r="M2190" t="str">
        <f t="shared" si="136"/>
        <v/>
      </c>
      <c r="N2190"/>
      <c r="O2190"/>
      <c r="P2190"/>
      <c r="Q2190"/>
      <c r="R2190"/>
      <c r="S2190"/>
    </row>
    <row r="2191" spans="1:19" s="75" customFormat="1" outlineLevel="1">
      <c r="B2191" s="69">
        <v>44988</v>
      </c>
      <c r="C2191" s="70" t="s">
        <v>3587</v>
      </c>
      <c r="D2191" s="70" t="s">
        <v>2256</v>
      </c>
      <c r="E2191" s="70" t="s">
        <v>3588</v>
      </c>
      <c r="F2191" s="71">
        <v>3496405</v>
      </c>
      <c r="G2191" s="72" t="s">
        <v>2255</v>
      </c>
      <c r="H2191" s="71">
        <v>349641</v>
      </c>
      <c r="I2191" s="70" t="s">
        <v>2396</v>
      </c>
      <c r="J2191" s="70" t="s">
        <v>2397</v>
      </c>
      <c r="K2191" s="73">
        <f t="shared" si="134"/>
        <v>11250</v>
      </c>
      <c r="L2191" s="74">
        <f t="shared" si="135"/>
        <v>3846046</v>
      </c>
      <c r="M2191" s="75" t="str">
        <f t="shared" si="136"/>
        <v/>
      </c>
      <c r="Q2191" s="75">
        <f>+VLOOKUP(K2191,'20,04,2023'!Q$20:R$1052,2,0)</f>
        <v>3846046</v>
      </c>
      <c r="R2191" s="74">
        <f>Q2191-L2191</f>
        <v>0</v>
      </c>
      <c r="S2191" s="75" t="s">
        <v>8324</v>
      </c>
    </row>
    <row r="2192" spans="1:19" s="75" customFormat="1" outlineLevel="1">
      <c r="B2192" s="69">
        <v>44988</v>
      </c>
      <c r="C2192" s="70" t="s">
        <v>3589</v>
      </c>
      <c r="D2192" s="70" t="s">
        <v>2256</v>
      </c>
      <c r="E2192" s="70" t="s">
        <v>3590</v>
      </c>
      <c r="F2192" s="71">
        <v>250915</v>
      </c>
      <c r="G2192" s="72" t="s">
        <v>2255</v>
      </c>
      <c r="H2192" s="71">
        <v>25092</v>
      </c>
      <c r="I2192" s="70" t="s">
        <v>2308</v>
      </c>
      <c r="J2192" s="70" t="s">
        <v>2309</v>
      </c>
      <c r="K2192" s="73">
        <f t="shared" si="134"/>
        <v>11251</v>
      </c>
      <c r="L2192" s="74">
        <f t="shared" si="135"/>
        <v>276007</v>
      </c>
      <c r="M2192" s="75" t="str">
        <f t="shared" si="136"/>
        <v/>
      </c>
      <c r="Q2192" s="75">
        <f>+VLOOKUP(K2192,'20,04,2023'!Q$20:R$1052,2,0)</f>
        <v>276007</v>
      </c>
      <c r="R2192" s="74">
        <f>Q2192-L2192</f>
        <v>0</v>
      </c>
      <c r="S2192" s="75" t="s">
        <v>8324</v>
      </c>
    </row>
    <row r="2193" spans="1:19" s="75" customFormat="1" hidden="1" outlineLevel="1">
      <c r="A2193"/>
      <c r="B2193" s="33">
        <v>44988</v>
      </c>
      <c r="C2193" s="34" t="s">
        <v>3591</v>
      </c>
      <c r="D2193" s="34" t="s">
        <v>2256</v>
      </c>
      <c r="E2193" s="34" t="s">
        <v>2663</v>
      </c>
      <c r="F2193" s="35">
        <v>883479</v>
      </c>
      <c r="G2193" s="36" t="s">
        <v>2255</v>
      </c>
      <c r="H2193" s="35">
        <v>88348</v>
      </c>
      <c r="I2193" s="34" t="s">
        <v>2308</v>
      </c>
      <c r="J2193" s="34" t="s">
        <v>2309</v>
      </c>
      <c r="K2193" s="50">
        <f t="shared" si="134"/>
        <v>11252</v>
      </c>
      <c r="L2193" s="38">
        <f t="shared" si="135"/>
        <v>971827</v>
      </c>
      <c r="M2193" t="str">
        <f t="shared" si="136"/>
        <v/>
      </c>
      <c r="N2193"/>
      <c r="O2193"/>
      <c r="P2193"/>
      <c r="Q2193"/>
      <c r="R2193"/>
      <c r="S2193"/>
    </row>
    <row r="2194" spans="1:19" s="75" customFormat="1" outlineLevel="1">
      <c r="B2194" s="69">
        <v>44988</v>
      </c>
      <c r="C2194" s="70" t="s">
        <v>3592</v>
      </c>
      <c r="D2194" s="70" t="s">
        <v>2256</v>
      </c>
      <c r="E2194" s="70" t="s">
        <v>2661</v>
      </c>
      <c r="F2194" s="71">
        <v>367155</v>
      </c>
      <c r="G2194" s="72" t="s">
        <v>2255</v>
      </c>
      <c r="H2194" s="71">
        <v>36716</v>
      </c>
      <c r="I2194" s="70" t="s">
        <v>2308</v>
      </c>
      <c r="J2194" s="70" t="s">
        <v>2309</v>
      </c>
      <c r="K2194" s="73">
        <f t="shared" si="134"/>
        <v>11253</v>
      </c>
      <c r="L2194" s="74">
        <f t="shared" si="135"/>
        <v>403871</v>
      </c>
      <c r="M2194" s="75" t="str">
        <f t="shared" si="136"/>
        <v/>
      </c>
      <c r="Q2194" s="75">
        <f>+VLOOKUP(K2194,'20,04,2023'!Q$20:R$1052,2,0)</f>
        <v>403871</v>
      </c>
      <c r="R2194" s="74">
        <f>Q2194-L2194</f>
        <v>0</v>
      </c>
      <c r="S2194" s="75" t="s">
        <v>8324</v>
      </c>
    </row>
    <row r="2195" spans="1:19" s="75" customFormat="1" outlineLevel="1">
      <c r="B2195" s="69">
        <v>44988</v>
      </c>
      <c r="C2195" s="70" t="s">
        <v>3593</v>
      </c>
      <c r="D2195" s="70" t="s">
        <v>2256</v>
      </c>
      <c r="E2195" s="70" t="s">
        <v>2399</v>
      </c>
      <c r="F2195" s="71">
        <v>1096607</v>
      </c>
      <c r="G2195" s="72" t="s">
        <v>2255</v>
      </c>
      <c r="H2195" s="71">
        <v>109661</v>
      </c>
      <c r="I2195" s="70" t="s">
        <v>2308</v>
      </c>
      <c r="J2195" s="70" t="s">
        <v>2309</v>
      </c>
      <c r="K2195" s="73">
        <f t="shared" si="134"/>
        <v>11255</v>
      </c>
      <c r="L2195" s="74">
        <f t="shared" si="135"/>
        <v>1206268</v>
      </c>
      <c r="M2195" s="75" t="str">
        <f t="shared" si="136"/>
        <v/>
      </c>
      <c r="Q2195" s="75">
        <f>+VLOOKUP(K2195,'20,04,2023'!Q$20:R$1052,2,0)</f>
        <v>1206268</v>
      </c>
      <c r="R2195" s="74">
        <f>Q2195-L2195</f>
        <v>0</v>
      </c>
      <c r="S2195" s="75" t="s">
        <v>8324</v>
      </c>
    </row>
    <row r="2196" spans="1:19" s="75" customFormat="1" outlineLevel="1">
      <c r="B2196" s="69">
        <v>44988</v>
      </c>
      <c r="C2196" s="70" t="s">
        <v>3594</v>
      </c>
      <c r="D2196" s="70" t="s">
        <v>2256</v>
      </c>
      <c r="E2196" s="70" t="s">
        <v>3595</v>
      </c>
      <c r="F2196" s="71">
        <v>1103439</v>
      </c>
      <c r="G2196" s="72" t="s">
        <v>2255</v>
      </c>
      <c r="H2196" s="71">
        <v>110344</v>
      </c>
      <c r="I2196" s="70" t="s">
        <v>2308</v>
      </c>
      <c r="J2196" s="70" t="s">
        <v>2309</v>
      </c>
      <c r="K2196" s="73">
        <f t="shared" si="134"/>
        <v>11257</v>
      </c>
      <c r="L2196" s="74">
        <f t="shared" si="135"/>
        <v>1213783</v>
      </c>
      <c r="M2196" s="75" t="str">
        <f t="shared" si="136"/>
        <v/>
      </c>
      <c r="Q2196" s="75">
        <f>+VLOOKUP(K2196,'20,04,2023'!Q$20:R$1052,2,0)</f>
        <v>1213783</v>
      </c>
      <c r="R2196" s="74">
        <f>Q2196-L2196</f>
        <v>0</v>
      </c>
      <c r="S2196" s="75" t="s">
        <v>8324</v>
      </c>
    </row>
    <row r="2197" spans="1:19" s="75" customFormat="1" outlineLevel="1">
      <c r="B2197" s="69">
        <v>44988</v>
      </c>
      <c r="C2197" s="70" t="s">
        <v>3596</v>
      </c>
      <c r="D2197" s="70" t="s">
        <v>2256</v>
      </c>
      <c r="E2197" s="70" t="s">
        <v>3597</v>
      </c>
      <c r="F2197" s="71">
        <v>1511716</v>
      </c>
      <c r="G2197" s="72" t="s">
        <v>2255</v>
      </c>
      <c r="H2197" s="71">
        <v>151172</v>
      </c>
      <c r="I2197" s="70" t="s">
        <v>2535</v>
      </c>
      <c r="J2197" s="70" t="s">
        <v>2536</v>
      </c>
      <c r="K2197" s="73">
        <f t="shared" si="134"/>
        <v>11262</v>
      </c>
      <c r="L2197" s="74">
        <f t="shared" si="135"/>
        <v>1662888</v>
      </c>
      <c r="M2197" s="75" t="str">
        <f t="shared" si="136"/>
        <v/>
      </c>
      <c r="Q2197" s="75">
        <f>+VLOOKUP(K2197,'20,04,2023'!Q$20:R$1052,2,0)</f>
        <v>1662888</v>
      </c>
      <c r="R2197" s="74">
        <f>Q2197-L2197</f>
        <v>0</v>
      </c>
      <c r="S2197" s="75" t="s">
        <v>8324</v>
      </c>
    </row>
    <row r="2198" spans="1:19" s="75" customFormat="1" hidden="1" outlineLevel="1">
      <c r="A2198"/>
      <c r="B2198" s="33">
        <v>44988</v>
      </c>
      <c r="C2198" s="34" t="s">
        <v>3598</v>
      </c>
      <c r="D2198" s="34" t="s">
        <v>2256</v>
      </c>
      <c r="E2198" s="34" t="s">
        <v>3599</v>
      </c>
      <c r="F2198" s="35">
        <v>1632750</v>
      </c>
      <c r="G2198" s="36" t="s">
        <v>2255</v>
      </c>
      <c r="H2198" s="35">
        <v>163275</v>
      </c>
      <c r="I2198" s="34" t="s">
        <v>2603</v>
      </c>
      <c r="J2198" s="34" t="s">
        <v>2604</v>
      </c>
      <c r="K2198" s="50">
        <f t="shared" si="134"/>
        <v>11263</v>
      </c>
      <c r="L2198" s="38">
        <f t="shared" si="135"/>
        <v>1796025</v>
      </c>
      <c r="M2198" t="str">
        <f t="shared" si="136"/>
        <v/>
      </c>
      <c r="N2198"/>
      <c r="O2198"/>
      <c r="P2198"/>
      <c r="Q2198"/>
      <c r="R2198"/>
      <c r="S2198"/>
    </row>
    <row r="2199" spans="1:19" s="75" customFormat="1" outlineLevel="1">
      <c r="A2199"/>
      <c r="B2199" s="33">
        <v>44989</v>
      </c>
      <c r="C2199" s="34" t="s">
        <v>5433</v>
      </c>
      <c r="D2199" s="34" t="s">
        <v>6633</v>
      </c>
      <c r="E2199" s="34" t="s">
        <v>6634</v>
      </c>
      <c r="F2199" s="35">
        <v>-261240</v>
      </c>
      <c r="G2199" s="36" t="s">
        <v>2255</v>
      </c>
      <c r="H2199" s="35">
        <v>-26124</v>
      </c>
      <c r="I2199" s="34" t="s">
        <v>2595</v>
      </c>
      <c r="J2199" s="34" t="s">
        <v>2596</v>
      </c>
      <c r="K2199">
        <f t="shared" si="134"/>
        <v>178</v>
      </c>
      <c r="L2199" s="38">
        <f t="shared" si="135"/>
        <v>-287364</v>
      </c>
      <c r="M2199" t="str">
        <f t="shared" si="136"/>
        <v>HT</v>
      </c>
      <c r="N2199"/>
      <c r="O2199"/>
      <c r="P2199"/>
      <c r="Q2199" t="e">
        <f>+VLOOKUP(K2199,'22.04.2023'!O$182:P$408,2,0)</f>
        <v>#N/A</v>
      </c>
      <c r="R2199" s="38" t="e">
        <f>+L2199-Q2199</f>
        <v>#N/A</v>
      </c>
      <c r="S2199" t="s">
        <v>8325</v>
      </c>
    </row>
    <row r="2200" spans="1:19" s="75" customFormat="1" outlineLevel="1">
      <c r="B2200" s="69">
        <v>44989</v>
      </c>
      <c r="C2200" s="70" t="s">
        <v>3600</v>
      </c>
      <c r="D2200" s="70" t="s">
        <v>2256</v>
      </c>
      <c r="E2200" s="70" t="s">
        <v>3601</v>
      </c>
      <c r="F2200" s="71">
        <v>666348</v>
      </c>
      <c r="G2200" s="72" t="s">
        <v>2255</v>
      </c>
      <c r="H2200" s="71">
        <v>66635</v>
      </c>
      <c r="I2200" s="70" t="s">
        <v>2308</v>
      </c>
      <c r="J2200" s="70" t="s">
        <v>2309</v>
      </c>
      <c r="K2200" s="73">
        <f t="shared" si="134"/>
        <v>11300</v>
      </c>
      <c r="L2200" s="74">
        <f t="shared" si="135"/>
        <v>732983</v>
      </c>
      <c r="M2200" s="75" t="str">
        <f t="shared" si="136"/>
        <v/>
      </c>
      <c r="Q2200" s="75">
        <f>+VLOOKUP(K2200,'20,04,2023'!Q$20:R$1052,2,0)</f>
        <v>732983</v>
      </c>
      <c r="R2200" s="74">
        <f>Q2200-L2200</f>
        <v>0</v>
      </c>
      <c r="S2200" s="75" t="s">
        <v>8324</v>
      </c>
    </row>
    <row r="2201" spans="1:19" s="75" customFormat="1" outlineLevel="1">
      <c r="B2201" s="69">
        <v>44989</v>
      </c>
      <c r="C2201" s="70" t="s">
        <v>3602</v>
      </c>
      <c r="D2201" s="70" t="s">
        <v>2256</v>
      </c>
      <c r="E2201" s="70" t="s">
        <v>3603</v>
      </c>
      <c r="F2201" s="71">
        <v>1889025</v>
      </c>
      <c r="G2201" s="72" t="s">
        <v>2255</v>
      </c>
      <c r="H2201" s="71">
        <v>188903</v>
      </c>
      <c r="I2201" s="70" t="s">
        <v>2308</v>
      </c>
      <c r="J2201" s="70" t="s">
        <v>2309</v>
      </c>
      <c r="K2201" s="73">
        <f t="shared" si="134"/>
        <v>11301</v>
      </c>
      <c r="L2201" s="74">
        <f t="shared" si="135"/>
        <v>2077928</v>
      </c>
      <c r="M2201" s="75" t="str">
        <f t="shared" si="136"/>
        <v/>
      </c>
      <c r="Q2201" s="75">
        <f>+VLOOKUP(K2201,'20,04,2023'!Q$20:R$1052,2,0)</f>
        <v>2077928</v>
      </c>
      <c r="R2201" s="74">
        <f>Q2201-L2201</f>
        <v>0</v>
      </c>
      <c r="S2201" s="75" t="s">
        <v>8324</v>
      </c>
    </row>
    <row r="2202" spans="1:19" s="75" customFormat="1" outlineLevel="1">
      <c r="B2202" s="69">
        <v>44989</v>
      </c>
      <c r="C2202" s="70" t="s">
        <v>3604</v>
      </c>
      <c r="D2202" s="70" t="s">
        <v>2256</v>
      </c>
      <c r="E2202" s="70" t="s">
        <v>3605</v>
      </c>
      <c r="F2202" s="71">
        <v>2103990</v>
      </c>
      <c r="G2202" s="72" t="s">
        <v>2255</v>
      </c>
      <c r="H2202" s="71">
        <v>210399</v>
      </c>
      <c r="I2202" s="70" t="s">
        <v>2906</v>
      </c>
      <c r="J2202" s="70" t="s">
        <v>2907</v>
      </c>
      <c r="K2202" s="73">
        <f t="shared" si="134"/>
        <v>11304</v>
      </c>
      <c r="L2202" s="74">
        <f t="shared" si="135"/>
        <v>2314389</v>
      </c>
      <c r="M2202" s="75" t="str">
        <f t="shared" si="136"/>
        <v/>
      </c>
      <c r="Q2202" s="75">
        <f>+VLOOKUP(K2202,'20,04,2023'!Q$20:R$1052,2,0)</f>
        <v>2314389</v>
      </c>
      <c r="R2202" s="74">
        <f>Q2202-L2202</f>
        <v>0</v>
      </c>
      <c r="S2202" s="75" t="s">
        <v>8324</v>
      </c>
    </row>
    <row r="2203" spans="1:19" s="75" customFormat="1" outlineLevel="1">
      <c r="B2203" s="69">
        <v>44989</v>
      </c>
      <c r="C2203" s="70" t="s">
        <v>3606</v>
      </c>
      <c r="D2203" s="70" t="s">
        <v>2256</v>
      </c>
      <c r="E2203" s="70" t="s">
        <v>3607</v>
      </c>
      <c r="F2203" s="71">
        <v>584084</v>
      </c>
      <c r="G2203" s="72" t="s">
        <v>2255</v>
      </c>
      <c r="H2203" s="71">
        <v>58408</v>
      </c>
      <c r="I2203" s="70" t="s">
        <v>2308</v>
      </c>
      <c r="J2203" s="70" t="s">
        <v>2309</v>
      </c>
      <c r="K2203" s="73">
        <f t="shared" si="134"/>
        <v>11306</v>
      </c>
      <c r="L2203" s="74">
        <f t="shared" si="135"/>
        <v>642492</v>
      </c>
      <c r="M2203" s="75" t="str">
        <f t="shared" si="136"/>
        <v/>
      </c>
      <c r="Q2203" s="75">
        <f>+VLOOKUP(K2203,'20,04,2023'!Q$20:R$1052,2,0)</f>
        <v>642492</v>
      </c>
      <c r="R2203" s="74">
        <f>Q2203-L2203</f>
        <v>0</v>
      </c>
      <c r="S2203" s="75" t="s">
        <v>8324</v>
      </c>
    </row>
    <row r="2204" spans="1:19" outlineLevel="1">
      <c r="A2204" s="75"/>
      <c r="B2204" s="69">
        <v>44989</v>
      </c>
      <c r="C2204" s="70" t="s">
        <v>3608</v>
      </c>
      <c r="D2204" s="70" t="s">
        <v>2256</v>
      </c>
      <c r="E2204" s="70" t="s">
        <v>2375</v>
      </c>
      <c r="F2204" s="71">
        <v>777444</v>
      </c>
      <c r="G2204" s="72" t="s">
        <v>2255</v>
      </c>
      <c r="H2204" s="71">
        <v>77744</v>
      </c>
      <c r="I2204" s="70" t="s">
        <v>2308</v>
      </c>
      <c r="J2204" s="70" t="s">
        <v>2309</v>
      </c>
      <c r="K2204" s="73">
        <f t="shared" si="134"/>
        <v>11307</v>
      </c>
      <c r="L2204" s="74">
        <f t="shared" si="135"/>
        <v>855188</v>
      </c>
      <c r="M2204" s="75" t="str">
        <f t="shared" si="136"/>
        <v/>
      </c>
      <c r="N2204" s="75"/>
      <c r="O2204" s="75"/>
      <c r="P2204" s="75"/>
      <c r="Q2204" s="75">
        <f>+VLOOKUP(K2204,'20,04,2023'!Q$20:R$1052,2,0)</f>
        <v>855188</v>
      </c>
      <c r="R2204" s="74">
        <f>Q2204-L2204</f>
        <v>0</v>
      </c>
      <c r="S2204" s="75" t="s">
        <v>8324</v>
      </c>
    </row>
    <row r="2205" spans="1:19" s="75" customFormat="1" hidden="1" outlineLevel="1">
      <c r="A2205"/>
      <c r="B2205" s="33">
        <v>44989</v>
      </c>
      <c r="C2205" s="34" t="s">
        <v>3609</v>
      </c>
      <c r="D2205" s="34" t="s">
        <v>2256</v>
      </c>
      <c r="E2205" s="34" t="s">
        <v>3610</v>
      </c>
      <c r="F2205" s="35">
        <v>664950</v>
      </c>
      <c r="G2205" s="36" t="s">
        <v>2255</v>
      </c>
      <c r="H2205" s="35">
        <v>66495</v>
      </c>
      <c r="I2205" s="34" t="s">
        <v>2512</v>
      </c>
      <c r="J2205" s="34" t="s">
        <v>2513</v>
      </c>
      <c r="K2205" s="50">
        <f t="shared" si="134"/>
        <v>11310</v>
      </c>
      <c r="L2205" s="38">
        <f t="shared" si="135"/>
        <v>731445</v>
      </c>
      <c r="M2205" t="str">
        <f t="shared" si="136"/>
        <v/>
      </c>
      <c r="N2205"/>
      <c r="O2205"/>
      <c r="P2205"/>
      <c r="Q2205"/>
      <c r="R2205"/>
      <c r="S2205"/>
    </row>
    <row r="2206" spans="1:19" s="75" customFormat="1" hidden="1" outlineLevel="1">
      <c r="A2206"/>
      <c r="B2206" s="33">
        <v>44989</v>
      </c>
      <c r="C2206" s="34" t="s">
        <v>3611</v>
      </c>
      <c r="D2206" s="34" t="s">
        <v>2256</v>
      </c>
      <c r="E2206" s="34" t="s">
        <v>3612</v>
      </c>
      <c r="F2206" s="35">
        <v>648900</v>
      </c>
      <c r="G2206" s="36" t="s">
        <v>2255</v>
      </c>
      <c r="H2206" s="35">
        <v>64890</v>
      </c>
      <c r="I2206" s="34" t="s">
        <v>2512</v>
      </c>
      <c r="J2206" s="34" t="s">
        <v>2513</v>
      </c>
      <c r="K2206" s="50">
        <f t="shared" si="134"/>
        <v>11311</v>
      </c>
      <c r="L2206" s="38">
        <f t="shared" si="135"/>
        <v>713790</v>
      </c>
      <c r="M2206" t="str">
        <f t="shared" si="136"/>
        <v/>
      </c>
      <c r="N2206"/>
      <c r="O2206"/>
      <c r="P2206"/>
      <c r="Q2206"/>
      <c r="R2206"/>
      <c r="S2206"/>
    </row>
    <row r="2207" spans="1:19" s="75" customFormat="1" hidden="1" outlineLevel="1">
      <c r="A2207"/>
      <c r="B2207" s="33">
        <v>44989</v>
      </c>
      <c r="C2207" s="34" t="s">
        <v>3613</v>
      </c>
      <c r="D2207" s="34" t="s">
        <v>2256</v>
      </c>
      <c r="E2207" s="34" t="s">
        <v>3614</v>
      </c>
      <c r="F2207" s="35">
        <v>861000</v>
      </c>
      <c r="G2207" s="36" t="s">
        <v>2255</v>
      </c>
      <c r="H2207" s="35">
        <v>86100</v>
      </c>
      <c r="I2207" s="34" t="s">
        <v>2512</v>
      </c>
      <c r="J2207" s="34" t="s">
        <v>2513</v>
      </c>
      <c r="K2207" s="50">
        <f t="shared" si="134"/>
        <v>11312</v>
      </c>
      <c r="L2207" s="38">
        <f t="shared" si="135"/>
        <v>947100</v>
      </c>
      <c r="M2207" t="str">
        <f t="shared" si="136"/>
        <v/>
      </c>
      <c r="N2207"/>
      <c r="O2207"/>
      <c r="P2207"/>
      <c r="Q2207"/>
      <c r="R2207"/>
      <c r="S2207"/>
    </row>
    <row r="2208" spans="1:19" s="75" customFormat="1" outlineLevel="1">
      <c r="B2208" s="69">
        <v>44989</v>
      </c>
      <c r="C2208" s="70" t="s">
        <v>3615</v>
      </c>
      <c r="D2208" s="70" t="s">
        <v>2256</v>
      </c>
      <c r="E2208" s="70" t="s">
        <v>3616</v>
      </c>
      <c r="F2208" s="71">
        <v>738405</v>
      </c>
      <c r="G2208" s="72" t="s">
        <v>2255</v>
      </c>
      <c r="H2208" s="71">
        <v>73841</v>
      </c>
      <c r="I2208" s="70" t="s">
        <v>2512</v>
      </c>
      <c r="J2208" s="70" t="s">
        <v>2513</v>
      </c>
      <c r="K2208" s="73">
        <f t="shared" si="134"/>
        <v>11313</v>
      </c>
      <c r="L2208" s="74">
        <f t="shared" si="135"/>
        <v>812246</v>
      </c>
      <c r="M2208" s="75" t="str">
        <f t="shared" si="136"/>
        <v/>
      </c>
      <c r="Q2208" s="75">
        <f>+VLOOKUP(K2208,'20,04,2023'!Q$20:R$1052,2,0)</f>
        <v>812246</v>
      </c>
      <c r="R2208" s="74">
        <f>Q2208-L2208</f>
        <v>0</v>
      </c>
      <c r="S2208" s="75" t="s">
        <v>8324</v>
      </c>
    </row>
    <row r="2209" spans="1:19" s="75" customFormat="1" outlineLevel="1">
      <c r="B2209" s="69">
        <v>44989</v>
      </c>
      <c r="C2209" s="70" t="s">
        <v>3617</v>
      </c>
      <c r="D2209" s="70" t="s">
        <v>2256</v>
      </c>
      <c r="E2209" s="70" t="s">
        <v>3618</v>
      </c>
      <c r="F2209" s="71">
        <v>1602342</v>
      </c>
      <c r="G2209" s="72" t="s">
        <v>2255</v>
      </c>
      <c r="H2209" s="71">
        <v>160234</v>
      </c>
      <c r="I2209" s="70" t="s">
        <v>2512</v>
      </c>
      <c r="J2209" s="70" t="s">
        <v>2513</v>
      </c>
      <c r="K2209" s="73">
        <f t="shared" si="134"/>
        <v>11315</v>
      </c>
      <c r="L2209" s="74">
        <f t="shared" si="135"/>
        <v>1762576</v>
      </c>
      <c r="M2209" s="75" t="str">
        <f t="shared" si="136"/>
        <v/>
      </c>
      <c r="Q2209" s="75">
        <f>+VLOOKUP(K2209,'20,04,2023'!Q$20:R$1052,2,0)</f>
        <v>1762576</v>
      </c>
      <c r="R2209" s="74">
        <f>Q2209-L2209</f>
        <v>0</v>
      </c>
      <c r="S2209" s="75" t="s">
        <v>8324</v>
      </c>
    </row>
    <row r="2210" spans="1:19" s="75" customFormat="1" hidden="1" outlineLevel="1">
      <c r="A2210"/>
      <c r="B2210" s="33">
        <v>44989</v>
      </c>
      <c r="C2210" s="34" t="s">
        <v>3619</v>
      </c>
      <c r="D2210" s="34" t="s">
        <v>2256</v>
      </c>
      <c r="E2210" s="34" t="s">
        <v>3620</v>
      </c>
      <c r="F2210" s="35">
        <v>538650</v>
      </c>
      <c r="G2210" s="36" t="s">
        <v>2255</v>
      </c>
      <c r="H2210" s="35">
        <v>53865</v>
      </c>
      <c r="I2210" s="34" t="s">
        <v>2512</v>
      </c>
      <c r="J2210" s="34" t="s">
        <v>2513</v>
      </c>
      <c r="K2210" s="50">
        <f t="shared" si="134"/>
        <v>11316</v>
      </c>
      <c r="L2210" s="38">
        <f t="shared" si="135"/>
        <v>592515</v>
      </c>
      <c r="M2210" t="str">
        <f t="shared" si="136"/>
        <v/>
      </c>
      <c r="N2210"/>
      <c r="O2210"/>
      <c r="P2210"/>
      <c r="Q2210"/>
      <c r="R2210"/>
      <c r="S2210"/>
    </row>
    <row r="2211" spans="1:19" s="75" customFormat="1" outlineLevel="1">
      <c r="B2211" s="69">
        <v>44989</v>
      </c>
      <c r="C2211" s="70" t="s">
        <v>3621</v>
      </c>
      <c r="D2211" s="70" t="s">
        <v>2256</v>
      </c>
      <c r="E2211" s="70" t="s">
        <v>2472</v>
      </c>
      <c r="F2211" s="71">
        <v>922445</v>
      </c>
      <c r="G2211" s="72" t="s">
        <v>2255</v>
      </c>
      <c r="H2211" s="71">
        <v>92245</v>
      </c>
      <c r="I2211" s="70" t="s">
        <v>2308</v>
      </c>
      <c r="J2211" s="70" t="s">
        <v>2309</v>
      </c>
      <c r="K2211" s="73">
        <f t="shared" si="134"/>
        <v>11317</v>
      </c>
      <c r="L2211" s="74">
        <f t="shared" si="135"/>
        <v>1014690</v>
      </c>
      <c r="M2211" s="75" t="str">
        <f t="shared" si="136"/>
        <v/>
      </c>
      <c r="Q2211" s="75">
        <f>+VLOOKUP(K2211,'20,04,2023'!Q$20:R$1052,2,0)</f>
        <v>1014690</v>
      </c>
      <c r="R2211" s="74">
        <f>Q2211-L2211</f>
        <v>0</v>
      </c>
      <c r="S2211" s="75" t="s">
        <v>8324</v>
      </c>
    </row>
    <row r="2212" spans="1:19" s="75" customFormat="1" hidden="1" outlineLevel="1">
      <c r="A2212"/>
      <c r="B2212" s="33">
        <v>44989</v>
      </c>
      <c r="C2212" s="34" t="s">
        <v>3622</v>
      </c>
      <c r="D2212" s="34" t="s">
        <v>2256</v>
      </c>
      <c r="E2212" s="34" t="s">
        <v>3623</v>
      </c>
      <c r="F2212" s="35">
        <v>0</v>
      </c>
      <c r="G2212" s="36" t="s">
        <v>2255</v>
      </c>
      <c r="H2212" s="35">
        <v>0</v>
      </c>
      <c r="I2212" s="34" t="s">
        <v>2308</v>
      </c>
      <c r="J2212" s="34" t="s">
        <v>2309</v>
      </c>
      <c r="K2212" s="50">
        <f t="shared" si="134"/>
        <v>11318</v>
      </c>
      <c r="L2212" s="38">
        <f t="shared" si="135"/>
        <v>0</v>
      </c>
      <c r="M2212" t="str">
        <f t="shared" si="136"/>
        <v/>
      </c>
      <c r="N2212"/>
      <c r="O2212"/>
      <c r="P2212"/>
      <c r="Q2212"/>
      <c r="R2212"/>
      <c r="S2212"/>
    </row>
    <row r="2213" spans="1:19" s="75" customFormat="1" outlineLevel="1">
      <c r="B2213" s="69">
        <v>44989</v>
      </c>
      <c r="C2213" s="70" t="s">
        <v>3624</v>
      </c>
      <c r="D2213" s="70" t="s">
        <v>2256</v>
      </c>
      <c r="E2213" s="70" t="s">
        <v>2653</v>
      </c>
      <c r="F2213" s="71">
        <v>951239</v>
      </c>
      <c r="G2213" s="72" t="s">
        <v>2255</v>
      </c>
      <c r="H2213" s="71">
        <v>95124</v>
      </c>
      <c r="I2213" s="70" t="s">
        <v>2308</v>
      </c>
      <c r="J2213" s="70" t="s">
        <v>2309</v>
      </c>
      <c r="K2213" s="73">
        <f t="shared" si="134"/>
        <v>11327</v>
      </c>
      <c r="L2213" s="74">
        <f t="shared" si="135"/>
        <v>1046363</v>
      </c>
      <c r="M2213" s="75" t="str">
        <f t="shared" si="136"/>
        <v/>
      </c>
      <c r="Q2213" s="75">
        <f>+VLOOKUP(K2213,'20,04,2023'!Q$20:R$1052,2,0)</f>
        <v>1046363</v>
      </c>
      <c r="R2213" s="74">
        <f>Q2213-L2213</f>
        <v>0</v>
      </c>
      <c r="S2213" s="75" t="s">
        <v>8324</v>
      </c>
    </row>
    <row r="2214" spans="1:19" hidden="1" outlineLevel="1">
      <c r="B2214" s="33">
        <v>44989</v>
      </c>
      <c r="C2214" s="34" t="s">
        <v>3625</v>
      </c>
      <c r="D2214" s="34" t="s">
        <v>2256</v>
      </c>
      <c r="E2214" s="34" t="s">
        <v>2653</v>
      </c>
      <c r="F2214" s="35">
        <v>318150</v>
      </c>
      <c r="G2214" s="36" t="s">
        <v>2255</v>
      </c>
      <c r="H2214" s="35">
        <v>31815</v>
      </c>
      <c r="I2214" s="34" t="s">
        <v>2308</v>
      </c>
      <c r="J2214" s="34" t="s">
        <v>2309</v>
      </c>
      <c r="K2214" s="50">
        <f t="shared" si="134"/>
        <v>11328</v>
      </c>
      <c r="L2214" s="38">
        <f t="shared" si="135"/>
        <v>349965</v>
      </c>
      <c r="M2214" t="str">
        <f t="shared" si="136"/>
        <v/>
      </c>
    </row>
    <row r="2215" spans="1:19" s="75" customFormat="1" outlineLevel="1">
      <c r="B2215" s="69">
        <v>44989</v>
      </c>
      <c r="C2215" s="70" t="s">
        <v>3626</v>
      </c>
      <c r="D2215" s="70" t="s">
        <v>2256</v>
      </c>
      <c r="E2215" s="70" t="s">
        <v>2632</v>
      </c>
      <c r="F2215" s="71">
        <v>1795515</v>
      </c>
      <c r="G2215" s="72" t="s">
        <v>2255</v>
      </c>
      <c r="H2215" s="71">
        <v>179552</v>
      </c>
      <c r="I2215" s="70" t="s">
        <v>2308</v>
      </c>
      <c r="J2215" s="70" t="s">
        <v>2309</v>
      </c>
      <c r="K2215" s="73">
        <f t="shared" si="134"/>
        <v>11329</v>
      </c>
      <c r="L2215" s="74">
        <f t="shared" si="135"/>
        <v>1975067</v>
      </c>
      <c r="M2215" s="75" t="str">
        <f t="shared" si="136"/>
        <v/>
      </c>
      <c r="Q2215" s="75">
        <f>+VLOOKUP(K2215,'20,04,2023'!Q$20:R$1052,2,0)</f>
        <v>1975067</v>
      </c>
      <c r="R2215" s="74">
        <f t="shared" ref="R2215:R2225" si="138">Q2215-L2215</f>
        <v>0</v>
      </c>
      <c r="S2215" s="75" t="s">
        <v>8324</v>
      </c>
    </row>
    <row r="2216" spans="1:19" s="75" customFormat="1" outlineLevel="1">
      <c r="B2216" s="69">
        <v>44989</v>
      </c>
      <c r="C2216" s="70" t="s">
        <v>3627</v>
      </c>
      <c r="D2216" s="70" t="s">
        <v>2256</v>
      </c>
      <c r="E2216" s="70" t="s">
        <v>2656</v>
      </c>
      <c r="F2216" s="71">
        <v>704013</v>
      </c>
      <c r="G2216" s="72" t="s">
        <v>2255</v>
      </c>
      <c r="H2216" s="71">
        <v>70401</v>
      </c>
      <c r="I2216" s="70" t="s">
        <v>2308</v>
      </c>
      <c r="J2216" s="70" t="s">
        <v>2309</v>
      </c>
      <c r="K2216" s="73">
        <f t="shared" si="134"/>
        <v>11330</v>
      </c>
      <c r="L2216" s="74">
        <f t="shared" si="135"/>
        <v>774414</v>
      </c>
      <c r="M2216" s="75" t="str">
        <f t="shared" si="136"/>
        <v/>
      </c>
      <c r="Q2216" s="75">
        <f>+VLOOKUP(K2216,'20,04,2023'!Q$20:R$1052,2,0)</f>
        <v>774414</v>
      </c>
      <c r="R2216" s="74">
        <f t="shared" si="138"/>
        <v>0</v>
      </c>
      <c r="S2216" s="75" t="s">
        <v>8324</v>
      </c>
    </row>
    <row r="2217" spans="1:19" outlineLevel="1">
      <c r="A2217" s="75"/>
      <c r="B2217" s="69">
        <v>44989</v>
      </c>
      <c r="C2217" s="70" t="s">
        <v>3628</v>
      </c>
      <c r="D2217" s="70" t="s">
        <v>2256</v>
      </c>
      <c r="E2217" s="70" t="s">
        <v>3629</v>
      </c>
      <c r="F2217" s="71">
        <v>2301240</v>
      </c>
      <c r="G2217" s="72" t="s">
        <v>2255</v>
      </c>
      <c r="H2217" s="71">
        <v>230124</v>
      </c>
      <c r="I2217" s="70" t="s">
        <v>2643</v>
      </c>
      <c r="J2217" s="70" t="s">
        <v>2644</v>
      </c>
      <c r="K2217" s="73">
        <f t="shared" si="134"/>
        <v>11331</v>
      </c>
      <c r="L2217" s="74">
        <f t="shared" si="135"/>
        <v>2531364</v>
      </c>
      <c r="M2217" s="75" t="str">
        <f t="shared" si="136"/>
        <v/>
      </c>
      <c r="N2217" s="75"/>
      <c r="O2217" s="75"/>
      <c r="P2217" s="75"/>
      <c r="Q2217" s="75">
        <f>+VLOOKUP(K2217,'20,04,2023'!Q$20:R$1052,2,0)</f>
        <v>2531364</v>
      </c>
      <c r="R2217" s="74">
        <f t="shared" si="138"/>
        <v>0</v>
      </c>
      <c r="S2217" s="75" t="s">
        <v>8324</v>
      </c>
    </row>
    <row r="2218" spans="1:19" outlineLevel="1">
      <c r="A2218" s="75"/>
      <c r="B2218" s="69">
        <v>44989</v>
      </c>
      <c r="C2218" s="70" t="s">
        <v>3630</v>
      </c>
      <c r="D2218" s="70" t="s">
        <v>2256</v>
      </c>
      <c r="E2218" s="70" t="s">
        <v>2671</v>
      </c>
      <c r="F2218" s="71">
        <v>815623</v>
      </c>
      <c r="G2218" s="72" t="s">
        <v>2255</v>
      </c>
      <c r="H2218" s="71">
        <v>81562</v>
      </c>
      <c r="I2218" s="70" t="s">
        <v>2308</v>
      </c>
      <c r="J2218" s="70" t="s">
        <v>2309</v>
      </c>
      <c r="K2218" s="73">
        <f t="shared" si="134"/>
        <v>11332</v>
      </c>
      <c r="L2218" s="74">
        <f t="shared" si="135"/>
        <v>897185</v>
      </c>
      <c r="M2218" s="75" t="str">
        <f t="shared" si="136"/>
        <v/>
      </c>
      <c r="N2218" s="75"/>
      <c r="O2218" s="75"/>
      <c r="P2218" s="75"/>
      <c r="Q2218" s="75">
        <f>+VLOOKUP(K2218,'20,04,2023'!Q$20:R$1052,2,0)</f>
        <v>897185</v>
      </c>
      <c r="R2218" s="74">
        <f t="shared" si="138"/>
        <v>0</v>
      </c>
      <c r="S2218" s="75" t="s">
        <v>8324</v>
      </c>
    </row>
    <row r="2219" spans="1:19" s="75" customFormat="1" outlineLevel="1">
      <c r="B2219" s="69">
        <v>44989</v>
      </c>
      <c r="C2219" s="70" t="s">
        <v>3631</v>
      </c>
      <c r="D2219" s="70" t="s">
        <v>2256</v>
      </c>
      <c r="E2219" s="70" t="s">
        <v>3632</v>
      </c>
      <c r="F2219" s="71">
        <v>649756</v>
      </c>
      <c r="G2219" s="72" t="s">
        <v>2255</v>
      </c>
      <c r="H2219" s="71">
        <v>64976</v>
      </c>
      <c r="I2219" s="70" t="s">
        <v>2308</v>
      </c>
      <c r="J2219" s="70" t="s">
        <v>2309</v>
      </c>
      <c r="K2219" s="73">
        <f t="shared" si="134"/>
        <v>11333</v>
      </c>
      <c r="L2219" s="74">
        <f t="shared" si="135"/>
        <v>714732</v>
      </c>
      <c r="M2219" s="75" t="str">
        <f t="shared" si="136"/>
        <v/>
      </c>
      <c r="Q2219" s="75">
        <f>+VLOOKUP(K2219,'20,04,2023'!Q$20:R$1052,2,0)</f>
        <v>714732</v>
      </c>
      <c r="R2219" s="74">
        <f t="shared" si="138"/>
        <v>0</v>
      </c>
      <c r="S2219" s="75" t="s">
        <v>8324</v>
      </c>
    </row>
    <row r="2220" spans="1:19" s="75" customFormat="1" outlineLevel="1">
      <c r="B2220" s="69">
        <v>44989</v>
      </c>
      <c r="C2220" s="70" t="s">
        <v>3633</v>
      </c>
      <c r="D2220" s="70" t="s">
        <v>2256</v>
      </c>
      <c r="E2220" s="70" t="s">
        <v>2525</v>
      </c>
      <c r="F2220" s="71">
        <v>825717</v>
      </c>
      <c r="G2220" s="72" t="s">
        <v>2255</v>
      </c>
      <c r="H2220" s="71">
        <v>82572</v>
      </c>
      <c r="I2220" s="70" t="s">
        <v>2308</v>
      </c>
      <c r="J2220" s="70" t="s">
        <v>2309</v>
      </c>
      <c r="K2220" s="73">
        <f t="shared" si="134"/>
        <v>11334</v>
      </c>
      <c r="L2220" s="74">
        <f t="shared" si="135"/>
        <v>908289</v>
      </c>
      <c r="M2220" s="75" t="str">
        <f t="shared" si="136"/>
        <v/>
      </c>
      <c r="Q2220" s="75">
        <f>+VLOOKUP(K2220,'20,04,2023'!Q$20:R$1052,2,0)</f>
        <v>908289</v>
      </c>
      <c r="R2220" s="74">
        <f t="shared" si="138"/>
        <v>0</v>
      </c>
      <c r="S2220" s="75" t="s">
        <v>8324</v>
      </c>
    </row>
    <row r="2221" spans="1:19" s="75" customFormat="1" outlineLevel="1">
      <c r="B2221" s="69">
        <v>44989</v>
      </c>
      <c r="C2221" s="70" t="s">
        <v>3634</v>
      </c>
      <c r="D2221" s="70" t="s">
        <v>2256</v>
      </c>
      <c r="E2221" s="70" t="s">
        <v>3635</v>
      </c>
      <c r="F2221" s="71">
        <v>704013</v>
      </c>
      <c r="G2221" s="72" t="s">
        <v>2255</v>
      </c>
      <c r="H2221" s="71">
        <v>70401</v>
      </c>
      <c r="I2221" s="70" t="s">
        <v>2308</v>
      </c>
      <c r="J2221" s="70" t="s">
        <v>2309</v>
      </c>
      <c r="K2221" s="73">
        <f t="shared" si="134"/>
        <v>11336</v>
      </c>
      <c r="L2221" s="74">
        <f t="shared" si="135"/>
        <v>774414</v>
      </c>
      <c r="M2221" s="75" t="str">
        <f t="shared" si="136"/>
        <v/>
      </c>
      <c r="Q2221" s="75">
        <f>+VLOOKUP(K2221,'20,04,2023'!Q$20:R$1052,2,0)</f>
        <v>774414</v>
      </c>
      <c r="R2221" s="74">
        <f t="shared" si="138"/>
        <v>0</v>
      </c>
      <c r="S2221" s="75" t="s">
        <v>8324</v>
      </c>
    </row>
    <row r="2222" spans="1:19" s="75" customFormat="1" outlineLevel="1">
      <c r="B2222" s="69">
        <v>44989</v>
      </c>
      <c r="C2222" s="70" t="s">
        <v>3636</v>
      </c>
      <c r="D2222" s="70" t="s">
        <v>2256</v>
      </c>
      <c r="E2222" s="70" t="s">
        <v>3637</v>
      </c>
      <c r="F2222" s="71">
        <v>3380380</v>
      </c>
      <c r="G2222" s="72" t="s">
        <v>2255</v>
      </c>
      <c r="H2222" s="71">
        <v>338038</v>
      </c>
      <c r="I2222" s="70" t="s">
        <v>2318</v>
      </c>
      <c r="J2222" s="70" t="s">
        <v>2319</v>
      </c>
      <c r="K2222" s="73">
        <f t="shared" si="134"/>
        <v>11337</v>
      </c>
      <c r="L2222" s="74">
        <f t="shared" si="135"/>
        <v>3718418</v>
      </c>
      <c r="M2222" s="75" t="str">
        <f t="shared" si="136"/>
        <v/>
      </c>
      <c r="Q2222" s="75">
        <f>+VLOOKUP(K2222,'20,04,2023'!Q$20:R$1052,2,0)</f>
        <v>3718418</v>
      </c>
      <c r="R2222" s="74">
        <f t="shared" si="138"/>
        <v>0</v>
      </c>
      <c r="S2222" s="75" t="s">
        <v>8324</v>
      </c>
    </row>
    <row r="2223" spans="1:19" s="75" customFormat="1" outlineLevel="1">
      <c r="B2223" s="69">
        <v>44989</v>
      </c>
      <c r="C2223" s="70" t="s">
        <v>3638</v>
      </c>
      <c r="D2223" s="70" t="s">
        <v>2256</v>
      </c>
      <c r="E2223" s="70" t="s">
        <v>3639</v>
      </c>
      <c r="F2223" s="71">
        <v>997699</v>
      </c>
      <c r="G2223" s="72" t="s">
        <v>2255</v>
      </c>
      <c r="H2223" s="71">
        <v>99770</v>
      </c>
      <c r="I2223" s="70" t="s">
        <v>2314</v>
      </c>
      <c r="J2223" s="70" t="s">
        <v>2315</v>
      </c>
      <c r="K2223" s="73">
        <f t="shared" si="134"/>
        <v>11339</v>
      </c>
      <c r="L2223" s="74">
        <f t="shared" si="135"/>
        <v>1097469</v>
      </c>
      <c r="M2223" s="75" t="str">
        <f t="shared" si="136"/>
        <v/>
      </c>
      <c r="Q2223" s="75">
        <f>+VLOOKUP(K2223,'20,04,2023'!Q$20:R$1052,2,0)</f>
        <v>1097469</v>
      </c>
      <c r="R2223" s="74">
        <f t="shared" si="138"/>
        <v>0</v>
      </c>
      <c r="S2223" s="75" t="s">
        <v>8324</v>
      </c>
    </row>
    <row r="2224" spans="1:19" s="75" customFormat="1" outlineLevel="1">
      <c r="B2224" s="69">
        <v>44989</v>
      </c>
      <c r="C2224" s="70" t="s">
        <v>3640</v>
      </c>
      <c r="D2224" s="70" t="s">
        <v>2256</v>
      </c>
      <c r="E2224" s="70" t="s">
        <v>3641</v>
      </c>
      <c r="F2224" s="71">
        <v>1223352</v>
      </c>
      <c r="G2224" s="72" t="s">
        <v>2255</v>
      </c>
      <c r="H2224" s="71">
        <v>122335</v>
      </c>
      <c r="I2224" s="70" t="s">
        <v>2265</v>
      </c>
      <c r="J2224" s="70" t="s">
        <v>2266</v>
      </c>
      <c r="K2224" s="73">
        <f t="shared" si="134"/>
        <v>11341</v>
      </c>
      <c r="L2224" s="74">
        <f t="shared" si="135"/>
        <v>1345687</v>
      </c>
      <c r="M2224" s="75" t="str">
        <f t="shared" si="136"/>
        <v/>
      </c>
      <c r="Q2224" s="75">
        <f>+VLOOKUP(K2224,'20,04,2023'!Q$20:R$1052,2,0)</f>
        <v>1345687</v>
      </c>
      <c r="R2224" s="74">
        <f t="shared" si="138"/>
        <v>0</v>
      </c>
      <c r="S2224" s="75" t="s">
        <v>8324</v>
      </c>
    </row>
    <row r="2225" spans="1:19" outlineLevel="1">
      <c r="A2225" s="75"/>
      <c r="B2225" s="69">
        <v>44989</v>
      </c>
      <c r="C2225" s="70" t="s">
        <v>3642</v>
      </c>
      <c r="D2225" s="70" t="s">
        <v>2256</v>
      </c>
      <c r="E2225" s="70" t="s">
        <v>3643</v>
      </c>
      <c r="F2225" s="71">
        <v>4405860</v>
      </c>
      <c r="G2225" s="72" t="s">
        <v>2255</v>
      </c>
      <c r="H2225" s="71">
        <v>440586</v>
      </c>
      <c r="I2225" s="70" t="s">
        <v>2621</v>
      </c>
      <c r="J2225" s="70" t="s">
        <v>2622</v>
      </c>
      <c r="K2225" s="73">
        <f t="shared" si="134"/>
        <v>11343</v>
      </c>
      <c r="L2225" s="74">
        <f t="shared" si="135"/>
        <v>4846446</v>
      </c>
      <c r="M2225" s="75" t="str">
        <f t="shared" si="136"/>
        <v/>
      </c>
      <c r="N2225" s="75"/>
      <c r="O2225" s="75"/>
      <c r="P2225" s="75"/>
      <c r="Q2225" s="75">
        <f>+VLOOKUP(K2225,'20,04,2023'!Q$20:R$1052,2,0)</f>
        <v>4846446</v>
      </c>
      <c r="R2225" s="74">
        <f t="shared" si="138"/>
        <v>0</v>
      </c>
      <c r="S2225" s="75" t="s">
        <v>8324</v>
      </c>
    </row>
    <row r="2226" spans="1:19" outlineLevel="1">
      <c r="A2226" s="75"/>
      <c r="B2226" s="69">
        <v>44991</v>
      </c>
      <c r="C2226" s="70" t="s">
        <v>3644</v>
      </c>
      <c r="D2226" s="70" t="s">
        <v>2961</v>
      </c>
      <c r="E2226" s="70" t="s">
        <v>3645</v>
      </c>
      <c r="F2226" s="71">
        <v>-399372</v>
      </c>
      <c r="G2226" s="72" t="s">
        <v>2568</v>
      </c>
      <c r="H2226" s="71">
        <v>-31950</v>
      </c>
      <c r="I2226" s="70" t="s">
        <v>2265</v>
      </c>
      <c r="J2226" s="70" t="s">
        <v>2266</v>
      </c>
      <c r="K2226" s="75">
        <f t="shared" si="134"/>
        <v>887</v>
      </c>
      <c r="L2226" s="74">
        <f t="shared" si="135"/>
        <v>-431322</v>
      </c>
      <c r="M2226" s="75" t="str">
        <f t="shared" si="136"/>
        <v>HT</v>
      </c>
      <c r="N2226" s="75"/>
      <c r="O2226" s="75"/>
      <c r="P2226" s="75"/>
      <c r="Q2226" s="75">
        <f>+VLOOKUP(K2226,'20,04,2023'!Q$25:R$1054,2,0)</f>
        <v>-431322</v>
      </c>
      <c r="R2226" s="74">
        <f>+L2226-Q2226</f>
        <v>0</v>
      </c>
      <c r="S2226" s="75" t="s">
        <v>8323</v>
      </c>
    </row>
    <row r="2227" spans="1:19" outlineLevel="1">
      <c r="A2227" s="75"/>
      <c r="B2227" s="69">
        <v>44991</v>
      </c>
      <c r="C2227" s="70" t="s">
        <v>3646</v>
      </c>
      <c r="D2227" s="70" t="s">
        <v>2961</v>
      </c>
      <c r="E2227" s="70" t="s">
        <v>3647</v>
      </c>
      <c r="F2227" s="71">
        <v>-377716</v>
      </c>
      <c r="G2227" s="72" t="s">
        <v>2568</v>
      </c>
      <c r="H2227" s="71">
        <v>-30217</v>
      </c>
      <c r="I2227" s="70" t="s">
        <v>2265</v>
      </c>
      <c r="J2227" s="70" t="s">
        <v>2266</v>
      </c>
      <c r="K2227" s="75">
        <f t="shared" si="134"/>
        <v>889</v>
      </c>
      <c r="L2227" s="74">
        <f t="shared" si="135"/>
        <v>-407933</v>
      </c>
      <c r="M2227" s="75" t="str">
        <f t="shared" si="136"/>
        <v>HT</v>
      </c>
      <c r="N2227" s="75"/>
      <c r="O2227" s="75"/>
      <c r="P2227" s="75"/>
      <c r="Q2227" s="75">
        <f>+VLOOKUP(K2227,'20,04,2023'!Q$25:R$1054,2,0)</f>
        <v>-407933</v>
      </c>
      <c r="R2227" s="74">
        <f>+L2227-Q2227</f>
        <v>0</v>
      </c>
      <c r="S2227" s="75" t="s">
        <v>8323</v>
      </c>
    </row>
    <row r="2228" spans="1:19" s="75" customFormat="1" outlineLevel="1">
      <c r="B2228" s="69">
        <v>44991</v>
      </c>
      <c r="C2228" s="70" t="s">
        <v>3648</v>
      </c>
      <c r="D2228" s="70" t="s">
        <v>2961</v>
      </c>
      <c r="E2228" s="70" t="s">
        <v>3649</v>
      </c>
      <c r="F2228" s="71">
        <v>-346882</v>
      </c>
      <c r="G2228" s="72" t="s">
        <v>2568</v>
      </c>
      <c r="H2228" s="71">
        <v>-27751</v>
      </c>
      <c r="I2228" s="70" t="s">
        <v>2265</v>
      </c>
      <c r="J2228" s="70" t="s">
        <v>2266</v>
      </c>
      <c r="K2228" s="75">
        <f t="shared" si="134"/>
        <v>890</v>
      </c>
      <c r="L2228" s="74">
        <f t="shared" si="135"/>
        <v>-374633</v>
      </c>
      <c r="M2228" s="75" t="str">
        <f t="shared" si="136"/>
        <v>HT</v>
      </c>
      <c r="Q2228" s="75">
        <f>+VLOOKUP(K2228,'20,04,2023'!Q$25:R$1054,2,0)</f>
        <v>-374633</v>
      </c>
      <c r="R2228" s="74">
        <f>+L2228-Q2228</f>
        <v>0</v>
      </c>
      <c r="S2228" s="75" t="s">
        <v>8323</v>
      </c>
    </row>
    <row r="2229" spans="1:19" s="75" customFormat="1" hidden="1" outlineLevel="1">
      <c r="A2229"/>
      <c r="B2229" s="33">
        <v>45031</v>
      </c>
      <c r="C2229" s="34" t="s">
        <v>5131</v>
      </c>
      <c r="D2229" s="34" t="s">
        <v>2256</v>
      </c>
      <c r="E2229" s="34" t="s">
        <v>3603</v>
      </c>
      <c r="F2229" s="35">
        <v>489288</v>
      </c>
      <c r="G2229" s="36" t="s">
        <v>2255</v>
      </c>
      <c r="H2229" s="35">
        <v>48929</v>
      </c>
      <c r="I2229" s="34" t="s">
        <v>2308</v>
      </c>
      <c r="J2229" s="34" t="s">
        <v>2309</v>
      </c>
      <c r="K2229" s="50">
        <f t="shared" si="134"/>
        <v>22196</v>
      </c>
      <c r="L2229" s="38">
        <f t="shared" si="135"/>
        <v>538217</v>
      </c>
      <c r="M2229" t="str">
        <f t="shared" si="136"/>
        <v/>
      </c>
      <c r="N2229"/>
      <c r="O2229"/>
      <c r="P2229"/>
      <c r="Q2229"/>
      <c r="R2229"/>
      <c r="S2229"/>
    </row>
    <row r="2230" spans="1:19" s="75" customFormat="1" hidden="1" outlineLevel="1">
      <c r="A2230"/>
      <c r="B2230" s="33">
        <v>44991</v>
      </c>
      <c r="C2230" s="34" t="s">
        <v>6637</v>
      </c>
      <c r="D2230" s="34" t="s">
        <v>3460</v>
      </c>
      <c r="E2230" s="34" t="s">
        <v>6638</v>
      </c>
      <c r="F2230" s="35">
        <v>-318150</v>
      </c>
      <c r="G2230" s="36" t="s">
        <v>2255</v>
      </c>
      <c r="H2230" s="35">
        <v>-31815</v>
      </c>
      <c r="I2230" s="34" t="s">
        <v>2308</v>
      </c>
      <c r="J2230" s="34" t="s">
        <v>2309</v>
      </c>
      <c r="K2230">
        <f t="shared" si="134"/>
        <v>7359</v>
      </c>
      <c r="L2230" s="38">
        <f t="shared" si="135"/>
        <v>-349965</v>
      </c>
      <c r="M2230" t="str">
        <f t="shared" si="136"/>
        <v>HT</v>
      </c>
      <c r="N2230"/>
      <c r="O2230"/>
      <c r="P2230"/>
      <c r="Q2230" t="e">
        <f>+VLOOKUP(K2230,'22.04.2023'!O$182:P$408,2,0)</f>
        <v>#N/A</v>
      </c>
      <c r="R2230"/>
      <c r="S2230"/>
    </row>
    <row r="2231" spans="1:19" outlineLevel="1">
      <c r="A2231" s="75"/>
      <c r="B2231" s="69">
        <v>44991</v>
      </c>
      <c r="C2231" s="70" t="s">
        <v>6639</v>
      </c>
      <c r="D2231" s="70" t="s">
        <v>3460</v>
      </c>
      <c r="E2231" s="70" t="s">
        <v>6640</v>
      </c>
      <c r="F2231" s="71">
        <v>-922445</v>
      </c>
      <c r="G2231" s="72" t="s">
        <v>2255</v>
      </c>
      <c r="H2231" s="71">
        <v>-92245</v>
      </c>
      <c r="I2231" s="70" t="s">
        <v>2308</v>
      </c>
      <c r="J2231" s="70" t="s">
        <v>2309</v>
      </c>
      <c r="K2231" s="75">
        <f t="shared" si="134"/>
        <v>7363</v>
      </c>
      <c r="L2231" s="74">
        <f t="shared" si="135"/>
        <v>-1014690</v>
      </c>
      <c r="M2231" s="75" t="str">
        <f t="shared" si="136"/>
        <v>HT</v>
      </c>
      <c r="N2231" s="75"/>
      <c r="O2231" s="75"/>
      <c r="P2231" s="75"/>
      <c r="Q2231" s="75">
        <f>+VLOOKUP(K2231,'20,04,2023'!Q$25:R$1054,2,0)</f>
        <v>-1014690</v>
      </c>
      <c r="R2231" s="74">
        <f>+L2231-Q2231</f>
        <v>0</v>
      </c>
      <c r="S2231" s="75" t="s">
        <v>8323</v>
      </c>
    </row>
    <row r="2232" spans="1:19" outlineLevel="1">
      <c r="A2232" s="75"/>
      <c r="B2232" s="69">
        <v>44991</v>
      </c>
      <c r="C2232" s="70" t="s">
        <v>6641</v>
      </c>
      <c r="D2232" s="70" t="s">
        <v>3460</v>
      </c>
      <c r="E2232" s="70" t="s">
        <v>6642</v>
      </c>
      <c r="F2232" s="71">
        <v>-1307865</v>
      </c>
      <c r="G2232" s="72" t="s">
        <v>2255</v>
      </c>
      <c r="H2232" s="71">
        <v>-130787</v>
      </c>
      <c r="I2232" s="70" t="s">
        <v>2308</v>
      </c>
      <c r="J2232" s="70" t="s">
        <v>2309</v>
      </c>
      <c r="K2232" s="75">
        <f t="shared" si="134"/>
        <v>7372</v>
      </c>
      <c r="L2232" s="74">
        <f t="shared" si="135"/>
        <v>-1438652</v>
      </c>
      <c r="M2232" s="75" t="str">
        <f t="shared" si="136"/>
        <v>HT</v>
      </c>
      <c r="N2232" s="75"/>
      <c r="O2232" s="75"/>
      <c r="P2232" s="75"/>
      <c r="Q2232" s="75">
        <f>+VLOOKUP(K2232,'20,04,2023'!Q$25:R$1054,2,0)</f>
        <v>-1438652</v>
      </c>
      <c r="R2232" s="74">
        <f>+L2232-Q2232</f>
        <v>0</v>
      </c>
      <c r="S2232" s="75" t="s">
        <v>8323</v>
      </c>
    </row>
    <row r="2233" spans="1:19" s="75" customFormat="1" outlineLevel="1">
      <c r="B2233" s="69">
        <v>44991</v>
      </c>
      <c r="C2233" s="70" t="s">
        <v>6643</v>
      </c>
      <c r="D2233" s="70" t="s">
        <v>3460</v>
      </c>
      <c r="E2233" s="70" t="s">
        <v>6644</v>
      </c>
      <c r="F2233" s="71">
        <v>-109582</v>
      </c>
      <c r="G2233" s="72" t="s">
        <v>2255</v>
      </c>
      <c r="H2233" s="71">
        <v>-10958</v>
      </c>
      <c r="I2233" s="70" t="s">
        <v>2308</v>
      </c>
      <c r="J2233" s="70" t="s">
        <v>2309</v>
      </c>
      <c r="K2233" s="75">
        <f t="shared" si="134"/>
        <v>7477</v>
      </c>
      <c r="L2233" s="74">
        <f t="shared" si="135"/>
        <v>-120540</v>
      </c>
      <c r="M2233" s="75" t="str">
        <f t="shared" si="136"/>
        <v>HT</v>
      </c>
      <c r="Q2233" s="75">
        <f>+VLOOKUP(K2233,'20,04,2023'!Q$25:R$1054,2,0)</f>
        <v>-120540</v>
      </c>
      <c r="R2233" s="74">
        <f>+L2233-Q2233</f>
        <v>0</v>
      </c>
      <c r="S2233" s="75" t="s">
        <v>8323</v>
      </c>
    </row>
    <row r="2234" spans="1:19" s="75" customFormat="1" hidden="1" outlineLevel="1">
      <c r="A2234"/>
      <c r="B2234" s="33">
        <v>45031</v>
      </c>
      <c r="C2234" s="34" t="s">
        <v>5136</v>
      </c>
      <c r="D2234" s="34" t="s">
        <v>2256</v>
      </c>
      <c r="E2234" s="34" t="s">
        <v>2656</v>
      </c>
      <c r="F2234" s="35">
        <v>960491</v>
      </c>
      <c r="G2234" s="36" t="s">
        <v>2255</v>
      </c>
      <c r="H2234" s="35">
        <v>96049</v>
      </c>
      <c r="I2234" s="34" t="s">
        <v>2308</v>
      </c>
      <c r="J2234" s="34" t="s">
        <v>2309</v>
      </c>
      <c r="K2234" s="50">
        <f t="shared" si="134"/>
        <v>22203</v>
      </c>
      <c r="L2234" s="38">
        <f t="shared" si="135"/>
        <v>1056540</v>
      </c>
      <c r="M2234" t="str">
        <f t="shared" si="136"/>
        <v/>
      </c>
      <c r="N2234"/>
      <c r="O2234"/>
      <c r="P2234"/>
      <c r="Q2234"/>
      <c r="R2234"/>
      <c r="S2234"/>
    </row>
    <row r="2235" spans="1:19" hidden="1" outlineLevel="1">
      <c r="B2235" s="33">
        <v>45031</v>
      </c>
      <c r="C2235" s="34" t="s">
        <v>5137</v>
      </c>
      <c r="D2235" s="34" t="s">
        <v>2256</v>
      </c>
      <c r="E2235" s="34" t="s">
        <v>5138</v>
      </c>
      <c r="F2235" s="35">
        <v>150546</v>
      </c>
      <c r="G2235" s="36" t="s">
        <v>2255</v>
      </c>
      <c r="H2235" s="35">
        <v>15055</v>
      </c>
      <c r="I2235" s="34" t="s">
        <v>2308</v>
      </c>
      <c r="J2235" s="34" t="s">
        <v>2309</v>
      </c>
      <c r="K2235" s="50">
        <f t="shared" si="134"/>
        <v>22205</v>
      </c>
      <c r="L2235" s="38">
        <f t="shared" si="135"/>
        <v>165601</v>
      </c>
      <c r="M2235" t="str">
        <f t="shared" si="136"/>
        <v/>
      </c>
    </row>
    <row r="2236" spans="1:19" s="75" customFormat="1" hidden="1" outlineLevel="1">
      <c r="A2236"/>
      <c r="B2236" s="33">
        <v>44991</v>
      </c>
      <c r="C2236" s="34" t="s">
        <v>6649</v>
      </c>
      <c r="D2236" s="34" t="s">
        <v>3460</v>
      </c>
      <c r="E2236" s="34" t="s">
        <v>6650</v>
      </c>
      <c r="F2236" s="35">
        <v>-88200</v>
      </c>
      <c r="G2236" s="36" t="s">
        <v>2255</v>
      </c>
      <c r="H2236" s="35">
        <v>-8820</v>
      </c>
      <c r="I2236" s="34" t="s">
        <v>2308</v>
      </c>
      <c r="J2236" s="34" t="s">
        <v>2309</v>
      </c>
      <c r="K2236">
        <f t="shared" si="134"/>
        <v>7507</v>
      </c>
      <c r="L2236" s="38">
        <f t="shared" si="135"/>
        <v>-97020</v>
      </c>
      <c r="M2236" t="str">
        <f t="shared" si="136"/>
        <v>HT</v>
      </c>
      <c r="N2236"/>
      <c r="O2236"/>
      <c r="P2236"/>
      <c r="Q2236" t="e">
        <f>+VLOOKUP(K2236,'22.04.2023'!O$182:P$408,2,0)</f>
        <v>#N/A</v>
      </c>
      <c r="R2236"/>
      <c r="S2236"/>
    </row>
    <row r="2237" spans="1:19" s="75" customFormat="1" hidden="1" outlineLevel="1">
      <c r="A2237"/>
      <c r="B2237" s="33">
        <v>44991</v>
      </c>
      <c r="C2237" s="34" t="s">
        <v>3341</v>
      </c>
      <c r="D2237" s="34" t="s">
        <v>3460</v>
      </c>
      <c r="E2237" s="34" t="s">
        <v>6651</v>
      </c>
      <c r="F2237" s="35">
        <v>-176400</v>
      </c>
      <c r="G2237" s="36" t="s">
        <v>2255</v>
      </c>
      <c r="H2237" s="35">
        <v>-17640</v>
      </c>
      <c r="I2237" s="34" t="s">
        <v>2308</v>
      </c>
      <c r="J2237" s="34" t="s">
        <v>2309</v>
      </c>
      <c r="K2237">
        <f t="shared" si="134"/>
        <v>7508</v>
      </c>
      <c r="L2237" s="38">
        <f t="shared" si="135"/>
        <v>-194040</v>
      </c>
      <c r="M2237" t="str">
        <f t="shared" si="136"/>
        <v>HT</v>
      </c>
      <c r="N2237"/>
      <c r="O2237"/>
      <c r="P2237"/>
      <c r="Q2237" t="e">
        <f>+VLOOKUP(K2237,'22.04.2023'!O$182:P$408,2,0)</f>
        <v>#N/A</v>
      </c>
      <c r="R2237"/>
      <c r="S2237"/>
    </row>
    <row r="2238" spans="1:19" s="75" customFormat="1" hidden="1" outlineLevel="1">
      <c r="A2238"/>
      <c r="B2238" s="33">
        <v>45033</v>
      </c>
      <c r="C2238" s="34" t="s">
        <v>6959</v>
      </c>
      <c r="D2238" s="34" t="s">
        <v>3460</v>
      </c>
      <c r="E2238" s="34" t="s">
        <v>6960</v>
      </c>
      <c r="F2238" s="35">
        <v>-698645</v>
      </c>
      <c r="G2238" s="36" t="s">
        <v>2255</v>
      </c>
      <c r="H2238" s="35">
        <v>-69865</v>
      </c>
      <c r="I2238" s="34" t="s">
        <v>2308</v>
      </c>
      <c r="J2238" s="34" t="s">
        <v>2309</v>
      </c>
      <c r="K2238">
        <f t="shared" si="134"/>
        <v>14160</v>
      </c>
      <c r="L2238" s="38">
        <f t="shared" si="135"/>
        <v>-768510</v>
      </c>
      <c r="M2238" t="str">
        <f t="shared" si="136"/>
        <v>HT</v>
      </c>
      <c r="N2238"/>
      <c r="O2238"/>
      <c r="P2238"/>
      <c r="Q2238" t="e">
        <f>+VLOOKUP(K2238,'22.04.2023'!O$182:P$408,2,0)</f>
        <v>#N/A</v>
      </c>
      <c r="R2238"/>
      <c r="S2238"/>
    </row>
    <row r="2239" spans="1:19" s="75" customFormat="1" hidden="1" outlineLevel="1">
      <c r="A2239"/>
      <c r="B2239" s="33">
        <v>45033</v>
      </c>
      <c r="C2239" s="34" t="s">
        <v>5140</v>
      </c>
      <c r="D2239" s="34" t="s">
        <v>3460</v>
      </c>
      <c r="E2239" s="34" t="s">
        <v>5141</v>
      </c>
      <c r="F2239" s="35">
        <v>-247184</v>
      </c>
      <c r="G2239" s="36" t="s">
        <v>2255</v>
      </c>
      <c r="H2239" s="35">
        <v>-24718</v>
      </c>
      <c r="I2239" s="34" t="s">
        <v>2308</v>
      </c>
      <c r="J2239" s="34" t="s">
        <v>2309</v>
      </c>
      <c r="K2239">
        <f t="shared" si="134"/>
        <v>14173</v>
      </c>
      <c r="L2239" s="38">
        <f t="shared" si="135"/>
        <v>-271902</v>
      </c>
      <c r="M2239" t="str">
        <f t="shared" si="136"/>
        <v>HT</v>
      </c>
      <c r="N2239"/>
      <c r="O2239"/>
      <c r="P2239"/>
      <c r="Q2239" t="e">
        <f>+VLOOKUP(K2239,'22.04.2023'!O$182:P$408,2,0)</f>
        <v>#N/A</v>
      </c>
      <c r="R2239"/>
      <c r="S2239"/>
    </row>
    <row r="2240" spans="1:19" s="75" customFormat="1" outlineLevel="1">
      <c r="B2240" s="69">
        <v>44991</v>
      </c>
      <c r="C2240" s="70" t="s">
        <v>3653</v>
      </c>
      <c r="D2240" s="70" t="s">
        <v>2256</v>
      </c>
      <c r="E2240" s="70" t="s">
        <v>3654</v>
      </c>
      <c r="F2240" s="71">
        <v>367155</v>
      </c>
      <c r="G2240" s="72" t="s">
        <v>2255</v>
      </c>
      <c r="H2240" s="71">
        <v>36716</v>
      </c>
      <c r="I2240" s="70" t="s">
        <v>2308</v>
      </c>
      <c r="J2240" s="70" t="s">
        <v>2309</v>
      </c>
      <c r="K2240" s="73">
        <f t="shared" si="134"/>
        <v>11349</v>
      </c>
      <c r="L2240" s="74">
        <f t="shared" si="135"/>
        <v>403871</v>
      </c>
      <c r="M2240" s="75" t="str">
        <f t="shared" si="136"/>
        <v/>
      </c>
      <c r="Q2240" s="75">
        <f>+VLOOKUP(K2240,'20,04,2023'!Q$20:R$1052,2,0)</f>
        <v>403871</v>
      </c>
      <c r="R2240" s="74">
        <f>Q2240-L2240</f>
        <v>0</v>
      </c>
      <c r="S2240" s="75" t="s">
        <v>8324</v>
      </c>
    </row>
    <row r="2241" spans="1:19" s="75" customFormat="1" outlineLevel="1">
      <c r="B2241" s="69">
        <v>44991</v>
      </c>
      <c r="C2241" s="70" t="s">
        <v>3655</v>
      </c>
      <c r="D2241" s="70" t="s">
        <v>2256</v>
      </c>
      <c r="E2241" s="70" t="s">
        <v>3656</v>
      </c>
      <c r="F2241" s="71">
        <v>1710610</v>
      </c>
      <c r="G2241" s="72" t="s">
        <v>2255</v>
      </c>
      <c r="H2241" s="71">
        <v>171061</v>
      </c>
      <c r="I2241" s="70" t="s">
        <v>2308</v>
      </c>
      <c r="J2241" s="70" t="s">
        <v>2309</v>
      </c>
      <c r="K2241" s="73">
        <f t="shared" si="134"/>
        <v>11351</v>
      </c>
      <c r="L2241" s="74">
        <f t="shared" si="135"/>
        <v>1881671</v>
      </c>
      <c r="M2241" s="75" t="str">
        <f t="shared" si="136"/>
        <v/>
      </c>
      <c r="Q2241" s="75">
        <f>+VLOOKUP(K2241,'20,04,2023'!Q$20:R$1052,2,0)</f>
        <v>1881671</v>
      </c>
      <c r="R2241" s="74">
        <f>Q2241-L2241</f>
        <v>0</v>
      </c>
      <c r="S2241" s="75" t="s">
        <v>8324</v>
      </c>
    </row>
    <row r="2242" spans="1:19" s="75" customFormat="1" outlineLevel="1">
      <c r="B2242" s="69">
        <v>44991</v>
      </c>
      <c r="C2242" s="70" t="s">
        <v>3657</v>
      </c>
      <c r="D2242" s="70" t="s">
        <v>2256</v>
      </c>
      <c r="E2242" s="70" t="s">
        <v>3658</v>
      </c>
      <c r="F2242" s="71">
        <v>1612400</v>
      </c>
      <c r="G2242" s="72" t="s">
        <v>2255</v>
      </c>
      <c r="H2242" s="71">
        <v>161240</v>
      </c>
      <c r="I2242" s="70" t="s">
        <v>2629</v>
      </c>
      <c r="J2242" s="70" t="s">
        <v>2630</v>
      </c>
      <c r="K2242" s="73">
        <f t="shared" si="134"/>
        <v>11355</v>
      </c>
      <c r="L2242" s="74">
        <f t="shared" si="135"/>
        <v>1773640</v>
      </c>
      <c r="M2242" s="75" t="str">
        <f t="shared" si="136"/>
        <v/>
      </c>
      <c r="Q2242" s="75">
        <f>+VLOOKUP(K2242,'20,04,2023'!Q$20:R$1052,2,0)</f>
        <v>1773640</v>
      </c>
      <c r="R2242" s="74">
        <f>Q2242-L2242</f>
        <v>0</v>
      </c>
      <c r="S2242" s="75" t="s">
        <v>8324</v>
      </c>
    </row>
    <row r="2243" spans="1:19" s="75" customFormat="1" outlineLevel="1">
      <c r="B2243" s="69">
        <v>44991</v>
      </c>
      <c r="C2243" s="70" t="s">
        <v>3659</v>
      </c>
      <c r="D2243" s="70" t="s">
        <v>2256</v>
      </c>
      <c r="E2243" s="70" t="s">
        <v>3660</v>
      </c>
      <c r="F2243" s="71">
        <v>995094</v>
      </c>
      <c r="G2243" s="72" t="s">
        <v>2255</v>
      </c>
      <c r="H2243" s="71">
        <v>99509</v>
      </c>
      <c r="I2243" s="70" t="s">
        <v>2308</v>
      </c>
      <c r="J2243" s="70" t="s">
        <v>2309</v>
      </c>
      <c r="K2243" s="73">
        <f t="shared" si="134"/>
        <v>11357</v>
      </c>
      <c r="L2243" s="74">
        <f t="shared" si="135"/>
        <v>1094603</v>
      </c>
      <c r="M2243" s="75" t="str">
        <f t="shared" si="136"/>
        <v/>
      </c>
      <c r="Q2243" s="75">
        <f>+VLOOKUP(K2243,'20,04,2023'!Q$20:R$1052,2,0)</f>
        <v>1094603</v>
      </c>
      <c r="R2243" s="74">
        <f>Q2243-L2243</f>
        <v>0</v>
      </c>
      <c r="S2243" s="75" t="s">
        <v>8324</v>
      </c>
    </row>
    <row r="2244" spans="1:19" outlineLevel="1">
      <c r="A2244" s="75"/>
      <c r="B2244" s="69">
        <v>44991</v>
      </c>
      <c r="C2244" s="70" t="s">
        <v>3661</v>
      </c>
      <c r="D2244" s="70" t="s">
        <v>2256</v>
      </c>
      <c r="E2244" s="70" t="s">
        <v>3662</v>
      </c>
      <c r="F2244" s="71">
        <v>2196355</v>
      </c>
      <c r="G2244" s="72" t="s">
        <v>2255</v>
      </c>
      <c r="H2244" s="71">
        <v>219636</v>
      </c>
      <c r="I2244" s="70" t="s">
        <v>2308</v>
      </c>
      <c r="J2244" s="70" t="s">
        <v>2309</v>
      </c>
      <c r="K2244" s="73">
        <f t="shared" ref="K2244:K2307" si="139">+C2244*1</f>
        <v>11364</v>
      </c>
      <c r="L2244" s="74">
        <f t="shared" ref="L2244:L2307" si="140">+F2244+H2244</f>
        <v>2415991</v>
      </c>
      <c r="M2244" s="75" t="str">
        <f t="shared" ref="M2244:M2307" si="141">+IF(L2244&gt;=0,"","HT")</f>
        <v/>
      </c>
      <c r="N2244" s="75"/>
      <c r="O2244" s="75"/>
      <c r="P2244" s="75"/>
      <c r="Q2244" s="75">
        <f>+VLOOKUP(K2244,'20,04,2023'!Q$20:R$1052,2,0)</f>
        <v>2415991</v>
      </c>
      <c r="R2244" s="74">
        <f>Q2244-L2244</f>
        <v>0</v>
      </c>
      <c r="S2244" s="75" t="s">
        <v>8324</v>
      </c>
    </row>
    <row r="2245" spans="1:19" s="75" customFormat="1" hidden="1" outlineLevel="1">
      <c r="A2245"/>
      <c r="B2245" s="33">
        <v>45033</v>
      </c>
      <c r="C2245" s="34" t="s">
        <v>5146</v>
      </c>
      <c r="D2245" s="34" t="s">
        <v>2256</v>
      </c>
      <c r="E2245" s="34" t="s">
        <v>2666</v>
      </c>
      <c r="F2245" s="35">
        <v>2124590</v>
      </c>
      <c r="G2245" s="36" t="s">
        <v>2255</v>
      </c>
      <c r="H2245" s="35">
        <v>212459</v>
      </c>
      <c r="I2245" s="34" t="s">
        <v>2666</v>
      </c>
      <c r="J2245" s="34" t="s">
        <v>2667</v>
      </c>
      <c r="K2245" s="50">
        <f t="shared" si="139"/>
        <v>22221</v>
      </c>
      <c r="L2245" s="38">
        <f t="shared" si="140"/>
        <v>2337049</v>
      </c>
      <c r="M2245" t="str">
        <f t="shared" si="141"/>
        <v/>
      </c>
      <c r="N2245"/>
      <c r="O2245"/>
      <c r="P2245"/>
      <c r="Q2245"/>
      <c r="R2245"/>
      <c r="S2245"/>
    </row>
    <row r="2246" spans="1:19" hidden="1" outlineLevel="1">
      <c r="B2246" s="33">
        <v>44991</v>
      </c>
      <c r="C2246" s="34" t="s">
        <v>3665</v>
      </c>
      <c r="D2246" s="34" t="s">
        <v>2256</v>
      </c>
      <c r="E2246" s="34" t="s">
        <v>3666</v>
      </c>
      <c r="F2246" s="35">
        <v>1653750</v>
      </c>
      <c r="G2246" s="36" t="s">
        <v>2255</v>
      </c>
      <c r="H2246" s="35">
        <v>165375</v>
      </c>
      <c r="I2246" s="34" t="s">
        <v>2500</v>
      </c>
      <c r="J2246" s="34" t="s">
        <v>2501</v>
      </c>
      <c r="K2246" s="50">
        <f t="shared" si="139"/>
        <v>11387</v>
      </c>
      <c r="L2246" s="38">
        <f t="shared" si="140"/>
        <v>1819125</v>
      </c>
      <c r="M2246" t="str">
        <f t="shared" si="141"/>
        <v/>
      </c>
    </row>
    <row r="2247" spans="1:19" s="75" customFormat="1" outlineLevel="1">
      <c r="B2247" s="69">
        <v>44991</v>
      </c>
      <c r="C2247" s="70" t="s">
        <v>3667</v>
      </c>
      <c r="D2247" s="70" t="s">
        <v>2256</v>
      </c>
      <c r="E2247" s="70" t="s">
        <v>3668</v>
      </c>
      <c r="F2247" s="71">
        <v>1705910</v>
      </c>
      <c r="G2247" s="72" t="s">
        <v>2255</v>
      </c>
      <c r="H2247" s="71">
        <v>170591</v>
      </c>
      <c r="I2247" s="70" t="s">
        <v>2500</v>
      </c>
      <c r="J2247" s="70" t="s">
        <v>2501</v>
      </c>
      <c r="K2247" s="73">
        <f t="shared" si="139"/>
        <v>11388</v>
      </c>
      <c r="L2247" s="74">
        <f t="shared" si="140"/>
        <v>1876501</v>
      </c>
      <c r="M2247" s="75" t="str">
        <f t="shared" si="141"/>
        <v/>
      </c>
      <c r="Q2247" s="75">
        <f>+VLOOKUP(K2247,'20,04,2023'!Q$20:R$1052,2,0)</f>
        <v>1876501</v>
      </c>
      <c r="R2247" s="74">
        <f>Q2247-L2247</f>
        <v>0</v>
      </c>
      <c r="S2247" s="75" t="s">
        <v>8324</v>
      </c>
    </row>
    <row r="2248" spans="1:19" s="75" customFormat="1" outlineLevel="1">
      <c r="B2248" s="69">
        <v>44991</v>
      </c>
      <c r="C2248" s="70" t="s">
        <v>3669</v>
      </c>
      <c r="D2248" s="70" t="s">
        <v>2256</v>
      </c>
      <c r="E2248" s="70" t="s">
        <v>2494</v>
      </c>
      <c r="F2248" s="71">
        <v>926540</v>
      </c>
      <c r="G2248" s="72" t="s">
        <v>2255</v>
      </c>
      <c r="H2248" s="71">
        <v>92654</v>
      </c>
      <c r="I2248" s="70" t="s">
        <v>2308</v>
      </c>
      <c r="J2248" s="70" t="s">
        <v>2309</v>
      </c>
      <c r="K2248" s="73">
        <f t="shared" si="139"/>
        <v>11390</v>
      </c>
      <c r="L2248" s="74">
        <f t="shared" si="140"/>
        <v>1019194</v>
      </c>
      <c r="M2248" s="75" t="str">
        <f t="shared" si="141"/>
        <v/>
      </c>
      <c r="Q2248" s="75">
        <f>+VLOOKUP(K2248,'20,04,2023'!Q$20:R$1052,2,0)</f>
        <v>1019194</v>
      </c>
      <c r="R2248" s="74">
        <f>Q2248-L2248</f>
        <v>0</v>
      </c>
      <c r="S2248" s="75" t="s">
        <v>8324</v>
      </c>
    </row>
    <row r="2249" spans="1:19" s="75" customFormat="1" outlineLevel="1">
      <c r="B2249" s="69">
        <v>44991</v>
      </c>
      <c r="C2249" s="70" t="s">
        <v>3670</v>
      </c>
      <c r="D2249" s="70" t="s">
        <v>2256</v>
      </c>
      <c r="E2249" s="70" t="s">
        <v>3671</v>
      </c>
      <c r="F2249" s="71">
        <v>1173355</v>
      </c>
      <c r="G2249" s="72" t="s">
        <v>2255</v>
      </c>
      <c r="H2249" s="71">
        <v>117336</v>
      </c>
      <c r="I2249" s="70" t="s">
        <v>2308</v>
      </c>
      <c r="J2249" s="70" t="s">
        <v>2309</v>
      </c>
      <c r="K2249" s="73">
        <f t="shared" si="139"/>
        <v>11392</v>
      </c>
      <c r="L2249" s="74">
        <f t="shared" si="140"/>
        <v>1290691</v>
      </c>
      <c r="M2249" s="75" t="str">
        <f t="shared" si="141"/>
        <v/>
      </c>
      <c r="Q2249" s="75">
        <f>+VLOOKUP(K2249,'20,04,2023'!Q$20:R$1052,2,0)</f>
        <v>1290691</v>
      </c>
      <c r="R2249" s="74">
        <f>Q2249-L2249</f>
        <v>0</v>
      </c>
      <c r="S2249" s="75" t="s">
        <v>8324</v>
      </c>
    </row>
    <row r="2250" spans="1:19" s="75" customFormat="1" outlineLevel="1">
      <c r="B2250" s="69">
        <v>44991</v>
      </c>
      <c r="C2250" s="70" t="s">
        <v>3672</v>
      </c>
      <c r="D2250" s="70" t="s">
        <v>2256</v>
      </c>
      <c r="E2250" s="70" t="s">
        <v>3673</v>
      </c>
      <c r="F2250" s="71">
        <v>702152</v>
      </c>
      <c r="G2250" s="72" t="s">
        <v>2255</v>
      </c>
      <c r="H2250" s="71">
        <v>70215</v>
      </c>
      <c r="I2250" s="70" t="s">
        <v>2475</v>
      </c>
      <c r="J2250" s="70" t="s">
        <v>2476</v>
      </c>
      <c r="K2250" s="73">
        <f t="shared" si="139"/>
        <v>11412</v>
      </c>
      <c r="L2250" s="74">
        <f t="shared" si="140"/>
        <v>772367</v>
      </c>
      <c r="M2250" s="75" t="str">
        <f t="shared" si="141"/>
        <v/>
      </c>
      <c r="Q2250" s="75">
        <f>+VLOOKUP(K2250,'20,04,2023'!Q$20:R$1052,2,0)</f>
        <v>772367</v>
      </c>
      <c r="R2250" s="74">
        <f>Q2250-L2250</f>
        <v>0</v>
      </c>
      <c r="S2250" s="75" t="s">
        <v>8324</v>
      </c>
    </row>
    <row r="2251" spans="1:19" s="75" customFormat="1" outlineLevel="1">
      <c r="B2251" s="69">
        <v>44991</v>
      </c>
      <c r="C2251" s="70" t="s">
        <v>3674</v>
      </c>
      <c r="D2251" s="70" t="s">
        <v>2256</v>
      </c>
      <c r="E2251" s="70" t="s">
        <v>3675</v>
      </c>
      <c r="F2251" s="71">
        <v>1381255</v>
      </c>
      <c r="G2251" s="72" t="s">
        <v>2255</v>
      </c>
      <c r="H2251" s="71">
        <v>138126</v>
      </c>
      <c r="I2251" s="70" t="s">
        <v>2475</v>
      </c>
      <c r="J2251" s="70" t="s">
        <v>2476</v>
      </c>
      <c r="K2251" s="73">
        <f t="shared" si="139"/>
        <v>11413</v>
      </c>
      <c r="L2251" s="74">
        <f t="shared" si="140"/>
        <v>1519381</v>
      </c>
      <c r="M2251" s="75" t="str">
        <f t="shared" si="141"/>
        <v/>
      </c>
      <c r="Q2251" s="75">
        <f>+VLOOKUP(K2251,'20,04,2023'!Q$20:R$1052,2,0)</f>
        <v>1519381</v>
      </c>
      <c r="R2251" s="74">
        <f>Q2251-L2251</f>
        <v>0</v>
      </c>
      <c r="S2251" s="75" t="s">
        <v>8324</v>
      </c>
    </row>
    <row r="2252" spans="1:19" s="75" customFormat="1" hidden="1" outlineLevel="1">
      <c r="A2252"/>
      <c r="B2252" s="33">
        <v>45033</v>
      </c>
      <c r="C2252" s="34" t="s">
        <v>5153</v>
      </c>
      <c r="D2252" s="34" t="s">
        <v>2256</v>
      </c>
      <c r="E2252" s="34" t="s">
        <v>3671</v>
      </c>
      <c r="F2252" s="35">
        <v>501820</v>
      </c>
      <c r="G2252" s="36" t="s">
        <v>2255</v>
      </c>
      <c r="H2252" s="35">
        <v>50182</v>
      </c>
      <c r="I2252" s="34" t="s">
        <v>2308</v>
      </c>
      <c r="J2252" s="34" t="s">
        <v>2309</v>
      </c>
      <c r="K2252" s="50">
        <f t="shared" si="139"/>
        <v>22234</v>
      </c>
      <c r="L2252" s="38">
        <f t="shared" si="140"/>
        <v>552002</v>
      </c>
      <c r="M2252" t="str">
        <f t="shared" si="141"/>
        <v/>
      </c>
      <c r="N2252"/>
      <c r="O2252"/>
      <c r="P2252"/>
      <c r="Q2252"/>
      <c r="R2252"/>
      <c r="S2252"/>
    </row>
    <row r="2253" spans="1:19" s="75" customFormat="1" outlineLevel="1">
      <c r="B2253" s="69">
        <v>44991</v>
      </c>
      <c r="C2253" s="70" t="s">
        <v>3678</v>
      </c>
      <c r="D2253" s="70" t="s">
        <v>2256</v>
      </c>
      <c r="E2253" s="70" t="s">
        <v>3679</v>
      </c>
      <c r="F2253" s="71">
        <v>776217</v>
      </c>
      <c r="G2253" s="72" t="s">
        <v>2255</v>
      </c>
      <c r="H2253" s="71">
        <v>77622</v>
      </c>
      <c r="I2253" s="70" t="s">
        <v>2475</v>
      </c>
      <c r="J2253" s="70" t="s">
        <v>2476</v>
      </c>
      <c r="K2253" s="73">
        <f t="shared" si="139"/>
        <v>11415</v>
      </c>
      <c r="L2253" s="74">
        <f t="shared" si="140"/>
        <v>853839</v>
      </c>
      <c r="M2253" s="75" t="str">
        <f t="shared" si="141"/>
        <v/>
      </c>
      <c r="Q2253" s="75">
        <f>+VLOOKUP(K2253,'20,04,2023'!Q$20:R$1052,2,0)</f>
        <v>853839</v>
      </c>
      <c r="R2253" s="74">
        <f>Q2253-L2253</f>
        <v>0</v>
      </c>
      <c r="S2253" s="75" t="s">
        <v>8324</v>
      </c>
    </row>
    <row r="2254" spans="1:19" s="75" customFormat="1" outlineLevel="1">
      <c r="B2254" s="69">
        <v>44991</v>
      </c>
      <c r="C2254" s="70" t="s">
        <v>3680</v>
      </c>
      <c r="D2254" s="70" t="s">
        <v>2256</v>
      </c>
      <c r="E2254" s="70" t="s">
        <v>3681</v>
      </c>
      <c r="F2254" s="71">
        <v>553467</v>
      </c>
      <c r="G2254" s="72" t="s">
        <v>2255</v>
      </c>
      <c r="H2254" s="71">
        <v>55347</v>
      </c>
      <c r="I2254" s="70" t="s">
        <v>2475</v>
      </c>
      <c r="J2254" s="70" t="s">
        <v>2476</v>
      </c>
      <c r="K2254" s="73">
        <f t="shared" si="139"/>
        <v>11416</v>
      </c>
      <c r="L2254" s="74">
        <f t="shared" si="140"/>
        <v>608814</v>
      </c>
      <c r="M2254" s="75" t="str">
        <f t="shared" si="141"/>
        <v/>
      </c>
      <c r="Q2254" s="75">
        <f>+VLOOKUP(K2254,'20,04,2023'!Q$20:R$1052,2,0)</f>
        <v>608814</v>
      </c>
      <c r="R2254" s="74">
        <f>Q2254-L2254</f>
        <v>0</v>
      </c>
      <c r="S2254" s="75" t="s">
        <v>8324</v>
      </c>
    </row>
    <row r="2255" spans="1:19" outlineLevel="1">
      <c r="A2255" s="75"/>
      <c r="B2255" s="69">
        <v>44991</v>
      </c>
      <c r="C2255" s="70" t="s">
        <v>3682</v>
      </c>
      <c r="D2255" s="70" t="s">
        <v>2256</v>
      </c>
      <c r="E2255" s="70" t="s">
        <v>3683</v>
      </c>
      <c r="F2255" s="71">
        <v>554920</v>
      </c>
      <c r="G2255" s="72" t="s">
        <v>2255</v>
      </c>
      <c r="H2255" s="71">
        <v>55492</v>
      </c>
      <c r="I2255" s="70" t="s">
        <v>2475</v>
      </c>
      <c r="J2255" s="70" t="s">
        <v>2476</v>
      </c>
      <c r="K2255" s="73">
        <f t="shared" si="139"/>
        <v>11417</v>
      </c>
      <c r="L2255" s="74">
        <f t="shared" si="140"/>
        <v>610412</v>
      </c>
      <c r="M2255" s="75" t="str">
        <f t="shared" si="141"/>
        <v/>
      </c>
      <c r="N2255" s="75"/>
      <c r="O2255" s="75"/>
      <c r="P2255" s="75"/>
      <c r="Q2255" s="75">
        <f>+VLOOKUP(K2255,'20,04,2023'!Q$20:R$1052,2,0)</f>
        <v>610412</v>
      </c>
      <c r="R2255" s="74">
        <f>Q2255-L2255</f>
        <v>0</v>
      </c>
      <c r="S2255" s="75" t="s">
        <v>8324</v>
      </c>
    </row>
    <row r="2256" spans="1:19" s="75" customFormat="1" hidden="1" outlineLevel="1">
      <c r="A2256"/>
      <c r="B2256" s="33">
        <v>45033</v>
      </c>
      <c r="C2256" s="34" t="s">
        <v>5157</v>
      </c>
      <c r="D2256" s="34" t="s">
        <v>2256</v>
      </c>
      <c r="E2256" s="34" t="s">
        <v>3479</v>
      </c>
      <c r="F2256" s="35">
        <v>1648278</v>
      </c>
      <c r="G2256" s="36" t="s">
        <v>2255</v>
      </c>
      <c r="H2256" s="35">
        <v>164828</v>
      </c>
      <c r="I2256" s="34" t="s">
        <v>2308</v>
      </c>
      <c r="J2256" s="34" t="s">
        <v>2309</v>
      </c>
      <c r="K2256" s="50">
        <f t="shared" si="139"/>
        <v>22239</v>
      </c>
      <c r="L2256" s="38">
        <f t="shared" si="140"/>
        <v>1813106</v>
      </c>
      <c r="M2256" t="str">
        <f t="shared" si="141"/>
        <v/>
      </c>
      <c r="N2256"/>
      <c r="O2256"/>
      <c r="P2256"/>
      <c r="Q2256"/>
      <c r="R2256"/>
      <c r="S2256"/>
    </row>
    <row r="2257" spans="1:19" s="75" customFormat="1" outlineLevel="1">
      <c r="B2257" s="69">
        <v>44991</v>
      </c>
      <c r="C2257" s="70" t="s">
        <v>3686</v>
      </c>
      <c r="D2257" s="70" t="s">
        <v>2256</v>
      </c>
      <c r="E2257" s="70" t="s">
        <v>3687</v>
      </c>
      <c r="F2257" s="71">
        <v>555924</v>
      </c>
      <c r="G2257" s="72" t="s">
        <v>2255</v>
      </c>
      <c r="H2257" s="71">
        <v>55592</v>
      </c>
      <c r="I2257" s="70" t="s">
        <v>2485</v>
      </c>
      <c r="J2257" s="70" t="s">
        <v>2486</v>
      </c>
      <c r="K2257" s="73">
        <f t="shared" si="139"/>
        <v>11421</v>
      </c>
      <c r="L2257" s="74">
        <f t="shared" si="140"/>
        <v>611516</v>
      </c>
      <c r="M2257" s="75" t="str">
        <f t="shared" si="141"/>
        <v/>
      </c>
      <c r="Q2257" s="75">
        <f>+VLOOKUP(K2257,'20,04,2023'!Q$20:R$1052,2,0)</f>
        <v>611516</v>
      </c>
      <c r="R2257" s="74">
        <f>Q2257-L2257</f>
        <v>0</v>
      </c>
      <c r="S2257" s="75" t="s">
        <v>8324</v>
      </c>
    </row>
    <row r="2258" spans="1:19" s="75" customFormat="1" hidden="1" outlineLevel="1">
      <c r="A2258"/>
      <c r="B2258" s="33">
        <v>45033</v>
      </c>
      <c r="C2258" s="34" t="s">
        <v>6965</v>
      </c>
      <c r="D2258" s="34" t="s">
        <v>2256</v>
      </c>
      <c r="E2258" s="34" t="s">
        <v>6524</v>
      </c>
      <c r="F2258" s="35">
        <v>1269630</v>
      </c>
      <c r="G2258" s="36" t="s">
        <v>2255</v>
      </c>
      <c r="H2258" s="35">
        <v>126963</v>
      </c>
      <c r="I2258" s="34" t="s">
        <v>2265</v>
      </c>
      <c r="J2258" s="34" t="s">
        <v>2266</v>
      </c>
      <c r="K2258" s="50">
        <f t="shared" si="139"/>
        <v>22249</v>
      </c>
      <c r="L2258" s="38">
        <f t="shared" si="140"/>
        <v>1396593</v>
      </c>
      <c r="M2258" t="str">
        <f t="shared" si="141"/>
        <v/>
      </c>
      <c r="N2258"/>
      <c r="O2258"/>
      <c r="P2258"/>
      <c r="Q2258"/>
      <c r="R2258"/>
      <c r="S2258"/>
    </row>
    <row r="2259" spans="1:19" s="75" customFormat="1" hidden="1" outlineLevel="1">
      <c r="A2259"/>
      <c r="B2259" s="33">
        <v>44991</v>
      </c>
      <c r="C2259" s="34" t="s">
        <v>3690</v>
      </c>
      <c r="D2259" s="34" t="s">
        <v>2256</v>
      </c>
      <c r="E2259" s="34" t="s">
        <v>3691</v>
      </c>
      <c r="F2259" s="35">
        <v>530250</v>
      </c>
      <c r="G2259" s="36" t="s">
        <v>2255</v>
      </c>
      <c r="H2259" s="35">
        <v>53025</v>
      </c>
      <c r="I2259" s="34" t="s">
        <v>2932</v>
      </c>
      <c r="J2259" s="34" t="s">
        <v>2933</v>
      </c>
      <c r="K2259" s="50">
        <f t="shared" si="139"/>
        <v>11423</v>
      </c>
      <c r="L2259" s="38">
        <f t="shared" si="140"/>
        <v>583275</v>
      </c>
      <c r="M2259" t="str">
        <f t="shared" si="141"/>
        <v/>
      </c>
      <c r="N2259"/>
      <c r="O2259"/>
      <c r="P2259"/>
      <c r="Q2259"/>
      <c r="R2259"/>
      <c r="S2259"/>
    </row>
    <row r="2260" spans="1:19" s="75" customFormat="1" outlineLevel="1">
      <c r="B2260" s="69">
        <v>44992</v>
      </c>
      <c r="C2260" s="70" t="s">
        <v>6463</v>
      </c>
      <c r="D2260" s="70" t="s">
        <v>4794</v>
      </c>
      <c r="E2260" s="70" t="s">
        <v>6652</v>
      </c>
      <c r="F2260" s="71">
        <v>-383356</v>
      </c>
      <c r="G2260" s="72" t="s">
        <v>2255</v>
      </c>
      <c r="H2260" s="71">
        <v>-38336</v>
      </c>
      <c r="I2260" s="70" t="s">
        <v>2512</v>
      </c>
      <c r="J2260" s="70" t="s">
        <v>2513</v>
      </c>
      <c r="K2260" s="75">
        <f t="shared" si="139"/>
        <v>166</v>
      </c>
      <c r="L2260" s="74">
        <f t="shared" si="140"/>
        <v>-421692</v>
      </c>
      <c r="M2260" s="75" t="str">
        <f t="shared" si="141"/>
        <v>HT</v>
      </c>
      <c r="Q2260" s="75">
        <f>+VLOOKUP(K2260,'20,04,2023'!Q$25:R$1054,2,0)</f>
        <v>-421692</v>
      </c>
      <c r="R2260" s="74">
        <f>+L2260-Q2260</f>
        <v>0</v>
      </c>
      <c r="S2260" s="75" t="s">
        <v>8323</v>
      </c>
    </row>
    <row r="2261" spans="1:19" hidden="1" outlineLevel="1">
      <c r="B2261" s="33">
        <v>45033</v>
      </c>
      <c r="C2261" s="34" t="s">
        <v>5161</v>
      </c>
      <c r="D2261" s="34" t="s">
        <v>2256</v>
      </c>
      <c r="E2261" s="34" t="s">
        <v>2443</v>
      </c>
      <c r="F2261" s="35">
        <v>1622770</v>
      </c>
      <c r="G2261" s="36" t="s">
        <v>2255</v>
      </c>
      <c r="H2261" s="35">
        <v>162277</v>
      </c>
      <c r="I2261" s="34" t="s">
        <v>2443</v>
      </c>
      <c r="J2261" s="34" t="s">
        <v>2444</v>
      </c>
      <c r="K2261" s="50">
        <f t="shared" si="139"/>
        <v>22302</v>
      </c>
      <c r="L2261" s="38">
        <f t="shared" si="140"/>
        <v>1785047</v>
      </c>
      <c r="M2261" t="str">
        <f t="shared" si="141"/>
        <v/>
      </c>
    </row>
    <row r="2262" spans="1:19" hidden="1" outlineLevel="1">
      <c r="B2262" s="33">
        <v>45033</v>
      </c>
      <c r="C2262" s="34" t="s">
        <v>5162</v>
      </c>
      <c r="D2262" s="34" t="s">
        <v>2256</v>
      </c>
      <c r="E2262" s="34" t="s">
        <v>2437</v>
      </c>
      <c r="F2262" s="35">
        <v>811385</v>
      </c>
      <c r="G2262" s="36" t="s">
        <v>2255</v>
      </c>
      <c r="H2262" s="35">
        <v>81139</v>
      </c>
      <c r="I2262" s="34" t="s">
        <v>2437</v>
      </c>
      <c r="J2262" s="34" t="s">
        <v>2438</v>
      </c>
      <c r="K2262" s="50">
        <f t="shared" si="139"/>
        <v>22304</v>
      </c>
      <c r="L2262" s="38">
        <f t="shared" si="140"/>
        <v>892524</v>
      </c>
      <c r="M2262" t="str">
        <f t="shared" si="141"/>
        <v/>
      </c>
    </row>
    <row r="2263" spans="1:19" outlineLevel="1">
      <c r="A2263" s="75"/>
      <c r="B2263" s="69">
        <v>44992</v>
      </c>
      <c r="C2263" s="70" t="s">
        <v>3692</v>
      </c>
      <c r="D2263" s="70" t="s">
        <v>2256</v>
      </c>
      <c r="E2263" s="70" t="s">
        <v>3693</v>
      </c>
      <c r="F2263" s="71">
        <v>1692480</v>
      </c>
      <c r="G2263" s="72" t="s">
        <v>2255</v>
      </c>
      <c r="H2263" s="71">
        <v>169248</v>
      </c>
      <c r="I2263" s="70" t="s">
        <v>3694</v>
      </c>
      <c r="J2263" s="70" t="s">
        <v>3695</v>
      </c>
      <c r="K2263" s="73">
        <f t="shared" si="139"/>
        <v>11477</v>
      </c>
      <c r="L2263" s="74">
        <f t="shared" si="140"/>
        <v>1861728</v>
      </c>
      <c r="M2263" s="75" t="str">
        <f t="shared" si="141"/>
        <v/>
      </c>
      <c r="N2263" s="75"/>
      <c r="O2263" s="75"/>
      <c r="P2263" s="75"/>
      <c r="Q2263" s="75">
        <f>+VLOOKUP(K2263,'20,04,2023'!Q$20:R$1052,2,0)</f>
        <v>1861728</v>
      </c>
      <c r="R2263" s="74">
        <f>Q2263-L2263</f>
        <v>0</v>
      </c>
      <c r="S2263" s="75" t="s">
        <v>8324</v>
      </c>
    </row>
    <row r="2264" spans="1:19" s="75" customFormat="1" hidden="1" outlineLevel="1">
      <c r="A2264"/>
      <c r="B2264" s="33">
        <v>45033</v>
      </c>
      <c r="C2264" s="34" t="s">
        <v>5166</v>
      </c>
      <c r="D2264" s="34" t="s">
        <v>2256</v>
      </c>
      <c r="E2264" s="34" t="s">
        <v>5167</v>
      </c>
      <c r="F2264" s="35">
        <v>783831</v>
      </c>
      <c r="G2264" s="36" t="s">
        <v>2255</v>
      </c>
      <c r="H2264" s="35">
        <v>78383</v>
      </c>
      <c r="I2264" s="34" t="s">
        <v>2475</v>
      </c>
      <c r="J2264" s="34" t="s">
        <v>2476</v>
      </c>
      <c r="K2264" s="50">
        <f t="shared" si="139"/>
        <v>22307</v>
      </c>
      <c r="L2264" s="38">
        <f t="shared" si="140"/>
        <v>862214</v>
      </c>
      <c r="M2264" t="str">
        <f t="shared" si="141"/>
        <v/>
      </c>
      <c r="N2264"/>
      <c r="O2264"/>
      <c r="P2264"/>
      <c r="Q2264"/>
      <c r="R2264"/>
      <c r="S2264"/>
    </row>
    <row r="2265" spans="1:19" s="75" customFormat="1" outlineLevel="1">
      <c r="B2265" s="69">
        <v>44992</v>
      </c>
      <c r="C2265" s="70" t="s">
        <v>3698</v>
      </c>
      <c r="D2265" s="70" t="s">
        <v>2256</v>
      </c>
      <c r="E2265" s="70" t="s">
        <v>3442</v>
      </c>
      <c r="F2265" s="71">
        <v>1928026</v>
      </c>
      <c r="G2265" s="72" t="s">
        <v>2255</v>
      </c>
      <c r="H2265" s="71">
        <v>192803</v>
      </c>
      <c r="I2265" s="70" t="s">
        <v>2265</v>
      </c>
      <c r="J2265" s="70" t="s">
        <v>2266</v>
      </c>
      <c r="K2265" s="73">
        <f t="shared" si="139"/>
        <v>11489</v>
      </c>
      <c r="L2265" s="74">
        <f t="shared" si="140"/>
        <v>2120829</v>
      </c>
      <c r="M2265" s="75" t="str">
        <f t="shared" si="141"/>
        <v/>
      </c>
      <c r="Q2265" s="75">
        <f>+VLOOKUP(K2265,'20,04,2023'!Q$20:R$1052,2,0)</f>
        <v>2120829</v>
      </c>
      <c r="R2265" s="74">
        <f>Q2265-L2265</f>
        <v>0</v>
      </c>
      <c r="S2265" s="75" t="s">
        <v>8324</v>
      </c>
    </row>
    <row r="2266" spans="1:19" s="75" customFormat="1" hidden="1" outlineLevel="1">
      <c r="A2266"/>
      <c r="B2266" s="33">
        <v>44992</v>
      </c>
      <c r="C2266" s="34" t="s">
        <v>3699</v>
      </c>
      <c r="D2266" s="34" t="s">
        <v>2256</v>
      </c>
      <c r="E2266" s="34" t="s">
        <v>3700</v>
      </c>
      <c r="F2266" s="35">
        <v>1297800</v>
      </c>
      <c r="G2266" s="36" t="s">
        <v>2255</v>
      </c>
      <c r="H2266" s="35">
        <v>129780</v>
      </c>
      <c r="I2266" s="34" t="s">
        <v>2260</v>
      </c>
      <c r="J2266" s="34" t="s">
        <v>2261</v>
      </c>
      <c r="K2266" s="50">
        <f t="shared" si="139"/>
        <v>11491</v>
      </c>
      <c r="L2266" s="38">
        <f t="shared" si="140"/>
        <v>1427580</v>
      </c>
      <c r="M2266" t="str">
        <f t="shared" si="141"/>
        <v/>
      </c>
      <c r="N2266"/>
      <c r="O2266"/>
      <c r="P2266"/>
      <c r="Q2266"/>
      <c r="R2266"/>
      <c r="S2266"/>
    </row>
    <row r="2267" spans="1:19" hidden="1" outlineLevel="1">
      <c r="B2267" s="33">
        <v>45033</v>
      </c>
      <c r="C2267" s="34" t="s">
        <v>5170</v>
      </c>
      <c r="D2267" s="34" t="s">
        <v>2256</v>
      </c>
      <c r="E2267" s="34" t="s">
        <v>2432</v>
      </c>
      <c r="F2267" s="35">
        <v>424200</v>
      </c>
      <c r="G2267" s="36" t="s">
        <v>2255</v>
      </c>
      <c r="H2267" s="35">
        <v>42420</v>
      </c>
      <c r="I2267" s="34" t="s">
        <v>2432</v>
      </c>
      <c r="J2267" s="34" t="s">
        <v>2433</v>
      </c>
      <c r="K2267" s="50">
        <f t="shared" si="139"/>
        <v>22311</v>
      </c>
      <c r="L2267" s="38">
        <f t="shared" si="140"/>
        <v>466620</v>
      </c>
      <c r="M2267" t="str">
        <f t="shared" si="141"/>
        <v/>
      </c>
    </row>
    <row r="2268" spans="1:19" s="75" customFormat="1" outlineLevel="1">
      <c r="B2268" s="69">
        <v>44992</v>
      </c>
      <c r="C2268" s="70" t="s">
        <v>3703</v>
      </c>
      <c r="D2268" s="70" t="s">
        <v>2256</v>
      </c>
      <c r="E2268" s="70" t="s">
        <v>3704</v>
      </c>
      <c r="F2268" s="71">
        <v>2964470</v>
      </c>
      <c r="G2268" s="72" t="s">
        <v>2255</v>
      </c>
      <c r="H2268" s="71">
        <v>296447</v>
      </c>
      <c r="I2268" s="70" t="s">
        <v>2518</v>
      </c>
      <c r="J2268" s="70" t="s">
        <v>2519</v>
      </c>
      <c r="K2268" s="73">
        <f t="shared" si="139"/>
        <v>11494</v>
      </c>
      <c r="L2268" s="74">
        <f t="shared" si="140"/>
        <v>3260917</v>
      </c>
      <c r="M2268" s="75" t="str">
        <f t="shared" si="141"/>
        <v/>
      </c>
      <c r="Q2268" s="75">
        <f>+VLOOKUP(K2268,'20,04,2023'!Q$20:R$1052,2,0)</f>
        <v>3260917</v>
      </c>
      <c r="R2268" s="74">
        <f>Q2268-L2268</f>
        <v>0</v>
      </c>
      <c r="S2268" s="75" t="s">
        <v>8324</v>
      </c>
    </row>
    <row r="2269" spans="1:19" s="75" customFormat="1" hidden="1" outlineLevel="1">
      <c r="A2269"/>
      <c r="B2269" s="33">
        <v>44992</v>
      </c>
      <c r="C2269" s="34" t="s">
        <v>3705</v>
      </c>
      <c r="D2269" s="34" t="s">
        <v>2256</v>
      </c>
      <c r="E2269" s="34" t="s">
        <v>3706</v>
      </c>
      <c r="F2269" s="35">
        <v>1102500</v>
      </c>
      <c r="G2269" s="36" t="s">
        <v>2255</v>
      </c>
      <c r="H2269" s="35">
        <v>110250</v>
      </c>
      <c r="I2269" s="34" t="s">
        <v>2518</v>
      </c>
      <c r="J2269" s="34" t="s">
        <v>2519</v>
      </c>
      <c r="K2269" s="50">
        <f t="shared" si="139"/>
        <v>11495</v>
      </c>
      <c r="L2269" s="38">
        <f t="shared" si="140"/>
        <v>1212750</v>
      </c>
      <c r="M2269" t="str">
        <f t="shared" si="141"/>
        <v/>
      </c>
      <c r="N2269"/>
      <c r="O2269"/>
      <c r="P2269"/>
      <c r="Q2269"/>
      <c r="R2269"/>
      <c r="S2269"/>
    </row>
    <row r="2270" spans="1:19" s="75" customFormat="1" outlineLevel="1">
      <c r="B2270" s="69">
        <v>44992</v>
      </c>
      <c r="C2270" s="70" t="s">
        <v>3707</v>
      </c>
      <c r="D2270" s="70" t="s">
        <v>2256</v>
      </c>
      <c r="E2270" s="70" t="s">
        <v>3708</v>
      </c>
      <c r="F2270" s="71">
        <v>471203</v>
      </c>
      <c r="G2270" s="72" t="s">
        <v>2255</v>
      </c>
      <c r="H2270" s="71">
        <v>47120</v>
      </c>
      <c r="I2270" s="70" t="s">
        <v>2308</v>
      </c>
      <c r="J2270" s="70" t="s">
        <v>2309</v>
      </c>
      <c r="K2270" s="73">
        <f t="shared" si="139"/>
        <v>11497</v>
      </c>
      <c r="L2270" s="74">
        <f t="shared" si="140"/>
        <v>518323</v>
      </c>
      <c r="M2270" s="75" t="str">
        <f t="shared" si="141"/>
        <v/>
      </c>
      <c r="Q2270" s="75">
        <f>+VLOOKUP(K2270,'20,04,2023'!Q$20:R$1052,2,0)</f>
        <v>518323</v>
      </c>
      <c r="R2270" s="74">
        <f>Q2270-L2270</f>
        <v>0</v>
      </c>
      <c r="S2270" s="75" t="s">
        <v>8324</v>
      </c>
    </row>
    <row r="2271" spans="1:19" s="75" customFormat="1" outlineLevel="1">
      <c r="B2271" s="69">
        <v>44992</v>
      </c>
      <c r="C2271" s="70" t="s">
        <v>3709</v>
      </c>
      <c r="D2271" s="70" t="s">
        <v>2256</v>
      </c>
      <c r="E2271" s="70" t="s">
        <v>2673</v>
      </c>
      <c r="F2271" s="71">
        <v>444232</v>
      </c>
      <c r="G2271" s="72" t="s">
        <v>2255</v>
      </c>
      <c r="H2271" s="71">
        <v>44423</v>
      </c>
      <c r="I2271" s="70" t="s">
        <v>2308</v>
      </c>
      <c r="J2271" s="70" t="s">
        <v>2309</v>
      </c>
      <c r="K2271" s="73">
        <f t="shared" si="139"/>
        <v>11512</v>
      </c>
      <c r="L2271" s="74">
        <f t="shared" si="140"/>
        <v>488655</v>
      </c>
      <c r="M2271" s="75" t="str">
        <f t="shared" si="141"/>
        <v/>
      </c>
      <c r="Q2271" s="75">
        <f>+VLOOKUP(K2271,'20,04,2023'!Q$20:R$1052,2,0)</f>
        <v>488655</v>
      </c>
      <c r="R2271" s="74">
        <f>Q2271-L2271</f>
        <v>0</v>
      </c>
      <c r="S2271" s="75" t="s">
        <v>8324</v>
      </c>
    </row>
    <row r="2272" spans="1:19" s="75" customFormat="1" outlineLevel="1">
      <c r="B2272" s="69">
        <v>44992</v>
      </c>
      <c r="C2272" s="70" t="s">
        <v>3710</v>
      </c>
      <c r="D2272" s="70" t="s">
        <v>2256</v>
      </c>
      <c r="E2272" s="70" t="s">
        <v>2452</v>
      </c>
      <c r="F2272" s="71">
        <v>644960</v>
      </c>
      <c r="G2272" s="72" t="s">
        <v>2255</v>
      </c>
      <c r="H2272" s="71">
        <v>64496</v>
      </c>
      <c r="I2272" s="70" t="s">
        <v>2308</v>
      </c>
      <c r="J2272" s="70" t="s">
        <v>2309</v>
      </c>
      <c r="K2272" s="73">
        <f t="shared" si="139"/>
        <v>11513</v>
      </c>
      <c r="L2272" s="74">
        <f t="shared" si="140"/>
        <v>709456</v>
      </c>
      <c r="M2272" s="75" t="str">
        <f t="shared" si="141"/>
        <v/>
      </c>
      <c r="Q2272" s="75">
        <f>+VLOOKUP(K2272,'20,04,2023'!Q$20:R$1052,2,0)</f>
        <v>709456</v>
      </c>
      <c r="R2272" s="74">
        <f>Q2272-L2272</f>
        <v>0</v>
      </c>
      <c r="S2272" s="75" t="s">
        <v>8324</v>
      </c>
    </row>
    <row r="2273" spans="1:19" outlineLevel="1">
      <c r="A2273" s="75"/>
      <c r="B2273" s="69">
        <v>44992</v>
      </c>
      <c r="C2273" s="70" t="s">
        <v>3711</v>
      </c>
      <c r="D2273" s="70" t="s">
        <v>2256</v>
      </c>
      <c r="E2273" s="70" t="s">
        <v>3712</v>
      </c>
      <c r="F2273" s="71">
        <v>630582</v>
      </c>
      <c r="G2273" s="72" t="s">
        <v>2255</v>
      </c>
      <c r="H2273" s="71">
        <v>63058</v>
      </c>
      <c r="I2273" s="70" t="s">
        <v>2308</v>
      </c>
      <c r="J2273" s="70" t="s">
        <v>2309</v>
      </c>
      <c r="K2273" s="73">
        <f t="shared" si="139"/>
        <v>11514</v>
      </c>
      <c r="L2273" s="74">
        <f t="shared" si="140"/>
        <v>693640</v>
      </c>
      <c r="M2273" s="75" t="str">
        <f t="shared" si="141"/>
        <v/>
      </c>
      <c r="N2273" s="75"/>
      <c r="O2273" s="75"/>
      <c r="P2273" s="75"/>
      <c r="Q2273" s="75">
        <f>+VLOOKUP(K2273,'20,04,2023'!Q$20:R$1052,2,0)</f>
        <v>693640</v>
      </c>
      <c r="R2273" s="74">
        <f>Q2273-L2273</f>
        <v>0</v>
      </c>
      <c r="S2273" s="75" t="s">
        <v>8324</v>
      </c>
    </row>
    <row r="2274" spans="1:19" s="75" customFormat="1" hidden="1" outlineLevel="1">
      <c r="A2274"/>
      <c r="B2274" s="33">
        <v>45034</v>
      </c>
      <c r="C2274" s="34" t="s">
        <v>6974</v>
      </c>
      <c r="D2274" s="34" t="s">
        <v>3460</v>
      </c>
      <c r="E2274" s="34" t="s">
        <v>6975</v>
      </c>
      <c r="F2274" s="35">
        <v>-523842</v>
      </c>
      <c r="G2274" s="36" t="s">
        <v>2255</v>
      </c>
      <c r="H2274" s="35">
        <v>-52384</v>
      </c>
      <c r="I2274" s="34" t="s">
        <v>2308</v>
      </c>
      <c r="J2274" s="34" t="s">
        <v>2309</v>
      </c>
      <c r="K2274">
        <f t="shared" si="139"/>
        <v>14531</v>
      </c>
      <c r="L2274" s="38">
        <f t="shared" si="140"/>
        <v>-576226</v>
      </c>
      <c r="M2274" t="str">
        <f t="shared" si="141"/>
        <v>HT</v>
      </c>
      <c r="N2274"/>
      <c r="O2274"/>
      <c r="P2274"/>
      <c r="Q2274" t="e">
        <f>+VLOOKUP(K2274,'22.04.2023'!O$182:P$408,2,0)</f>
        <v>#N/A</v>
      </c>
      <c r="R2274"/>
      <c r="S2274"/>
    </row>
    <row r="2275" spans="1:19" hidden="1" outlineLevel="1">
      <c r="B2275" s="33">
        <v>45034</v>
      </c>
      <c r="C2275" s="34" t="s">
        <v>5176</v>
      </c>
      <c r="D2275" s="34" t="s">
        <v>2256</v>
      </c>
      <c r="E2275" s="34" t="s">
        <v>2518</v>
      </c>
      <c r="F2275" s="35">
        <v>1482600</v>
      </c>
      <c r="G2275" s="36" t="s">
        <v>2255</v>
      </c>
      <c r="H2275" s="35">
        <v>148260</v>
      </c>
      <c r="I2275" s="34" t="s">
        <v>2518</v>
      </c>
      <c r="J2275" s="34" t="s">
        <v>2519</v>
      </c>
      <c r="K2275" s="50">
        <f t="shared" si="139"/>
        <v>22319</v>
      </c>
      <c r="L2275" s="38">
        <f t="shared" si="140"/>
        <v>1630860</v>
      </c>
      <c r="M2275" t="str">
        <f t="shared" si="141"/>
        <v/>
      </c>
    </row>
    <row r="2276" spans="1:19" s="75" customFormat="1" hidden="1" outlineLevel="1">
      <c r="A2276"/>
      <c r="B2276" s="33">
        <v>44992</v>
      </c>
      <c r="C2276" s="34" t="s">
        <v>3716</v>
      </c>
      <c r="D2276" s="34" t="s">
        <v>2256</v>
      </c>
      <c r="E2276" s="34" t="s">
        <v>3717</v>
      </c>
      <c r="F2276" s="35">
        <v>530250</v>
      </c>
      <c r="G2276" s="36" t="s">
        <v>2255</v>
      </c>
      <c r="H2276" s="35">
        <v>53025</v>
      </c>
      <c r="I2276" s="34" t="s">
        <v>2535</v>
      </c>
      <c r="J2276" s="34" t="s">
        <v>2536</v>
      </c>
      <c r="K2276" s="50">
        <f t="shared" si="139"/>
        <v>11525</v>
      </c>
      <c r="L2276" s="38">
        <f t="shared" si="140"/>
        <v>583275</v>
      </c>
      <c r="M2276" t="str">
        <f t="shared" si="141"/>
        <v/>
      </c>
      <c r="N2276"/>
      <c r="O2276"/>
      <c r="P2276"/>
      <c r="Q2276"/>
      <c r="R2276"/>
      <c r="S2276"/>
    </row>
    <row r="2277" spans="1:19" s="75" customFormat="1" hidden="1" outlineLevel="1">
      <c r="A2277"/>
      <c r="B2277" s="33">
        <v>45034</v>
      </c>
      <c r="C2277" s="34" t="s">
        <v>5178</v>
      </c>
      <c r="D2277" s="34" t="s">
        <v>2256</v>
      </c>
      <c r="E2277" s="34" t="s">
        <v>2678</v>
      </c>
      <c r="F2277" s="35">
        <v>2171400</v>
      </c>
      <c r="G2277" s="36" t="s">
        <v>2255</v>
      </c>
      <c r="H2277" s="35">
        <v>217140</v>
      </c>
      <c r="I2277" s="34" t="s">
        <v>2678</v>
      </c>
      <c r="J2277" s="34" t="s">
        <v>2679</v>
      </c>
      <c r="K2277" s="50">
        <f t="shared" si="139"/>
        <v>22340</v>
      </c>
      <c r="L2277" s="38">
        <f t="shared" si="140"/>
        <v>2388540</v>
      </c>
      <c r="M2277" t="str">
        <f t="shared" si="141"/>
        <v/>
      </c>
      <c r="N2277"/>
      <c r="O2277"/>
      <c r="P2277"/>
      <c r="Q2277"/>
      <c r="R2277"/>
      <c r="S2277"/>
    </row>
    <row r="2278" spans="1:19" outlineLevel="1">
      <c r="A2278" s="75"/>
      <c r="B2278" s="69">
        <v>44992</v>
      </c>
      <c r="C2278" s="70" t="s">
        <v>3719</v>
      </c>
      <c r="D2278" s="70" t="s">
        <v>2256</v>
      </c>
      <c r="E2278" s="70" t="s">
        <v>2681</v>
      </c>
      <c r="F2278" s="71">
        <v>922445</v>
      </c>
      <c r="G2278" s="72" t="s">
        <v>2255</v>
      </c>
      <c r="H2278" s="71">
        <v>92245</v>
      </c>
      <c r="I2278" s="70" t="s">
        <v>2308</v>
      </c>
      <c r="J2278" s="70" t="s">
        <v>2309</v>
      </c>
      <c r="K2278" s="73">
        <f t="shared" si="139"/>
        <v>11527</v>
      </c>
      <c r="L2278" s="74">
        <f t="shared" si="140"/>
        <v>1014690</v>
      </c>
      <c r="M2278" s="75" t="str">
        <f t="shared" si="141"/>
        <v/>
      </c>
      <c r="N2278" s="75"/>
      <c r="O2278" s="75"/>
      <c r="P2278" s="75"/>
      <c r="Q2278" s="75">
        <f>+VLOOKUP(K2278,'20,04,2023'!Q$20:R$1052,2,0)</f>
        <v>1014690</v>
      </c>
      <c r="R2278" s="74">
        <f>Q2278-L2278</f>
        <v>0</v>
      </c>
      <c r="S2278" s="75" t="s">
        <v>8324</v>
      </c>
    </row>
    <row r="2279" spans="1:19" s="75" customFormat="1" hidden="1" outlineLevel="1">
      <c r="A2279"/>
      <c r="B2279" s="33">
        <v>45034</v>
      </c>
      <c r="C2279" s="34" t="s">
        <v>5180</v>
      </c>
      <c r="D2279" s="34" t="s">
        <v>2256</v>
      </c>
      <c r="E2279" s="34" t="s">
        <v>3135</v>
      </c>
      <c r="F2279" s="35">
        <v>1418462</v>
      </c>
      <c r="G2279" s="36" t="s">
        <v>2255</v>
      </c>
      <c r="H2279" s="35">
        <v>141846</v>
      </c>
      <c r="I2279" s="34" t="s">
        <v>2265</v>
      </c>
      <c r="J2279" s="34" t="s">
        <v>2266</v>
      </c>
      <c r="K2279" s="50">
        <f t="shared" si="139"/>
        <v>22349</v>
      </c>
      <c r="L2279" s="38">
        <f t="shared" si="140"/>
        <v>1560308</v>
      </c>
      <c r="M2279" t="str">
        <f t="shared" si="141"/>
        <v/>
      </c>
      <c r="N2279"/>
      <c r="O2279"/>
      <c r="P2279"/>
      <c r="Q2279"/>
      <c r="R2279"/>
      <c r="S2279"/>
    </row>
    <row r="2280" spans="1:19" outlineLevel="1">
      <c r="A2280" s="75"/>
      <c r="B2280" s="69">
        <v>44992</v>
      </c>
      <c r="C2280" s="70" t="s">
        <v>3722</v>
      </c>
      <c r="D2280" s="70" t="s">
        <v>2256</v>
      </c>
      <c r="E2280" s="70" t="s">
        <v>2571</v>
      </c>
      <c r="F2280" s="71">
        <v>1323430</v>
      </c>
      <c r="G2280" s="72" t="s">
        <v>2255</v>
      </c>
      <c r="H2280" s="71">
        <v>132343</v>
      </c>
      <c r="I2280" s="70" t="s">
        <v>2308</v>
      </c>
      <c r="J2280" s="70" t="s">
        <v>2309</v>
      </c>
      <c r="K2280" s="73">
        <f t="shared" si="139"/>
        <v>11539</v>
      </c>
      <c r="L2280" s="74">
        <f t="shared" si="140"/>
        <v>1455773</v>
      </c>
      <c r="M2280" s="75" t="str">
        <f t="shared" si="141"/>
        <v/>
      </c>
      <c r="N2280" s="75"/>
      <c r="O2280" s="75"/>
      <c r="P2280" s="75"/>
      <c r="Q2280" s="75">
        <f>+VLOOKUP(K2280,'20,04,2023'!Q$20:R$1052,2,0)</f>
        <v>1455773</v>
      </c>
      <c r="R2280" s="74">
        <f>Q2280-L2280</f>
        <v>0</v>
      </c>
      <c r="S2280" s="75" t="s">
        <v>8324</v>
      </c>
    </row>
    <row r="2281" spans="1:19" s="75" customFormat="1" hidden="1" outlineLevel="1">
      <c r="A2281"/>
      <c r="B2281" s="33">
        <v>44992</v>
      </c>
      <c r="C2281" s="34" t="s">
        <v>3723</v>
      </c>
      <c r="D2281" s="34" t="s">
        <v>2256</v>
      </c>
      <c r="E2281" s="34" t="s">
        <v>2571</v>
      </c>
      <c r="F2281" s="35">
        <v>530250</v>
      </c>
      <c r="G2281" s="36" t="s">
        <v>2255</v>
      </c>
      <c r="H2281" s="35">
        <v>53025</v>
      </c>
      <c r="I2281" s="34" t="s">
        <v>2308</v>
      </c>
      <c r="J2281" s="34" t="s">
        <v>2309</v>
      </c>
      <c r="K2281" s="50">
        <f t="shared" si="139"/>
        <v>11540</v>
      </c>
      <c r="L2281" s="38">
        <f t="shared" si="140"/>
        <v>583275</v>
      </c>
      <c r="M2281" t="str">
        <f t="shared" si="141"/>
        <v/>
      </c>
      <c r="N2281"/>
      <c r="O2281"/>
      <c r="P2281"/>
      <c r="Q2281"/>
      <c r="R2281"/>
      <c r="S2281"/>
    </row>
    <row r="2282" spans="1:19" s="75" customFormat="1" outlineLevel="1">
      <c r="B2282" s="69">
        <v>44992</v>
      </c>
      <c r="C2282" s="70" t="s">
        <v>3724</v>
      </c>
      <c r="D2282" s="70" t="s">
        <v>2256</v>
      </c>
      <c r="E2282" s="70" t="s">
        <v>3725</v>
      </c>
      <c r="F2282" s="71">
        <v>1110580</v>
      </c>
      <c r="G2282" s="72" t="s">
        <v>2255</v>
      </c>
      <c r="H2282" s="71">
        <v>111058</v>
      </c>
      <c r="I2282" s="70" t="s">
        <v>2396</v>
      </c>
      <c r="J2282" s="70" t="s">
        <v>2397</v>
      </c>
      <c r="K2282" s="73">
        <f t="shared" si="139"/>
        <v>11541</v>
      </c>
      <c r="L2282" s="74">
        <f t="shared" si="140"/>
        <v>1221638</v>
      </c>
      <c r="M2282" s="75" t="str">
        <f t="shared" si="141"/>
        <v/>
      </c>
      <c r="Q2282" s="75">
        <f>+VLOOKUP(K2282,'20,04,2023'!Q$20:R$1052,2,0)</f>
        <v>1221638</v>
      </c>
      <c r="R2282" s="74">
        <f>Q2282-L2282</f>
        <v>0</v>
      </c>
      <c r="S2282" s="75" t="s">
        <v>8324</v>
      </c>
    </row>
    <row r="2283" spans="1:19" s="75" customFormat="1" hidden="1" outlineLevel="1">
      <c r="A2283"/>
      <c r="B2283" s="33">
        <v>44993</v>
      </c>
      <c r="C2283" s="34" t="s">
        <v>5537</v>
      </c>
      <c r="D2283" s="34" t="s">
        <v>6656</v>
      </c>
      <c r="E2283" s="34" t="s">
        <v>6657</v>
      </c>
      <c r="F2283" s="35">
        <v>-50182</v>
      </c>
      <c r="G2283" s="36" t="s">
        <v>2255</v>
      </c>
      <c r="H2283" s="35">
        <v>-5018</v>
      </c>
      <c r="I2283" s="34" t="s">
        <v>2437</v>
      </c>
      <c r="J2283" s="34" t="s">
        <v>2438</v>
      </c>
      <c r="K2283">
        <f t="shared" si="139"/>
        <v>260</v>
      </c>
      <c r="L2283" s="38">
        <f t="shared" si="140"/>
        <v>-55200</v>
      </c>
      <c r="M2283" t="str">
        <f t="shared" si="141"/>
        <v>HT</v>
      </c>
      <c r="N2283"/>
      <c r="O2283"/>
      <c r="P2283"/>
      <c r="Q2283" t="e">
        <f>+VLOOKUP(K2283,'22.04.2023'!O$182:P$408,2,0)</f>
        <v>#N/A</v>
      </c>
      <c r="R2283" s="38" t="e">
        <f>+L2283-Q2283</f>
        <v>#N/A</v>
      </c>
      <c r="S2283"/>
    </row>
    <row r="2284" spans="1:19" s="75" customFormat="1" hidden="1" outlineLevel="1">
      <c r="A2284"/>
      <c r="B2284" s="33">
        <v>44993</v>
      </c>
      <c r="C2284" s="34" t="s">
        <v>4602</v>
      </c>
      <c r="D2284" s="34" t="s">
        <v>4993</v>
      </c>
      <c r="E2284" s="34" t="s">
        <v>5481</v>
      </c>
      <c r="F2284" s="35">
        <v>-106050</v>
      </c>
      <c r="G2284" s="36" t="s">
        <v>2255</v>
      </c>
      <c r="H2284" s="35">
        <v>-10605</v>
      </c>
      <c r="I2284" s="34" t="s">
        <v>2475</v>
      </c>
      <c r="J2284" s="34" t="s">
        <v>2476</v>
      </c>
      <c r="K2284">
        <f t="shared" si="139"/>
        <v>408</v>
      </c>
      <c r="L2284" s="38">
        <f t="shared" si="140"/>
        <v>-116655</v>
      </c>
      <c r="M2284" t="str">
        <f t="shared" si="141"/>
        <v>HT</v>
      </c>
      <c r="N2284"/>
      <c r="O2284"/>
      <c r="P2284"/>
      <c r="Q2284">
        <v>0</v>
      </c>
      <c r="R2284" s="38">
        <f>+Q2284-L2284</f>
        <v>116655</v>
      </c>
      <c r="S2284"/>
    </row>
    <row r="2285" spans="1:19" hidden="1" outlineLevel="1">
      <c r="B2285" s="33">
        <v>44993</v>
      </c>
      <c r="C2285" s="34" t="s">
        <v>6658</v>
      </c>
      <c r="D2285" s="34" t="s">
        <v>4993</v>
      </c>
      <c r="E2285" s="34" t="s">
        <v>5481</v>
      </c>
      <c r="F2285" s="35">
        <v>-664970</v>
      </c>
      <c r="G2285" s="36" t="s">
        <v>2255</v>
      </c>
      <c r="H2285" s="35">
        <v>-66497</v>
      </c>
      <c r="I2285" s="34" t="s">
        <v>2475</v>
      </c>
      <c r="J2285" s="34" t="s">
        <v>2476</v>
      </c>
      <c r="K2285">
        <f t="shared" si="139"/>
        <v>414</v>
      </c>
      <c r="L2285" s="38">
        <f t="shared" si="140"/>
        <v>-731467</v>
      </c>
      <c r="M2285" t="str">
        <f t="shared" si="141"/>
        <v>HT</v>
      </c>
      <c r="Q2285" t="e">
        <f>+VLOOKUP(K2285,'22.04.2023'!O$182:P$408,2,0)</f>
        <v>#N/A</v>
      </c>
      <c r="R2285" s="38" t="e">
        <f>+L2285-Q2285</f>
        <v>#N/A</v>
      </c>
    </row>
    <row r="2286" spans="1:19" s="75" customFormat="1" hidden="1" outlineLevel="1">
      <c r="A2286"/>
      <c r="B2286" s="33">
        <v>45034</v>
      </c>
      <c r="C2286" s="34" t="s">
        <v>5187</v>
      </c>
      <c r="D2286" s="34" t="s">
        <v>2256</v>
      </c>
      <c r="E2286" s="34" t="s">
        <v>2560</v>
      </c>
      <c r="F2286" s="35">
        <v>811385</v>
      </c>
      <c r="G2286" s="36" t="s">
        <v>2255</v>
      </c>
      <c r="H2286" s="35">
        <v>81139</v>
      </c>
      <c r="I2286" s="34" t="s">
        <v>2308</v>
      </c>
      <c r="J2286" s="34" t="s">
        <v>2309</v>
      </c>
      <c r="K2286" s="50">
        <f t="shared" si="139"/>
        <v>22367</v>
      </c>
      <c r="L2286" s="38">
        <f t="shared" si="140"/>
        <v>892524</v>
      </c>
      <c r="M2286" t="str">
        <f t="shared" si="141"/>
        <v/>
      </c>
      <c r="N2286"/>
      <c r="O2286"/>
      <c r="P2286"/>
      <c r="Q2286"/>
      <c r="R2286"/>
      <c r="S2286"/>
    </row>
    <row r="2287" spans="1:19" s="75" customFormat="1" hidden="1" outlineLevel="1">
      <c r="A2287"/>
      <c r="B2287" s="33">
        <v>45034</v>
      </c>
      <c r="C2287" s="34" t="s">
        <v>5188</v>
      </c>
      <c r="D2287" s="34" t="s">
        <v>2256</v>
      </c>
      <c r="E2287" s="34" t="s">
        <v>2565</v>
      </c>
      <c r="F2287" s="35">
        <v>2383625</v>
      </c>
      <c r="G2287" s="36" t="s">
        <v>2255</v>
      </c>
      <c r="H2287" s="35">
        <v>238363</v>
      </c>
      <c r="I2287" s="34" t="s">
        <v>2565</v>
      </c>
      <c r="J2287" s="34" t="s">
        <v>2566</v>
      </c>
      <c r="K2287" s="50">
        <f t="shared" si="139"/>
        <v>22368</v>
      </c>
      <c r="L2287" s="38">
        <f t="shared" si="140"/>
        <v>2621988</v>
      </c>
      <c r="M2287" t="str">
        <f t="shared" si="141"/>
        <v/>
      </c>
      <c r="N2287"/>
      <c r="O2287"/>
      <c r="P2287"/>
      <c r="Q2287"/>
      <c r="R2287"/>
      <c r="S2287"/>
    </row>
    <row r="2288" spans="1:19" s="75" customFormat="1" outlineLevel="1">
      <c r="B2288" s="69">
        <v>44993</v>
      </c>
      <c r="C2288" s="70" t="s">
        <v>6663</v>
      </c>
      <c r="D2288" s="70" t="s">
        <v>3460</v>
      </c>
      <c r="E2288" s="70" t="s">
        <v>6664</v>
      </c>
      <c r="F2288" s="71">
        <v>-732720</v>
      </c>
      <c r="G2288" s="72" t="s">
        <v>2255</v>
      </c>
      <c r="H2288" s="71">
        <v>-73272</v>
      </c>
      <c r="I2288" s="70" t="s">
        <v>2308</v>
      </c>
      <c r="J2288" s="70" t="s">
        <v>2309</v>
      </c>
      <c r="K2288" s="75">
        <f t="shared" si="139"/>
        <v>7747</v>
      </c>
      <c r="L2288" s="74">
        <f t="shared" si="140"/>
        <v>-805992</v>
      </c>
      <c r="M2288" s="75" t="str">
        <f t="shared" si="141"/>
        <v>HT</v>
      </c>
      <c r="Q2288" s="75">
        <f>+VLOOKUP(K2288,'20,04,2023'!Q$25:R$1054,2,0)</f>
        <v>-805992</v>
      </c>
      <c r="R2288" s="74">
        <f>+L2288-Q2288</f>
        <v>0</v>
      </c>
      <c r="S2288" s="75" t="s">
        <v>8323</v>
      </c>
    </row>
    <row r="2289" spans="1:19" s="75" customFormat="1" outlineLevel="1">
      <c r="B2289" s="69">
        <v>44993</v>
      </c>
      <c r="C2289" s="70" t="s">
        <v>6665</v>
      </c>
      <c r="D2289" s="70" t="s">
        <v>3460</v>
      </c>
      <c r="E2289" s="70" t="s">
        <v>6666</v>
      </c>
      <c r="F2289" s="71">
        <v>-427969</v>
      </c>
      <c r="G2289" s="72" t="s">
        <v>2255</v>
      </c>
      <c r="H2289" s="71">
        <v>-42797</v>
      </c>
      <c r="I2289" s="70" t="s">
        <v>2308</v>
      </c>
      <c r="J2289" s="70" t="s">
        <v>2309</v>
      </c>
      <c r="K2289" s="75">
        <f t="shared" si="139"/>
        <v>7798</v>
      </c>
      <c r="L2289" s="74">
        <f t="shared" si="140"/>
        <v>-470766</v>
      </c>
      <c r="M2289" s="75" t="str">
        <f t="shared" si="141"/>
        <v>HT</v>
      </c>
      <c r="Q2289" s="75">
        <f>+VLOOKUP(K2289,'20,04,2023'!Q$25:R$1054,2,0)</f>
        <v>-470766</v>
      </c>
      <c r="R2289" s="74">
        <f>+L2289-Q2289</f>
        <v>0</v>
      </c>
      <c r="S2289" s="75" t="s">
        <v>8323</v>
      </c>
    </row>
    <row r="2290" spans="1:19" s="75" customFormat="1" outlineLevel="1">
      <c r="B2290" s="69">
        <v>44993</v>
      </c>
      <c r="C2290" s="70" t="s">
        <v>6667</v>
      </c>
      <c r="D2290" s="70" t="s">
        <v>3460</v>
      </c>
      <c r="E2290" s="70" t="s">
        <v>6668</v>
      </c>
      <c r="F2290" s="71">
        <v>-593286</v>
      </c>
      <c r="G2290" s="72" t="s">
        <v>2255</v>
      </c>
      <c r="H2290" s="71">
        <v>-59329</v>
      </c>
      <c r="I2290" s="70" t="s">
        <v>2308</v>
      </c>
      <c r="J2290" s="70" t="s">
        <v>2309</v>
      </c>
      <c r="K2290" s="75">
        <f t="shared" si="139"/>
        <v>7799</v>
      </c>
      <c r="L2290" s="74">
        <f t="shared" si="140"/>
        <v>-652615</v>
      </c>
      <c r="M2290" s="75" t="str">
        <f t="shared" si="141"/>
        <v>HT</v>
      </c>
      <c r="Q2290" s="75">
        <f>+VLOOKUP(K2290,'20,04,2023'!Q$25:R$1054,2,0)</f>
        <v>-652615</v>
      </c>
      <c r="R2290" s="74">
        <f>+L2290-Q2290</f>
        <v>0</v>
      </c>
      <c r="S2290" s="75" t="s">
        <v>8323</v>
      </c>
    </row>
    <row r="2291" spans="1:19" s="75" customFormat="1" outlineLevel="1">
      <c r="B2291" s="69">
        <v>44993</v>
      </c>
      <c r="C2291" s="70" t="s">
        <v>6669</v>
      </c>
      <c r="D2291" s="70" t="s">
        <v>3460</v>
      </c>
      <c r="E2291" s="70" t="s">
        <v>6670</v>
      </c>
      <c r="F2291" s="71">
        <v>-506032</v>
      </c>
      <c r="G2291" s="72" t="s">
        <v>2255</v>
      </c>
      <c r="H2291" s="71">
        <v>-50603</v>
      </c>
      <c r="I2291" s="70" t="s">
        <v>2308</v>
      </c>
      <c r="J2291" s="70" t="s">
        <v>2309</v>
      </c>
      <c r="K2291" s="75">
        <f t="shared" si="139"/>
        <v>7831</v>
      </c>
      <c r="L2291" s="74">
        <f t="shared" si="140"/>
        <v>-556635</v>
      </c>
      <c r="M2291" s="75" t="str">
        <f t="shared" si="141"/>
        <v>HT</v>
      </c>
      <c r="Q2291" s="75">
        <f>+VLOOKUP(K2291,'20,04,2023'!Q$25:R$1054,2,0)</f>
        <v>-556635</v>
      </c>
      <c r="R2291" s="74">
        <f>+L2291-Q2291</f>
        <v>0</v>
      </c>
      <c r="S2291" s="75" t="s">
        <v>8323</v>
      </c>
    </row>
    <row r="2292" spans="1:19" s="75" customFormat="1" hidden="1" outlineLevel="1">
      <c r="A2292"/>
      <c r="B2292" s="33">
        <v>44993</v>
      </c>
      <c r="C2292" s="34" t="s">
        <v>6671</v>
      </c>
      <c r="D2292" s="34" t="s">
        <v>3460</v>
      </c>
      <c r="E2292" s="34" t="s">
        <v>6672</v>
      </c>
      <c r="F2292" s="35">
        <v>-264600</v>
      </c>
      <c r="G2292" s="36" t="s">
        <v>2255</v>
      </c>
      <c r="H2292" s="35">
        <v>-26460</v>
      </c>
      <c r="I2292" s="34" t="s">
        <v>2308</v>
      </c>
      <c r="J2292" s="34" t="s">
        <v>2309</v>
      </c>
      <c r="K2292">
        <f t="shared" si="139"/>
        <v>7832</v>
      </c>
      <c r="L2292" s="38">
        <f t="shared" si="140"/>
        <v>-291060</v>
      </c>
      <c r="M2292" t="str">
        <f t="shared" si="141"/>
        <v>HT</v>
      </c>
      <c r="N2292"/>
      <c r="O2292"/>
      <c r="P2292"/>
      <c r="Q2292" t="e">
        <f>+VLOOKUP(K2292,'22.04.2023'!O$182:P$408,2,0)</f>
        <v>#N/A</v>
      </c>
      <c r="R2292"/>
      <c r="S2292"/>
    </row>
    <row r="2293" spans="1:19" s="75" customFormat="1" outlineLevel="1">
      <c r="B2293" s="69">
        <v>44993</v>
      </c>
      <c r="C2293" s="70" t="s">
        <v>3726</v>
      </c>
      <c r="D2293" s="70" t="s">
        <v>2256</v>
      </c>
      <c r="E2293" s="70" t="s">
        <v>2575</v>
      </c>
      <c r="F2293" s="71">
        <v>584084</v>
      </c>
      <c r="G2293" s="72" t="s">
        <v>2255</v>
      </c>
      <c r="H2293" s="71">
        <v>58408</v>
      </c>
      <c r="I2293" s="70" t="s">
        <v>2308</v>
      </c>
      <c r="J2293" s="70" t="s">
        <v>2309</v>
      </c>
      <c r="K2293" s="73">
        <f t="shared" si="139"/>
        <v>11542</v>
      </c>
      <c r="L2293" s="74">
        <f t="shared" si="140"/>
        <v>642492</v>
      </c>
      <c r="M2293" s="75" t="str">
        <f t="shared" si="141"/>
        <v/>
      </c>
      <c r="Q2293" s="75">
        <f>+VLOOKUP(K2293,'20,04,2023'!Q$20:R$1052,2,0)</f>
        <v>642492</v>
      </c>
      <c r="R2293" s="74">
        <f>Q2293-L2293</f>
        <v>0</v>
      </c>
      <c r="S2293" s="75" t="s">
        <v>8324</v>
      </c>
    </row>
    <row r="2294" spans="1:19" s="75" customFormat="1" outlineLevel="1">
      <c r="B2294" s="69">
        <v>44993</v>
      </c>
      <c r="C2294" s="70" t="s">
        <v>3727</v>
      </c>
      <c r="D2294" s="70" t="s">
        <v>2256</v>
      </c>
      <c r="E2294" s="70" t="s">
        <v>2337</v>
      </c>
      <c r="F2294" s="71">
        <v>553467</v>
      </c>
      <c r="G2294" s="72" t="s">
        <v>2255</v>
      </c>
      <c r="H2294" s="71">
        <v>55347</v>
      </c>
      <c r="I2294" s="70" t="s">
        <v>2308</v>
      </c>
      <c r="J2294" s="70" t="s">
        <v>2309</v>
      </c>
      <c r="K2294" s="73">
        <f t="shared" si="139"/>
        <v>11544</v>
      </c>
      <c r="L2294" s="74">
        <f t="shared" si="140"/>
        <v>608814</v>
      </c>
      <c r="M2294" s="75" t="str">
        <f t="shared" si="141"/>
        <v/>
      </c>
      <c r="Q2294" s="75">
        <f>+VLOOKUP(K2294,'20,04,2023'!Q$20:R$1052,2,0)</f>
        <v>608814</v>
      </c>
      <c r="R2294" s="74">
        <f>Q2294-L2294</f>
        <v>0</v>
      </c>
      <c r="S2294" s="75" t="s">
        <v>8324</v>
      </c>
    </row>
    <row r="2295" spans="1:19" s="75" customFormat="1" outlineLevel="1">
      <c r="B2295" s="69">
        <v>44993</v>
      </c>
      <c r="C2295" s="70" t="s">
        <v>3728</v>
      </c>
      <c r="D2295" s="70" t="s">
        <v>2256</v>
      </c>
      <c r="E2295" s="70" t="s">
        <v>3729</v>
      </c>
      <c r="F2295" s="71">
        <v>804393</v>
      </c>
      <c r="G2295" s="72" t="s">
        <v>2255</v>
      </c>
      <c r="H2295" s="71">
        <v>80439</v>
      </c>
      <c r="I2295" s="70" t="s">
        <v>2308</v>
      </c>
      <c r="J2295" s="70" t="s">
        <v>2309</v>
      </c>
      <c r="K2295" s="73">
        <f t="shared" si="139"/>
        <v>11546</v>
      </c>
      <c r="L2295" s="74">
        <f t="shared" si="140"/>
        <v>884832</v>
      </c>
      <c r="M2295" s="75" t="str">
        <f t="shared" si="141"/>
        <v/>
      </c>
      <c r="Q2295" s="75">
        <f>+VLOOKUP(K2295,'20,04,2023'!Q$20:R$1052,2,0)</f>
        <v>884832</v>
      </c>
      <c r="R2295" s="74">
        <f>Q2295-L2295</f>
        <v>0</v>
      </c>
      <c r="S2295" s="75" t="s">
        <v>8324</v>
      </c>
    </row>
    <row r="2296" spans="1:19" s="75" customFormat="1" hidden="1" outlineLevel="1">
      <c r="A2296"/>
      <c r="B2296" s="33">
        <v>44993</v>
      </c>
      <c r="C2296" s="34" t="s">
        <v>3730</v>
      </c>
      <c r="D2296" s="34" t="s">
        <v>2256</v>
      </c>
      <c r="E2296" s="34" t="s">
        <v>3729</v>
      </c>
      <c r="F2296" s="35">
        <v>318150</v>
      </c>
      <c r="G2296" s="36" t="s">
        <v>2255</v>
      </c>
      <c r="H2296" s="35">
        <v>31815</v>
      </c>
      <c r="I2296" s="34" t="s">
        <v>2308</v>
      </c>
      <c r="J2296" s="34" t="s">
        <v>2309</v>
      </c>
      <c r="K2296" s="50">
        <f t="shared" si="139"/>
        <v>11547</v>
      </c>
      <c r="L2296" s="38">
        <f t="shared" si="140"/>
        <v>349965</v>
      </c>
      <c r="M2296" t="str">
        <f t="shared" si="141"/>
        <v/>
      </c>
      <c r="N2296"/>
      <c r="O2296"/>
      <c r="P2296"/>
      <c r="Q2296"/>
      <c r="R2296"/>
      <c r="S2296"/>
    </row>
    <row r="2297" spans="1:19" s="75" customFormat="1" outlineLevel="1">
      <c r="B2297" s="69">
        <v>44993</v>
      </c>
      <c r="C2297" s="70" t="s">
        <v>3731</v>
      </c>
      <c r="D2297" s="70" t="s">
        <v>2256</v>
      </c>
      <c r="E2297" s="70" t="s">
        <v>2329</v>
      </c>
      <c r="F2297" s="71">
        <v>922445</v>
      </c>
      <c r="G2297" s="72" t="s">
        <v>2255</v>
      </c>
      <c r="H2297" s="71">
        <v>92245</v>
      </c>
      <c r="I2297" s="70" t="s">
        <v>2308</v>
      </c>
      <c r="J2297" s="70" t="s">
        <v>2309</v>
      </c>
      <c r="K2297" s="73">
        <f t="shared" si="139"/>
        <v>11549</v>
      </c>
      <c r="L2297" s="74">
        <f t="shared" si="140"/>
        <v>1014690</v>
      </c>
      <c r="M2297" s="75" t="str">
        <f t="shared" si="141"/>
        <v/>
      </c>
      <c r="Q2297" s="75">
        <f>+VLOOKUP(K2297,'20,04,2023'!Q$20:R$1052,2,0)</f>
        <v>1014690</v>
      </c>
      <c r="R2297" s="74">
        <f>Q2297-L2297</f>
        <v>0</v>
      </c>
      <c r="S2297" s="75" t="s">
        <v>8324</v>
      </c>
    </row>
    <row r="2298" spans="1:19" s="75" customFormat="1" hidden="1" outlineLevel="1">
      <c r="A2298"/>
      <c r="B2298" s="33">
        <v>44993</v>
      </c>
      <c r="C2298" s="34" t="s">
        <v>3732</v>
      </c>
      <c r="D2298" s="34" t="s">
        <v>2256</v>
      </c>
      <c r="E2298" s="34" t="s">
        <v>2329</v>
      </c>
      <c r="F2298" s="35">
        <v>530250</v>
      </c>
      <c r="G2298" s="36" t="s">
        <v>2255</v>
      </c>
      <c r="H2298" s="35">
        <v>53025</v>
      </c>
      <c r="I2298" s="34" t="s">
        <v>2308</v>
      </c>
      <c r="J2298" s="34" t="s">
        <v>2309</v>
      </c>
      <c r="K2298" s="50">
        <f t="shared" si="139"/>
        <v>11550</v>
      </c>
      <c r="L2298" s="38">
        <f t="shared" si="140"/>
        <v>583275</v>
      </c>
      <c r="M2298" t="str">
        <f t="shared" si="141"/>
        <v/>
      </c>
      <c r="N2298"/>
      <c r="O2298"/>
      <c r="P2298"/>
      <c r="Q2298"/>
      <c r="R2298"/>
      <c r="S2298"/>
    </row>
    <row r="2299" spans="1:19" hidden="1" outlineLevel="1">
      <c r="B2299" s="33">
        <v>45035</v>
      </c>
      <c r="C2299" s="34" t="s">
        <v>5201</v>
      </c>
      <c r="D2299" s="34" t="s">
        <v>2256</v>
      </c>
      <c r="E2299" s="34" t="s">
        <v>2377</v>
      </c>
      <c r="F2299" s="35">
        <v>726000</v>
      </c>
      <c r="G2299" s="36" t="s">
        <v>2255</v>
      </c>
      <c r="H2299" s="35">
        <v>72600</v>
      </c>
      <c r="I2299" s="34" t="s">
        <v>2308</v>
      </c>
      <c r="J2299" s="34" t="s">
        <v>2309</v>
      </c>
      <c r="K2299" s="50">
        <f t="shared" si="139"/>
        <v>22399</v>
      </c>
      <c r="L2299" s="38">
        <f t="shared" si="140"/>
        <v>798600</v>
      </c>
      <c r="M2299" t="str">
        <f t="shared" si="141"/>
        <v/>
      </c>
    </row>
    <row r="2300" spans="1:19" outlineLevel="1">
      <c r="A2300" s="75"/>
      <c r="B2300" s="69">
        <v>44993</v>
      </c>
      <c r="C2300" s="70" t="s">
        <v>3735</v>
      </c>
      <c r="D2300" s="70" t="s">
        <v>2256</v>
      </c>
      <c r="E2300" s="70" t="s">
        <v>3736</v>
      </c>
      <c r="F2300" s="71">
        <v>724353</v>
      </c>
      <c r="G2300" s="72" t="s">
        <v>2255</v>
      </c>
      <c r="H2300" s="71">
        <v>72435</v>
      </c>
      <c r="I2300" s="70" t="s">
        <v>2308</v>
      </c>
      <c r="J2300" s="70" t="s">
        <v>2309</v>
      </c>
      <c r="K2300" s="73">
        <f t="shared" si="139"/>
        <v>11552</v>
      </c>
      <c r="L2300" s="74">
        <f t="shared" si="140"/>
        <v>796788</v>
      </c>
      <c r="M2300" s="75" t="str">
        <f t="shared" si="141"/>
        <v/>
      </c>
      <c r="N2300" s="75"/>
      <c r="O2300" s="75"/>
      <c r="P2300" s="75"/>
      <c r="Q2300" s="75">
        <f>+VLOOKUP(K2300,'20,04,2023'!Q$20:R$1052,2,0)</f>
        <v>796788</v>
      </c>
      <c r="R2300" s="74">
        <f>Q2300-L2300</f>
        <v>0</v>
      </c>
      <c r="S2300" s="75" t="s">
        <v>8324</v>
      </c>
    </row>
    <row r="2301" spans="1:19" s="75" customFormat="1" outlineLevel="1">
      <c r="B2301" s="69">
        <v>44993</v>
      </c>
      <c r="C2301" s="70" t="s">
        <v>3737</v>
      </c>
      <c r="D2301" s="70" t="s">
        <v>2256</v>
      </c>
      <c r="E2301" s="70" t="s">
        <v>3738</v>
      </c>
      <c r="F2301" s="71">
        <v>1173355</v>
      </c>
      <c r="G2301" s="72" t="s">
        <v>2255</v>
      </c>
      <c r="H2301" s="71">
        <v>117336</v>
      </c>
      <c r="I2301" s="70" t="s">
        <v>2308</v>
      </c>
      <c r="J2301" s="70" t="s">
        <v>2309</v>
      </c>
      <c r="K2301" s="73">
        <f t="shared" si="139"/>
        <v>11553</v>
      </c>
      <c r="L2301" s="74">
        <f t="shared" si="140"/>
        <v>1290691</v>
      </c>
      <c r="M2301" s="75" t="str">
        <f t="shared" si="141"/>
        <v/>
      </c>
      <c r="Q2301" s="75">
        <f>+VLOOKUP(K2301,'20,04,2023'!Q$20:R$1052,2,0)</f>
        <v>1290691</v>
      </c>
      <c r="R2301" s="74">
        <f>Q2301-L2301</f>
        <v>0</v>
      </c>
      <c r="S2301" s="75" t="s">
        <v>8324</v>
      </c>
    </row>
    <row r="2302" spans="1:19" s="75" customFormat="1" hidden="1" outlineLevel="1">
      <c r="A2302"/>
      <c r="B2302" s="33">
        <v>44993</v>
      </c>
      <c r="C2302" s="34" t="s">
        <v>3739</v>
      </c>
      <c r="D2302" s="34" t="s">
        <v>2256</v>
      </c>
      <c r="E2302" s="34" t="s">
        <v>3740</v>
      </c>
      <c r="F2302" s="35">
        <v>1060500</v>
      </c>
      <c r="G2302" s="36" t="s">
        <v>2255</v>
      </c>
      <c r="H2302" s="35">
        <v>106050</v>
      </c>
      <c r="I2302" s="34" t="s">
        <v>2406</v>
      </c>
      <c r="J2302" s="34" t="s">
        <v>2407</v>
      </c>
      <c r="K2302" s="50">
        <f t="shared" si="139"/>
        <v>11778</v>
      </c>
      <c r="L2302" s="38">
        <f t="shared" si="140"/>
        <v>1166550</v>
      </c>
      <c r="M2302" t="str">
        <f t="shared" si="141"/>
        <v/>
      </c>
      <c r="N2302"/>
      <c r="O2302"/>
      <c r="P2302"/>
      <c r="Q2302"/>
      <c r="R2302"/>
      <c r="S2302"/>
    </row>
    <row r="2303" spans="1:19" s="75" customFormat="1" outlineLevel="1">
      <c r="B2303" s="69">
        <v>44993</v>
      </c>
      <c r="C2303" s="70" t="s">
        <v>3741</v>
      </c>
      <c r="D2303" s="70" t="s">
        <v>2256</v>
      </c>
      <c r="E2303" s="70" t="s">
        <v>3742</v>
      </c>
      <c r="F2303" s="71">
        <v>584084</v>
      </c>
      <c r="G2303" s="72" t="s">
        <v>2255</v>
      </c>
      <c r="H2303" s="71">
        <v>58408</v>
      </c>
      <c r="I2303" s="70" t="s">
        <v>2308</v>
      </c>
      <c r="J2303" s="70" t="s">
        <v>2309</v>
      </c>
      <c r="K2303" s="73">
        <f t="shared" si="139"/>
        <v>11781</v>
      </c>
      <c r="L2303" s="74">
        <f t="shared" si="140"/>
        <v>642492</v>
      </c>
      <c r="M2303" s="75" t="str">
        <f t="shared" si="141"/>
        <v/>
      </c>
      <c r="Q2303" s="75">
        <f>+VLOOKUP(K2303,'20,04,2023'!Q$20:R$1052,2,0)</f>
        <v>642492</v>
      </c>
      <c r="R2303" s="74">
        <f>Q2303-L2303</f>
        <v>0</v>
      </c>
      <c r="S2303" s="75" t="s">
        <v>8324</v>
      </c>
    </row>
    <row r="2304" spans="1:19" hidden="1" outlineLevel="1">
      <c r="B2304" s="33">
        <v>45035</v>
      </c>
      <c r="C2304" s="34" t="s">
        <v>5209</v>
      </c>
      <c r="D2304" s="34" t="s">
        <v>2256</v>
      </c>
      <c r="E2304" s="34" t="s">
        <v>5210</v>
      </c>
      <c r="F2304" s="35">
        <v>943328</v>
      </c>
      <c r="G2304" s="36" t="s">
        <v>2255</v>
      </c>
      <c r="H2304" s="35">
        <v>94333</v>
      </c>
      <c r="I2304" s="34" t="s">
        <v>2504</v>
      </c>
      <c r="J2304" s="34" t="s">
        <v>2505</v>
      </c>
      <c r="K2304" s="50">
        <f t="shared" si="139"/>
        <v>22404</v>
      </c>
      <c r="L2304" s="38">
        <f t="shared" si="140"/>
        <v>1037661</v>
      </c>
      <c r="M2304" t="str">
        <f t="shared" si="141"/>
        <v/>
      </c>
    </row>
    <row r="2305" spans="1:19" s="75" customFormat="1" outlineLevel="1">
      <c r="B2305" s="69">
        <v>44993</v>
      </c>
      <c r="C2305" s="70" t="s">
        <v>3744</v>
      </c>
      <c r="D2305" s="70" t="s">
        <v>2256</v>
      </c>
      <c r="E2305" s="70" t="s">
        <v>3572</v>
      </c>
      <c r="F2305" s="71">
        <v>1167378</v>
      </c>
      <c r="G2305" s="72" t="s">
        <v>2255</v>
      </c>
      <c r="H2305" s="71">
        <v>116738</v>
      </c>
      <c r="I2305" s="70" t="s">
        <v>2308</v>
      </c>
      <c r="J2305" s="70" t="s">
        <v>2309</v>
      </c>
      <c r="K2305" s="73">
        <f t="shared" si="139"/>
        <v>11806</v>
      </c>
      <c r="L2305" s="74">
        <f t="shared" si="140"/>
        <v>1284116</v>
      </c>
      <c r="M2305" s="75" t="str">
        <f t="shared" si="141"/>
        <v/>
      </c>
      <c r="Q2305" s="75">
        <f>+VLOOKUP(K2305,'20,04,2023'!Q$20:R$1052,2,0)</f>
        <v>1284116</v>
      </c>
      <c r="R2305" s="74">
        <f>Q2305-L2305</f>
        <v>0</v>
      </c>
      <c r="S2305" s="75" t="s">
        <v>8324</v>
      </c>
    </row>
    <row r="2306" spans="1:19" s="75" customFormat="1" outlineLevel="1">
      <c r="B2306" s="69">
        <v>44993</v>
      </c>
      <c r="C2306" s="70" t="s">
        <v>3745</v>
      </c>
      <c r="D2306" s="70" t="s">
        <v>2256</v>
      </c>
      <c r="E2306" s="70" t="s">
        <v>2492</v>
      </c>
      <c r="F2306" s="71">
        <v>1061211</v>
      </c>
      <c r="G2306" s="72" t="s">
        <v>2255</v>
      </c>
      <c r="H2306" s="71">
        <v>106121</v>
      </c>
      <c r="I2306" s="70" t="s">
        <v>2308</v>
      </c>
      <c r="J2306" s="70" t="s">
        <v>2309</v>
      </c>
      <c r="K2306" s="73">
        <f t="shared" si="139"/>
        <v>11807</v>
      </c>
      <c r="L2306" s="74">
        <f t="shared" si="140"/>
        <v>1167332</v>
      </c>
      <c r="M2306" s="75" t="str">
        <f t="shared" si="141"/>
        <v/>
      </c>
      <c r="Q2306" s="75">
        <f>+VLOOKUP(K2306,'20,04,2023'!Q$20:R$1052,2,0)</f>
        <v>1167332</v>
      </c>
      <c r="R2306" s="74">
        <f>Q2306-L2306</f>
        <v>0</v>
      </c>
      <c r="S2306" s="75" t="s">
        <v>8324</v>
      </c>
    </row>
    <row r="2307" spans="1:19" s="75" customFormat="1" outlineLevel="1">
      <c r="B2307" s="69">
        <v>44993</v>
      </c>
      <c r="C2307" s="70" t="s">
        <v>6673</v>
      </c>
      <c r="D2307" s="70" t="s">
        <v>2256</v>
      </c>
      <c r="E2307" s="70" t="s">
        <v>5666</v>
      </c>
      <c r="F2307" s="71">
        <v>2519900</v>
      </c>
      <c r="G2307" s="72" t="s">
        <v>2255</v>
      </c>
      <c r="H2307" s="71">
        <v>251990</v>
      </c>
      <c r="I2307" s="70" t="s">
        <v>2666</v>
      </c>
      <c r="J2307" s="70" t="s">
        <v>2667</v>
      </c>
      <c r="K2307" s="73">
        <f t="shared" si="139"/>
        <v>11809</v>
      </c>
      <c r="L2307" s="74">
        <f t="shared" si="140"/>
        <v>2771890</v>
      </c>
      <c r="M2307" s="75" t="str">
        <f t="shared" si="141"/>
        <v/>
      </c>
      <c r="Q2307" s="75">
        <f>+VLOOKUP(K2307,'20,04,2023'!Q$20:R$1052,2,0)</f>
        <v>2771890</v>
      </c>
      <c r="R2307" s="74">
        <f>Q2307-L2307</f>
        <v>0</v>
      </c>
      <c r="S2307" s="75" t="s">
        <v>8324</v>
      </c>
    </row>
    <row r="2308" spans="1:19" hidden="1" outlineLevel="1">
      <c r="B2308" s="33">
        <v>44993</v>
      </c>
      <c r="C2308" s="34" t="s">
        <v>3746</v>
      </c>
      <c r="D2308" s="34" t="s">
        <v>2256</v>
      </c>
      <c r="E2308" s="34" t="s">
        <v>3747</v>
      </c>
      <c r="F2308" s="35">
        <v>333174</v>
      </c>
      <c r="G2308" s="36" t="s">
        <v>2255</v>
      </c>
      <c r="H2308" s="35">
        <v>33317</v>
      </c>
      <c r="I2308" s="34" t="s">
        <v>2308</v>
      </c>
      <c r="J2308" s="34" t="s">
        <v>2309</v>
      </c>
      <c r="K2308" s="50">
        <f t="shared" ref="K2308:K2371" si="142">+C2308*1</f>
        <v>11810</v>
      </c>
      <c r="L2308" s="38">
        <f t="shared" ref="L2308:L2371" si="143">+F2308+H2308</f>
        <v>366491</v>
      </c>
      <c r="M2308" t="str">
        <f t="shared" ref="M2308:M2371" si="144">+IF(L2308&gt;=0,"","HT")</f>
        <v/>
      </c>
    </row>
    <row r="2309" spans="1:19" s="75" customFormat="1" outlineLevel="1">
      <c r="B2309" s="69">
        <v>44993</v>
      </c>
      <c r="C2309" s="70" t="s">
        <v>3748</v>
      </c>
      <c r="D2309" s="70" t="s">
        <v>2256</v>
      </c>
      <c r="E2309" s="70" t="s">
        <v>2359</v>
      </c>
      <c r="F2309" s="71">
        <v>804393</v>
      </c>
      <c r="G2309" s="72" t="s">
        <v>2255</v>
      </c>
      <c r="H2309" s="71">
        <v>80439</v>
      </c>
      <c r="I2309" s="70" t="s">
        <v>2308</v>
      </c>
      <c r="J2309" s="70" t="s">
        <v>2309</v>
      </c>
      <c r="K2309" s="73">
        <f t="shared" si="142"/>
        <v>11825</v>
      </c>
      <c r="L2309" s="74">
        <f t="shared" si="143"/>
        <v>884832</v>
      </c>
      <c r="M2309" s="75" t="str">
        <f t="shared" si="144"/>
        <v/>
      </c>
      <c r="Q2309" s="75">
        <f>+VLOOKUP(K2309,'20,04,2023'!Q$20:R$1052,2,0)</f>
        <v>884832</v>
      </c>
      <c r="R2309" s="74">
        <f t="shared" ref="R2309:R2319" si="145">Q2309-L2309</f>
        <v>0</v>
      </c>
      <c r="S2309" s="75" t="s">
        <v>8324</v>
      </c>
    </row>
    <row r="2310" spans="1:19" s="75" customFormat="1" outlineLevel="1">
      <c r="B2310" s="69">
        <v>44993</v>
      </c>
      <c r="C2310" s="70" t="s">
        <v>3749</v>
      </c>
      <c r="D2310" s="70" t="s">
        <v>2256</v>
      </c>
      <c r="E2310" s="70" t="s">
        <v>3750</v>
      </c>
      <c r="F2310" s="71">
        <v>1289600</v>
      </c>
      <c r="G2310" s="72" t="s">
        <v>2255</v>
      </c>
      <c r="H2310" s="71">
        <v>128960</v>
      </c>
      <c r="I2310" s="70" t="s">
        <v>2354</v>
      </c>
      <c r="J2310" s="70" t="s">
        <v>2355</v>
      </c>
      <c r="K2310" s="73">
        <f t="shared" si="142"/>
        <v>11826</v>
      </c>
      <c r="L2310" s="74">
        <f t="shared" si="143"/>
        <v>1418560</v>
      </c>
      <c r="M2310" s="75" t="str">
        <f t="shared" si="144"/>
        <v/>
      </c>
      <c r="Q2310" s="75">
        <f>+VLOOKUP(K2310,'20,04,2023'!Q$20:R$1052,2,0)</f>
        <v>1418560</v>
      </c>
      <c r="R2310" s="74">
        <f t="shared" si="145"/>
        <v>0</v>
      </c>
      <c r="S2310" s="75" t="s">
        <v>8324</v>
      </c>
    </row>
    <row r="2311" spans="1:19" s="75" customFormat="1" outlineLevel="1">
      <c r="B2311" s="69">
        <v>44993</v>
      </c>
      <c r="C2311" s="70" t="s">
        <v>3751</v>
      </c>
      <c r="D2311" s="70" t="s">
        <v>2256</v>
      </c>
      <c r="E2311" s="70" t="s">
        <v>3752</v>
      </c>
      <c r="F2311" s="71">
        <v>1392489</v>
      </c>
      <c r="G2311" s="72" t="s">
        <v>2255</v>
      </c>
      <c r="H2311" s="71">
        <v>139249</v>
      </c>
      <c r="I2311" s="70" t="s">
        <v>2308</v>
      </c>
      <c r="J2311" s="70" t="s">
        <v>2309</v>
      </c>
      <c r="K2311" s="73">
        <f t="shared" si="142"/>
        <v>11829</v>
      </c>
      <c r="L2311" s="74">
        <f t="shared" si="143"/>
        <v>1531738</v>
      </c>
      <c r="M2311" s="75" t="str">
        <f t="shared" si="144"/>
        <v/>
      </c>
      <c r="Q2311" s="75">
        <f>+VLOOKUP(K2311,'20,04,2023'!Q$20:R$1052,2,0)</f>
        <v>1531738</v>
      </c>
      <c r="R2311" s="74">
        <f t="shared" si="145"/>
        <v>0</v>
      </c>
      <c r="S2311" s="75" t="s">
        <v>8324</v>
      </c>
    </row>
    <row r="2312" spans="1:19" s="75" customFormat="1" outlineLevel="1">
      <c r="B2312" s="69">
        <v>44993</v>
      </c>
      <c r="C2312" s="70" t="s">
        <v>3753</v>
      </c>
      <c r="D2312" s="70" t="s">
        <v>2256</v>
      </c>
      <c r="E2312" s="70" t="s">
        <v>3754</v>
      </c>
      <c r="F2312" s="71">
        <v>3043740</v>
      </c>
      <c r="G2312" s="72" t="s">
        <v>2255</v>
      </c>
      <c r="H2312" s="71">
        <v>304374</v>
      </c>
      <c r="I2312" s="70" t="s">
        <v>2742</v>
      </c>
      <c r="J2312" s="70" t="s">
        <v>2743</v>
      </c>
      <c r="K2312" s="73">
        <f t="shared" si="142"/>
        <v>11830</v>
      </c>
      <c r="L2312" s="74">
        <f t="shared" si="143"/>
        <v>3348114</v>
      </c>
      <c r="M2312" s="75" t="str">
        <f t="shared" si="144"/>
        <v/>
      </c>
      <c r="Q2312" s="75">
        <f>+VLOOKUP(K2312,'20,04,2023'!Q$20:R$1052,2,0)</f>
        <v>3348114</v>
      </c>
      <c r="R2312" s="74">
        <f t="shared" si="145"/>
        <v>0</v>
      </c>
      <c r="S2312" s="75" t="s">
        <v>8324</v>
      </c>
    </row>
    <row r="2313" spans="1:19" outlineLevel="1">
      <c r="A2313" s="75"/>
      <c r="B2313" s="69">
        <v>44993</v>
      </c>
      <c r="C2313" s="70" t="s">
        <v>6674</v>
      </c>
      <c r="D2313" s="70" t="s">
        <v>2256</v>
      </c>
      <c r="E2313" s="70" t="s">
        <v>5616</v>
      </c>
      <c r="F2313" s="71">
        <v>1441965</v>
      </c>
      <c r="G2313" s="72" t="s">
        <v>2255</v>
      </c>
      <c r="H2313" s="71">
        <v>144197</v>
      </c>
      <c r="I2313" s="70" t="s">
        <v>2265</v>
      </c>
      <c r="J2313" s="70" t="s">
        <v>2266</v>
      </c>
      <c r="K2313" s="73">
        <f t="shared" si="142"/>
        <v>12340</v>
      </c>
      <c r="L2313" s="74">
        <f t="shared" si="143"/>
        <v>1586162</v>
      </c>
      <c r="M2313" s="75" t="str">
        <f t="shared" si="144"/>
        <v/>
      </c>
      <c r="N2313" s="75"/>
      <c r="O2313" s="75"/>
      <c r="P2313" s="75"/>
      <c r="Q2313" s="75">
        <f>+VLOOKUP(K2313,'20,04,2023'!Q$20:R$1052,2,0)</f>
        <v>1586162</v>
      </c>
      <c r="R2313" s="74">
        <f t="shared" si="145"/>
        <v>0</v>
      </c>
      <c r="S2313" s="75" t="s">
        <v>8324</v>
      </c>
    </row>
    <row r="2314" spans="1:19" outlineLevel="1">
      <c r="A2314" s="75"/>
      <c r="B2314" s="69">
        <v>44993</v>
      </c>
      <c r="C2314" s="70" t="s">
        <v>3755</v>
      </c>
      <c r="D2314" s="70" t="s">
        <v>2256</v>
      </c>
      <c r="E2314" s="70" t="s">
        <v>3756</v>
      </c>
      <c r="F2314" s="71">
        <v>333174</v>
      </c>
      <c r="G2314" s="72" t="s">
        <v>2255</v>
      </c>
      <c r="H2314" s="71">
        <v>33317</v>
      </c>
      <c r="I2314" s="70" t="s">
        <v>2591</v>
      </c>
      <c r="J2314" s="70" t="s">
        <v>2592</v>
      </c>
      <c r="K2314" s="73">
        <f t="shared" si="142"/>
        <v>12346</v>
      </c>
      <c r="L2314" s="74">
        <f t="shared" si="143"/>
        <v>366491</v>
      </c>
      <c r="M2314" s="75" t="str">
        <f t="shared" si="144"/>
        <v/>
      </c>
      <c r="N2314" s="75"/>
      <c r="O2314" s="75"/>
      <c r="P2314" s="75"/>
      <c r="Q2314" s="75">
        <f>+VLOOKUP(K2314,'20,04,2023'!Q$20:R$1052,2,0)</f>
        <v>366491</v>
      </c>
      <c r="R2314" s="74">
        <f t="shared" si="145"/>
        <v>0</v>
      </c>
      <c r="S2314" s="75" t="s">
        <v>8324</v>
      </c>
    </row>
    <row r="2315" spans="1:19" outlineLevel="1">
      <c r="A2315" s="75"/>
      <c r="B2315" s="69">
        <v>44993</v>
      </c>
      <c r="C2315" s="70" t="s">
        <v>3757</v>
      </c>
      <c r="D2315" s="70" t="s">
        <v>2256</v>
      </c>
      <c r="E2315" s="70" t="s">
        <v>3758</v>
      </c>
      <c r="F2315" s="71">
        <v>2073065</v>
      </c>
      <c r="G2315" s="72" t="s">
        <v>2255</v>
      </c>
      <c r="H2315" s="71">
        <v>207307</v>
      </c>
      <c r="I2315" s="70" t="s">
        <v>2603</v>
      </c>
      <c r="J2315" s="70" t="s">
        <v>2604</v>
      </c>
      <c r="K2315" s="73">
        <f t="shared" si="142"/>
        <v>12347</v>
      </c>
      <c r="L2315" s="74">
        <f t="shared" si="143"/>
        <v>2280372</v>
      </c>
      <c r="M2315" s="75" t="str">
        <f t="shared" si="144"/>
        <v/>
      </c>
      <c r="N2315" s="75"/>
      <c r="O2315" s="75"/>
      <c r="P2315" s="75"/>
      <c r="Q2315" s="75">
        <f>+VLOOKUP(K2315,'20,04,2023'!Q$20:R$1052,2,0)</f>
        <v>2280372</v>
      </c>
      <c r="R2315" s="74">
        <f t="shared" si="145"/>
        <v>0</v>
      </c>
      <c r="S2315" s="75" t="s">
        <v>8324</v>
      </c>
    </row>
    <row r="2316" spans="1:19" outlineLevel="1">
      <c r="A2316" s="75"/>
      <c r="B2316" s="69">
        <v>44993</v>
      </c>
      <c r="C2316" s="70" t="s">
        <v>3759</v>
      </c>
      <c r="D2316" s="70" t="s">
        <v>2256</v>
      </c>
      <c r="E2316" s="70" t="s">
        <v>3760</v>
      </c>
      <c r="F2316" s="71">
        <v>2619240</v>
      </c>
      <c r="G2316" s="72" t="s">
        <v>2255</v>
      </c>
      <c r="H2316" s="71">
        <v>261924</v>
      </c>
      <c r="I2316" s="70" t="s">
        <v>2621</v>
      </c>
      <c r="J2316" s="70" t="s">
        <v>2622</v>
      </c>
      <c r="K2316" s="73">
        <f t="shared" si="142"/>
        <v>12348</v>
      </c>
      <c r="L2316" s="74">
        <f t="shared" si="143"/>
        <v>2881164</v>
      </c>
      <c r="M2316" s="75" t="str">
        <f t="shared" si="144"/>
        <v/>
      </c>
      <c r="N2316" s="75"/>
      <c r="O2316" s="75"/>
      <c r="P2316" s="75"/>
      <c r="Q2316" s="75">
        <f>+VLOOKUP(K2316,'20,04,2023'!Q$20:R$1052,2,0)</f>
        <v>2881164</v>
      </c>
      <c r="R2316" s="74">
        <f t="shared" si="145"/>
        <v>0</v>
      </c>
      <c r="S2316" s="75" t="s">
        <v>8324</v>
      </c>
    </row>
    <row r="2317" spans="1:19" outlineLevel="1">
      <c r="A2317" s="75"/>
      <c r="B2317" s="69">
        <v>44993</v>
      </c>
      <c r="C2317" s="70" t="s">
        <v>3761</v>
      </c>
      <c r="D2317" s="70" t="s">
        <v>2256</v>
      </c>
      <c r="E2317" s="70" t="s">
        <v>3762</v>
      </c>
      <c r="F2317" s="71">
        <v>555290</v>
      </c>
      <c r="G2317" s="72" t="s">
        <v>2255</v>
      </c>
      <c r="H2317" s="71">
        <v>55529</v>
      </c>
      <c r="I2317" s="70" t="s">
        <v>2599</v>
      </c>
      <c r="J2317" s="70" t="s">
        <v>2600</v>
      </c>
      <c r="K2317" s="73">
        <f t="shared" si="142"/>
        <v>12351</v>
      </c>
      <c r="L2317" s="74">
        <f t="shared" si="143"/>
        <v>610819</v>
      </c>
      <c r="M2317" s="75" t="str">
        <f t="shared" si="144"/>
        <v/>
      </c>
      <c r="N2317" s="75"/>
      <c r="O2317" s="75"/>
      <c r="P2317" s="75"/>
      <c r="Q2317" s="75">
        <f>+VLOOKUP(K2317,'20,04,2023'!Q$20:R$1052,2,0)</f>
        <v>610819</v>
      </c>
      <c r="R2317" s="74">
        <f t="shared" si="145"/>
        <v>0</v>
      </c>
      <c r="S2317" s="75" t="s">
        <v>8324</v>
      </c>
    </row>
    <row r="2318" spans="1:19" outlineLevel="1">
      <c r="A2318" s="75"/>
      <c r="B2318" s="69">
        <v>44993</v>
      </c>
      <c r="C2318" s="70" t="s">
        <v>3763</v>
      </c>
      <c r="D2318" s="70" t="s">
        <v>2256</v>
      </c>
      <c r="E2318" s="70" t="s">
        <v>3764</v>
      </c>
      <c r="F2318" s="71">
        <v>6071100</v>
      </c>
      <c r="G2318" s="72" t="s">
        <v>2255</v>
      </c>
      <c r="H2318" s="71">
        <v>607110</v>
      </c>
      <c r="I2318" s="70" t="s">
        <v>2609</v>
      </c>
      <c r="J2318" s="70" t="s">
        <v>2610</v>
      </c>
      <c r="K2318" s="73">
        <f t="shared" si="142"/>
        <v>12352</v>
      </c>
      <c r="L2318" s="74">
        <f t="shared" si="143"/>
        <v>6678210</v>
      </c>
      <c r="M2318" s="75" t="str">
        <f t="shared" si="144"/>
        <v/>
      </c>
      <c r="N2318" s="75"/>
      <c r="O2318" s="75"/>
      <c r="P2318" s="75"/>
      <c r="Q2318" s="75">
        <f>+VLOOKUP(K2318,'20,04,2023'!Q$20:R$1052,2,0)</f>
        <v>6678210</v>
      </c>
      <c r="R2318" s="74">
        <f t="shared" si="145"/>
        <v>0</v>
      </c>
      <c r="S2318" s="75" t="s">
        <v>8324</v>
      </c>
    </row>
    <row r="2319" spans="1:19" outlineLevel="1">
      <c r="A2319" s="75"/>
      <c r="B2319" s="69">
        <v>44993</v>
      </c>
      <c r="C2319" s="70" t="s">
        <v>3765</v>
      </c>
      <c r="D2319" s="70" t="s">
        <v>2256</v>
      </c>
      <c r="E2319" s="70" t="s">
        <v>3766</v>
      </c>
      <c r="F2319" s="71">
        <v>1979555</v>
      </c>
      <c r="G2319" s="72" t="s">
        <v>2255</v>
      </c>
      <c r="H2319" s="71">
        <v>197956</v>
      </c>
      <c r="I2319" s="70" t="s">
        <v>2613</v>
      </c>
      <c r="J2319" s="70" t="s">
        <v>2614</v>
      </c>
      <c r="K2319" s="73">
        <f t="shared" si="142"/>
        <v>12353</v>
      </c>
      <c r="L2319" s="74">
        <f t="shared" si="143"/>
        <v>2177511</v>
      </c>
      <c r="M2319" s="75" t="str">
        <f t="shared" si="144"/>
        <v/>
      </c>
      <c r="N2319" s="75"/>
      <c r="O2319" s="75"/>
      <c r="P2319" s="75"/>
      <c r="Q2319" s="75">
        <f>+VLOOKUP(K2319,'20,04,2023'!Q$20:R$1052,2,0)</f>
        <v>2177511</v>
      </c>
      <c r="R2319" s="74">
        <f t="shared" si="145"/>
        <v>0</v>
      </c>
      <c r="S2319" s="75" t="s">
        <v>8324</v>
      </c>
    </row>
    <row r="2320" spans="1:19" outlineLevel="1">
      <c r="A2320" s="75"/>
      <c r="B2320" s="69">
        <v>44994</v>
      </c>
      <c r="C2320" s="70" t="s">
        <v>5513</v>
      </c>
      <c r="D2320" s="70" t="s">
        <v>5277</v>
      </c>
      <c r="E2320" s="70" t="s">
        <v>5481</v>
      </c>
      <c r="F2320" s="71">
        <v>-579059</v>
      </c>
      <c r="G2320" s="72" t="s">
        <v>2255</v>
      </c>
      <c r="H2320" s="71">
        <v>-57906</v>
      </c>
      <c r="I2320" s="70" t="s">
        <v>2609</v>
      </c>
      <c r="J2320" s="70" t="s">
        <v>2610</v>
      </c>
      <c r="K2320" s="75">
        <f t="shared" si="142"/>
        <v>246</v>
      </c>
      <c r="L2320" s="74">
        <f t="shared" si="143"/>
        <v>-636965</v>
      </c>
      <c r="M2320" s="75" t="str">
        <f t="shared" si="144"/>
        <v>HT</v>
      </c>
      <c r="N2320" s="75"/>
      <c r="O2320" s="75"/>
      <c r="P2320" s="75"/>
      <c r="Q2320" s="75">
        <f>+VLOOKUP(K2320,'20,04,2023'!Q$25:R$1054,2,0)</f>
        <v>-636965</v>
      </c>
      <c r="R2320" s="74">
        <f>+L2320-Q2320</f>
        <v>0</v>
      </c>
      <c r="S2320" s="75" t="s">
        <v>8323</v>
      </c>
    </row>
    <row r="2321" spans="1:19" s="75" customFormat="1" outlineLevel="1">
      <c r="B2321" s="69">
        <v>44994</v>
      </c>
      <c r="C2321" s="70" t="s">
        <v>6675</v>
      </c>
      <c r="D2321" s="70" t="s">
        <v>3460</v>
      </c>
      <c r="E2321" s="70" t="s">
        <v>6676</v>
      </c>
      <c r="F2321" s="71">
        <v>-796468</v>
      </c>
      <c r="G2321" s="72" t="s">
        <v>2255</v>
      </c>
      <c r="H2321" s="71">
        <v>-79647</v>
      </c>
      <c r="I2321" s="70" t="s">
        <v>2308</v>
      </c>
      <c r="J2321" s="70" t="s">
        <v>2309</v>
      </c>
      <c r="K2321" s="75">
        <f t="shared" si="142"/>
        <v>8043</v>
      </c>
      <c r="L2321" s="74">
        <f t="shared" si="143"/>
        <v>-876115</v>
      </c>
      <c r="M2321" s="75" t="str">
        <f t="shared" si="144"/>
        <v>HT</v>
      </c>
      <c r="Q2321" s="75">
        <f>+VLOOKUP(K2321,'20,04,2023'!Q$25:R$1054,2,0)</f>
        <v>-876115</v>
      </c>
      <c r="R2321" s="74">
        <f>+L2321-Q2321</f>
        <v>0</v>
      </c>
      <c r="S2321" s="75" t="s">
        <v>8323</v>
      </c>
    </row>
    <row r="2322" spans="1:19" s="75" customFormat="1" outlineLevel="1">
      <c r="B2322" s="69">
        <v>44994</v>
      </c>
      <c r="C2322" s="70" t="s">
        <v>6677</v>
      </c>
      <c r="D2322" s="70" t="s">
        <v>3460</v>
      </c>
      <c r="E2322" s="70" t="s">
        <v>6678</v>
      </c>
      <c r="F2322" s="71">
        <v>-111058</v>
      </c>
      <c r="G2322" s="72" t="s">
        <v>2255</v>
      </c>
      <c r="H2322" s="71">
        <v>-11106</v>
      </c>
      <c r="I2322" s="70" t="s">
        <v>2308</v>
      </c>
      <c r="J2322" s="70" t="s">
        <v>2309</v>
      </c>
      <c r="K2322" s="75">
        <f t="shared" si="142"/>
        <v>8077</v>
      </c>
      <c r="L2322" s="74">
        <f t="shared" si="143"/>
        <v>-122164</v>
      </c>
      <c r="M2322" s="75" t="str">
        <f t="shared" si="144"/>
        <v>HT</v>
      </c>
      <c r="Q2322" s="75">
        <f>+VLOOKUP(K2322,'20,04,2023'!Q$25:R$1054,2,0)</f>
        <v>-122164</v>
      </c>
      <c r="R2322" s="74">
        <f>+L2322-Q2322</f>
        <v>0</v>
      </c>
      <c r="S2322" s="75" t="s">
        <v>8323</v>
      </c>
    </row>
    <row r="2323" spans="1:19" s="75" customFormat="1" outlineLevel="1">
      <c r="B2323" s="69">
        <v>44994</v>
      </c>
      <c r="C2323" s="70" t="s">
        <v>3767</v>
      </c>
      <c r="D2323" s="70" t="s">
        <v>2256</v>
      </c>
      <c r="E2323" s="70" t="s">
        <v>3768</v>
      </c>
      <c r="F2323" s="71">
        <v>618065</v>
      </c>
      <c r="G2323" s="72" t="s">
        <v>2255</v>
      </c>
      <c r="H2323" s="71">
        <v>61807</v>
      </c>
      <c r="I2323" s="70" t="s">
        <v>2308</v>
      </c>
      <c r="J2323" s="70" t="s">
        <v>2309</v>
      </c>
      <c r="K2323" s="73">
        <f t="shared" si="142"/>
        <v>12538</v>
      </c>
      <c r="L2323" s="74">
        <f t="shared" si="143"/>
        <v>679872</v>
      </c>
      <c r="M2323" s="75" t="str">
        <f t="shared" si="144"/>
        <v/>
      </c>
      <c r="Q2323" s="75">
        <f>+VLOOKUP(K2323,'20,04,2023'!Q$20:R$1052,2,0)</f>
        <v>679872</v>
      </c>
      <c r="R2323" s="74">
        <f>Q2323-L2323</f>
        <v>0</v>
      </c>
      <c r="S2323" s="75" t="s">
        <v>8324</v>
      </c>
    </row>
    <row r="2324" spans="1:19" s="75" customFormat="1" outlineLevel="1">
      <c r="B2324" s="69">
        <v>44994</v>
      </c>
      <c r="C2324" s="70" t="s">
        <v>3769</v>
      </c>
      <c r="D2324" s="70" t="s">
        <v>2256</v>
      </c>
      <c r="E2324" s="70" t="s">
        <v>3770</v>
      </c>
      <c r="F2324" s="71">
        <v>583689</v>
      </c>
      <c r="G2324" s="72" t="s">
        <v>2255</v>
      </c>
      <c r="H2324" s="71">
        <v>58369</v>
      </c>
      <c r="I2324" s="70" t="s">
        <v>2308</v>
      </c>
      <c r="J2324" s="70" t="s">
        <v>2309</v>
      </c>
      <c r="K2324" s="73">
        <f t="shared" si="142"/>
        <v>12621</v>
      </c>
      <c r="L2324" s="74">
        <f t="shared" si="143"/>
        <v>642058</v>
      </c>
      <c r="M2324" s="75" t="str">
        <f t="shared" si="144"/>
        <v/>
      </c>
      <c r="Q2324" s="75">
        <f>+VLOOKUP(K2324,'20,04,2023'!Q$20:R$1052,2,0)</f>
        <v>642058</v>
      </c>
      <c r="R2324" s="74">
        <f>Q2324-L2324</f>
        <v>0</v>
      </c>
      <c r="S2324" s="75" t="s">
        <v>8324</v>
      </c>
    </row>
    <row r="2325" spans="1:19" s="75" customFormat="1" outlineLevel="1">
      <c r="B2325" s="69">
        <v>44994</v>
      </c>
      <c r="C2325" s="70" t="s">
        <v>3771</v>
      </c>
      <c r="D2325" s="70" t="s">
        <v>2256</v>
      </c>
      <c r="E2325" s="70" t="s">
        <v>3772</v>
      </c>
      <c r="F2325" s="71">
        <v>809438</v>
      </c>
      <c r="G2325" s="72" t="s">
        <v>2255</v>
      </c>
      <c r="H2325" s="71">
        <v>80944</v>
      </c>
      <c r="I2325" s="70" t="s">
        <v>2308</v>
      </c>
      <c r="J2325" s="70" t="s">
        <v>2309</v>
      </c>
      <c r="K2325" s="73">
        <f t="shared" si="142"/>
        <v>12622</v>
      </c>
      <c r="L2325" s="74">
        <f t="shared" si="143"/>
        <v>890382</v>
      </c>
      <c r="M2325" s="75" t="str">
        <f t="shared" si="144"/>
        <v/>
      </c>
      <c r="Q2325" s="75">
        <f>+VLOOKUP(K2325,'20,04,2023'!Q$20:R$1052,2,0)</f>
        <v>890382</v>
      </c>
      <c r="R2325" s="74">
        <f>Q2325-L2325</f>
        <v>0</v>
      </c>
      <c r="S2325" s="75" t="s">
        <v>8324</v>
      </c>
    </row>
    <row r="2326" spans="1:19" outlineLevel="1">
      <c r="A2326" s="75"/>
      <c r="B2326" s="69">
        <v>44994</v>
      </c>
      <c r="C2326" s="70" t="s">
        <v>3773</v>
      </c>
      <c r="D2326" s="70" t="s">
        <v>2256</v>
      </c>
      <c r="E2326" s="70" t="s">
        <v>2521</v>
      </c>
      <c r="F2326" s="71">
        <v>1289600</v>
      </c>
      <c r="G2326" s="72" t="s">
        <v>2255</v>
      </c>
      <c r="H2326" s="71">
        <v>128960</v>
      </c>
      <c r="I2326" s="70" t="s">
        <v>2308</v>
      </c>
      <c r="J2326" s="70" t="s">
        <v>2309</v>
      </c>
      <c r="K2326" s="73">
        <f t="shared" si="142"/>
        <v>12696</v>
      </c>
      <c r="L2326" s="74">
        <f t="shared" si="143"/>
        <v>1418560</v>
      </c>
      <c r="M2326" s="75" t="str">
        <f t="shared" si="144"/>
        <v/>
      </c>
      <c r="N2326" s="75"/>
      <c r="O2326" s="75"/>
      <c r="P2326" s="75"/>
      <c r="Q2326" s="75">
        <f>+VLOOKUP(K2326,'20,04,2023'!Q$20:R$1052,2,0)</f>
        <v>1418560</v>
      </c>
      <c r="R2326" s="74">
        <f>Q2326-L2326</f>
        <v>0</v>
      </c>
      <c r="S2326" s="75" t="s">
        <v>8324</v>
      </c>
    </row>
    <row r="2327" spans="1:19" s="75" customFormat="1" outlineLevel="1">
      <c r="B2327" s="69">
        <v>44994</v>
      </c>
      <c r="C2327" s="70" t="s">
        <v>3774</v>
      </c>
      <c r="D2327" s="70" t="s">
        <v>2256</v>
      </c>
      <c r="E2327" s="70" t="s">
        <v>3775</v>
      </c>
      <c r="F2327" s="71">
        <v>2426790</v>
      </c>
      <c r="G2327" s="72" t="s">
        <v>2255</v>
      </c>
      <c r="H2327" s="71">
        <v>242679</v>
      </c>
      <c r="I2327" s="70" t="s">
        <v>2344</v>
      </c>
      <c r="J2327" s="70" t="s">
        <v>2345</v>
      </c>
      <c r="K2327" s="73">
        <f t="shared" si="142"/>
        <v>12699</v>
      </c>
      <c r="L2327" s="74">
        <f t="shared" si="143"/>
        <v>2669469</v>
      </c>
      <c r="M2327" s="75" t="str">
        <f t="shared" si="144"/>
        <v/>
      </c>
      <c r="Q2327" s="75">
        <f>+VLOOKUP(K2327,'20,04,2023'!Q$20:R$1052,2,0)</f>
        <v>2669469</v>
      </c>
      <c r="R2327" s="74">
        <f>Q2327-L2327</f>
        <v>0</v>
      </c>
      <c r="S2327" s="75" t="s">
        <v>8324</v>
      </c>
    </row>
    <row r="2328" spans="1:19" s="75" customFormat="1" hidden="1" outlineLevel="1">
      <c r="A2328"/>
      <c r="B2328" s="33">
        <v>44994</v>
      </c>
      <c r="C2328" s="34" t="s">
        <v>3776</v>
      </c>
      <c r="D2328" s="34" t="s">
        <v>2256</v>
      </c>
      <c r="E2328" s="34" t="s">
        <v>2401</v>
      </c>
      <c r="F2328" s="35">
        <v>634266</v>
      </c>
      <c r="G2328" s="36" t="s">
        <v>2255</v>
      </c>
      <c r="H2328" s="35">
        <v>63427</v>
      </c>
      <c r="I2328" s="34" t="s">
        <v>2308</v>
      </c>
      <c r="J2328" s="34" t="s">
        <v>2309</v>
      </c>
      <c r="K2328" s="50">
        <f t="shared" si="142"/>
        <v>12717</v>
      </c>
      <c r="L2328" s="38">
        <f t="shared" si="143"/>
        <v>697693</v>
      </c>
      <c r="M2328" t="str">
        <f t="shared" si="144"/>
        <v/>
      </c>
      <c r="N2328"/>
      <c r="O2328"/>
      <c r="P2328"/>
      <c r="Q2328"/>
      <c r="R2328"/>
      <c r="S2328"/>
    </row>
    <row r="2329" spans="1:19" s="75" customFormat="1" hidden="1" outlineLevel="1">
      <c r="A2329"/>
      <c r="B2329" s="33">
        <v>44994</v>
      </c>
      <c r="C2329" s="34" t="s">
        <v>3777</v>
      </c>
      <c r="D2329" s="34" t="s">
        <v>2256</v>
      </c>
      <c r="E2329" s="34" t="s">
        <v>3545</v>
      </c>
      <c r="F2329" s="35">
        <v>318150</v>
      </c>
      <c r="G2329" s="36" t="s">
        <v>2255</v>
      </c>
      <c r="H2329" s="35">
        <v>31815</v>
      </c>
      <c r="I2329" s="34" t="s">
        <v>2308</v>
      </c>
      <c r="J2329" s="34" t="s">
        <v>2309</v>
      </c>
      <c r="K2329" s="50">
        <f t="shared" si="142"/>
        <v>13148</v>
      </c>
      <c r="L2329" s="38">
        <f t="shared" si="143"/>
        <v>349965</v>
      </c>
      <c r="M2329" t="str">
        <f t="shared" si="144"/>
        <v/>
      </c>
      <c r="N2329"/>
      <c r="O2329"/>
      <c r="P2329"/>
      <c r="Q2329"/>
      <c r="R2329"/>
      <c r="S2329"/>
    </row>
    <row r="2330" spans="1:19" outlineLevel="1">
      <c r="A2330" s="75"/>
      <c r="B2330" s="69">
        <v>44994</v>
      </c>
      <c r="C2330" s="70" t="s">
        <v>3778</v>
      </c>
      <c r="D2330" s="70" t="s">
        <v>2256</v>
      </c>
      <c r="E2330" s="70" t="s">
        <v>3545</v>
      </c>
      <c r="F2330" s="71">
        <v>644960</v>
      </c>
      <c r="G2330" s="72" t="s">
        <v>2255</v>
      </c>
      <c r="H2330" s="71">
        <v>64496</v>
      </c>
      <c r="I2330" s="70" t="s">
        <v>2308</v>
      </c>
      <c r="J2330" s="70" t="s">
        <v>2309</v>
      </c>
      <c r="K2330" s="73">
        <f t="shared" si="142"/>
        <v>13149</v>
      </c>
      <c r="L2330" s="74">
        <f t="shared" si="143"/>
        <v>709456</v>
      </c>
      <c r="M2330" s="75" t="str">
        <f t="shared" si="144"/>
        <v/>
      </c>
      <c r="N2330" s="75"/>
      <c r="O2330" s="75"/>
      <c r="P2330" s="75"/>
      <c r="Q2330" s="75">
        <f>+VLOOKUP(K2330,'20,04,2023'!Q$20:R$1052,2,0)</f>
        <v>709456</v>
      </c>
      <c r="R2330" s="74">
        <f>Q2330-L2330</f>
        <v>0</v>
      </c>
      <c r="S2330" s="75" t="s">
        <v>8324</v>
      </c>
    </row>
    <row r="2331" spans="1:19" s="75" customFormat="1" hidden="1" outlineLevel="1">
      <c r="A2331"/>
      <c r="B2331" s="33">
        <v>45036</v>
      </c>
      <c r="C2331" s="34" t="s">
        <v>6985</v>
      </c>
      <c r="D2331" s="34" t="s">
        <v>4794</v>
      </c>
      <c r="E2331" s="34" t="s">
        <v>6986</v>
      </c>
      <c r="F2331" s="35">
        <v>-222116</v>
      </c>
      <c r="G2331" s="36" t="s">
        <v>2255</v>
      </c>
      <c r="H2331" s="35">
        <v>-22212</v>
      </c>
      <c r="I2331" s="34" t="s">
        <v>2512</v>
      </c>
      <c r="J2331" s="34" t="s">
        <v>2513</v>
      </c>
      <c r="K2331">
        <f t="shared" si="142"/>
        <v>345</v>
      </c>
      <c r="L2331" s="38">
        <f t="shared" si="143"/>
        <v>-244328</v>
      </c>
      <c r="M2331" t="str">
        <f t="shared" si="144"/>
        <v>HT</v>
      </c>
      <c r="N2331"/>
      <c r="O2331"/>
      <c r="P2331"/>
      <c r="Q2331" t="e">
        <f>+VLOOKUP(K2331,'22.04.2023'!O$182:P$408,2,0)</f>
        <v>#N/A</v>
      </c>
      <c r="R2331"/>
      <c r="S2331"/>
    </row>
    <row r="2332" spans="1:19" outlineLevel="1">
      <c r="A2332" s="75"/>
      <c r="B2332" s="69">
        <v>44994</v>
      </c>
      <c r="C2332" s="70" t="s">
        <v>3780</v>
      </c>
      <c r="D2332" s="70" t="s">
        <v>2256</v>
      </c>
      <c r="E2332" s="70" t="s">
        <v>3089</v>
      </c>
      <c r="F2332" s="71">
        <v>1009980</v>
      </c>
      <c r="G2332" s="72" t="s">
        <v>2255</v>
      </c>
      <c r="H2332" s="71">
        <v>100998</v>
      </c>
      <c r="I2332" s="70" t="s">
        <v>2308</v>
      </c>
      <c r="J2332" s="70" t="s">
        <v>2309</v>
      </c>
      <c r="K2332" s="73">
        <f t="shared" si="142"/>
        <v>13151</v>
      </c>
      <c r="L2332" s="74">
        <f t="shared" si="143"/>
        <v>1110978</v>
      </c>
      <c r="M2332" s="75" t="str">
        <f t="shared" si="144"/>
        <v/>
      </c>
      <c r="N2332" s="75"/>
      <c r="O2332" s="75"/>
      <c r="P2332" s="75"/>
      <c r="Q2332" s="75">
        <f>+VLOOKUP(K2332,'20,04,2023'!Q$20:R$1052,2,0)</f>
        <v>1110978</v>
      </c>
      <c r="R2332" s="74">
        <f>Q2332-L2332</f>
        <v>0</v>
      </c>
      <c r="S2332" s="75" t="s">
        <v>8324</v>
      </c>
    </row>
    <row r="2333" spans="1:19" outlineLevel="1">
      <c r="A2333" s="75"/>
      <c r="B2333" s="69">
        <v>44994</v>
      </c>
      <c r="C2333" s="70" t="s">
        <v>3781</v>
      </c>
      <c r="D2333" s="70" t="s">
        <v>2256</v>
      </c>
      <c r="E2333" s="70" t="s">
        <v>3782</v>
      </c>
      <c r="F2333" s="71">
        <v>775583</v>
      </c>
      <c r="G2333" s="72" t="s">
        <v>2255</v>
      </c>
      <c r="H2333" s="71">
        <v>77558</v>
      </c>
      <c r="I2333" s="70" t="s">
        <v>2308</v>
      </c>
      <c r="J2333" s="70" t="s">
        <v>2309</v>
      </c>
      <c r="K2333" s="73">
        <f t="shared" si="142"/>
        <v>13152</v>
      </c>
      <c r="L2333" s="74">
        <f t="shared" si="143"/>
        <v>853141</v>
      </c>
      <c r="M2333" s="75" t="str">
        <f t="shared" si="144"/>
        <v/>
      </c>
      <c r="N2333" s="75"/>
      <c r="O2333" s="75"/>
      <c r="P2333" s="75"/>
      <c r="Q2333" s="75">
        <f>+VLOOKUP(K2333,'20,04,2023'!Q$20:R$1052,2,0)</f>
        <v>853141</v>
      </c>
      <c r="R2333" s="74">
        <f>Q2333-L2333</f>
        <v>0</v>
      </c>
      <c r="S2333" s="75" t="s">
        <v>8324</v>
      </c>
    </row>
    <row r="2334" spans="1:19" hidden="1" outlineLevel="1">
      <c r="B2334" s="33">
        <v>44994</v>
      </c>
      <c r="C2334" s="34" t="s">
        <v>3783</v>
      </c>
      <c r="D2334" s="34" t="s">
        <v>2256</v>
      </c>
      <c r="E2334" s="34" t="s">
        <v>3784</v>
      </c>
      <c r="F2334" s="35">
        <v>551250</v>
      </c>
      <c r="G2334" s="36" t="s">
        <v>2255</v>
      </c>
      <c r="H2334" s="35">
        <v>55125</v>
      </c>
      <c r="I2334" s="34" t="s">
        <v>2308</v>
      </c>
      <c r="J2334" s="34" t="s">
        <v>2309</v>
      </c>
      <c r="K2334" s="50">
        <f t="shared" si="142"/>
        <v>13153</v>
      </c>
      <c r="L2334" s="38">
        <f t="shared" si="143"/>
        <v>606375</v>
      </c>
      <c r="M2334" t="str">
        <f t="shared" si="144"/>
        <v/>
      </c>
    </row>
    <row r="2335" spans="1:19" s="75" customFormat="1" outlineLevel="1">
      <c r="B2335" s="69">
        <v>44994</v>
      </c>
      <c r="C2335" s="70" t="s">
        <v>3785</v>
      </c>
      <c r="D2335" s="70" t="s">
        <v>2256</v>
      </c>
      <c r="E2335" s="70" t="s">
        <v>3786</v>
      </c>
      <c r="F2335" s="71">
        <v>619888</v>
      </c>
      <c r="G2335" s="72" t="s">
        <v>2255</v>
      </c>
      <c r="H2335" s="71">
        <v>61989</v>
      </c>
      <c r="I2335" s="70" t="s">
        <v>2308</v>
      </c>
      <c r="J2335" s="70" t="s">
        <v>2309</v>
      </c>
      <c r="K2335" s="73">
        <f t="shared" si="142"/>
        <v>13154</v>
      </c>
      <c r="L2335" s="74">
        <f t="shared" si="143"/>
        <v>681877</v>
      </c>
      <c r="M2335" s="75" t="str">
        <f t="shared" si="144"/>
        <v/>
      </c>
      <c r="Q2335" s="75">
        <f>+VLOOKUP(K2335,'20,04,2023'!Q$20:R$1052,2,0)</f>
        <v>681877</v>
      </c>
      <c r="R2335" s="74">
        <f>Q2335-L2335</f>
        <v>0</v>
      </c>
      <c r="S2335" s="75" t="s">
        <v>8324</v>
      </c>
    </row>
    <row r="2336" spans="1:19" s="75" customFormat="1" outlineLevel="1">
      <c r="B2336" s="69">
        <v>44994</v>
      </c>
      <c r="C2336" s="70" t="s">
        <v>3787</v>
      </c>
      <c r="D2336" s="70" t="s">
        <v>2256</v>
      </c>
      <c r="E2336" s="70" t="s">
        <v>2648</v>
      </c>
      <c r="F2336" s="71">
        <v>1313207</v>
      </c>
      <c r="G2336" s="72" t="s">
        <v>2255</v>
      </c>
      <c r="H2336" s="71">
        <v>131321</v>
      </c>
      <c r="I2336" s="70" t="s">
        <v>2308</v>
      </c>
      <c r="J2336" s="70" t="s">
        <v>2309</v>
      </c>
      <c r="K2336" s="73">
        <f t="shared" si="142"/>
        <v>13168</v>
      </c>
      <c r="L2336" s="74">
        <f t="shared" si="143"/>
        <v>1444528</v>
      </c>
      <c r="M2336" s="75" t="str">
        <f t="shared" si="144"/>
        <v/>
      </c>
      <c r="Q2336" s="75">
        <f>+VLOOKUP(K2336,'20,04,2023'!Q$20:R$1052,2,0)</f>
        <v>1444528</v>
      </c>
      <c r="R2336" s="74">
        <f>Q2336-L2336</f>
        <v>0</v>
      </c>
      <c r="S2336" s="75" t="s">
        <v>8324</v>
      </c>
    </row>
    <row r="2337" spans="1:19" outlineLevel="1">
      <c r="A2337" s="75"/>
      <c r="B2337" s="69">
        <v>44994</v>
      </c>
      <c r="C2337" s="70" t="s">
        <v>3788</v>
      </c>
      <c r="D2337" s="70" t="s">
        <v>2256</v>
      </c>
      <c r="E2337" s="70" t="s">
        <v>3789</v>
      </c>
      <c r="F2337" s="71">
        <v>1662516</v>
      </c>
      <c r="G2337" s="72" t="s">
        <v>2255</v>
      </c>
      <c r="H2337" s="71">
        <v>166252</v>
      </c>
      <c r="I2337" s="70" t="s">
        <v>2308</v>
      </c>
      <c r="J2337" s="70" t="s">
        <v>2309</v>
      </c>
      <c r="K2337" s="73">
        <f t="shared" si="142"/>
        <v>13170</v>
      </c>
      <c r="L2337" s="74">
        <f t="shared" si="143"/>
        <v>1828768</v>
      </c>
      <c r="M2337" s="75" t="str">
        <f t="shared" si="144"/>
        <v/>
      </c>
      <c r="N2337" s="75"/>
      <c r="O2337" s="75"/>
      <c r="P2337" s="75"/>
      <c r="Q2337" s="75">
        <f>+VLOOKUP(K2337,'20,04,2023'!Q$20:R$1052,2,0)</f>
        <v>1828768</v>
      </c>
      <c r="R2337" s="74">
        <f>Q2337-L2337</f>
        <v>0</v>
      </c>
      <c r="S2337" s="75" t="s">
        <v>8324</v>
      </c>
    </row>
    <row r="2338" spans="1:19" hidden="1" outlineLevel="1">
      <c r="B2338" s="33">
        <v>44994</v>
      </c>
      <c r="C2338" s="34" t="s">
        <v>3790</v>
      </c>
      <c r="D2338" s="34" t="s">
        <v>2256</v>
      </c>
      <c r="E2338" s="34" t="s">
        <v>3789</v>
      </c>
      <c r="F2338" s="35">
        <v>861000</v>
      </c>
      <c r="G2338" s="36" t="s">
        <v>2255</v>
      </c>
      <c r="H2338" s="35">
        <v>86100</v>
      </c>
      <c r="I2338" s="34" t="s">
        <v>2308</v>
      </c>
      <c r="J2338" s="34" t="s">
        <v>2309</v>
      </c>
      <c r="K2338" s="50">
        <f t="shared" si="142"/>
        <v>13171</v>
      </c>
      <c r="L2338" s="38">
        <f t="shared" si="143"/>
        <v>947100</v>
      </c>
      <c r="M2338" t="str">
        <f t="shared" si="144"/>
        <v/>
      </c>
    </row>
    <row r="2339" spans="1:19" s="75" customFormat="1" outlineLevel="1">
      <c r="B2339" s="69">
        <v>44994</v>
      </c>
      <c r="C2339" s="70" t="s">
        <v>3791</v>
      </c>
      <c r="D2339" s="70" t="s">
        <v>2256</v>
      </c>
      <c r="E2339" s="70" t="s">
        <v>3792</v>
      </c>
      <c r="F2339" s="71">
        <v>1924970</v>
      </c>
      <c r="G2339" s="72" t="s">
        <v>2255</v>
      </c>
      <c r="H2339" s="71">
        <v>192497</v>
      </c>
      <c r="I2339" s="70" t="s">
        <v>2629</v>
      </c>
      <c r="J2339" s="70" t="s">
        <v>2630</v>
      </c>
      <c r="K2339" s="73">
        <f t="shared" si="142"/>
        <v>13173</v>
      </c>
      <c r="L2339" s="74">
        <f t="shared" si="143"/>
        <v>2117467</v>
      </c>
      <c r="M2339" s="75" t="str">
        <f t="shared" si="144"/>
        <v/>
      </c>
      <c r="Q2339" s="75">
        <f>+VLOOKUP(K2339,'20,04,2023'!Q$20:R$1052,2,0)</f>
        <v>2117467</v>
      </c>
      <c r="R2339" s="74">
        <f>Q2339-L2339</f>
        <v>0</v>
      </c>
      <c r="S2339" s="75" t="s">
        <v>8324</v>
      </c>
    </row>
    <row r="2340" spans="1:19" hidden="1" outlineLevel="1">
      <c r="B2340" s="33">
        <v>44994</v>
      </c>
      <c r="C2340" s="34" t="s">
        <v>3793</v>
      </c>
      <c r="D2340" s="34" t="s">
        <v>2256</v>
      </c>
      <c r="E2340" s="34" t="s">
        <v>3794</v>
      </c>
      <c r="F2340" s="35">
        <v>1632750</v>
      </c>
      <c r="G2340" s="36" t="s">
        <v>2255</v>
      </c>
      <c r="H2340" s="35">
        <v>163275</v>
      </c>
      <c r="I2340" s="34" t="s">
        <v>2629</v>
      </c>
      <c r="J2340" s="34" t="s">
        <v>2630</v>
      </c>
      <c r="K2340" s="50">
        <f t="shared" si="142"/>
        <v>13174</v>
      </c>
      <c r="L2340" s="38">
        <f t="shared" si="143"/>
        <v>1796025</v>
      </c>
      <c r="M2340" t="str">
        <f t="shared" si="144"/>
        <v/>
      </c>
    </row>
    <row r="2341" spans="1:19" s="75" customFormat="1" outlineLevel="1">
      <c r="B2341" s="69">
        <v>44994</v>
      </c>
      <c r="C2341" s="70" t="s">
        <v>3795</v>
      </c>
      <c r="D2341" s="70" t="s">
        <v>2256</v>
      </c>
      <c r="E2341" s="70" t="s">
        <v>3784</v>
      </c>
      <c r="F2341" s="71">
        <v>1407580</v>
      </c>
      <c r="G2341" s="72" t="s">
        <v>2255</v>
      </c>
      <c r="H2341" s="71">
        <v>140758</v>
      </c>
      <c r="I2341" s="70" t="s">
        <v>2308</v>
      </c>
      <c r="J2341" s="70" t="s">
        <v>2309</v>
      </c>
      <c r="K2341" s="73">
        <f t="shared" si="142"/>
        <v>13175</v>
      </c>
      <c r="L2341" s="74">
        <f t="shared" si="143"/>
        <v>1548338</v>
      </c>
      <c r="M2341" s="75" t="str">
        <f t="shared" si="144"/>
        <v/>
      </c>
      <c r="Q2341" s="75">
        <f>+VLOOKUP(K2341,'20,04,2023'!Q$20:R$1052,2,0)</f>
        <v>1548338</v>
      </c>
      <c r="R2341" s="74">
        <f>Q2341-L2341</f>
        <v>0</v>
      </c>
      <c r="S2341" s="75" t="s">
        <v>8324</v>
      </c>
    </row>
    <row r="2342" spans="1:19" outlineLevel="1">
      <c r="A2342" s="75"/>
      <c r="B2342" s="69">
        <v>44994</v>
      </c>
      <c r="C2342" s="70" t="s">
        <v>3796</v>
      </c>
      <c r="D2342" s="70" t="s">
        <v>2256</v>
      </c>
      <c r="E2342" s="70" t="s">
        <v>2367</v>
      </c>
      <c r="F2342" s="71">
        <v>483720</v>
      </c>
      <c r="G2342" s="72" t="s">
        <v>2255</v>
      </c>
      <c r="H2342" s="71">
        <v>48372</v>
      </c>
      <c r="I2342" s="70" t="s">
        <v>2308</v>
      </c>
      <c r="J2342" s="70" t="s">
        <v>2309</v>
      </c>
      <c r="K2342" s="73">
        <f t="shared" si="142"/>
        <v>13176</v>
      </c>
      <c r="L2342" s="74">
        <f t="shared" si="143"/>
        <v>532092</v>
      </c>
      <c r="M2342" s="75" t="str">
        <f t="shared" si="144"/>
        <v/>
      </c>
      <c r="N2342" s="75"/>
      <c r="O2342" s="75"/>
      <c r="P2342" s="75"/>
      <c r="Q2342" s="75">
        <f>+VLOOKUP(K2342,'20,04,2023'!Q$20:R$1052,2,0)</f>
        <v>532092</v>
      </c>
      <c r="R2342" s="74">
        <f>Q2342-L2342</f>
        <v>0</v>
      </c>
      <c r="S2342" s="75" t="s">
        <v>8324</v>
      </c>
    </row>
    <row r="2343" spans="1:19" outlineLevel="1">
      <c r="A2343" s="75"/>
      <c r="B2343" s="69">
        <v>44994</v>
      </c>
      <c r="C2343" s="70" t="s">
        <v>3797</v>
      </c>
      <c r="D2343" s="70" t="s">
        <v>2256</v>
      </c>
      <c r="E2343" s="70" t="s">
        <v>2373</v>
      </c>
      <c r="F2343" s="71">
        <v>951239</v>
      </c>
      <c r="G2343" s="72" t="s">
        <v>2255</v>
      </c>
      <c r="H2343" s="71">
        <v>95124</v>
      </c>
      <c r="I2343" s="70" t="s">
        <v>2308</v>
      </c>
      <c r="J2343" s="70" t="s">
        <v>2309</v>
      </c>
      <c r="K2343" s="73">
        <f t="shared" si="142"/>
        <v>13177</v>
      </c>
      <c r="L2343" s="74">
        <f t="shared" si="143"/>
        <v>1046363</v>
      </c>
      <c r="M2343" s="75" t="str">
        <f t="shared" si="144"/>
        <v/>
      </c>
      <c r="N2343" s="75"/>
      <c r="O2343" s="75"/>
      <c r="P2343" s="75"/>
      <c r="Q2343" s="75">
        <f>+VLOOKUP(K2343,'20,04,2023'!Q$20:R$1052,2,0)</f>
        <v>1046363</v>
      </c>
      <c r="R2343" s="74">
        <f>Q2343-L2343</f>
        <v>0</v>
      </c>
      <c r="S2343" s="75" t="s">
        <v>8324</v>
      </c>
    </row>
    <row r="2344" spans="1:19" s="75" customFormat="1" outlineLevel="1">
      <c r="B2344" s="69">
        <v>44994</v>
      </c>
      <c r="C2344" s="70" t="s">
        <v>3798</v>
      </c>
      <c r="D2344" s="70" t="s">
        <v>2256</v>
      </c>
      <c r="E2344" s="70" t="s">
        <v>3799</v>
      </c>
      <c r="F2344" s="71">
        <v>951239</v>
      </c>
      <c r="G2344" s="72" t="s">
        <v>2255</v>
      </c>
      <c r="H2344" s="71">
        <v>95124</v>
      </c>
      <c r="I2344" s="70" t="s">
        <v>2308</v>
      </c>
      <c r="J2344" s="70" t="s">
        <v>2309</v>
      </c>
      <c r="K2344" s="73">
        <f t="shared" si="142"/>
        <v>13179</v>
      </c>
      <c r="L2344" s="74">
        <f t="shared" si="143"/>
        <v>1046363</v>
      </c>
      <c r="M2344" s="75" t="str">
        <f t="shared" si="144"/>
        <v/>
      </c>
      <c r="Q2344" s="75">
        <f>+VLOOKUP(K2344,'20,04,2023'!Q$20:R$1052,2,0)</f>
        <v>1046363</v>
      </c>
      <c r="R2344" s="74">
        <f>Q2344-L2344</f>
        <v>0</v>
      </c>
      <c r="S2344" s="75" t="s">
        <v>8324</v>
      </c>
    </row>
    <row r="2345" spans="1:19" s="75" customFormat="1" outlineLevel="1">
      <c r="B2345" s="69">
        <v>44994</v>
      </c>
      <c r="C2345" s="70" t="s">
        <v>3800</v>
      </c>
      <c r="D2345" s="70" t="s">
        <v>2256</v>
      </c>
      <c r="E2345" s="70" t="s">
        <v>3801</v>
      </c>
      <c r="F2345" s="71">
        <v>1289600</v>
      </c>
      <c r="G2345" s="72" t="s">
        <v>2255</v>
      </c>
      <c r="H2345" s="71">
        <v>128960</v>
      </c>
      <c r="I2345" s="70" t="s">
        <v>2426</v>
      </c>
      <c r="J2345" s="70" t="s">
        <v>2427</v>
      </c>
      <c r="K2345" s="73">
        <f t="shared" si="142"/>
        <v>13183</v>
      </c>
      <c r="L2345" s="74">
        <f t="shared" si="143"/>
        <v>1418560</v>
      </c>
      <c r="M2345" s="75" t="str">
        <f t="shared" si="144"/>
        <v/>
      </c>
      <c r="Q2345" s="75">
        <f>+VLOOKUP(K2345,'20,04,2023'!Q$20:R$1052,2,0)</f>
        <v>1418560</v>
      </c>
      <c r="R2345" s="74">
        <f>Q2345-L2345</f>
        <v>0</v>
      </c>
      <c r="S2345" s="75" t="s">
        <v>8324</v>
      </c>
    </row>
    <row r="2346" spans="1:19" s="75" customFormat="1" hidden="1" outlineLevel="1">
      <c r="A2346"/>
      <c r="B2346" s="33">
        <v>44994</v>
      </c>
      <c r="C2346" s="34" t="s">
        <v>3802</v>
      </c>
      <c r="D2346" s="34" t="s">
        <v>2256</v>
      </c>
      <c r="E2346" s="34" t="s">
        <v>3803</v>
      </c>
      <c r="F2346" s="35">
        <v>530250</v>
      </c>
      <c r="G2346" s="36" t="s">
        <v>2255</v>
      </c>
      <c r="H2346" s="35">
        <v>53025</v>
      </c>
      <c r="I2346" s="34" t="s">
        <v>2426</v>
      </c>
      <c r="J2346" s="34" t="s">
        <v>2427</v>
      </c>
      <c r="K2346" s="50">
        <f t="shared" si="142"/>
        <v>13184</v>
      </c>
      <c r="L2346" s="38">
        <f t="shared" si="143"/>
        <v>583275</v>
      </c>
      <c r="M2346" t="str">
        <f t="shared" si="144"/>
        <v/>
      </c>
      <c r="N2346"/>
      <c r="O2346"/>
      <c r="P2346"/>
      <c r="Q2346"/>
      <c r="R2346"/>
      <c r="S2346"/>
    </row>
    <row r="2347" spans="1:19" s="75" customFormat="1" hidden="1" outlineLevel="1">
      <c r="A2347"/>
      <c r="B2347" s="33">
        <v>44995</v>
      </c>
      <c r="C2347" s="34" t="s">
        <v>5696</v>
      </c>
      <c r="D2347" s="34" t="s">
        <v>4993</v>
      </c>
      <c r="E2347" s="34" t="s">
        <v>5481</v>
      </c>
      <c r="F2347" s="35">
        <v>-264781</v>
      </c>
      <c r="G2347" s="36" t="s">
        <v>2255</v>
      </c>
      <c r="H2347" s="35">
        <v>-26478</v>
      </c>
      <c r="I2347" s="34" t="s">
        <v>2475</v>
      </c>
      <c r="J2347" s="34" t="s">
        <v>2476</v>
      </c>
      <c r="K2347">
        <f t="shared" si="142"/>
        <v>437</v>
      </c>
      <c r="L2347" s="38">
        <f t="shared" si="143"/>
        <v>-291259</v>
      </c>
      <c r="M2347" t="str">
        <f t="shared" si="144"/>
        <v>HT</v>
      </c>
      <c r="N2347"/>
      <c r="O2347"/>
      <c r="P2347"/>
      <c r="Q2347" t="e">
        <f>+VLOOKUP(K2347,'22.04.2023'!O$182:P$408,2,0)</f>
        <v>#N/A</v>
      </c>
      <c r="R2347"/>
      <c r="S2347"/>
    </row>
    <row r="2348" spans="1:19" outlineLevel="1">
      <c r="A2348" s="75"/>
      <c r="B2348" s="69">
        <v>44995</v>
      </c>
      <c r="C2348" s="70" t="s">
        <v>3804</v>
      </c>
      <c r="D2348" s="70" t="s">
        <v>2256</v>
      </c>
      <c r="E2348" s="70" t="s">
        <v>3805</v>
      </c>
      <c r="F2348" s="71">
        <v>1791420</v>
      </c>
      <c r="G2348" s="72" t="s">
        <v>2255</v>
      </c>
      <c r="H2348" s="71">
        <v>179142</v>
      </c>
      <c r="I2348" s="70" t="s">
        <v>2666</v>
      </c>
      <c r="J2348" s="70" t="s">
        <v>2667</v>
      </c>
      <c r="K2348" s="73">
        <f t="shared" si="142"/>
        <v>13203</v>
      </c>
      <c r="L2348" s="74">
        <f t="shared" si="143"/>
        <v>1970562</v>
      </c>
      <c r="M2348" s="75" t="str">
        <f t="shared" si="144"/>
        <v/>
      </c>
      <c r="N2348" s="75"/>
      <c r="O2348" s="75"/>
      <c r="P2348" s="75"/>
      <c r="Q2348" s="75">
        <f>+VLOOKUP(K2348,'20,04,2023'!Q$20:R$1052,2,0)</f>
        <v>1970562</v>
      </c>
      <c r="R2348" s="74">
        <f>Q2348-L2348</f>
        <v>0</v>
      </c>
      <c r="S2348" s="75" t="s">
        <v>8324</v>
      </c>
    </row>
    <row r="2349" spans="1:19" s="75" customFormat="1" hidden="1" outlineLevel="1">
      <c r="A2349"/>
      <c r="B2349" s="33">
        <v>44995</v>
      </c>
      <c r="C2349" s="34" t="s">
        <v>3806</v>
      </c>
      <c r="D2349" s="34" t="s">
        <v>2256</v>
      </c>
      <c r="E2349" s="34" t="s">
        <v>3807</v>
      </c>
      <c r="F2349" s="35">
        <v>922445</v>
      </c>
      <c r="G2349" s="36" t="s">
        <v>2255</v>
      </c>
      <c r="H2349" s="35">
        <v>92245</v>
      </c>
      <c r="I2349" s="34" t="s">
        <v>2308</v>
      </c>
      <c r="J2349" s="34" t="s">
        <v>2309</v>
      </c>
      <c r="K2349" s="50">
        <f t="shared" si="142"/>
        <v>13205</v>
      </c>
      <c r="L2349" s="38">
        <f t="shared" si="143"/>
        <v>1014690</v>
      </c>
      <c r="M2349" t="str">
        <f t="shared" si="144"/>
        <v/>
      </c>
      <c r="N2349"/>
      <c r="O2349"/>
      <c r="P2349"/>
      <c r="Q2349"/>
      <c r="R2349"/>
      <c r="S2349"/>
    </row>
    <row r="2350" spans="1:19" s="75" customFormat="1" hidden="1" outlineLevel="1">
      <c r="A2350"/>
      <c r="B2350" s="33">
        <v>44995</v>
      </c>
      <c r="C2350" s="34" t="s">
        <v>3808</v>
      </c>
      <c r="D2350" s="34" t="s">
        <v>2256</v>
      </c>
      <c r="E2350" s="34" t="s">
        <v>3807</v>
      </c>
      <c r="F2350" s="35">
        <v>318150</v>
      </c>
      <c r="G2350" s="36" t="s">
        <v>2255</v>
      </c>
      <c r="H2350" s="35">
        <v>31815</v>
      </c>
      <c r="I2350" s="34" t="s">
        <v>2308</v>
      </c>
      <c r="J2350" s="34" t="s">
        <v>2309</v>
      </c>
      <c r="K2350" s="50">
        <f t="shared" si="142"/>
        <v>13206</v>
      </c>
      <c r="L2350" s="38">
        <f t="shared" si="143"/>
        <v>349965</v>
      </c>
      <c r="M2350" t="str">
        <f t="shared" si="144"/>
        <v/>
      </c>
      <c r="N2350"/>
      <c r="O2350"/>
      <c r="P2350"/>
      <c r="Q2350"/>
      <c r="R2350"/>
      <c r="S2350"/>
    </row>
    <row r="2351" spans="1:19" s="75" customFormat="1" outlineLevel="1">
      <c r="B2351" s="69">
        <v>44995</v>
      </c>
      <c r="C2351" s="70" t="s">
        <v>3809</v>
      </c>
      <c r="D2351" s="70" t="s">
        <v>2256</v>
      </c>
      <c r="E2351" s="70" t="s">
        <v>2385</v>
      </c>
      <c r="F2351" s="71">
        <v>806200</v>
      </c>
      <c r="G2351" s="72" t="s">
        <v>2255</v>
      </c>
      <c r="H2351" s="71">
        <v>80620</v>
      </c>
      <c r="I2351" s="70" t="s">
        <v>2308</v>
      </c>
      <c r="J2351" s="70" t="s">
        <v>2309</v>
      </c>
      <c r="K2351" s="73">
        <f t="shared" si="142"/>
        <v>13211</v>
      </c>
      <c r="L2351" s="74">
        <f t="shared" si="143"/>
        <v>886820</v>
      </c>
      <c r="M2351" s="75" t="str">
        <f t="shared" si="144"/>
        <v/>
      </c>
      <c r="Q2351" s="75">
        <f>+VLOOKUP(K2351,'20,04,2023'!Q$20:R$1052,2,0)</f>
        <v>886820</v>
      </c>
      <c r="R2351" s="74">
        <f>Q2351-L2351</f>
        <v>0</v>
      </c>
      <c r="S2351" s="75" t="s">
        <v>8324</v>
      </c>
    </row>
    <row r="2352" spans="1:19" s="75" customFormat="1" outlineLevel="1">
      <c r="B2352" s="69">
        <v>44995</v>
      </c>
      <c r="C2352" s="70" t="s">
        <v>3810</v>
      </c>
      <c r="D2352" s="70" t="s">
        <v>2256</v>
      </c>
      <c r="E2352" s="70" t="s">
        <v>3811</v>
      </c>
      <c r="F2352" s="71">
        <v>2060643</v>
      </c>
      <c r="G2352" s="72" t="s">
        <v>2255</v>
      </c>
      <c r="H2352" s="71">
        <v>206064</v>
      </c>
      <c r="I2352" s="70" t="s">
        <v>2350</v>
      </c>
      <c r="J2352" s="70" t="s">
        <v>2351</v>
      </c>
      <c r="K2352" s="73">
        <f t="shared" si="142"/>
        <v>13214</v>
      </c>
      <c r="L2352" s="74">
        <f t="shared" si="143"/>
        <v>2266707</v>
      </c>
      <c r="M2352" s="75" t="str">
        <f t="shared" si="144"/>
        <v/>
      </c>
      <c r="Q2352" s="75">
        <f>+VLOOKUP(K2352,'20,04,2023'!Q$20:R$1052,2,0)</f>
        <v>2266707</v>
      </c>
      <c r="R2352" s="74">
        <f>Q2352-L2352</f>
        <v>0</v>
      </c>
      <c r="S2352" s="75" t="s">
        <v>8324</v>
      </c>
    </row>
    <row r="2353" spans="1:19" s="75" customFormat="1" outlineLevel="1">
      <c r="B2353" s="69">
        <v>44995</v>
      </c>
      <c r="C2353" s="70" t="s">
        <v>3812</v>
      </c>
      <c r="D2353" s="70" t="s">
        <v>2256</v>
      </c>
      <c r="E2353" s="70" t="s">
        <v>3813</v>
      </c>
      <c r="F2353" s="71">
        <v>850875</v>
      </c>
      <c r="G2353" s="72" t="s">
        <v>2255</v>
      </c>
      <c r="H2353" s="71">
        <v>85088</v>
      </c>
      <c r="I2353" s="70" t="s">
        <v>2308</v>
      </c>
      <c r="J2353" s="70" t="s">
        <v>2309</v>
      </c>
      <c r="K2353" s="73">
        <f t="shared" si="142"/>
        <v>13215</v>
      </c>
      <c r="L2353" s="74">
        <f t="shared" si="143"/>
        <v>935963</v>
      </c>
      <c r="M2353" s="75" t="str">
        <f t="shared" si="144"/>
        <v/>
      </c>
      <c r="Q2353" s="75">
        <f>+VLOOKUP(K2353,'20,04,2023'!Q$20:R$1052,2,0)</f>
        <v>935963</v>
      </c>
      <c r="R2353" s="74">
        <f>Q2353-L2353</f>
        <v>0</v>
      </c>
      <c r="S2353" s="75" t="s">
        <v>8324</v>
      </c>
    </row>
    <row r="2354" spans="1:19" s="75" customFormat="1" hidden="1" outlineLevel="1">
      <c r="A2354"/>
      <c r="B2354" s="33">
        <v>44995</v>
      </c>
      <c r="C2354" s="34" t="s">
        <v>3814</v>
      </c>
      <c r="D2354" s="34" t="s">
        <v>2256</v>
      </c>
      <c r="E2354" s="34" t="s">
        <v>3813</v>
      </c>
      <c r="F2354" s="35">
        <v>330750</v>
      </c>
      <c r="G2354" s="36" t="s">
        <v>2255</v>
      </c>
      <c r="H2354" s="35">
        <v>33075</v>
      </c>
      <c r="I2354" s="34" t="s">
        <v>2308</v>
      </c>
      <c r="J2354" s="34" t="s">
        <v>2309</v>
      </c>
      <c r="K2354" s="50">
        <f t="shared" si="142"/>
        <v>13216</v>
      </c>
      <c r="L2354" s="38">
        <f t="shared" si="143"/>
        <v>363825</v>
      </c>
      <c r="M2354" t="str">
        <f t="shared" si="144"/>
        <v/>
      </c>
      <c r="N2354"/>
      <c r="O2354"/>
      <c r="P2354"/>
      <c r="Q2354"/>
      <c r="R2354"/>
      <c r="S2354"/>
    </row>
    <row r="2355" spans="1:19" hidden="1">
      <c r="B2355" s="33">
        <v>44980</v>
      </c>
      <c r="C2355" s="47" t="s">
        <v>5549</v>
      </c>
      <c r="D2355" s="86" t="s">
        <v>7119</v>
      </c>
      <c r="E2355" s="86" t="s">
        <v>7120</v>
      </c>
      <c r="F2355" s="93">
        <v>-110250</v>
      </c>
      <c r="G2355" s="36" t="s">
        <v>2255</v>
      </c>
      <c r="H2355" s="93">
        <f>+G2355*F2355</f>
        <v>-11025</v>
      </c>
      <c r="I2355" s="86" t="s">
        <v>7121</v>
      </c>
      <c r="J2355" s="86">
        <v>1600674718</v>
      </c>
      <c r="K2355">
        <f t="shared" si="142"/>
        <v>268</v>
      </c>
      <c r="L2355" s="38">
        <f t="shared" si="143"/>
        <v>-121275</v>
      </c>
      <c r="M2355" t="str">
        <f t="shared" si="144"/>
        <v>HT</v>
      </c>
      <c r="Q2355" t="e">
        <f>+VLOOKUP(K2355,'22.04.2023'!O$182:P$408,2,0)</f>
        <v>#N/A</v>
      </c>
      <c r="R2355" s="38" t="e">
        <f>+L2355-Q2355</f>
        <v>#N/A</v>
      </c>
    </row>
    <row r="2356" spans="1:19" s="75" customFormat="1" hidden="1">
      <c r="A2356"/>
      <c r="B2356" s="82">
        <v>44993</v>
      </c>
      <c r="C2356" s="47" t="s">
        <v>5537</v>
      </c>
      <c r="D2356" s="86" t="s">
        <v>6656</v>
      </c>
      <c r="E2356" s="86" t="s">
        <v>6657</v>
      </c>
      <c r="F2356" s="93">
        <v>-50182</v>
      </c>
      <c r="G2356" s="36" t="s">
        <v>2255</v>
      </c>
      <c r="H2356" s="93">
        <f>+G2356*F2356</f>
        <v>-5018.2000000000007</v>
      </c>
      <c r="I2356" s="86" t="s">
        <v>2437</v>
      </c>
      <c r="J2356" s="86" t="s">
        <v>2438</v>
      </c>
      <c r="K2356">
        <f t="shared" si="142"/>
        <v>260</v>
      </c>
      <c r="L2356" s="38">
        <f t="shared" si="143"/>
        <v>-55200.2</v>
      </c>
      <c r="M2356" t="str">
        <f t="shared" si="144"/>
        <v>HT</v>
      </c>
      <c r="N2356"/>
      <c r="O2356"/>
      <c r="P2356"/>
      <c r="Q2356" t="e">
        <f>+VLOOKUP(K2356,'22.04.2023'!O$182:P$408,2,0)</f>
        <v>#N/A</v>
      </c>
      <c r="R2356" s="38" t="e">
        <f>+L2356-Q2356</f>
        <v>#N/A</v>
      </c>
      <c r="S2356"/>
    </row>
    <row r="2357" spans="1:19" s="75" customFormat="1" hidden="1">
      <c r="B2357" s="84">
        <v>44982</v>
      </c>
      <c r="C2357" s="76" t="s">
        <v>7125</v>
      </c>
      <c r="D2357" s="90"/>
      <c r="E2357" s="90"/>
      <c r="F2357" s="91">
        <v>-1431374</v>
      </c>
      <c r="G2357" s="77">
        <v>0.1</v>
      </c>
      <c r="H2357" s="91">
        <f>+G2357*F2357</f>
        <v>-143137.4</v>
      </c>
      <c r="I2357" s="90" t="s">
        <v>7126</v>
      </c>
      <c r="J2357" s="90"/>
      <c r="K2357" s="75">
        <f t="shared" si="142"/>
        <v>303</v>
      </c>
      <c r="L2357" s="74">
        <f t="shared" si="143"/>
        <v>-1574511.4</v>
      </c>
      <c r="M2357" s="75" t="str">
        <f t="shared" si="144"/>
        <v>HT</v>
      </c>
      <c r="Q2357" s="75">
        <f>+VLOOKUP(K2357,'20,04,2023'!Q$25:R$1054,2,0)</f>
        <v>-1574511</v>
      </c>
      <c r="R2357" s="74">
        <f>+L2357-Q2357</f>
        <v>-0.39999999990686774</v>
      </c>
      <c r="S2357" s="75" t="s">
        <v>8323</v>
      </c>
    </row>
    <row r="2358" spans="1:19" s="75" customFormat="1" outlineLevel="1">
      <c r="B2358" s="69">
        <v>44995</v>
      </c>
      <c r="C2358" s="70" t="s">
        <v>3819</v>
      </c>
      <c r="D2358" s="70" t="s">
        <v>2256</v>
      </c>
      <c r="E2358" s="70" t="s">
        <v>3421</v>
      </c>
      <c r="F2358" s="71">
        <v>434966</v>
      </c>
      <c r="G2358" s="72" t="s">
        <v>2255</v>
      </c>
      <c r="H2358" s="71">
        <v>43497</v>
      </c>
      <c r="I2358" s="70" t="s">
        <v>2308</v>
      </c>
      <c r="J2358" s="70" t="s">
        <v>2309</v>
      </c>
      <c r="K2358" s="73">
        <f t="shared" si="142"/>
        <v>13279</v>
      </c>
      <c r="L2358" s="74">
        <f t="shared" si="143"/>
        <v>478463</v>
      </c>
      <c r="M2358" s="75" t="str">
        <f t="shared" si="144"/>
        <v/>
      </c>
      <c r="Q2358" s="75">
        <f>+VLOOKUP(K2358,'20,04,2023'!Q$20:R$1052,2,0)</f>
        <v>478463</v>
      </c>
      <c r="R2358" s="74">
        <f t="shared" ref="R2358:R2364" si="146">Q2358-L2358</f>
        <v>0</v>
      </c>
      <c r="S2358" s="75" t="s">
        <v>8324</v>
      </c>
    </row>
    <row r="2359" spans="1:19" s="75" customFormat="1" outlineLevel="1">
      <c r="B2359" s="69">
        <v>44995</v>
      </c>
      <c r="C2359" s="70" t="s">
        <v>3820</v>
      </c>
      <c r="D2359" s="70" t="s">
        <v>2256</v>
      </c>
      <c r="E2359" s="70" t="s">
        <v>2472</v>
      </c>
      <c r="F2359" s="71">
        <v>999560</v>
      </c>
      <c r="G2359" s="72" t="s">
        <v>2255</v>
      </c>
      <c r="H2359" s="71">
        <v>99956</v>
      </c>
      <c r="I2359" s="70" t="s">
        <v>2308</v>
      </c>
      <c r="J2359" s="70" t="s">
        <v>2309</v>
      </c>
      <c r="K2359" s="73">
        <f t="shared" si="142"/>
        <v>13280</v>
      </c>
      <c r="L2359" s="74">
        <f t="shared" si="143"/>
        <v>1099516</v>
      </c>
      <c r="M2359" s="75" t="str">
        <f t="shared" si="144"/>
        <v/>
      </c>
      <c r="Q2359" s="75">
        <f>+VLOOKUP(K2359,'20,04,2023'!Q$20:R$1052,2,0)</f>
        <v>1099516</v>
      </c>
      <c r="R2359" s="74">
        <f t="shared" si="146"/>
        <v>0</v>
      </c>
      <c r="S2359" s="75" t="s">
        <v>8324</v>
      </c>
    </row>
    <row r="2360" spans="1:19" outlineLevel="1">
      <c r="A2360" s="75"/>
      <c r="B2360" s="69">
        <v>44995</v>
      </c>
      <c r="C2360" s="70" t="s">
        <v>3821</v>
      </c>
      <c r="D2360" s="70" t="s">
        <v>2256</v>
      </c>
      <c r="E2360" s="70" t="s">
        <v>3822</v>
      </c>
      <c r="F2360" s="71">
        <v>1253796</v>
      </c>
      <c r="G2360" s="72" t="s">
        <v>2255</v>
      </c>
      <c r="H2360" s="71">
        <v>125380</v>
      </c>
      <c r="I2360" s="70" t="s">
        <v>2265</v>
      </c>
      <c r="J2360" s="70" t="s">
        <v>2266</v>
      </c>
      <c r="K2360" s="73">
        <f t="shared" si="142"/>
        <v>13285</v>
      </c>
      <c r="L2360" s="74">
        <f t="shared" si="143"/>
        <v>1379176</v>
      </c>
      <c r="M2360" s="75" t="str">
        <f t="shared" si="144"/>
        <v/>
      </c>
      <c r="N2360" s="75"/>
      <c r="O2360" s="75"/>
      <c r="P2360" s="75"/>
      <c r="Q2360" s="75">
        <f>+VLOOKUP(K2360,'20,04,2023'!Q$20:R$1052,2,0)</f>
        <v>1379176</v>
      </c>
      <c r="R2360" s="74">
        <f t="shared" si="146"/>
        <v>0</v>
      </c>
      <c r="S2360" s="75" t="s">
        <v>8324</v>
      </c>
    </row>
    <row r="2361" spans="1:19" outlineLevel="1">
      <c r="A2361" s="75"/>
      <c r="B2361" s="69">
        <v>44995</v>
      </c>
      <c r="C2361" s="70" t="s">
        <v>3823</v>
      </c>
      <c r="D2361" s="70" t="s">
        <v>2256</v>
      </c>
      <c r="E2361" s="70" t="s">
        <v>3242</v>
      </c>
      <c r="F2361" s="71">
        <v>1646798</v>
      </c>
      <c r="G2361" s="72" t="s">
        <v>2255</v>
      </c>
      <c r="H2361" s="71">
        <v>164680</v>
      </c>
      <c r="I2361" s="70" t="s">
        <v>2265</v>
      </c>
      <c r="J2361" s="70" t="s">
        <v>2266</v>
      </c>
      <c r="K2361" s="73">
        <f t="shared" si="142"/>
        <v>13286</v>
      </c>
      <c r="L2361" s="74">
        <f t="shared" si="143"/>
        <v>1811478</v>
      </c>
      <c r="M2361" s="75" t="str">
        <f t="shared" si="144"/>
        <v/>
      </c>
      <c r="N2361" s="75"/>
      <c r="O2361" s="75"/>
      <c r="P2361" s="75"/>
      <c r="Q2361" s="75">
        <f>+VLOOKUP(K2361,'20,04,2023'!Q$20:R$1052,2,0)</f>
        <v>1811478</v>
      </c>
      <c r="R2361" s="74">
        <f t="shared" si="146"/>
        <v>0</v>
      </c>
      <c r="S2361" s="75" t="s">
        <v>8324</v>
      </c>
    </row>
    <row r="2362" spans="1:19" s="75" customFormat="1" outlineLevel="1">
      <c r="B2362" s="69">
        <v>44995</v>
      </c>
      <c r="C2362" s="70" t="s">
        <v>3824</v>
      </c>
      <c r="D2362" s="70" t="s">
        <v>2256</v>
      </c>
      <c r="E2362" s="70" t="s">
        <v>3444</v>
      </c>
      <c r="F2362" s="71">
        <v>1357844</v>
      </c>
      <c r="G2362" s="72" t="s">
        <v>2255</v>
      </c>
      <c r="H2362" s="71">
        <v>135784</v>
      </c>
      <c r="I2362" s="70" t="s">
        <v>2265</v>
      </c>
      <c r="J2362" s="70" t="s">
        <v>2266</v>
      </c>
      <c r="K2362" s="73">
        <f t="shared" si="142"/>
        <v>13287</v>
      </c>
      <c r="L2362" s="74">
        <f t="shared" si="143"/>
        <v>1493628</v>
      </c>
      <c r="M2362" s="75" t="str">
        <f t="shared" si="144"/>
        <v/>
      </c>
      <c r="Q2362" s="75">
        <f>+VLOOKUP(K2362,'20,04,2023'!Q$20:R$1052,2,0)</f>
        <v>1493628</v>
      </c>
      <c r="R2362" s="74">
        <f t="shared" si="146"/>
        <v>0</v>
      </c>
      <c r="S2362" s="75" t="s">
        <v>8324</v>
      </c>
    </row>
    <row r="2363" spans="1:19" outlineLevel="1">
      <c r="A2363" s="75"/>
      <c r="B2363" s="69">
        <v>44995</v>
      </c>
      <c r="C2363" s="70" t="s">
        <v>3825</v>
      </c>
      <c r="D2363" s="70" t="s">
        <v>2256</v>
      </c>
      <c r="E2363" s="70" t="s">
        <v>3056</v>
      </c>
      <c r="F2363" s="71">
        <v>1926182</v>
      </c>
      <c r="G2363" s="72" t="s">
        <v>2255</v>
      </c>
      <c r="H2363" s="71">
        <v>192618</v>
      </c>
      <c r="I2363" s="70" t="s">
        <v>2265</v>
      </c>
      <c r="J2363" s="70" t="s">
        <v>2266</v>
      </c>
      <c r="K2363" s="73">
        <f t="shared" si="142"/>
        <v>13288</v>
      </c>
      <c r="L2363" s="74">
        <f t="shared" si="143"/>
        <v>2118800</v>
      </c>
      <c r="M2363" s="75" t="str">
        <f t="shared" si="144"/>
        <v/>
      </c>
      <c r="N2363" s="75"/>
      <c r="O2363" s="75"/>
      <c r="P2363" s="75"/>
      <c r="Q2363" s="75">
        <f>+VLOOKUP(K2363,'20,04,2023'!Q$20:R$1052,2,0)</f>
        <v>2118800</v>
      </c>
      <c r="R2363" s="74">
        <f t="shared" si="146"/>
        <v>0</v>
      </c>
      <c r="S2363" s="75" t="s">
        <v>8324</v>
      </c>
    </row>
    <row r="2364" spans="1:19" s="75" customFormat="1" outlineLevel="1">
      <c r="B2364" s="69">
        <v>44995</v>
      </c>
      <c r="C2364" s="70" t="s">
        <v>3826</v>
      </c>
      <c r="D2364" s="70" t="s">
        <v>2256</v>
      </c>
      <c r="E2364" s="70" t="s">
        <v>3827</v>
      </c>
      <c r="F2364" s="71">
        <v>3542082</v>
      </c>
      <c r="G2364" s="72" t="s">
        <v>2255</v>
      </c>
      <c r="H2364" s="71">
        <v>354208</v>
      </c>
      <c r="I2364" s="70" t="s">
        <v>2265</v>
      </c>
      <c r="J2364" s="70" t="s">
        <v>2266</v>
      </c>
      <c r="K2364" s="73">
        <f t="shared" si="142"/>
        <v>13289</v>
      </c>
      <c r="L2364" s="74">
        <f t="shared" si="143"/>
        <v>3896290</v>
      </c>
      <c r="M2364" s="75" t="str">
        <f t="shared" si="144"/>
        <v/>
      </c>
      <c r="Q2364" s="75">
        <f>+VLOOKUP(K2364,'20,04,2023'!Q$20:R$1052,2,0)</f>
        <v>3896290</v>
      </c>
      <c r="R2364" s="74">
        <f t="shared" si="146"/>
        <v>0</v>
      </c>
      <c r="S2364" s="75" t="s">
        <v>8324</v>
      </c>
    </row>
    <row r="2365" spans="1:19" s="75" customFormat="1" hidden="1" outlineLevel="1">
      <c r="A2365"/>
      <c r="B2365" s="33">
        <v>44995</v>
      </c>
      <c r="C2365" s="34" t="s">
        <v>3828</v>
      </c>
      <c r="D2365" s="34" t="s">
        <v>2256</v>
      </c>
      <c r="E2365" s="34" t="s">
        <v>3829</v>
      </c>
      <c r="F2365" s="35">
        <v>1102500</v>
      </c>
      <c r="G2365" s="36" t="s">
        <v>2255</v>
      </c>
      <c r="H2365" s="35">
        <v>110250</v>
      </c>
      <c r="I2365" s="34" t="s">
        <v>2603</v>
      </c>
      <c r="J2365" s="34" t="s">
        <v>2604</v>
      </c>
      <c r="K2365" s="50">
        <f t="shared" si="142"/>
        <v>13299</v>
      </c>
      <c r="L2365" s="38">
        <f t="shared" si="143"/>
        <v>1212750</v>
      </c>
      <c r="M2365" t="str">
        <f t="shared" si="144"/>
        <v/>
      </c>
      <c r="N2365"/>
      <c r="O2365"/>
      <c r="P2365"/>
      <c r="Q2365"/>
      <c r="R2365"/>
      <c r="S2365"/>
    </row>
    <row r="2366" spans="1:19" outlineLevel="1">
      <c r="A2366" s="75"/>
      <c r="B2366" s="69">
        <v>44995</v>
      </c>
      <c r="C2366" s="70" t="s">
        <v>3830</v>
      </c>
      <c r="D2366" s="70" t="s">
        <v>2256</v>
      </c>
      <c r="E2366" s="70" t="s">
        <v>3831</v>
      </c>
      <c r="F2366" s="71">
        <v>1110580</v>
      </c>
      <c r="G2366" s="72" t="s">
        <v>2255</v>
      </c>
      <c r="H2366" s="71">
        <v>111058</v>
      </c>
      <c r="I2366" s="70" t="s">
        <v>2603</v>
      </c>
      <c r="J2366" s="70" t="s">
        <v>2604</v>
      </c>
      <c r="K2366" s="73">
        <f t="shared" si="142"/>
        <v>13300</v>
      </c>
      <c r="L2366" s="74">
        <f t="shared" si="143"/>
        <v>1221638</v>
      </c>
      <c r="M2366" s="75" t="str">
        <f t="shared" si="144"/>
        <v/>
      </c>
      <c r="N2366" s="75"/>
      <c r="O2366" s="75"/>
      <c r="P2366" s="75"/>
      <c r="Q2366" s="75">
        <f>+VLOOKUP(K2366,'20,04,2023'!Q$20:R$1052,2,0)</f>
        <v>1221638</v>
      </c>
      <c r="R2366" s="74">
        <f>Q2366-L2366</f>
        <v>0</v>
      </c>
      <c r="S2366" s="75" t="s">
        <v>8324</v>
      </c>
    </row>
    <row r="2367" spans="1:19" outlineLevel="1">
      <c r="A2367" s="75"/>
      <c r="B2367" s="69">
        <v>44995</v>
      </c>
      <c r="C2367" s="70" t="s">
        <v>3832</v>
      </c>
      <c r="D2367" s="70" t="s">
        <v>2256</v>
      </c>
      <c r="E2367" s="70" t="s">
        <v>3833</v>
      </c>
      <c r="F2367" s="71">
        <v>2230145</v>
      </c>
      <c r="G2367" s="72" t="s">
        <v>2255</v>
      </c>
      <c r="H2367" s="71">
        <v>223015</v>
      </c>
      <c r="I2367" s="70" t="s">
        <v>2535</v>
      </c>
      <c r="J2367" s="70" t="s">
        <v>2536</v>
      </c>
      <c r="K2367" s="73">
        <f t="shared" si="142"/>
        <v>13301</v>
      </c>
      <c r="L2367" s="74">
        <f t="shared" si="143"/>
        <v>2453160</v>
      </c>
      <c r="M2367" s="75" t="str">
        <f t="shared" si="144"/>
        <v/>
      </c>
      <c r="N2367" s="75"/>
      <c r="O2367" s="75"/>
      <c r="P2367" s="75"/>
      <c r="Q2367" s="75">
        <f>+VLOOKUP(K2367,'20,04,2023'!Q$20:R$1052,2,0)</f>
        <v>2453160</v>
      </c>
      <c r="R2367" s="74">
        <f>Q2367-L2367</f>
        <v>0</v>
      </c>
      <c r="S2367" s="75" t="s">
        <v>8324</v>
      </c>
    </row>
    <row r="2368" spans="1:19" s="75" customFormat="1" outlineLevel="1">
      <c r="B2368" s="69">
        <v>44995</v>
      </c>
      <c r="C2368" s="70" t="s">
        <v>3834</v>
      </c>
      <c r="D2368" s="70" t="s">
        <v>2256</v>
      </c>
      <c r="E2368" s="70" t="s">
        <v>3835</v>
      </c>
      <c r="F2368" s="71">
        <v>340315</v>
      </c>
      <c r="G2368" s="72" t="s">
        <v>2255</v>
      </c>
      <c r="H2368" s="71">
        <v>34032</v>
      </c>
      <c r="I2368" s="70" t="s">
        <v>2625</v>
      </c>
      <c r="J2368" s="70" t="s">
        <v>2626</v>
      </c>
      <c r="K2368" s="73">
        <f t="shared" si="142"/>
        <v>13311</v>
      </c>
      <c r="L2368" s="74">
        <f t="shared" si="143"/>
        <v>374347</v>
      </c>
      <c r="M2368" s="75" t="str">
        <f t="shared" si="144"/>
        <v/>
      </c>
      <c r="Q2368" s="75">
        <f>+VLOOKUP(K2368,'20,04,2023'!Q$20:R$1052,2,0)</f>
        <v>374347</v>
      </c>
      <c r="R2368" s="74">
        <f>Q2368-L2368</f>
        <v>0</v>
      </c>
      <c r="S2368" s="75" t="s">
        <v>8324</v>
      </c>
    </row>
    <row r="2369" spans="1:19" s="75" customFormat="1" outlineLevel="1">
      <c r="B2369" s="69">
        <v>44995</v>
      </c>
      <c r="C2369" s="70" t="s">
        <v>3836</v>
      </c>
      <c r="D2369" s="70" t="s">
        <v>2256</v>
      </c>
      <c r="E2369" s="70" t="s">
        <v>2571</v>
      </c>
      <c r="F2369" s="71">
        <v>340315</v>
      </c>
      <c r="G2369" s="72" t="s">
        <v>2255</v>
      </c>
      <c r="H2369" s="71">
        <v>34032</v>
      </c>
      <c r="I2369" s="70" t="s">
        <v>2308</v>
      </c>
      <c r="J2369" s="70" t="s">
        <v>2309</v>
      </c>
      <c r="K2369" s="73">
        <f t="shared" si="142"/>
        <v>13312</v>
      </c>
      <c r="L2369" s="74">
        <f t="shared" si="143"/>
        <v>374347</v>
      </c>
      <c r="M2369" s="75" t="str">
        <f t="shared" si="144"/>
        <v/>
      </c>
      <c r="Q2369" s="75">
        <f>+VLOOKUP(K2369,'20,04,2023'!Q$20:R$1052,2,0)</f>
        <v>374347</v>
      </c>
      <c r="R2369" s="74">
        <f>Q2369-L2369</f>
        <v>0</v>
      </c>
      <c r="S2369" s="75" t="s">
        <v>8324</v>
      </c>
    </row>
    <row r="2370" spans="1:19" s="75" customFormat="1" outlineLevel="1">
      <c r="A2370"/>
      <c r="B2370" s="33">
        <v>44996</v>
      </c>
      <c r="C2370" s="34" t="s">
        <v>5572</v>
      </c>
      <c r="D2370" s="34" t="s">
        <v>6656</v>
      </c>
      <c r="E2370" s="34" t="s">
        <v>6679</v>
      </c>
      <c r="F2370" s="35">
        <v>-617400</v>
      </c>
      <c r="G2370" s="36" t="s">
        <v>2255</v>
      </c>
      <c r="H2370" s="35">
        <v>-61740</v>
      </c>
      <c r="I2370" s="34" t="s">
        <v>2437</v>
      </c>
      <c r="J2370" s="34" t="s">
        <v>2438</v>
      </c>
      <c r="K2370">
        <f t="shared" si="142"/>
        <v>284</v>
      </c>
      <c r="L2370" s="38">
        <f t="shared" si="143"/>
        <v>-679140</v>
      </c>
      <c r="M2370" t="str">
        <f t="shared" si="144"/>
        <v>HT</v>
      </c>
      <c r="N2370"/>
      <c r="O2370"/>
      <c r="P2370"/>
      <c r="Q2370" t="e">
        <f>+VLOOKUP(K2370,'22.04.2023'!O$182:P$408,2,0)</f>
        <v>#N/A</v>
      </c>
      <c r="R2370" s="38" t="e">
        <f>+Q2370-L2370</f>
        <v>#N/A</v>
      </c>
      <c r="S2370" t="s">
        <v>8325</v>
      </c>
    </row>
    <row r="2371" spans="1:19" s="75" customFormat="1" outlineLevel="1">
      <c r="B2371" s="69">
        <v>44996</v>
      </c>
      <c r="C2371" s="70" t="s">
        <v>6680</v>
      </c>
      <c r="D2371" s="70" t="s">
        <v>2961</v>
      </c>
      <c r="E2371" s="70" t="s">
        <v>6681</v>
      </c>
      <c r="F2371" s="71">
        <v>-328509</v>
      </c>
      <c r="G2371" s="72" t="s">
        <v>2255</v>
      </c>
      <c r="H2371" s="71">
        <v>-32851</v>
      </c>
      <c r="I2371" s="70" t="s">
        <v>2265</v>
      </c>
      <c r="J2371" s="70" t="s">
        <v>2266</v>
      </c>
      <c r="K2371" s="75">
        <f t="shared" si="142"/>
        <v>973</v>
      </c>
      <c r="L2371" s="74">
        <f t="shared" si="143"/>
        <v>-361360</v>
      </c>
      <c r="M2371" s="75" t="str">
        <f t="shared" si="144"/>
        <v>HT</v>
      </c>
      <c r="Q2371" s="75">
        <f>+VLOOKUP(K2371,'20,04,2023'!Q$25:R$1054,2,0)</f>
        <v>-361360</v>
      </c>
      <c r="R2371" s="74">
        <f>+L2371-Q2371</f>
        <v>0</v>
      </c>
      <c r="S2371" s="75" t="s">
        <v>8323</v>
      </c>
    </row>
    <row r="2372" spans="1:19" s="75" customFormat="1" outlineLevel="1">
      <c r="B2372" s="69">
        <v>44996</v>
      </c>
      <c r="C2372" s="70" t="s">
        <v>6682</v>
      </c>
      <c r="D2372" s="70" t="s">
        <v>2961</v>
      </c>
      <c r="E2372" s="70" t="s">
        <v>6683</v>
      </c>
      <c r="F2372" s="71">
        <v>-96182</v>
      </c>
      <c r="G2372" s="72" t="s">
        <v>2255</v>
      </c>
      <c r="H2372" s="71">
        <v>-9618</v>
      </c>
      <c r="I2372" s="70" t="s">
        <v>2265</v>
      </c>
      <c r="J2372" s="70" t="s">
        <v>2266</v>
      </c>
      <c r="K2372" s="75">
        <f t="shared" ref="K2372:K2435" si="147">+C2372*1</f>
        <v>974</v>
      </c>
      <c r="L2372" s="74">
        <f t="shared" ref="L2372:L2435" si="148">+F2372+H2372</f>
        <v>-105800</v>
      </c>
      <c r="M2372" s="75" t="str">
        <f t="shared" ref="M2372:M2435" si="149">+IF(L2372&gt;=0,"","HT")</f>
        <v>HT</v>
      </c>
      <c r="Q2372" s="75">
        <f>+VLOOKUP(K2372,'20,04,2023'!Q$25:R$1054,2,0)</f>
        <v>-105800</v>
      </c>
      <c r="R2372" s="74">
        <f>+L2372-Q2372</f>
        <v>0</v>
      </c>
      <c r="S2372" s="75" t="s">
        <v>8323</v>
      </c>
    </row>
    <row r="2373" spans="1:19" outlineLevel="1">
      <c r="A2373" s="75"/>
      <c r="B2373" s="69">
        <v>44996</v>
      </c>
      <c r="C2373" s="70" t="s">
        <v>6684</v>
      </c>
      <c r="D2373" s="70" t="s">
        <v>3460</v>
      </c>
      <c r="E2373" s="70" t="s">
        <v>6685</v>
      </c>
      <c r="F2373" s="71">
        <v>-565711</v>
      </c>
      <c r="G2373" s="72" t="s">
        <v>2255</v>
      </c>
      <c r="H2373" s="71">
        <v>-56571</v>
      </c>
      <c r="I2373" s="70" t="s">
        <v>2308</v>
      </c>
      <c r="J2373" s="70" t="s">
        <v>2309</v>
      </c>
      <c r="K2373" s="75">
        <f t="shared" si="147"/>
        <v>8353</v>
      </c>
      <c r="L2373" s="74">
        <f t="shared" si="148"/>
        <v>-622282</v>
      </c>
      <c r="M2373" s="75" t="str">
        <f t="shared" si="149"/>
        <v>HT</v>
      </c>
      <c r="N2373" s="75"/>
      <c r="O2373" s="75"/>
      <c r="P2373" s="75"/>
      <c r="Q2373" s="75">
        <f>+VLOOKUP(K2373,'20,04,2023'!Q$25:R$1054,2,0)</f>
        <v>-622282</v>
      </c>
      <c r="R2373" s="74">
        <f>+L2373-Q2373</f>
        <v>0</v>
      </c>
      <c r="S2373" s="75" t="s">
        <v>8323</v>
      </c>
    </row>
    <row r="2374" spans="1:19" s="75" customFormat="1" outlineLevel="1">
      <c r="B2374" s="69">
        <v>44996</v>
      </c>
      <c r="C2374" s="70" t="s">
        <v>6686</v>
      </c>
      <c r="D2374" s="70" t="s">
        <v>3460</v>
      </c>
      <c r="E2374" s="70" t="s">
        <v>6687</v>
      </c>
      <c r="F2374" s="71">
        <v>-976299</v>
      </c>
      <c r="G2374" s="72" t="s">
        <v>2255</v>
      </c>
      <c r="H2374" s="71">
        <v>-97630</v>
      </c>
      <c r="I2374" s="70" t="s">
        <v>2308</v>
      </c>
      <c r="J2374" s="70" t="s">
        <v>2309</v>
      </c>
      <c r="K2374" s="75">
        <f t="shared" si="147"/>
        <v>8410</v>
      </c>
      <c r="L2374" s="74">
        <f t="shared" si="148"/>
        <v>-1073929</v>
      </c>
      <c r="M2374" s="75" t="str">
        <f t="shared" si="149"/>
        <v>HT</v>
      </c>
      <c r="Q2374" s="75">
        <f>+VLOOKUP(K2374,'20,04,2023'!Q$25:R$1054,2,0)</f>
        <v>-1073929</v>
      </c>
      <c r="R2374" s="74">
        <f>+L2374-Q2374</f>
        <v>0</v>
      </c>
      <c r="S2374" s="75" t="s">
        <v>8323</v>
      </c>
    </row>
    <row r="2375" spans="1:19" s="75" customFormat="1" outlineLevel="1">
      <c r="B2375" s="69">
        <v>44996</v>
      </c>
      <c r="C2375" s="70" t="s">
        <v>6688</v>
      </c>
      <c r="D2375" s="70" t="s">
        <v>3460</v>
      </c>
      <c r="E2375" s="70" t="s">
        <v>6689</v>
      </c>
      <c r="F2375" s="71">
        <v>-204900</v>
      </c>
      <c r="G2375" s="72" t="s">
        <v>2255</v>
      </c>
      <c r="H2375" s="71">
        <v>-20490</v>
      </c>
      <c r="I2375" s="70" t="s">
        <v>2308</v>
      </c>
      <c r="J2375" s="70" t="s">
        <v>2309</v>
      </c>
      <c r="K2375" s="75">
        <f t="shared" si="147"/>
        <v>8462</v>
      </c>
      <c r="L2375" s="74">
        <f t="shared" si="148"/>
        <v>-225390</v>
      </c>
      <c r="M2375" s="75" t="str">
        <f t="shared" si="149"/>
        <v>HT</v>
      </c>
      <c r="Q2375" s="75">
        <f>+VLOOKUP(K2375,'20,04,2023'!Q$25:R$1054,2,0)</f>
        <v>-225390</v>
      </c>
      <c r="R2375" s="74">
        <f>+L2375-Q2375</f>
        <v>0</v>
      </c>
      <c r="S2375" s="75" t="s">
        <v>8323</v>
      </c>
    </row>
    <row r="2376" spans="1:19" s="75" customFormat="1" outlineLevel="1">
      <c r="B2376" s="69">
        <v>44996</v>
      </c>
      <c r="C2376" s="70" t="s">
        <v>3837</v>
      </c>
      <c r="D2376" s="70" t="s">
        <v>2256</v>
      </c>
      <c r="E2376" s="70" t="s">
        <v>3838</v>
      </c>
      <c r="F2376" s="71">
        <v>2032100</v>
      </c>
      <c r="G2376" s="72" t="s">
        <v>2255</v>
      </c>
      <c r="H2376" s="71">
        <v>203210</v>
      </c>
      <c r="I2376" s="70" t="s">
        <v>2518</v>
      </c>
      <c r="J2376" s="70" t="s">
        <v>2519</v>
      </c>
      <c r="K2376" s="73">
        <f t="shared" si="147"/>
        <v>13313</v>
      </c>
      <c r="L2376" s="74">
        <f t="shared" si="148"/>
        <v>2235310</v>
      </c>
      <c r="M2376" s="75" t="str">
        <f t="shared" si="149"/>
        <v/>
      </c>
      <c r="Q2376" s="75">
        <f>+VLOOKUP(K2376,'20,04,2023'!Q$20:R$1052,2,0)</f>
        <v>2235310</v>
      </c>
      <c r="R2376" s="74">
        <f>Q2376-L2376</f>
        <v>0</v>
      </c>
      <c r="S2376" s="75" t="s">
        <v>8324</v>
      </c>
    </row>
    <row r="2377" spans="1:19" outlineLevel="1">
      <c r="A2377" s="75"/>
      <c r="B2377" s="69">
        <v>44996</v>
      </c>
      <c r="C2377" s="70" t="s">
        <v>3839</v>
      </c>
      <c r="D2377" s="70" t="s">
        <v>2256</v>
      </c>
      <c r="E2377" s="70" t="s">
        <v>3840</v>
      </c>
      <c r="F2377" s="71">
        <v>340315</v>
      </c>
      <c r="G2377" s="72" t="s">
        <v>2255</v>
      </c>
      <c r="H2377" s="71">
        <v>34032</v>
      </c>
      <c r="I2377" s="70" t="s">
        <v>2308</v>
      </c>
      <c r="J2377" s="70" t="s">
        <v>2309</v>
      </c>
      <c r="K2377" s="73">
        <f t="shared" si="147"/>
        <v>13315</v>
      </c>
      <c r="L2377" s="74">
        <f t="shared" si="148"/>
        <v>374347</v>
      </c>
      <c r="M2377" s="75" t="str">
        <f t="shared" si="149"/>
        <v/>
      </c>
      <c r="N2377" s="75"/>
      <c r="O2377" s="75"/>
      <c r="P2377" s="75"/>
      <c r="Q2377" s="75">
        <f>+VLOOKUP(K2377,'20,04,2023'!Q$20:R$1052,2,0)</f>
        <v>374347</v>
      </c>
      <c r="R2377" s="74">
        <f>Q2377-L2377</f>
        <v>0</v>
      </c>
      <c r="S2377" s="75" t="s">
        <v>8324</v>
      </c>
    </row>
    <row r="2378" spans="1:19" outlineLevel="1">
      <c r="A2378" s="75"/>
      <c r="B2378" s="69">
        <v>44996</v>
      </c>
      <c r="C2378" s="70" t="s">
        <v>3841</v>
      </c>
      <c r="D2378" s="70" t="s">
        <v>2256</v>
      </c>
      <c r="E2378" s="70" t="s">
        <v>3842</v>
      </c>
      <c r="F2378" s="71">
        <v>340315</v>
      </c>
      <c r="G2378" s="72" t="s">
        <v>2255</v>
      </c>
      <c r="H2378" s="71">
        <v>34032</v>
      </c>
      <c r="I2378" s="70" t="s">
        <v>2308</v>
      </c>
      <c r="J2378" s="70" t="s">
        <v>2309</v>
      </c>
      <c r="K2378" s="73">
        <f t="shared" si="147"/>
        <v>13316</v>
      </c>
      <c r="L2378" s="74">
        <f t="shared" si="148"/>
        <v>374347</v>
      </c>
      <c r="M2378" s="75" t="str">
        <f t="shared" si="149"/>
        <v/>
      </c>
      <c r="N2378" s="75"/>
      <c r="O2378" s="75"/>
      <c r="P2378" s="75"/>
      <c r="Q2378" s="75">
        <f>+VLOOKUP(K2378,'20,04,2023'!Q$20:R$1052,2,0)</f>
        <v>374347</v>
      </c>
      <c r="R2378" s="74">
        <f>Q2378-L2378</f>
        <v>0</v>
      </c>
      <c r="S2378" s="75" t="s">
        <v>8324</v>
      </c>
    </row>
    <row r="2379" spans="1:19" s="75" customFormat="1" hidden="1" outlineLevel="1">
      <c r="A2379"/>
      <c r="B2379" s="33">
        <v>44996</v>
      </c>
      <c r="C2379" s="34" t="s">
        <v>6690</v>
      </c>
      <c r="D2379" s="34" t="s">
        <v>2256</v>
      </c>
      <c r="E2379" s="34"/>
      <c r="F2379" s="35">
        <v>0</v>
      </c>
      <c r="G2379" s="36" t="s">
        <v>2255</v>
      </c>
      <c r="H2379" s="35">
        <v>0</v>
      </c>
      <c r="I2379" s="34" t="s">
        <v>2308</v>
      </c>
      <c r="J2379" s="34" t="s">
        <v>2309</v>
      </c>
      <c r="K2379" s="50">
        <f t="shared" si="147"/>
        <v>13317</v>
      </c>
      <c r="L2379" s="38">
        <f t="shared" si="148"/>
        <v>0</v>
      </c>
      <c r="M2379" t="str">
        <f t="shared" si="149"/>
        <v/>
      </c>
      <c r="N2379"/>
      <c r="O2379"/>
      <c r="P2379"/>
      <c r="Q2379"/>
      <c r="R2379"/>
      <c r="S2379"/>
    </row>
    <row r="2380" spans="1:19" s="75" customFormat="1" hidden="1" outlineLevel="1">
      <c r="A2380"/>
      <c r="B2380" s="33">
        <v>44996</v>
      </c>
      <c r="C2380" s="34" t="s">
        <v>6691</v>
      </c>
      <c r="D2380" s="34" t="s">
        <v>2256</v>
      </c>
      <c r="E2380" s="34"/>
      <c r="F2380" s="35">
        <v>0</v>
      </c>
      <c r="G2380" s="36" t="s">
        <v>2255</v>
      </c>
      <c r="H2380" s="35">
        <v>0</v>
      </c>
      <c r="I2380" s="34" t="s">
        <v>2308</v>
      </c>
      <c r="J2380" s="34" t="s">
        <v>2309</v>
      </c>
      <c r="K2380" s="50">
        <f t="shared" si="147"/>
        <v>13318</v>
      </c>
      <c r="L2380" s="38">
        <f t="shared" si="148"/>
        <v>0</v>
      </c>
      <c r="M2380" t="str">
        <f t="shared" si="149"/>
        <v/>
      </c>
      <c r="N2380"/>
      <c r="O2380"/>
      <c r="P2380"/>
      <c r="Q2380"/>
      <c r="R2380"/>
      <c r="S2380"/>
    </row>
    <row r="2381" spans="1:19" hidden="1" outlineLevel="1">
      <c r="B2381" s="33">
        <v>44996</v>
      </c>
      <c r="C2381" s="34" t="s">
        <v>6692</v>
      </c>
      <c r="D2381" s="34" t="s">
        <v>2256</v>
      </c>
      <c r="E2381" s="34"/>
      <c r="F2381" s="35">
        <v>0</v>
      </c>
      <c r="G2381" s="36" t="s">
        <v>2255</v>
      </c>
      <c r="H2381" s="35">
        <v>0</v>
      </c>
      <c r="I2381" s="34" t="s">
        <v>2308</v>
      </c>
      <c r="J2381" s="34" t="s">
        <v>2309</v>
      </c>
      <c r="K2381" s="50">
        <f t="shared" si="147"/>
        <v>13319</v>
      </c>
      <c r="L2381" s="38">
        <f t="shared" si="148"/>
        <v>0</v>
      </c>
      <c r="M2381" t="str">
        <f t="shared" si="149"/>
        <v/>
      </c>
    </row>
    <row r="2382" spans="1:19" s="75" customFormat="1" hidden="1" outlineLevel="1">
      <c r="A2382"/>
      <c r="B2382" s="33">
        <v>44996</v>
      </c>
      <c r="C2382" s="34" t="s">
        <v>6693</v>
      </c>
      <c r="D2382" s="34" t="s">
        <v>2256</v>
      </c>
      <c r="E2382" s="34"/>
      <c r="F2382" s="35">
        <v>0</v>
      </c>
      <c r="G2382" s="36" t="s">
        <v>2255</v>
      </c>
      <c r="H2382" s="35">
        <v>0</v>
      </c>
      <c r="I2382" s="34" t="s">
        <v>2308</v>
      </c>
      <c r="J2382" s="34" t="s">
        <v>2309</v>
      </c>
      <c r="K2382" s="50">
        <f t="shared" si="147"/>
        <v>13320</v>
      </c>
      <c r="L2382" s="38">
        <f t="shared" si="148"/>
        <v>0</v>
      </c>
      <c r="M2382" t="str">
        <f t="shared" si="149"/>
        <v/>
      </c>
      <c r="N2382"/>
      <c r="O2382"/>
      <c r="P2382"/>
      <c r="Q2382"/>
      <c r="R2382"/>
      <c r="S2382"/>
    </row>
    <row r="2383" spans="1:19" outlineLevel="1">
      <c r="A2383" s="75"/>
      <c r="B2383" s="69">
        <v>44996</v>
      </c>
      <c r="C2383" s="70" t="s">
        <v>3843</v>
      </c>
      <c r="D2383" s="70" t="s">
        <v>2256</v>
      </c>
      <c r="E2383" s="70" t="s">
        <v>3844</v>
      </c>
      <c r="F2383" s="71">
        <v>340315</v>
      </c>
      <c r="G2383" s="72" t="s">
        <v>2255</v>
      </c>
      <c r="H2383" s="71">
        <v>34032</v>
      </c>
      <c r="I2383" s="70" t="s">
        <v>2308</v>
      </c>
      <c r="J2383" s="70" t="s">
        <v>2309</v>
      </c>
      <c r="K2383" s="73">
        <f t="shared" si="147"/>
        <v>13321</v>
      </c>
      <c r="L2383" s="74">
        <f t="shared" si="148"/>
        <v>374347</v>
      </c>
      <c r="M2383" s="75" t="str">
        <f t="shared" si="149"/>
        <v/>
      </c>
      <c r="N2383" s="75"/>
      <c r="O2383" s="75"/>
      <c r="P2383" s="75"/>
      <c r="Q2383" s="75">
        <f>+VLOOKUP(K2383,'20,04,2023'!Q$20:R$1052,2,0)</f>
        <v>374347</v>
      </c>
      <c r="R2383" s="74">
        <f>Q2383-L2383</f>
        <v>0</v>
      </c>
      <c r="S2383" s="75" t="s">
        <v>8324</v>
      </c>
    </row>
    <row r="2384" spans="1:19" s="75" customFormat="1" outlineLevel="1">
      <c r="B2384" s="69">
        <v>44996</v>
      </c>
      <c r="C2384" s="70" t="s">
        <v>3845</v>
      </c>
      <c r="D2384" s="70" t="s">
        <v>2256</v>
      </c>
      <c r="E2384" s="70" t="s">
        <v>3846</v>
      </c>
      <c r="F2384" s="71">
        <v>340315</v>
      </c>
      <c r="G2384" s="72" t="s">
        <v>2255</v>
      </c>
      <c r="H2384" s="71">
        <v>34032</v>
      </c>
      <c r="I2384" s="70" t="s">
        <v>2308</v>
      </c>
      <c r="J2384" s="70" t="s">
        <v>2309</v>
      </c>
      <c r="K2384" s="73">
        <f t="shared" si="147"/>
        <v>13322</v>
      </c>
      <c r="L2384" s="74">
        <f t="shared" si="148"/>
        <v>374347</v>
      </c>
      <c r="M2384" s="75" t="str">
        <f t="shared" si="149"/>
        <v/>
      </c>
      <c r="Q2384" s="75">
        <f>+VLOOKUP(K2384,'20,04,2023'!Q$20:R$1052,2,0)</f>
        <v>374347</v>
      </c>
      <c r="R2384" s="74">
        <f>Q2384-L2384</f>
        <v>0</v>
      </c>
      <c r="S2384" s="75" t="s">
        <v>8324</v>
      </c>
    </row>
    <row r="2385" spans="1:19" hidden="1" outlineLevel="1">
      <c r="B2385" s="33">
        <v>44996</v>
      </c>
      <c r="C2385" s="34" t="s">
        <v>3847</v>
      </c>
      <c r="D2385" s="34" t="s">
        <v>2256</v>
      </c>
      <c r="E2385" s="34" t="s">
        <v>3662</v>
      </c>
      <c r="F2385" s="35">
        <v>340315</v>
      </c>
      <c r="G2385" s="36" t="s">
        <v>2255</v>
      </c>
      <c r="H2385" s="35">
        <v>34032</v>
      </c>
      <c r="I2385" s="34" t="s">
        <v>2308</v>
      </c>
      <c r="J2385" s="34" t="s">
        <v>2309</v>
      </c>
      <c r="K2385" s="50">
        <f t="shared" si="147"/>
        <v>13323</v>
      </c>
      <c r="L2385" s="38">
        <f t="shared" si="148"/>
        <v>374347</v>
      </c>
      <c r="M2385" t="str">
        <f t="shared" si="149"/>
        <v/>
      </c>
    </row>
    <row r="2386" spans="1:19" s="75" customFormat="1" outlineLevel="1">
      <c r="B2386" s="69">
        <v>44996</v>
      </c>
      <c r="C2386" s="70" t="s">
        <v>3848</v>
      </c>
      <c r="D2386" s="70" t="s">
        <v>2256</v>
      </c>
      <c r="E2386" s="70" t="s">
        <v>3799</v>
      </c>
      <c r="F2386" s="71">
        <v>340315</v>
      </c>
      <c r="G2386" s="72" t="s">
        <v>2255</v>
      </c>
      <c r="H2386" s="71">
        <v>34032</v>
      </c>
      <c r="I2386" s="70" t="s">
        <v>2308</v>
      </c>
      <c r="J2386" s="70" t="s">
        <v>2309</v>
      </c>
      <c r="K2386" s="73">
        <f t="shared" si="147"/>
        <v>13324</v>
      </c>
      <c r="L2386" s="74">
        <f t="shared" si="148"/>
        <v>374347</v>
      </c>
      <c r="M2386" s="75" t="str">
        <f t="shared" si="149"/>
        <v/>
      </c>
      <c r="Q2386" s="75">
        <f>+VLOOKUP(K2386,'20,04,2023'!Q$20:R$1052,2,0)</f>
        <v>374347</v>
      </c>
      <c r="R2386" s="74">
        <f t="shared" ref="R2386:R2396" si="150">Q2386-L2386</f>
        <v>0</v>
      </c>
      <c r="S2386" s="75" t="s">
        <v>8324</v>
      </c>
    </row>
    <row r="2387" spans="1:19" s="75" customFormat="1" outlineLevel="1">
      <c r="B2387" s="69">
        <v>44996</v>
      </c>
      <c r="C2387" s="70" t="s">
        <v>3849</v>
      </c>
      <c r="D2387" s="70" t="s">
        <v>2256</v>
      </c>
      <c r="E2387" s="70" t="s">
        <v>2531</v>
      </c>
      <c r="F2387" s="71">
        <v>340315</v>
      </c>
      <c r="G2387" s="72" t="s">
        <v>2255</v>
      </c>
      <c r="H2387" s="71">
        <v>34032</v>
      </c>
      <c r="I2387" s="70" t="s">
        <v>2308</v>
      </c>
      <c r="J2387" s="70" t="s">
        <v>2309</v>
      </c>
      <c r="K2387" s="73">
        <f t="shared" si="147"/>
        <v>13325</v>
      </c>
      <c r="L2387" s="74">
        <f t="shared" si="148"/>
        <v>374347</v>
      </c>
      <c r="M2387" s="75" t="str">
        <f t="shared" si="149"/>
        <v/>
      </c>
      <c r="Q2387" s="75">
        <f>+VLOOKUP(K2387,'20,04,2023'!Q$20:R$1052,2,0)</f>
        <v>374347</v>
      </c>
      <c r="R2387" s="74">
        <f t="shared" si="150"/>
        <v>0</v>
      </c>
      <c r="S2387" s="75" t="s">
        <v>8324</v>
      </c>
    </row>
    <row r="2388" spans="1:19" outlineLevel="1">
      <c r="A2388" s="75"/>
      <c r="B2388" s="69">
        <v>44996</v>
      </c>
      <c r="C2388" s="70" t="s">
        <v>3850</v>
      </c>
      <c r="D2388" s="70" t="s">
        <v>2256</v>
      </c>
      <c r="E2388" s="70" t="s">
        <v>3851</v>
      </c>
      <c r="F2388" s="71">
        <v>340315</v>
      </c>
      <c r="G2388" s="72" t="s">
        <v>2255</v>
      </c>
      <c r="H2388" s="71">
        <v>34032</v>
      </c>
      <c r="I2388" s="70" t="s">
        <v>2308</v>
      </c>
      <c r="J2388" s="70" t="s">
        <v>2309</v>
      </c>
      <c r="K2388" s="73">
        <f t="shared" si="147"/>
        <v>13326</v>
      </c>
      <c r="L2388" s="74">
        <f t="shared" si="148"/>
        <v>374347</v>
      </c>
      <c r="M2388" s="75" t="str">
        <f t="shared" si="149"/>
        <v/>
      </c>
      <c r="N2388" s="75"/>
      <c r="O2388" s="75"/>
      <c r="P2388" s="75"/>
      <c r="Q2388" s="75">
        <f>+VLOOKUP(K2388,'20,04,2023'!Q$20:R$1052,2,0)</f>
        <v>374347</v>
      </c>
      <c r="R2388" s="74">
        <f t="shared" si="150"/>
        <v>0</v>
      </c>
      <c r="S2388" s="75" t="s">
        <v>8324</v>
      </c>
    </row>
    <row r="2389" spans="1:19" outlineLevel="1">
      <c r="A2389" s="75"/>
      <c r="B2389" s="69">
        <v>44996</v>
      </c>
      <c r="C2389" s="70" t="s">
        <v>3852</v>
      </c>
      <c r="D2389" s="70" t="s">
        <v>2256</v>
      </c>
      <c r="E2389" s="70" t="s">
        <v>3595</v>
      </c>
      <c r="F2389" s="71">
        <v>340315</v>
      </c>
      <c r="G2389" s="72" t="s">
        <v>2255</v>
      </c>
      <c r="H2389" s="71">
        <v>34032</v>
      </c>
      <c r="I2389" s="70" t="s">
        <v>2308</v>
      </c>
      <c r="J2389" s="70" t="s">
        <v>2309</v>
      </c>
      <c r="K2389" s="73">
        <f t="shared" si="147"/>
        <v>13327</v>
      </c>
      <c r="L2389" s="74">
        <f t="shared" si="148"/>
        <v>374347</v>
      </c>
      <c r="M2389" s="75" t="str">
        <f t="shared" si="149"/>
        <v/>
      </c>
      <c r="N2389" s="75"/>
      <c r="O2389" s="75"/>
      <c r="P2389" s="75"/>
      <c r="Q2389" s="75">
        <f>+VLOOKUP(K2389,'20,04,2023'!Q$20:R$1052,2,0)</f>
        <v>374347</v>
      </c>
      <c r="R2389" s="74">
        <f t="shared" si="150"/>
        <v>0</v>
      </c>
      <c r="S2389" s="75" t="s">
        <v>8324</v>
      </c>
    </row>
    <row r="2390" spans="1:19" s="75" customFormat="1" outlineLevel="1">
      <c r="B2390" s="69">
        <v>44996</v>
      </c>
      <c r="C2390" s="70" t="s">
        <v>3853</v>
      </c>
      <c r="D2390" s="70" t="s">
        <v>2256</v>
      </c>
      <c r="E2390" s="70" t="s">
        <v>3854</v>
      </c>
      <c r="F2390" s="71">
        <v>768140</v>
      </c>
      <c r="G2390" s="72" t="s">
        <v>2255</v>
      </c>
      <c r="H2390" s="71">
        <v>76814</v>
      </c>
      <c r="I2390" s="70" t="s">
        <v>2504</v>
      </c>
      <c r="J2390" s="70" t="s">
        <v>2505</v>
      </c>
      <c r="K2390" s="73">
        <f t="shared" si="147"/>
        <v>13328</v>
      </c>
      <c r="L2390" s="74">
        <f t="shared" si="148"/>
        <v>844954</v>
      </c>
      <c r="M2390" s="75" t="str">
        <f t="shared" si="149"/>
        <v/>
      </c>
      <c r="Q2390" s="75">
        <f>+VLOOKUP(K2390,'20,04,2023'!Q$20:R$1052,2,0)</f>
        <v>844954</v>
      </c>
      <c r="R2390" s="74">
        <f t="shared" si="150"/>
        <v>0</v>
      </c>
      <c r="S2390" s="75" t="s">
        <v>8324</v>
      </c>
    </row>
    <row r="2391" spans="1:19" s="75" customFormat="1" outlineLevel="1">
      <c r="B2391" s="69">
        <v>44996</v>
      </c>
      <c r="C2391" s="70" t="s">
        <v>3855</v>
      </c>
      <c r="D2391" s="70" t="s">
        <v>2256</v>
      </c>
      <c r="E2391" s="70" t="s">
        <v>3856</v>
      </c>
      <c r="F2391" s="71">
        <v>340315</v>
      </c>
      <c r="G2391" s="72" t="s">
        <v>2255</v>
      </c>
      <c r="H2391" s="71">
        <v>34032</v>
      </c>
      <c r="I2391" s="70" t="s">
        <v>2504</v>
      </c>
      <c r="J2391" s="70" t="s">
        <v>2505</v>
      </c>
      <c r="K2391" s="73">
        <f t="shared" si="147"/>
        <v>13329</v>
      </c>
      <c r="L2391" s="74">
        <f t="shared" si="148"/>
        <v>374347</v>
      </c>
      <c r="M2391" s="75" t="str">
        <f t="shared" si="149"/>
        <v/>
      </c>
      <c r="Q2391" s="75">
        <f>+VLOOKUP(K2391,'20,04,2023'!Q$20:R$1052,2,0)</f>
        <v>374347</v>
      </c>
      <c r="R2391" s="74">
        <f t="shared" si="150"/>
        <v>0</v>
      </c>
      <c r="S2391" s="75" t="s">
        <v>8324</v>
      </c>
    </row>
    <row r="2392" spans="1:19" outlineLevel="1">
      <c r="A2392" s="75"/>
      <c r="B2392" s="69">
        <v>44996</v>
      </c>
      <c r="C2392" s="70" t="s">
        <v>3857</v>
      </c>
      <c r="D2392" s="70" t="s">
        <v>2256</v>
      </c>
      <c r="E2392" s="70" t="s">
        <v>3858</v>
      </c>
      <c r="F2392" s="71">
        <v>340315</v>
      </c>
      <c r="G2392" s="72" t="s">
        <v>2255</v>
      </c>
      <c r="H2392" s="71">
        <v>34032</v>
      </c>
      <c r="I2392" s="70" t="s">
        <v>2504</v>
      </c>
      <c r="J2392" s="70" t="s">
        <v>2505</v>
      </c>
      <c r="K2392" s="73">
        <f t="shared" si="147"/>
        <v>13330</v>
      </c>
      <c r="L2392" s="74">
        <f t="shared" si="148"/>
        <v>374347</v>
      </c>
      <c r="M2392" s="75" t="str">
        <f t="shared" si="149"/>
        <v/>
      </c>
      <c r="N2392" s="75"/>
      <c r="O2392" s="75"/>
      <c r="P2392" s="75"/>
      <c r="Q2392" s="75">
        <f>+VLOOKUP(K2392,'20,04,2023'!Q$20:R$1052,2,0)</f>
        <v>374347</v>
      </c>
      <c r="R2392" s="74">
        <f t="shared" si="150"/>
        <v>0</v>
      </c>
      <c r="S2392" s="75" t="s">
        <v>8324</v>
      </c>
    </row>
    <row r="2393" spans="1:19" s="75" customFormat="1" outlineLevel="1">
      <c r="B2393" s="69">
        <v>44996</v>
      </c>
      <c r="C2393" s="70" t="s">
        <v>3859</v>
      </c>
      <c r="D2393" s="70" t="s">
        <v>2256</v>
      </c>
      <c r="E2393" s="70" t="s">
        <v>3860</v>
      </c>
      <c r="F2393" s="71">
        <v>1532200</v>
      </c>
      <c r="G2393" s="72" t="s">
        <v>2255</v>
      </c>
      <c r="H2393" s="71">
        <v>153220</v>
      </c>
      <c r="I2393" s="70" t="s">
        <v>2504</v>
      </c>
      <c r="J2393" s="70" t="s">
        <v>2505</v>
      </c>
      <c r="K2393" s="73">
        <f t="shared" si="147"/>
        <v>13331</v>
      </c>
      <c r="L2393" s="74">
        <f t="shared" si="148"/>
        <v>1685420</v>
      </c>
      <c r="M2393" s="75" t="str">
        <f t="shared" si="149"/>
        <v/>
      </c>
      <c r="Q2393" s="75">
        <f>+VLOOKUP(K2393,'20,04,2023'!Q$20:R$1052,2,0)</f>
        <v>1685420</v>
      </c>
      <c r="R2393" s="74">
        <f t="shared" si="150"/>
        <v>0</v>
      </c>
      <c r="S2393" s="75" t="s">
        <v>8324</v>
      </c>
    </row>
    <row r="2394" spans="1:19" s="75" customFormat="1" outlineLevel="1">
      <c r="B2394" s="69">
        <v>44996</v>
      </c>
      <c r="C2394" s="70" t="s">
        <v>3861</v>
      </c>
      <c r="D2394" s="70" t="s">
        <v>2256</v>
      </c>
      <c r="E2394" s="70" t="s">
        <v>3862</v>
      </c>
      <c r="F2394" s="71">
        <v>1171583</v>
      </c>
      <c r="G2394" s="72" t="s">
        <v>2255</v>
      </c>
      <c r="H2394" s="71">
        <v>117158</v>
      </c>
      <c r="I2394" s="70" t="s">
        <v>2504</v>
      </c>
      <c r="J2394" s="70" t="s">
        <v>2505</v>
      </c>
      <c r="K2394" s="73">
        <f t="shared" si="147"/>
        <v>13332</v>
      </c>
      <c r="L2394" s="74">
        <f t="shared" si="148"/>
        <v>1288741</v>
      </c>
      <c r="M2394" s="75" t="str">
        <f t="shared" si="149"/>
        <v/>
      </c>
      <c r="Q2394" s="75">
        <f>+VLOOKUP(K2394,'20,04,2023'!Q$20:R$1052,2,0)</f>
        <v>1288741</v>
      </c>
      <c r="R2394" s="74">
        <f t="shared" si="150"/>
        <v>0</v>
      </c>
      <c r="S2394" s="75" t="s">
        <v>8324</v>
      </c>
    </row>
    <row r="2395" spans="1:19" outlineLevel="1">
      <c r="A2395" s="75"/>
      <c r="B2395" s="69">
        <v>44996</v>
      </c>
      <c r="C2395" s="70" t="s">
        <v>3863</v>
      </c>
      <c r="D2395" s="70" t="s">
        <v>2256</v>
      </c>
      <c r="E2395" s="70" t="s">
        <v>3864</v>
      </c>
      <c r="F2395" s="71">
        <v>340315</v>
      </c>
      <c r="G2395" s="72" t="s">
        <v>2255</v>
      </c>
      <c r="H2395" s="71">
        <v>34032</v>
      </c>
      <c r="I2395" s="70" t="s">
        <v>2308</v>
      </c>
      <c r="J2395" s="70" t="s">
        <v>2309</v>
      </c>
      <c r="K2395" s="73">
        <f t="shared" si="147"/>
        <v>13333</v>
      </c>
      <c r="L2395" s="74">
        <f t="shared" si="148"/>
        <v>374347</v>
      </c>
      <c r="M2395" s="75" t="str">
        <f t="shared" si="149"/>
        <v/>
      </c>
      <c r="N2395" s="75"/>
      <c r="O2395" s="75"/>
      <c r="P2395" s="75"/>
      <c r="Q2395" s="75">
        <f>+VLOOKUP(K2395,'20,04,2023'!Q$20:R$1052,2,0)</f>
        <v>374347</v>
      </c>
      <c r="R2395" s="74">
        <f t="shared" si="150"/>
        <v>0</v>
      </c>
      <c r="S2395" s="75" t="s">
        <v>8324</v>
      </c>
    </row>
    <row r="2396" spans="1:19" outlineLevel="1">
      <c r="A2396" s="75"/>
      <c r="B2396" s="69">
        <v>44996</v>
      </c>
      <c r="C2396" s="70" t="s">
        <v>3865</v>
      </c>
      <c r="D2396" s="70" t="s">
        <v>2256</v>
      </c>
      <c r="E2396" s="70" t="s">
        <v>3866</v>
      </c>
      <c r="F2396" s="71">
        <v>340315</v>
      </c>
      <c r="G2396" s="72" t="s">
        <v>2255</v>
      </c>
      <c r="H2396" s="71">
        <v>34032</v>
      </c>
      <c r="I2396" s="70" t="s">
        <v>2308</v>
      </c>
      <c r="J2396" s="70" t="s">
        <v>2309</v>
      </c>
      <c r="K2396" s="73">
        <f t="shared" si="147"/>
        <v>13334</v>
      </c>
      <c r="L2396" s="74">
        <f t="shared" si="148"/>
        <v>374347</v>
      </c>
      <c r="M2396" s="75" t="str">
        <f t="shared" si="149"/>
        <v/>
      </c>
      <c r="N2396" s="75"/>
      <c r="O2396" s="75"/>
      <c r="P2396" s="75"/>
      <c r="Q2396" s="75">
        <f>+VLOOKUP(K2396,'20,04,2023'!Q$20:R$1052,2,0)</f>
        <v>374347</v>
      </c>
      <c r="R2396" s="74">
        <f t="shared" si="150"/>
        <v>0</v>
      </c>
      <c r="S2396" s="75" t="s">
        <v>8324</v>
      </c>
    </row>
    <row r="2397" spans="1:19" hidden="1" outlineLevel="1">
      <c r="B2397" s="33">
        <v>44996</v>
      </c>
      <c r="C2397" s="34" t="s">
        <v>6694</v>
      </c>
      <c r="D2397" s="34" t="s">
        <v>2256</v>
      </c>
      <c r="E2397" s="34"/>
      <c r="F2397" s="35">
        <v>0</v>
      </c>
      <c r="G2397" s="36" t="s">
        <v>2255</v>
      </c>
      <c r="H2397" s="35">
        <v>0</v>
      </c>
      <c r="I2397" s="34" t="s">
        <v>2308</v>
      </c>
      <c r="J2397" s="34" t="s">
        <v>2309</v>
      </c>
      <c r="K2397" s="50">
        <f t="shared" si="147"/>
        <v>13335</v>
      </c>
      <c r="L2397" s="38">
        <f t="shared" si="148"/>
        <v>0</v>
      </c>
      <c r="M2397" t="str">
        <f t="shared" si="149"/>
        <v/>
      </c>
    </row>
    <row r="2398" spans="1:19" s="75" customFormat="1" outlineLevel="1">
      <c r="B2398" s="69">
        <v>44996</v>
      </c>
      <c r="C2398" s="70" t="s">
        <v>3867</v>
      </c>
      <c r="D2398" s="70" t="s">
        <v>2256</v>
      </c>
      <c r="E2398" s="70" t="s">
        <v>3868</v>
      </c>
      <c r="F2398" s="71">
        <v>340315</v>
      </c>
      <c r="G2398" s="72" t="s">
        <v>2255</v>
      </c>
      <c r="H2398" s="71">
        <v>34032</v>
      </c>
      <c r="I2398" s="70" t="s">
        <v>2308</v>
      </c>
      <c r="J2398" s="70" t="s">
        <v>2309</v>
      </c>
      <c r="K2398" s="73">
        <f t="shared" si="147"/>
        <v>13336</v>
      </c>
      <c r="L2398" s="74">
        <f t="shared" si="148"/>
        <v>374347</v>
      </c>
      <c r="M2398" s="75" t="str">
        <f t="shared" si="149"/>
        <v/>
      </c>
      <c r="Q2398" s="75">
        <f>+VLOOKUP(K2398,'20,04,2023'!Q$20:R$1052,2,0)</f>
        <v>374347</v>
      </c>
      <c r="R2398" s="74">
        <f>Q2398-L2398</f>
        <v>0</v>
      </c>
      <c r="S2398" s="75" t="s">
        <v>8324</v>
      </c>
    </row>
    <row r="2399" spans="1:19" s="75" customFormat="1" hidden="1" outlineLevel="1">
      <c r="A2399"/>
      <c r="B2399" s="33">
        <v>44996</v>
      </c>
      <c r="C2399" s="34" t="s">
        <v>3869</v>
      </c>
      <c r="D2399" s="34" t="s">
        <v>2256</v>
      </c>
      <c r="E2399" s="34" t="s">
        <v>2683</v>
      </c>
      <c r="F2399" s="35">
        <v>340315</v>
      </c>
      <c r="G2399" s="36" t="s">
        <v>2255</v>
      </c>
      <c r="H2399" s="35">
        <v>34032</v>
      </c>
      <c r="I2399" s="34" t="s">
        <v>2308</v>
      </c>
      <c r="J2399" s="34" t="s">
        <v>2309</v>
      </c>
      <c r="K2399" s="50">
        <f t="shared" si="147"/>
        <v>13337</v>
      </c>
      <c r="L2399" s="38">
        <f t="shared" si="148"/>
        <v>374347</v>
      </c>
      <c r="M2399" t="str">
        <f t="shared" si="149"/>
        <v/>
      </c>
      <c r="N2399"/>
      <c r="O2399"/>
      <c r="P2399"/>
      <c r="Q2399"/>
      <c r="R2399"/>
      <c r="S2399"/>
    </row>
    <row r="2400" spans="1:19" s="75" customFormat="1" outlineLevel="1">
      <c r="B2400" s="69">
        <v>44996</v>
      </c>
      <c r="C2400" s="70" t="s">
        <v>3870</v>
      </c>
      <c r="D2400" s="70" t="s">
        <v>2256</v>
      </c>
      <c r="E2400" s="70" t="s">
        <v>3871</v>
      </c>
      <c r="F2400" s="71">
        <v>340315</v>
      </c>
      <c r="G2400" s="72" t="s">
        <v>2255</v>
      </c>
      <c r="H2400" s="71">
        <v>34032</v>
      </c>
      <c r="I2400" s="70" t="s">
        <v>2308</v>
      </c>
      <c r="J2400" s="70" t="s">
        <v>2309</v>
      </c>
      <c r="K2400" s="73">
        <f t="shared" si="147"/>
        <v>13338</v>
      </c>
      <c r="L2400" s="74">
        <f t="shared" si="148"/>
        <v>374347</v>
      </c>
      <c r="M2400" s="75" t="str">
        <f t="shared" si="149"/>
        <v/>
      </c>
      <c r="Q2400" s="75">
        <f>+VLOOKUP(K2400,'20,04,2023'!Q$20:R$1052,2,0)</f>
        <v>374347</v>
      </c>
      <c r="R2400" s="74">
        <f t="shared" ref="R2400:R2411" si="151">Q2400-L2400</f>
        <v>0</v>
      </c>
      <c r="S2400" s="75" t="s">
        <v>8324</v>
      </c>
    </row>
    <row r="2401" spans="1:19" s="75" customFormat="1" outlineLevel="1">
      <c r="B2401" s="69">
        <v>44996</v>
      </c>
      <c r="C2401" s="70" t="s">
        <v>3872</v>
      </c>
      <c r="D2401" s="70" t="s">
        <v>2256</v>
      </c>
      <c r="E2401" s="70" t="s">
        <v>2685</v>
      </c>
      <c r="F2401" s="71">
        <v>340315</v>
      </c>
      <c r="G2401" s="72" t="s">
        <v>2255</v>
      </c>
      <c r="H2401" s="71">
        <v>34032</v>
      </c>
      <c r="I2401" s="70" t="s">
        <v>2308</v>
      </c>
      <c r="J2401" s="70" t="s">
        <v>2309</v>
      </c>
      <c r="K2401" s="73">
        <f t="shared" si="147"/>
        <v>13339</v>
      </c>
      <c r="L2401" s="74">
        <f t="shared" si="148"/>
        <v>374347</v>
      </c>
      <c r="M2401" s="75" t="str">
        <f t="shared" si="149"/>
        <v/>
      </c>
      <c r="Q2401" s="75">
        <f>+VLOOKUP(K2401,'20,04,2023'!Q$20:R$1052,2,0)</f>
        <v>374347</v>
      </c>
      <c r="R2401" s="74">
        <f t="shared" si="151"/>
        <v>0</v>
      </c>
      <c r="S2401" s="75" t="s">
        <v>8324</v>
      </c>
    </row>
    <row r="2402" spans="1:19" outlineLevel="1">
      <c r="A2402" s="75"/>
      <c r="B2402" s="69">
        <v>44996</v>
      </c>
      <c r="C2402" s="70" t="s">
        <v>3873</v>
      </c>
      <c r="D2402" s="70" t="s">
        <v>2256</v>
      </c>
      <c r="E2402" s="70" t="s">
        <v>3601</v>
      </c>
      <c r="F2402" s="71">
        <v>340315</v>
      </c>
      <c r="G2402" s="72" t="s">
        <v>2255</v>
      </c>
      <c r="H2402" s="71">
        <v>34032</v>
      </c>
      <c r="I2402" s="70" t="s">
        <v>2308</v>
      </c>
      <c r="J2402" s="70" t="s">
        <v>2309</v>
      </c>
      <c r="K2402" s="73">
        <f t="shared" si="147"/>
        <v>13340</v>
      </c>
      <c r="L2402" s="74">
        <f t="shared" si="148"/>
        <v>374347</v>
      </c>
      <c r="M2402" s="75" t="str">
        <f t="shared" si="149"/>
        <v/>
      </c>
      <c r="N2402" s="75"/>
      <c r="O2402" s="75"/>
      <c r="P2402" s="75"/>
      <c r="Q2402" s="75">
        <f>+VLOOKUP(K2402,'20,04,2023'!Q$20:R$1052,2,0)</f>
        <v>374347</v>
      </c>
      <c r="R2402" s="74">
        <f t="shared" si="151"/>
        <v>0</v>
      </c>
      <c r="S2402" s="75" t="s">
        <v>8324</v>
      </c>
    </row>
    <row r="2403" spans="1:19" outlineLevel="1">
      <c r="A2403" s="75"/>
      <c r="B2403" s="69">
        <v>44996</v>
      </c>
      <c r="C2403" s="70" t="s">
        <v>3874</v>
      </c>
      <c r="D2403" s="70" t="s">
        <v>2256</v>
      </c>
      <c r="E2403" s="70" t="s">
        <v>2333</v>
      </c>
      <c r="F2403" s="71">
        <v>340315</v>
      </c>
      <c r="G2403" s="72" t="s">
        <v>2255</v>
      </c>
      <c r="H2403" s="71">
        <v>34032</v>
      </c>
      <c r="I2403" s="70" t="s">
        <v>2308</v>
      </c>
      <c r="J2403" s="70" t="s">
        <v>2309</v>
      </c>
      <c r="K2403" s="73">
        <f t="shared" si="147"/>
        <v>13341</v>
      </c>
      <c r="L2403" s="74">
        <f t="shared" si="148"/>
        <v>374347</v>
      </c>
      <c r="M2403" s="75" t="str">
        <f t="shared" si="149"/>
        <v/>
      </c>
      <c r="N2403" s="75"/>
      <c r="O2403" s="75"/>
      <c r="P2403" s="75"/>
      <c r="Q2403" s="75">
        <f>+VLOOKUP(K2403,'20,04,2023'!Q$20:R$1052,2,0)</f>
        <v>374347</v>
      </c>
      <c r="R2403" s="74">
        <f t="shared" si="151"/>
        <v>0</v>
      </c>
      <c r="S2403" s="75" t="s">
        <v>8324</v>
      </c>
    </row>
    <row r="2404" spans="1:19" outlineLevel="1">
      <c r="A2404" s="75"/>
      <c r="B2404" s="69">
        <v>44996</v>
      </c>
      <c r="C2404" s="70" t="s">
        <v>3875</v>
      </c>
      <c r="D2404" s="70" t="s">
        <v>2256</v>
      </c>
      <c r="E2404" s="70" t="s">
        <v>2335</v>
      </c>
      <c r="F2404" s="71">
        <v>340315</v>
      </c>
      <c r="G2404" s="72" t="s">
        <v>2255</v>
      </c>
      <c r="H2404" s="71">
        <v>34032</v>
      </c>
      <c r="I2404" s="70" t="s">
        <v>2308</v>
      </c>
      <c r="J2404" s="70" t="s">
        <v>2309</v>
      </c>
      <c r="K2404" s="73">
        <f t="shared" si="147"/>
        <v>13342</v>
      </c>
      <c r="L2404" s="74">
        <f t="shared" si="148"/>
        <v>374347</v>
      </c>
      <c r="M2404" s="75" t="str">
        <f t="shared" si="149"/>
        <v/>
      </c>
      <c r="N2404" s="75"/>
      <c r="O2404" s="75"/>
      <c r="P2404" s="75"/>
      <c r="Q2404" s="75">
        <f>+VLOOKUP(K2404,'20,04,2023'!Q$20:R$1052,2,0)</f>
        <v>374347</v>
      </c>
      <c r="R2404" s="74">
        <f t="shared" si="151"/>
        <v>0</v>
      </c>
      <c r="S2404" s="75" t="s">
        <v>8324</v>
      </c>
    </row>
    <row r="2405" spans="1:19" outlineLevel="1">
      <c r="A2405" s="75"/>
      <c r="B2405" s="69">
        <v>44996</v>
      </c>
      <c r="C2405" s="70" t="s">
        <v>3876</v>
      </c>
      <c r="D2405" s="70" t="s">
        <v>2256</v>
      </c>
      <c r="E2405" s="70" t="s">
        <v>3603</v>
      </c>
      <c r="F2405" s="71">
        <v>340315</v>
      </c>
      <c r="G2405" s="72" t="s">
        <v>2255</v>
      </c>
      <c r="H2405" s="71">
        <v>34032</v>
      </c>
      <c r="I2405" s="70" t="s">
        <v>2308</v>
      </c>
      <c r="J2405" s="70" t="s">
        <v>2309</v>
      </c>
      <c r="K2405" s="73">
        <f t="shared" si="147"/>
        <v>13343</v>
      </c>
      <c r="L2405" s="74">
        <f t="shared" si="148"/>
        <v>374347</v>
      </c>
      <c r="M2405" s="75" t="str">
        <f t="shared" si="149"/>
        <v/>
      </c>
      <c r="N2405" s="75"/>
      <c r="O2405" s="75"/>
      <c r="P2405" s="75"/>
      <c r="Q2405" s="75">
        <f>+VLOOKUP(K2405,'20,04,2023'!Q$20:R$1052,2,0)</f>
        <v>374347</v>
      </c>
      <c r="R2405" s="74">
        <f t="shared" si="151"/>
        <v>0</v>
      </c>
      <c r="S2405" s="75" t="s">
        <v>8324</v>
      </c>
    </row>
    <row r="2406" spans="1:19" s="75" customFormat="1" outlineLevel="1">
      <c r="B2406" s="69">
        <v>44996</v>
      </c>
      <c r="C2406" s="70" t="s">
        <v>3877</v>
      </c>
      <c r="D2406" s="70" t="s">
        <v>2256</v>
      </c>
      <c r="E2406" s="70" t="s">
        <v>2337</v>
      </c>
      <c r="F2406" s="71">
        <v>340315</v>
      </c>
      <c r="G2406" s="72" t="s">
        <v>2255</v>
      </c>
      <c r="H2406" s="71">
        <v>34032</v>
      </c>
      <c r="I2406" s="70" t="s">
        <v>2308</v>
      </c>
      <c r="J2406" s="70" t="s">
        <v>2309</v>
      </c>
      <c r="K2406" s="73">
        <f t="shared" si="147"/>
        <v>13344</v>
      </c>
      <c r="L2406" s="74">
        <f t="shared" si="148"/>
        <v>374347</v>
      </c>
      <c r="M2406" s="75" t="str">
        <f t="shared" si="149"/>
        <v/>
      </c>
      <c r="Q2406" s="75">
        <f>+VLOOKUP(K2406,'20,04,2023'!Q$20:R$1052,2,0)</f>
        <v>374347</v>
      </c>
      <c r="R2406" s="74">
        <f t="shared" si="151"/>
        <v>0</v>
      </c>
      <c r="S2406" s="75" t="s">
        <v>8324</v>
      </c>
    </row>
    <row r="2407" spans="1:19" s="75" customFormat="1" outlineLevel="1">
      <c r="B2407" s="69">
        <v>44996</v>
      </c>
      <c r="C2407" s="70" t="s">
        <v>3878</v>
      </c>
      <c r="D2407" s="70" t="s">
        <v>2256</v>
      </c>
      <c r="E2407" s="70" t="s">
        <v>3390</v>
      </c>
      <c r="F2407" s="71">
        <v>333174</v>
      </c>
      <c r="G2407" s="72" t="s">
        <v>2255</v>
      </c>
      <c r="H2407" s="71">
        <v>33317</v>
      </c>
      <c r="I2407" s="70" t="s">
        <v>2308</v>
      </c>
      <c r="J2407" s="70" t="s">
        <v>2309</v>
      </c>
      <c r="K2407" s="73">
        <f t="shared" si="147"/>
        <v>13345</v>
      </c>
      <c r="L2407" s="74">
        <f t="shared" si="148"/>
        <v>366491</v>
      </c>
      <c r="M2407" s="75" t="str">
        <f t="shared" si="149"/>
        <v/>
      </c>
      <c r="Q2407" s="75">
        <f>+VLOOKUP(K2407,'20,04,2023'!Q$20:R$1052,2,0)</f>
        <v>366491</v>
      </c>
      <c r="R2407" s="74">
        <f t="shared" si="151"/>
        <v>0</v>
      </c>
      <c r="S2407" s="75" t="s">
        <v>8324</v>
      </c>
    </row>
    <row r="2408" spans="1:19" s="75" customFormat="1" outlineLevel="1">
      <c r="B2408" s="69">
        <v>44996</v>
      </c>
      <c r="C2408" s="70" t="s">
        <v>3879</v>
      </c>
      <c r="D2408" s="70" t="s">
        <v>2256</v>
      </c>
      <c r="E2408" s="70" t="s">
        <v>3382</v>
      </c>
      <c r="F2408" s="71">
        <v>322480</v>
      </c>
      <c r="G2408" s="72" t="s">
        <v>2255</v>
      </c>
      <c r="H2408" s="71">
        <v>32248</v>
      </c>
      <c r="I2408" s="70" t="s">
        <v>2308</v>
      </c>
      <c r="J2408" s="70" t="s">
        <v>2309</v>
      </c>
      <c r="K2408" s="73">
        <f t="shared" si="147"/>
        <v>13347</v>
      </c>
      <c r="L2408" s="74">
        <f t="shared" si="148"/>
        <v>354728</v>
      </c>
      <c r="M2408" s="75" t="str">
        <f t="shared" si="149"/>
        <v/>
      </c>
      <c r="Q2408" s="75">
        <f>+VLOOKUP(K2408,'20,04,2023'!Q$20:R$1052,2,0)</f>
        <v>354728</v>
      </c>
      <c r="R2408" s="74">
        <f t="shared" si="151"/>
        <v>0</v>
      </c>
      <c r="S2408" s="75" t="s">
        <v>8324</v>
      </c>
    </row>
    <row r="2409" spans="1:19" s="75" customFormat="1" outlineLevel="1">
      <c r="B2409" s="69">
        <v>44996</v>
      </c>
      <c r="C2409" s="70" t="s">
        <v>3880</v>
      </c>
      <c r="D2409" s="70" t="s">
        <v>2256</v>
      </c>
      <c r="E2409" s="70" t="s">
        <v>3590</v>
      </c>
      <c r="F2409" s="71">
        <v>340315</v>
      </c>
      <c r="G2409" s="72" t="s">
        <v>2255</v>
      </c>
      <c r="H2409" s="71">
        <v>34032</v>
      </c>
      <c r="I2409" s="70" t="s">
        <v>2308</v>
      </c>
      <c r="J2409" s="70" t="s">
        <v>2309</v>
      </c>
      <c r="K2409" s="73">
        <f t="shared" si="147"/>
        <v>13350</v>
      </c>
      <c r="L2409" s="74">
        <f t="shared" si="148"/>
        <v>374347</v>
      </c>
      <c r="M2409" s="75" t="str">
        <f t="shared" si="149"/>
        <v/>
      </c>
      <c r="Q2409" s="75">
        <f>+VLOOKUP(K2409,'20,04,2023'!Q$20:R$1052,2,0)</f>
        <v>374347</v>
      </c>
      <c r="R2409" s="74">
        <f t="shared" si="151"/>
        <v>0</v>
      </c>
      <c r="S2409" s="75" t="s">
        <v>8324</v>
      </c>
    </row>
    <row r="2410" spans="1:19" outlineLevel="1">
      <c r="A2410" s="75"/>
      <c r="B2410" s="69">
        <v>44996</v>
      </c>
      <c r="C2410" s="70" t="s">
        <v>3881</v>
      </c>
      <c r="D2410" s="70" t="s">
        <v>2256</v>
      </c>
      <c r="E2410" s="70" t="s">
        <v>3545</v>
      </c>
      <c r="F2410" s="71">
        <v>297000</v>
      </c>
      <c r="G2410" s="72" t="s">
        <v>2255</v>
      </c>
      <c r="H2410" s="71">
        <v>29700</v>
      </c>
      <c r="I2410" s="70" t="s">
        <v>2308</v>
      </c>
      <c r="J2410" s="70" t="s">
        <v>2309</v>
      </c>
      <c r="K2410" s="73">
        <f t="shared" si="147"/>
        <v>13351</v>
      </c>
      <c r="L2410" s="74">
        <f t="shared" si="148"/>
        <v>326700</v>
      </c>
      <c r="M2410" s="75" t="str">
        <f t="shared" si="149"/>
        <v/>
      </c>
      <c r="N2410" s="75"/>
      <c r="O2410" s="75"/>
      <c r="P2410" s="75"/>
      <c r="Q2410" s="75">
        <f>+VLOOKUP(K2410,'20,04,2023'!Q$20:R$1052,2,0)</f>
        <v>326700</v>
      </c>
      <c r="R2410" s="74">
        <f t="shared" si="151"/>
        <v>0</v>
      </c>
      <c r="S2410" s="75" t="s">
        <v>8324</v>
      </c>
    </row>
    <row r="2411" spans="1:19" outlineLevel="1">
      <c r="A2411" s="75"/>
      <c r="B2411" s="69">
        <v>44996</v>
      </c>
      <c r="C2411" s="70" t="s">
        <v>3882</v>
      </c>
      <c r="D2411" s="70" t="s">
        <v>2256</v>
      </c>
      <c r="E2411" s="70" t="s">
        <v>3545</v>
      </c>
      <c r="F2411" s="71">
        <v>340315</v>
      </c>
      <c r="G2411" s="72" t="s">
        <v>2255</v>
      </c>
      <c r="H2411" s="71">
        <v>34032</v>
      </c>
      <c r="I2411" s="70" t="s">
        <v>2308</v>
      </c>
      <c r="J2411" s="70" t="s">
        <v>2309</v>
      </c>
      <c r="K2411" s="73">
        <f t="shared" si="147"/>
        <v>13352</v>
      </c>
      <c r="L2411" s="74">
        <f t="shared" si="148"/>
        <v>374347</v>
      </c>
      <c r="M2411" s="75" t="str">
        <f t="shared" si="149"/>
        <v/>
      </c>
      <c r="N2411" s="75"/>
      <c r="O2411" s="75"/>
      <c r="P2411" s="75"/>
      <c r="Q2411" s="75">
        <f>+VLOOKUP(K2411,'20,04,2023'!Q$20:R$1052,2,0)</f>
        <v>374347</v>
      </c>
      <c r="R2411" s="74">
        <f t="shared" si="151"/>
        <v>0</v>
      </c>
      <c r="S2411" s="75" t="s">
        <v>8324</v>
      </c>
    </row>
    <row r="2412" spans="1:19" s="75" customFormat="1" hidden="1" outlineLevel="1">
      <c r="A2412"/>
      <c r="B2412" s="33">
        <v>44996</v>
      </c>
      <c r="C2412" s="34" t="s">
        <v>3883</v>
      </c>
      <c r="D2412" s="34" t="s">
        <v>2256</v>
      </c>
      <c r="E2412" s="34" t="s">
        <v>2325</v>
      </c>
      <c r="F2412" s="35">
        <v>584084</v>
      </c>
      <c r="G2412" s="36" t="s">
        <v>2255</v>
      </c>
      <c r="H2412" s="35">
        <v>58408</v>
      </c>
      <c r="I2412" s="34" t="s">
        <v>2308</v>
      </c>
      <c r="J2412" s="34" t="s">
        <v>2309</v>
      </c>
      <c r="K2412" s="50">
        <f t="shared" si="147"/>
        <v>13353</v>
      </c>
      <c r="L2412" s="38">
        <f t="shared" si="148"/>
        <v>642492</v>
      </c>
      <c r="M2412" t="str">
        <f t="shared" si="149"/>
        <v/>
      </c>
      <c r="N2412"/>
      <c r="O2412"/>
      <c r="P2412"/>
      <c r="Q2412"/>
      <c r="R2412"/>
      <c r="S2412"/>
    </row>
    <row r="2413" spans="1:19" s="75" customFormat="1" hidden="1" outlineLevel="1">
      <c r="A2413"/>
      <c r="B2413" s="33">
        <v>44996</v>
      </c>
      <c r="C2413" s="34" t="s">
        <v>3884</v>
      </c>
      <c r="D2413" s="34" t="s">
        <v>2256</v>
      </c>
      <c r="E2413" s="34" t="s">
        <v>2325</v>
      </c>
      <c r="F2413" s="35">
        <v>340315</v>
      </c>
      <c r="G2413" s="36" t="s">
        <v>2255</v>
      </c>
      <c r="H2413" s="35">
        <v>34032</v>
      </c>
      <c r="I2413" s="34" t="s">
        <v>2308</v>
      </c>
      <c r="J2413" s="34" t="s">
        <v>2309</v>
      </c>
      <c r="K2413" s="50">
        <f t="shared" si="147"/>
        <v>13354</v>
      </c>
      <c r="L2413" s="38">
        <f t="shared" si="148"/>
        <v>374347</v>
      </c>
      <c r="M2413" t="str">
        <f t="shared" si="149"/>
        <v/>
      </c>
      <c r="N2413"/>
      <c r="O2413"/>
      <c r="P2413"/>
      <c r="Q2413"/>
      <c r="R2413"/>
      <c r="S2413"/>
    </row>
    <row r="2414" spans="1:19" s="75" customFormat="1" outlineLevel="1">
      <c r="B2414" s="69">
        <v>44996</v>
      </c>
      <c r="C2414" s="70" t="s">
        <v>3885</v>
      </c>
      <c r="D2414" s="70" t="s">
        <v>2256</v>
      </c>
      <c r="E2414" s="70" t="s">
        <v>2323</v>
      </c>
      <c r="F2414" s="71">
        <v>340315</v>
      </c>
      <c r="G2414" s="72" t="s">
        <v>2255</v>
      </c>
      <c r="H2414" s="71">
        <v>34032</v>
      </c>
      <c r="I2414" s="70" t="s">
        <v>2308</v>
      </c>
      <c r="J2414" s="70" t="s">
        <v>2309</v>
      </c>
      <c r="K2414" s="73">
        <f t="shared" si="147"/>
        <v>13355</v>
      </c>
      <c r="L2414" s="74">
        <f t="shared" si="148"/>
        <v>374347</v>
      </c>
      <c r="M2414" s="75" t="str">
        <f t="shared" si="149"/>
        <v/>
      </c>
      <c r="Q2414" s="75">
        <f>+VLOOKUP(K2414,'20,04,2023'!Q$20:R$1052,2,0)</f>
        <v>374347</v>
      </c>
      <c r="R2414" s="74">
        <f t="shared" ref="R2414:R2423" si="152">Q2414-L2414</f>
        <v>0</v>
      </c>
      <c r="S2414" s="75" t="s">
        <v>8324</v>
      </c>
    </row>
    <row r="2415" spans="1:19" s="75" customFormat="1" outlineLevel="1">
      <c r="B2415" s="69">
        <v>44996</v>
      </c>
      <c r="C2415" s="70" t="s">
        <v>3886</v>
      </c>
      <c r="D2415" s="70" t="s">
        <v>2256</v>
      </c>
      <c r="E2415" s="70" t="s">
        <v>2329</v>
      </c>
      <c r="F2415" s="71">
        <v>340315</v>
      </c>
      <c r="G2415" s="72" t="s">
        <v>2255</v>
      </c>
      <c r="H2415" s="71">
        <v>34032</v>
      </c>
      <c r="I2415" s="70" t="s">
        <v>2308</v>
      </c>
      <c r="J2415" s="70" t="s">
        <v>2309</v>
      </c>
      <c r="K2415" s="73">
        <f t="shared" si="147"/>
        <v>13356</v>
      </c>
      <c r="L2415" s="74">
        <f t="shared" si="148"/>
        <v>374347</v>
      </c>
      <c r="M2415" s="75" t="str">
        <f t="shared" si="149"/>
        <v/>
      </c>
      <c r="Q2415" s="75">
        <f>+VLOOKUP(K2415,'20,04,2023'!Q$20:R$1052,2,0)</f>
        <v>374347</v>
      </c>
      <c r="R2415" s="74">
        <f t="shared" si="152"/>
        <v>0</v>
      </c>
      <c r="S2415" s="75" t="s">
        <v>8324</v>
      </c>
    </row>
    <row r="2416" spans="1:19" outlineLevel="1">
      <c r="A2416" s="75"/>
      <c r="B2416" s="69">
        <v>44996</v>
      </c>
      <c r="C2416" s="70" t="s">
        <v>3887</v>
      </c>
      <c r="D2416" s="70" t="s">
        <v>2256</v>
      </c>
      <c r="E2416" s="70" t="s">
        <v>3582</v>
      </c>
      <c r="F2416" s="71">
        <v>340315</v>
      </c>
      <c r="G2416" s="72" t="s">
        <v>2255</v>
      </c>
      <c r="H2416" s="71">
        <v>34032</v>
      </c>
      <c r="I2416" s="70" t="s">
        <v>2308</v>
      </c>
      <c r="J2416" s="70" t="s">
        <v>2309</v>
      </c>
      <c r="K2416" s="73">
        <f t="shared" si="147"/>
        <v>13357</v>
      </c>
      <c r="L2416" s="74">
        <f t="shared" si="148"/>
        <v>374347</v>
      </c>
      <c r="M2416" s="75" t="str">
        <f t="shared" si="149"/>
        <v/>
      </c>
      <c r="N2416" s="75"/>
      <c r="O2416" s="75"/>
      <c r="P2416" s="75"/>
      <c r="Q2416" s="75">
        <f>+VLOOKUP(K2416,'20,04,2023'!Q$20:R$1052,2,0)</f>
        <v>374347</v>
      </c>
      <c r="R2416" s="74">
        <f t="shared" si="152"/>
        <v>0</v>
      </c>
      <c r="S2416" s="75" t="s">
        <v>8324</v>
      </c>
    </row>
    <row r="2417" spans="1:19" s="75" customFormat="1" outlineLevel="1">
      <c r="B2417" s="69">
        <v>44996</v>
      </c>
      <c r="C2417" s="70" t="s">
        <v>3888</v>
      </c>
      <c r="D2417" s="70" t="s">
        <v>2256</v>
      </c>
      <c r="E2417" s="70" t="s">
        <v>2369</v>
      </c>
      <c r="F2417" s="71">
        <v>924717</v>
      </c>
      <c r="G2417" s="72" t="s">
        <v>2255</v>
      </c>
      <c r="H2417" s="71">
        <v>92472</v>
      </c>
      <c r="I2417" s="70" t="s">
        <v>2308</v>
      </c>
      <c r="J2417" s="70" t="s">
        <v>2309</v>
      </c>
      <c r="K2417" s="73">
        <f t="shared" si="147"/>
        <v>13401</v>
      </c>
      <c r="L2417" s="74">
        <f t="shared" si="148"/>
        <v>1017189</v>
      </c>
      <c r="M2417" s="75" t="str">
        <f t="shared" si="149"/>
        <v/>
      </c>
      <c r="Q2417" s="75">
        <f>+VLOOKUP(K2417,'20,04,2023'!Q$20:R$1052,2,0)</f>
        <v>1017189</v>
      </c>
      <c r="R2417" s="74">
        <f t="shared" si="152"/>
        <v>0</v>
      </c>
      <c r="S2417" s="75" t="s">
        <v>8324</v>
      </c>
    </row>
    <row r="2418" spans="1:19" s="75" customFormat="1" outlineLevel="1">
      <c r="B2418" s="69">
        <v>44996</v>
      </c>
      <c r="C2418" s="70" t="s">
        <v>3889</v>
      </c>
      <c r="D2418" s="70" t="s">
        <v>2256</v>
      </c>
      <c r="E2418" s="70" t="s">
        <v>3890</v>
      </c>
      <c r="F2418" s="71">
        <v>1544605</v>
      </c>
      <c r="G2418" s="72" t="s">
        <v>2255</v>
      </c>
      <c r="H2418" s="71">
        <v>154461</v>
      </c>
      <c r="I2418" s="70" t="s">
        <v>2308</v>
      </c>
      <c r="J2418" s="70" t="s">
        <v>2309</v>
      </c>
      <c r="K2418" s="73">
        <f t="shared" si="147"/>
        <v>13408</v>
      </c>
      <c r="L2418" s="74">
        <f t="shared" si="148"/>
        <v>1699066</v>
      </c>
      <c r="M2418" s="75" t="str">
        <f t="shared" si="149"/>
        <v/>
      </c>
      <c r="Q2418" s="75">
        <f>+VLOOKUP(K2418,'20,04,2023'!Q$20:R$1052,2,0)</f>
        <v>1699066</v>
      </c>
      <c r="R2418" s="74">
        <f t="shared" si="152"/>
        <v>0</v>
      </c>
      <c r="S2418" s="75" t="s">
        <v>8324</v>
      </c>
    </row>
    <row r="2419" spans="1:19" outlineLevel="1">
      <c r="A2419" s="75"/>
      <c r="B2419" s="69">
        <v>44996</v>
      </c>
      <c r="C2419" s="70" t="s">
        <v>3891</v>
      </c>
      <c r="D2419" s="70" t="s">
        <v>2256</v>
      </c>
      <c r="E2419" s="70" t="s">
        <v>2659</v>
      </c>
      <c r="F2419" s="71">
        <v>555290</v>
      </c>
      <c r="G2419" s="72" t="s">
        <v>2255</v>
      </c>
      <c r="H2419" s="71">
        <v>55529</v>
      </c>
      <c r="I2419" s="70" t="s">
        <v>2308</v>
      </c>
      <c r="J2419" s="70" t="s">
        <v>2309</v>
      </c>
      <c r="K2419" s="73">
        <f t="shared" si="147"/>
        <v>13409</v>
      </c>
      <c r="L2419" s="74">
        <f t="shared" si="148"/>
        <v>610819</v>
      </c>
      <c r="M2419" s="75" t="str">
        <f t="shared" si="149"/>
        <v/>
      </c>
      <c r="N2419" s="75"/>
      <c r="O2419" s="75"/>
      <c r="P2419" s="75"/>
      <c r="Q2419" s="75">
        <f>+VLOOKUP(K2419,'20,04,2023'!Q$20:R$1052,2,0)</f>
        <v>610819</v>
      </c>
      <c r="R2419" s="74">
        <f t="shared" si="152"/>
        <v>0</v>
      </c>
      <c r="S2419" s="75" t="s">
        <v>8324</v>
      </c>
    </row>
    <row r="2420" spans="1:19" s="75" customFormat="1" outlineLevel="1">
      <c r="B2420" s="69">
        <v>44996</v>
      </c>
      <c r="C2420" s="70" t="s">
        <v>3892</v>
      </c>
      <c r="D2420" s="70" t="s">
        <v>2256</v>
      </c>
      <c r="E2420" s="70" t="s">
        <v>2472</v>
      </c>
      <c r="F2420" s="71">
        <v>340315</v>
      </c>
      <c r="G2420" s="72" t="s">
        <v>2255</v>
      </c>
      <c r="H2420" s="71">
        <v>34032</v>
      </c>
      <c r="I2420" s="70" t="s">
        <v>2308</v>
      </c>
      <c r="J2420" s="70" t="s">
        <v>2309</v>
      </c>
      <c r="K2420" s="73">
        <f t="shared" si="147"/>
        <v>13410</v>
      </c>
      <c r="L2420" s="74">
        <f t="shared" si="148"/>
        <v>374347</v>
      </c>
      <c r="M2420" s="75" t="str">
        <f t="shared" si="149"/>
        <v/>
      </c>
      <c r="Q2420" s="75">
        <f>+VLOOKUP(K2420,'20,04,2023'!Q$20:R$1052,2,0)</f>
        <v>374347</v>
      </c>
      <c r="R2420" s="74">
        <f t="shared" si="152"/>
        <v>0</v>
      </c>
      <c r="S2420" s="75" t="s">
        <v>8324</v>
      </c>
    </row>
    <row r="2421" spans="1:19" outlineLevel="1">
      <c r="A2421" s="75"/>
      <c r="B2421" s="69">
        <v>44996</v>
      </c>
      <c r="C2421" s="70" t="s">
        <v>3893</v>
      </c>
      <c r="D2421" s="70" t="s">
        <v>2256</v>
      </c>
      <c r="E2421" s="70" t="s">
        <v>3894</v>
      </c>
      <c r="F2421" s="71">
        <v>340315</v>
      </c>
      <c r="G2421" s="72" t="s">
        <v>2255</v>
      </c>
      <c r="H2421" s="71">
        <v>34032</v>
      </c>
      <c r="I2421" s="70" t="s">
        <v>2308</v>
      </c>
      <c r="J2421" s="70" t="s">
        <v>2309</v>
      </c>
      <c r="K2421" s="73">
        <f t="shared" si="147"/>
        <v>13411</v>
      </c>
      <c r="L2421" s="74">
        <f t="shared" si="148"/>
        <v>374347</v>
      </c>
      <c r="M2421" s="75" t="str">
        <f t="shared" si="149"/>
        <v/>
      </c>
      <c r="N2421" s="75"/>
      <c r="O2421" s="75"/>
      <c r="P2421" s="75"/>
      <c r="Q2421" s="75">
        <f>+VLOOKUP(K2421,'20,04,2023'!Q$20:R$1052,2,0)</f>
        <v>374347</v>
      </c>
      <c r="R2421" s="74">
        <f t="shared" si="152"/>
        <v>0</v>
      </c>
      <c r="S2421" s="75" t="s">
        <v>8324</v>
      </c>
    </row>
    <row r="2422" spans="1:19" outlineLevel="1">
      <c r="A2422" s="75"/>
      <c r="B2422" s="69">
        <v>44996</v>
      </c>
      <c r="C2422" s="70" t="s">
        <v>3895</v>
      </c>
      <c r="D2422" s="70" t="s">
        <v>2256</v>
      </c>
      <c r="E2422" s="70" t="s">
        <v>2470</v>
      </c>
      <c r="F2422" s="71">
        <v>884818</v>
      </c>
      <c r="G2422" s="72" t="s">
        <v>2255</v>
      </c>
      <c r="H2422" s="71">
        <v>88482</v>
      </c>
      <c r="I2422" s="70" t="s">
        <v>2308</v>
      </c>
      <c r="J2422" s="70" t="s">
        <v>2309</v>
      </c>
      <c r="K2422" s="73">
        <f t="shared" si="147"/>
        <v>13412</v>
      </c>
      <c r="L2422" s="74">
        <f t="shared" si="148"/>
        <v>973300</v>
      </c>
      <c r="M2422" s="75" t="str">
        <f t="shared" si="149"/>
        <v/>
      </c>
      <c r="N2422" s="75"/>
      <c r="O2422" s="75"/>
      <c r="P2422" s="75"/>
      <c r="Q2422" s="75">
        <f>+VLOOKUP(K2422,'20,04,2023'!Q$20:R$1052,2,0)</f>
        <v>973300</v>
      </c>
      <c r="R2422" s="74">
        <f t="shared" si="152"/>
        <v>0</v>
      </c>
      <c r="S2422" s="75" t="s">
        <v>8324</v>
      </c>
    </row>
    <row r="2423" spans="1:19" outlineLevel="1">
      <c r="A2423" s="75"/>
      <c r="B2423" s="69">
        <v>44996</v>
      </c>
      <c r="C2423" s="70" t="s">
        <v>3896</v>
      </c>
      <c r="D2423" s="70" t="s">
        <v>2256</v>
      </c>
      <c r="E2423" s="70" t="s">
        <v>2681</v>
      </c>
      <c r="F2423" s="71">
        <v>340315</v>
      </c>
      <c r="G2423" s="72" t="s">
        <v>2255</v>
      </c>
      <c r="H2423" s="71">
        <v>34032</v>
      </c>
      <c r="I2423" s="70" t="s">
        <v>2308</v>
      </c>
      <c r="J2423" s="70" t="s">
        <v>2309</v>
      </c>
      <c r="K2423" s="73">
        <f t="shared" si="147"/>
        <v>13413</v>
      </c>
      <c r="L2423" s="74">
        <f t="shared" si="148"/>
        <v>374347</v>
      </c>
      <c r="M2423" s="75" t="str">
        <f t="shared" si="149"/>
        <v/>
      </c>
      <c r="N2423" s="75"/>
      <c r="O2423" s="75"/>
      <c r="P2423" s="75"/>
      <c r="Q2423" s="75">
        <f>+VLOOKUP(K2423,'20,04,2023'!Q$20:R$1052,2,0)</f>
        <v>374347</v>
      </c>
      <c r="R2423" s="74">
        <f t="shared" si="152"/>
        <v>0</v>
      </c>
      <c r="S2423" s="75" t="s">
        <v>8324</v>
      </c>
    </row>
    <row r="2424" spans="1:19" hidden="1">
      <c r="B2424" s="33">
        <v>44991</v>
      </c>
      <c r="C2424" s="34" t="s">
        <v>6391</v>
      </c>
      <c r="D2424" s="34" t="s">
        <v>4466</v>
      </c>
      <c r="E2424" s="34" t="s">
        <v>7248</v>
      </c>
      <c r="F2424" s="35">
        <v>-1388212</v>
      </c>
      <c r="G2424" s="36" t="s">
        <v>2568</v>
      </c>
      <c r="H2424" s="35">
        <v>-111057</v>
      </c>
      <c r="I2424" s="34" t="s">
        <v>2360</v>
      </c>
      <c r="J2424" s="34" t="s">
        <v>7172</v>
      </c>
      <c r="K2424" s="50">
        <f t="shared" si="147"/>
        <v>1794</v>
      </c>
      <c r="L2424" s="38">
        <f t="shared" si="148"/>
        <v>-1499269</v>
      </c>
      <c r="M2424" t="str">
        <f t="shared" si="149"/>
        <v>HT</v>
      </c>
      <c r="Q2424" t="e">
        <f>+VLOOKUP(K2424,'22.04.2023'!O$182:P$408,2,0)</f>
        <v>#N/A</v>
      </c>
      <c r="R2424" s="38" t="e">
        <f>+L2424-Q2424</f>
        <v>#N/A</v>
      </c>
    </row>
    <row r="2425" spans="1:19" outlineLevel="1">
      <c r="A2425" s="75"/>
      <c r="B2425" s="69">
        <v>44996</v>
      </c>
      <c r="C2425" s="70" t="s">
        <v>3898</v>
      </c>
      <c r="D2425" s="70" t="s">
        <v>2256</v>
      </c>
      <c r="E2425" s="70" t="s">
        <v>3421</v>
      </c>
      <c r="F2425" s="71">
        <v>340315</v>
      </c>
      <c r="G2425" s="72" t="s">
        <v>2255</v>
      </c>
      <c r="H2425" s="71">
        <v>34032</v>
      </c>
      <c r="I2425" s="70" t="s">
        <v>2308</v>
      </c>
      <c r="J2425" s="70" t="s">
        <v>2309</v>
      </c>
      <c r="K2425" s="73">
        <f t="shared" si="147"/>
        <v>13415</v>
      </c>
      <c r="L2425" s="74">
        <f t="shared" si="148"/>
        <v>374347</v>
      </c>
      <c r="M2425" s="75" t="str">
        <f t="shared" si="149"/>
        <v/>
      </c>
      <c r="N2425" s="75"/>
      <c r="O2425" s="75"/>
      <c r="P2425" s="75"/>
      <c r="Q2425" s="75">
        <f>+VLOOKUP(K2425,'20,04,2023'!Q$20:R$1052,2,0)</f>
        <v>374347</v>
      </c>
      <c r="R2425" s="74">
        <f>Q2425-L2425</f>
        <v>0</v>
      </c>
      <c r="S2425" s="75" t="s">
        <v>8324</v>
      </c>
    </row>
    <row r="2426" spans="1:19" hidden="1" outlineLevel="1">
      <c r="B2426" s="33">
        <v>44996</v>
      </c>
      <c r="C2426" s="34" t="s">
        <v>3899</v>
      </c>
      <c r="D2426" s="34" t="s">
        <v>2256</v>
      </c>
      <c r="E2426" s="34" t="s">
        <v>3900</v>
      </c>
      <c r="F2426" s="35">
        <v>367155</v>
      </c>
      <c r="G2426" s="36" t="s">
        <v>2255</v>
      </c>
      <c r="H2426" s="35">
        <v>36716</v>
      </c>
      <c r="I2426" s="34" t="s">
        <v>2308</v>
      </c>
      <c r="J2426" s="34" t="s">
        <v>2309</v>
      </c>
      <c r="K2426" s="50">
        <f t="shared" si="147"/>
        <v>13416</v>
      </c>
      <c r="L2426" s="38">
        <f t="shared" si="148"/>
        <v>403871</v>
      </c>
      <c r="M2426" t="str">
        <f t="shared" si="149"/>
        <v/>
      </c>
    </row>
    <row r="2427" spans="1:19" outlineLevel="1">
      <c r="A2427" s="75"/>
      <c r="B2427" s="69">
        <v>44996</v>
      </c>
      <c r="C2427" s="70" t="s">
        <v>3901</v>
      </c>
      <c r="D2427" s="70" t="s">
        <v>2256</v>
      </c>
      <c r="E2427" s="70" t="s">
        <v>3902</v>
      </c>
      <c r="F2427" s="71">
        <v>1061211</v>
      </c>
      <c r="G2427" s="72" t="s">
        <v>2255</v>
      </c>
      <c r="H2427" s="71">
        <v>106121</v>
      </c>
      <c r="I2427" s="70" t="s">
        <v>2308</v>
      </c>
      <c r="J2427" s="70" t="s">
        <v>2309</v>
      </c>
      <c r="K2427" s="73">
        <f t="shared" si="147"/>
        <v>13417</v>
      </c>
      <c r="L2427" s="74">
        <f t="shared" si="148"/>
        <v>1167332</v>
      </c>
      <c r="M2427" s="75" t="str">
        <f t="shared" si="149"/>
        <v/>
      </c>
      <c r="N2427" s="75"/>
      <c r="O2427" s="75"/>
      <c r="P2427" s="75"/>
      <c r="Q2427" s="75">
        <f>+VLOOKUP(K2427,'20,04,2023'!Q$20:R$1052,2,0)</f>
        <v>1167332</v>
      </c>
      <c r="R2427" s="74">
        <f>Q2427-L2427</f>
        <v>0</v>
      </c>
      <c r="S2427" s="75" t="s">
        <v>8324</v>
      </c>
    </row>
    <row r="2428" spans="1:19" s="75" customFormat="1" outlineLevel="1">
      <c r="B2428" s="69">
        <v>44996</v>
      </c>
      <c r="C2428" s="70" t="s">
        <v>3903</v>
      </c>
      <c r="D2428" s="70" t="s">
        <v>2256</v>
      </c>
      <c r="E2428" s="70" t="s">
        <v>2581</v>
      </c>
      <c r="F2428" s="71">
        <v>340315</v>
      </c>
      <c r="G2428" s="72" t="s">
        <v>2255</v>
      </c>
      <c r="H2428" s="71">
        <v>34032</v>
      </c>
      <c r="I2428" s="70" t="s">
        <v>2308</v>
      </c>
      <c r="J2428" s="70" t="s">
        <v>2309</v>
      </c>
      <c r="K2428" s="73">
        <f t="shared" si="147"/>
        <v>13418</v>
      </c>
      <c r="L2428" s="74">
        <f t="shared" si="148"/>
        <v>374347</v>
      </c>
      <c r="M2428" s="75" t="str">
        <f t="shared" si="149"/>
        <v/>
      </c>
      <c r="Q2428" s="75">
        <f>+VLOOKUP(K2428,'20,04,2023'!Q$20:R$1052,2,0)</f>
        <v>374347</v>
      </c>
      <c r="R2428" s="74">
        <f>Q2428-L2428</f>
        <v>0</v>
      </c>
      <c r="S2428" s="75" t="s">
        <v>8324</v>
      </c>
    </row>
    <row r="2429" spans="1:19" s="75" customFormat="1" outlineLevel="1">
      <c r="B2429" s="69">
        <v>44996</v>
      </c>
      <c r="C2429" s="70" t="s">
        <v>3904</v>
      </c>
      <c r="D2429" s="70" t="s">
        <v>2256</v>
      </c>
      <c r="E2429" s="70" t="s">
        <v>3516</v>
      </c>
      <c r="F2429" s="71">
        <v>340315</v>
      </c>
      <c r="G2429" s="72" t="s">
        <v>2255</v>
      </c>
      <c r="H2429" s="71">
        <v>34032</v>
      </c>
      <c r="I2429" s="70" t="s">
        <v>2308</v>
      </c>
      <c r="J2429" s="70" t="s">
        <v>2309</v>
      </c>
      <c r="K2429" s="73">
        <f t="shared" si="147"/>
        <v>13419</v>
      </c>
      <c r="L2429" s="74">
        <f t="shared" si="148"/>
        <v>374347</v>
      </c>
      <c r="M2429" s="75" t="str">
        <f t="shared" si="149"/>
        <v/>
      </c>
      <c r="Q2429" s="75">
        <f>+VLOOKUP(K2429,'20,04,2023'!Q$20:R$1052,2,0)</f>
        <v>374347</v>
      </c>
      <c r="R2429" s="74">
        <f>Q2429-L2429</f>
        <v>0</v>
      </c>
      <c r="S2429" s="75" t="s">
        <v>8324</v>
      </c>
    </row>
    <row r="2430" spans="1:19" s="75" customFormat="1" outlineLevel="1">
      <c r="B2430" s="69">
        <v>44996</v>
      </c>
      <c r="C2430" s="70" t="s">
        <v>3905</v>
      </c>
      <c r="D2430" s="70" t="s">
        <v>2256</v>
      </c>
      <c r="E2430" s="70" t="s">
        <v>2521</v>
      </c>
      <c r="F2430" s="71">
        <v>680630</v>
      </c>
      <c r="G2430" s="72" t="s">
        <v>2255</v>
      </c>
      <c r="H2430" s="71">
        <v>68063</v>
      </c>
      <c r="I2430" s="70" t="s">
        <v>2308</v>
      </c>
      <c r="J2430" s="70" t="s">
        <v>2309</v>
      </c>
      <c r="K2430" s="73">
        <f t="shared" si="147"/>
        <v>13420</v>
      </c>
      <c r="L2430" s="74">
        <f t="shared" si="148"/>
        <v>748693</v>
      </c>
      <c r="M2430" s="75" t="str">
        <f t="shared" si="149"/>
        <v/>
      </c>
      <c r="Q2430" s="75">
        <f>+VLOOKUP(K2430,'20,04,2023'!Q$20:R$1052,2,0)</f>
        <v>748693</v>
      </c>
      <c r="R2430" s="74">
        <f>Q2430-L2430</f>
        <v>0</v>
      </c>
      <c r="S2430" s="75" t="s">
        <v>8324</v>
      </c>
    </row>
    <row r="2431" spans="1:19" s="75" customFormat="1" outlineLevel="1">
      <c r="B2431" s="69">
        <v>44996</v>
      </c>
      <c r="C2431" s="70" t="s">
        <v>3906</v>
      </c>
      <c r="D2431" s="70" t="s">
        <v>2256</v>
      </c>
      <c r="E2431" s="70" t="s">
        <v>3907</v>
      </c>
      <c r="F2431" s="71">
        <v>1399782</v>
      </c>
      <c r="G2431" s="72" t="s">
        <v>2255</v>
      </c>
      <c r="H2431" s="71">
        <v>139978</v>
      </c>
      <c r="I2431" s="70" t="s">
        <v>2308</v>
      </c>
      <c r="J2431" s="70" t="s">
        <v>2309</v>
      </c>
      <c r="K2431" s="73">
        <f t="shared" si="147"/>
        <v>13421</v>
      </c>
      <c r="L2431" s="74">
        <f t="shared" si="148"/>
        <v>1539760</v>
      </c>
      <c r="M2431" s="75" t="str">
        <f t="shared" si="149"/>
        <v/>
      </c>
      <c r="Q2431" s="75">
        <f>+VLOOKUP(K2431,'20,04,2023'!Q$20:R$1052,2,0)</f>
        <v>1539760</v>
      </c>
      <c r="R2431" s="74">
        <f>Q2431-L2431</f>
        <v>0</v>
      </c>
      <c r="S2431" s="75" t="s">
        <v>8324</v>
      </c>
    </row>
    <row r="2432" spans="1:19" s="75" customFormat="1" hidden="1" outlineLevel="1">
      <c r="A2432"/>
      <c r="B2432" s="33">
        <v>44996</v>
      </c>
      <c r="C2432" s="34" t="s">
        <v>6695</v>
      </c>
      <c r="D2432" s="34" t="s">
        <v>2256</v>
      </c>
      <c r="E2432" s="34"/>
      <c r="F2432" s="35">
        <v>0</v>
      </c>
      <c r="G2432" s="36" t="s">
        <v>2255</v>
      </c>
      <c r="H2432" s="35">
        <v>0</v>
      </c>
      <c r="I2432" s="34" t="s">
        <v>2308</v>
      </c>
      <c r="J2432" s="34" t="s">
        <v>2309</v>
      </c>
      <c r="K2432" s="50">
        <f t="shared" si="147"/>
        <v>13422</v>
      </c>
      <c r="L2432" s="38">
        <f t="shared" si="148"/>
        <v>0</v>
      </c>
      <c r="M2432" t="str">
        <f t="shared" si="149"/>
        <v/>
      </c>
      <c r="N2432"/>
      <c r="O2432"/>
      <c r="P2432"/>
      <c r="Q2432"/>
      <c r="R2432"/>
      <c r="S2432"/>
    </row>
    <row r="2433" spans="1:19" s="75" customFormat="1" outlineLevel="1">
      <c r="B2433" s="69">
        <v>44996</v>
      </c>
      <c r="C2433" s="70" t="s">
        <v>3908</v>
      </c>
      <c r="D2433" s="70" t="s">
        <v>2256</v>
      </c>
      <c r="E2433" s="70" t="s">
        <v>3909</v>
      </c>
      <c r="F2433" s="71">
        <v>340315</v>
      </c>
      <c r="G2433" s="72" t="s">
        <v>2255</v>
      </c>
      <c r="H2433" s="71">
        <v>34032</v>
      </c>
      <c r="I2433" s="70" t="s">
        <v>2308</v>
      </c>
      <c r="J2433" s="70" t="s">
        <v>2309</v>
      </c>
      <c r="K2433" s="73">
        <f t="shared" si="147"/>
        <v>13423</v>
      </c>
      <c r="L2433" s="74">
        <f t="shared" si="148"/>
        <v>374347</v>
      </c>
      <c r="M2433" s="75" t="str">
        <f t="shared" si="149"/>
        <v/>
      </c>
      <c r="Q2433" s="75">
        <f>+VLOOKUP(K2433,'20,04,2023'!Q$20:R$1052,2,0)</f>
        <v>374347</v>
      </c>
      <c r="R2433" s="74">
        <f>Q2433-L2433</f>
        <v>0</v>
      </c>
      <c r="S2433" s="75" t="s">
        <v>8324</v>
      </c>
    </row>
    <row r="2434" spans="1:19" s="75" customFormat="1" hidden="1" outlineLevel="1">
      <c r="A2434"/>
      <c r="B2434" s="33">
        <v>44996</v>
      </c>
      <c r="C2434" s="34" t="s">
        <v>3910</v>
      </c>
      <c r="D2434" s="34" t="s">
        <v>2256</v>
      </c>
      <c r="E2434" s="34" t="s">
        <v>2403</v>
      </c>
      <c r="F2434" s="35">
        <v>340315</v>
      </c>
      <c r="G2434" s="36" t="s">
        <v>2255</v>
      </c>
      <c r="H2434" s="35">
        <v>34032</v>
      </c>
      <c r="I2434" s="34" t="s">
        <v>2308</v>
      </c>
      <c r="J2434" s="34" t="s">
        <v>2309</v>
      </c>
      <c r="K2434" s="50">
        <f t="shared" si="147"/>
        <v>13424</v>
      </c>
      <c r="L2434" s="38">
        <f t="shared" si="148"/>
        <v>374347</v>
      </c>
      <c r="M2434" t="str">
        <f t="shared" si="149"/>
        <v/>
      </c>
      <c r="N2434"/>
      <c r="O2434"/>
      <c r="P2434"/>
      <c r="Q2434"/>
      <c r="R2434"/>
      <c r="S2434"/>
    </row>
    <row r="2435" spans="1:19" s="75" customFormat="1" outlineLevel="1">
      <c r="B2435" s="69">
        <v>44996</v>
      </c>
      <c r="C2435" s="70" t="s">
        <v>3911</v>
      </c>
      <c r="D2435" s="70" t="s">
        <v>2256</v>
      </c>
      <c r="E2435" s="70" t="s">
        <v>3912</v>
      </c>
      <c r="F2435" s="71">
        <v>340315</v>
      </c>
      <c r="G2435" s="72" t="s">
        <v>2255</v>
      </c>
      <c r="H2435" s="71">
        <v>34032</v>
      </c>
      <c r="I2435" s="70" t="s">
        <v>2308</v>
      </c>
      <c r="J2435" s="70" t="s">
        <v>2309</v>
      </c>
      <c r="K2435" s="73">
        <f t="shared" si="147"/>
        <v>13425</v>
      </c>
      <c r="L2435" s="74">
        <f t="shared" si="148"/>
        <v>374347</v>
      </c>
      <c r="M2435" s="75" t="str">
        <f t="shared" si="149"/>
        <v/>
      </c>
      <c r="Q2435" s="75">
        <f>+VLOOKUP(K2435,'20,04,2023'!Q$20:R$1052,2,0)</f>
        <v>374347</v>
      </c>
      <c r="R2435" s="74">
        <f>Q2435-L2435</f>
        <v>0</v>
      </c>
      <c r="S2435" s="75" t="s">
        <v>8324</v>
      </c>
    </row>
    <row r="2436" spans="1:19" s="75" customFormat="1" outlineLevel="1">
      <c r="B2436" s="69">
        <v>44996</v>
      </c>
      <c r="C2436" s="70" t="s">
        <v>3913</v>
      </c>
      <c r="D2436" s="70" t="s">
        <v>2256</v>
      </c>
      <c r="E2436" s="70" t="s">
        <v>3635</v>
      </c>
      <c r="F2436" s="71">
        <v>340315</v>
      </c>
      <c r="G2436" s="72" t="s">
        <v>2255</v>
      </c>
      <c r="H2436" s="71">
        <v>34032</v>
      </c>
      <c r="I2436" s="70" t="s">
        <v>2308</v>
      </c>
      <c r="J2436" s="70" t="s">
        <v>2309</v>
      </c>
      <c r="K2436" s="73">
        <f t="shared" ref="K2436:K2499" si="153">+C2436*1</f>
        <v>13426</v>
      </c>
      <c r="L2436" s="74">
        <f t="shared" ref="L2436:L2499" si="154">+F2436+H2436</f>
        <v>374347</v>
      </c>
      <c r="M2436" s="75" t="str">
        <f t="shared" ref="M2436:M2499" si="155">+IF(L2436&gt;=0,"","HT")</f>
        <v/>
      </c>
      <c r="Q2436" s="75">
        <f>+VLOOKUP(K2436,'20,04,2023'!Q$20:R$1052,2,0)</f>
        <v>374347</v>
      </c>
      <c r="R2436" s="74">
        <f>Q2436-L2436</f>
        <v>0</v>
      </c>
      <c r="S2436" s="75" t="s">
        <v>8324</v>
      </c>
    </row>
    <row r="2437" spans="1:19" s="75" customFormat="1" outlineLevel="1">
      <c r="B2437" s="69">
        <v>44996</v>
      </c>
      <c r="C2437" s="70" t="s">
        <v>3914</v>
      </c>
      <c r="D2437" s="70" t="s">
        <v>2256</v>
      </c>
      <c r="E2437" s="70" t="s">
        <v>3656</v>
      </c>
      <c r="F2437" s="71">
        <v>340315</v>
      </c>
      <c r="G2437" s="72" t="s">
        <v>2255</v>
      </c>
      <c r="H2437" s="71">
        <v>34032</v>
      </c>
      <c r="I2437" s="70" t="s">
        <v>2308</v>
      </c>
      <c r="J2437" s="70" t="s">
        <v>2309</v>
      </c>
      <c r="K2437" s="73">
        <f t="shared" si="153"/>
        <v>13427</v>
      </c>
      <c r="L2437" s="74">
        <f t="shared" si="154"/>
        <v>374347</v>
      </c>
      <c r="M2437" s="75" t="str">
        <f t="shared" si="155"/>
        <v/>
      </c>
      <c r="Q2437" s="75">
        <f>+VLOOKUP(K2437,'20,04,2023'!Q$20:R$1052,2,0)</f>
        <v>374347</v>
      </c>
      <c r="R2437" s="74">
        <f>Q2437-L2437</f>
        <v>0</v>
      </c>
      <c r="S2437" s="75" t="s">
        <v>8324</v>
      </c>
    </row>
    <row r="2438" spans="1:19" s="75" customFormat="1" outlineLevel="1">
      <c r="B2438" s="69">
        <v>44996</v>
      </c>
      <c r="C2438" s="70" t="s">
        <v>3915</v>
      </c>
      <c r="D2438" s="70" t="s">
        <v>2256</v>
      </c>
      <c r="E2438" s="70" t="s">
        <v>3916</v>
      </c>
      <c r="F2438" s="71">
        <v>340315</v>
      </c>
      <c r="G2438" s="72" t="s">
        <v>2255</v>
      </c>
      <c r="H2438" s="71">
        <v>34032</v>
      </c>
      <c r="I2438" s="70" t="s">
        <v>2308</v>
      </c>
      <c r="J2438" s="70" t="s">
        <v>2309</v>
      </c>
      <c r="K2438" s="73">
        <f t="shared" si="153"/>
        <v>13428</v>
      </c>
      <c r="L2438" s="74">
        <f t="shared" si="154"/>
        <v>374347</v>
      </c>
      <c r="M2438" s="75" t="str">
        <f t="shared" si="155"/>
        <v/>
      </c>
      <c r="Q2438" s="75">
        <f>+VLOOKUP(K2438,'20,04,2023'!Q$20:R$1052,2,0)</f>
        <v>374347</v>
      </c>
      <c r="R2438" s="74">
        <f>Q2438-L2438</f>
        <v>0</v>
      </c>
      <c r="S2438" s="75" t="s">
        <v>8324</v>
      </c>
    </row>
    <row r="2439" spans="1:19" outlineLevel="1">
      <c r="A2439" s="75"/>
      <c r="B2439" s="69">
        <v>44996</v>
      </c>
      <c r="C2439" s="70" t="s">
        <v>3917</v>
      </c>
      <c r="D2439" s="70" t="s">
        <v>2256</v>
      </c>
      <c r="E2439" s="70" t="s">
        <v>3918</v>
      </c>
      <c r="F2439" s="71">
        <v>6397070</v>
      </c>
      <c r="G2439" s="72" t="s">
        <v>2255</v>
      </c>
      <c r="H2439" s="71">
        <v>639707</v>
      </c>
      <c r="I2439" s="70" t="s">
        <v>2318</v>
      </c>
      <c r="J2439" s="70" t="s">
        <v>2319</v>
      </c>
      <c r="K2439" s="73">
        <f t="shared" si="153"/>
        <v>13429</v>
      </c>
      <c r="L2439" s="74">
        <f t="shared" si="154"/>
        <v>7036777</v>
      </c>
      <c r="M2439" s="75" t="str">
        <f t="shared" si="155"/>
        <v/>
      </c>
      <c r="N2439" s="75"/>
      <c r="O2439" s="75"/>
      <c r="P2439" s="75"/>
      <c r="Q2439" s="75">
        <f>+VLOOKUP(K2439,'20,04,2023'!Q$20:R$1052,2,0)</f>
        <v>7036777</v>
      </c>
      <c r="R2439" s="74">
        <f>Q2439-L2439</f>
        <v>0</v>
      </c>
      <c r="S2439" s="75" t="s">
        <v>8324</v>
      </c>
    </row>
    <row r="2440" spans="1:19" s="75" customFormat="1">
      <c r="B2440" s="69">
        <v>45010</v>
      </c>
      <c r="C2440" s="70" t="s">
        <v>4465</v>
      </c>
      <c r="D2440" s="70" t="s">
        <v>4466</v>
      </c>
      <c r="E2440" s="70" t="s">
        <v>4467</v>
      </c>
      <c r="F2440" s="71">
        <v>-482464</v>
      </c>
      <c r="G2440" s="72" t="s">
        <v>2255</v>
      </c>
      <c r="H2440" s="71">
        <v>-48246</v>
      </c>
      <c r="I2440" s="70" t="s">
        <v>2360</v>
      </c>
      <c r="J2440" s="70" t="s">
        <v>7172</v>
      </c>
      <c r="K2440" s="73">
        <f t="shared" si="153"/>
        <v>2658</v>
      </c>
      <c r="L2440" s="74">
        <f t="shared" si="154"/>
        <v>-530710</v>
      </c>
      <c r="M2440" s="75" t="str">
        <f t="shared" si="155"/>
        <v>HT</v>
      </c>
      <c r="Q2440" s="75">
        <f>+VLOOKUP(K2440,'20,04,2023'!Q$25:R$1054,2,0)</f>
        <v>-530710</v>
      </c>
      <c r="R2440" s="74">
        <f>+L2440-Q2440</f>
        <v>0</v>
      </c>
      <c r="S2440" s="75" t="s">
        <v>8323</v>
      </c>
    </row>
    <row r="2441" spans="1:19" s="75" customFormat="1" outlineLevel="1">
      <c r="B2441" s="69">
        <v>44996</v>
      </c>
      <c r="C2441" s="70" t="s">
        <v>3921</v>
      </c>
      <c r="D2441" s="70" t="s">
        <v>2256</v>
      </c>
      <c r="E2441" s="70" t="s">
        <v>3922</v>
      </c>
      <c r="F2441" s="71">
        <v>553989</v>
      </c>
      <c r="G2441" s="72" t="s">
        <v>2255</v>
      </c>
      <c r="H2441" s="71">
        <v>55399</v>
      </c>
      <c r="I2441" s="70" t="s">
        <v>2308</v>
      </c>
      <c r="J2441" s="70" t="s">
        <v>2309</v>
      </c>
      <c r="K2441" s="73">
        <f t="shared" si="153"/>
        <v>13434</v>
      </c>
      <c r="L2441" s="74">
        <f t="shared" si="154"/>
        <v>609388</v>
      </c>
      <c r="M2441" s="75" t="str">
        <f t="shared" si="155"/>
        <v/>
      </c>
      <c r="Q2441" s="75">
        <f>+VLOOKUP(K2441,'20,04,2023'!Q$20:R$1052,2,0)</f>
        <v>609388</v>
      </c>
      <c r="R2441" s="74">
        <f>Q2441-L2441</f>
        <v>0</v>
      </c>
      <c r="S2441" s="75" t="s">
        <v>8324</v>
      </c>
    </row>
    <row r="2442" spans="1:19" s="75" customFormat="1" outlineLevel="1">
      <c r="B2442" s="69">
        <v>44998</v>
      </c>
      <c r="C2442" s="70" t="s">
        <v>6696</v>
      </c>
      <c r="D2442" s="70" t="s">
        <v>3460</v>
      </c>
      <c r="E2442" s="70" t="s">
        <v>6697</v>
      </c>
      <c r="F2442" s="71">
        <v>-333174</v>
      </c>
      <c r="G2442" s="72" t="s">
        <v>2255</v>
      </c>
      <c r="H2442" s="71">
        <v>-33317</v>
      </c>
      <c r="I2442" s="70" t="s">
        <v>2308</v>
      </c>
      <c r="J2442" s="70" t="s">
        <v>2309</v>
      </c>
      <c r="K2442" s="75">
        <f t="shared" si="153"/>
        <v>8536</v>
      </c>
      <c r="L2442" s="74">
        <f t="shared" si="154"/>
        <v>-366491</v>
      </c>
      <c r="M2442" s="75" t="str">
        <f t="shared" si="155"/>
        <v>HT</v>
      </c>
      <c r="Q2442" s="75">
        <f>+VLOOKUP(K2442,'20,04,2023'!Q$25:R$1054,2,0)</f>
        <v>-366491</v>
      </c>
      <c r="R2442" s="74">
        <f>+L2442-Q2442</f>
        <v>0</v>
      </c>
      <c r="S2442" s="75" t="s">
        <v>8323</v>
      </c>
    </row>
    <row r="2443" spans="1:19" outlineLevel="1">
      <c r="A2443" s="75"/>
      <c r="B2443" s="69">
        <v>44998</v>
      </c>
      <c r="C2443" s="70" t="s">
        <v>6698</v>
      </c>
      <c r="D2443" s="70" t="s">
        <v>3460</v>
      </c>
      <c r="E2443" s="70" t="s">
        <v>6699</v>
      </c>
      <c r="F2443" s="71">
        <v>-786700</v>
      </c>
      <c r="G2443" s="72" t="s">
        <v>2255</v>
      </c>
      <c r="H2443" s="71">
        <v>-78670</v>
      </c>
      <c r="I2443" s="70" t="s">
        <v>2308</v>
      </c>
      <c r="J2443" s="70" t="s">
        <v>2309</v>
      </c>
      <c r="K2443" s="75">
        <f t="shared" si="153"/>
        <v>8595</v>
      </c>
      <c r="L2443" s="74">
        <f t="shared" si="154"/>
        <v>-865370</v>
      </c>
      <c r="M2443" s="75" t="str">
        <f t="shared" si="155"/>
        <v>HT</v>
      </c>
      <c r="N2443" s="75"/>
      <c r="O2443" s="75"/>
      <c r="P2443" s="75"/>
      <c r="Q2443" s="75">
        <f>+VLOOKUP(K2443,'20,04,2023'!Q$25:R$1054,2,0)</f>
        <v>-865370</v>
      </c>
      <c r="R2443" s="74">
        <f>+L2443-Q2443</f>
        <v>0</v>
      </c>
      <c r="S2443" s="75" t="s">
        <v>8323</v>
      </c>
    </row>
    <row r="2444" spans="1:19" hidden="1" outlineLevel="1">
      <c r="B2444" s="33">
        <v>44998</v>
      </c>
      <c r="C2444" s="34" t="s">
        <v>6700</v>
      </c>
      <c r="D2444" s="34" t="s">
        <v>3460</v>
      </c>
      <c r="E2444" s="34" t="s">
        <v>6701</v>
      </c>
      <c r="F2444" s="35">
        <v>-257880</v>
      </c>
      <c r="G2444" s="36" t="s">
        <v>2255</v>
      </c>
      <c r="H2444" s="35">
        <v>-25788</v>
      </c>
      <c r="I2444" s="34" t="s">
        <v>2308</v>
      </c>
      <c r="J2444" s="34" t="s">
        <v>2309</v>
      </c>
      <c r="K2444">
        <f t="shared" si="153"/>
        <v>8603</v>
      </c>
      <c r="L2444" s="38">
        <f t="shared" si="154"/>
        <v>-283668</v>
      </c>
      <c r="M2444" t="str">
        <f t="shared" si="155"/>
        <v>HT</v>
      </c>
      <c r="Q2444" t="e">
        <f>+VLOOKUP(K2444,'22.04.2023'!O$182:P$408,2,0)</f>
        <v>#N/A</v>
      </c>
    </row>
    <row r="2445" spans="1:19" outlineLevel="1">
      <c r="A2445" s="75"/>
      <c r="B2445" s="69">
        <v>44998</v>
      </c>
      <c r="C2445" s="70" t="s">
        <v>6702</v>
      </c>
      <c r="D2445" s="70" t="s">
        <v>3460</v>
      </c>
      <c r="E2445" s="70" t="s">
        <v>6703</v>
      </c>
      <c r="F2445" s="71">
        <v>-220293</v>
      </c>
      <c r="G2445" s="72" t="s">
        <v>2255</v>
      </c>
      <c r="H2445" s="71">
        <v>-22029</v>
      </c>
      <c r="I2445" s="70" t="s">
        <v>2308</v>
      </c>
      <c r="J2445" s="70" t="s">
        <v>2309</v>
      </c>
      <c r="K2445" s="75">
        <f t="shared" si="153"/>
        <v>8606</v>
      </c>
      <c r="L2445" s="74">
        <f t="shared" si="154"/>
        <v>-242322</v>
      </c>
      <c r="M2445" s="75" t="str">
        <f t="shared" si="155"/>
        <v>HT</v>
      </c>
      <c r="N2445" s="75"/>
      <c r="O2445" s="75"/>
      <c r="P2445" s="75"/>
      <c r="Q2445" s="75">
        <f>+VLOOKUP(K2445,'20,04,2023'!Q$25:R$1054,2,0)</f>
        <v>-242322</v>
      </c>
      <c r="R2445" s="74">
        <f>+L2445-Q2445</f>
        <v>0</v>
      </c>
      <c r="S2445" s="75" t="s">
        <v>8323</v>
      </c>
    </row>
    <row r="2446" spans="1:19" hidden="1" outlineLevel="1">
      <c r="B2446" s="33">
        <v>44998</v>
      </c>
      <c r="C2446" s="34" t="s">
        <v>6704</v>
      </c>
      <c r="D2446" s="34" t="s">
        <v>3460</v>
      </c>
      <c r="E2446" s="34" t="s">
        <v>6705</v>
      </c>
      <c r="F2446" s="35">
        <v>-176400</v>
      </c>
      <c r="G2446" s="36" t="s">
        <v>2255</v>
      </c>
      <c r="H2446" s="35">
        <v>-17640</v>
      </c>
      <c r="I2446" s="34" t="s">
        <v>2308</v>
      </c>
      <c r="J2446" s="34" t="s">
        <v>2309</v>
      </c>
      <c r="K2446">
        <f t="shared" si="153"/>
        <v>8665</v>
      </c>
      <c r="L2446" s="38">
        <f t="shared" si="154"/>
        <v>-194040</v>
      </c>
      <c r="M2446" t="str">
        <f t="shared" si="155"/>
        <v>HT</v>
      </c>
      <c r="Q2446" t="e">
        <f>+VLOOKUP(K2446,'22.04.2023'!O$182:P$408,2,0)</f>
        <v>#N/A</v>
      </c>
    </row>
    <row r="2447" spans="1:19" s="75" customFormat="1" hidden="1" outlineLevel="1">
      <c r="A2447"/>
      <c r="B2447" s="33">
        <v>44998</v>
      </c>
      <c r="C2447" s="34" t="s">
        <v>6706</v>
      </c>
      <c r="D2447" s="34" t="s">
        <v>3460</v>
      </c>
      <c r="E2447" s="34" t="s">
        <v>6707</v>
      </c>
      <c r="F2447" s="35">
        <v>-264600</v>
      </c>
      <c r="G2447" s="36" t="s">
        <v>2255</v>
      </c>
      <c r="H2447" s="35">
        <v>-26460</v>
      </c>
      <c r="I2447" s="34" t="s">
        <v>2308</v>
      </c>
      <c r="J2447" s="34" t="s">
        <v>2309</v>
      </c>
      <c r="K2447">
        <f t="shared" si="153"/>
        <v>8678</v>
      </c>
      <c r="L2447" s="38">
        <f t="shared" si="154"/>
        <v>-291060</v>
      </c>
      <c r="M2447" t="str">
        <f t="shared" si="155"/>
        <v>HT</v>
      </c>
      <c r="N2447"/>
      <c r="O2447"/>
      <c r="P2447"/>
      <c r="Q2447" t="e">
        <f>+VLOOKUP(K2447,'22.04.2023'!O$182:P$408,2,0)</f>
        <v>#N/A</v>
      </c>
      <c r="R2447"/>
      <c r="S2447"/>
    </row>
    <row r="2448" spans="1:19" s="75" customFormat="1" outlineLevel="1">
      <c r="B2448" s="69">
        <v>44998</v>
      </c>
      <c r="C2448" s="70" t="s">
        <v>6708</v>
      </c>
      <c r="D2448" s="70" t="s">
        <v>3460</v>
      </c>
      <c r="E2448" s="70" t="s">
        <v>6709</v>
      </c>
      <c r="F2448" s="71">
        <v>-562752</v>
      </c>
      <c r="G2448" s="72" t="s">
        <v>2255</v>
      </c>
      <c r="H2448" s="71">
        <v>-56275</v>
      </c>
      <c r="I2448" s="70" t="s">
        <v>2308</v>
      </c>
      <c r="J2448" s="70" t="s">
        <v>2309</v>
      </c>
      <c r="K2448" s="75">
        <f t="shared" si="153"/>
        <v>8682</v>
      </c>
      <c r="L2448" s="74">
        <f t="shared" si="154"/>
        <v>-619027</v>
      </c>
      <c r="M2448" s="75" t="str">
        <f t="shared" si="155"/>
        <v>HT</v>
      </c>
      <c r="Q2448" s="75">
        <f>+VLOOKUP(K2448,'20,04,2023'!Q$25:R$1054,2,0)</f>
        <v>-619027</v>
      </c>
      <c r="R2448" s="74">
        <f>+L2448-Q2448</f>
        <v>0</v>
      </c>
      <c r="S2448" s="75" t="s">
        <v>8323</v>
      </c>
    </row>
    <row r="2449" spans="1:19" s="75" customFormat="1" outlineLevel="1">
      <c r="B2449" s="69">
        <v>44998</v>
      </c>
      <c r="C2449" s="70" t="s">
        <v>6710</v>
      </c>
      <c r="D2449" s="70" t="s">
        <v>3460</v>
      </c>
      <c r="E2449" s="70" t="s">
        <v>6711</v>
      </c>
      <c r="F2449" s="71">
        <v>-553073</v>
      </c>
      <c r="G2449" s="72" t="s">
        <v>2255</v>
      </c>
      <c r="H2449" s="71">
        <v>-55307</v>
      </c>
      <c r="I2449" s="70" t="s">
        <v>2308</v>
      </c>
      <c r="J2449" s="70" t="s">
        <v>2309</v>
      </c>
      <c r="K2449" s="75">
        <f t="shared" si="153"/>
        <v>8688</v>
      </c>
      <c r="L2449" s="74">
        <f t="shared" si="154"/>
        <v>-608380</v>
      </c>
      <c r="M2449" s="75" t="str">
        <f t="shared" si="155"/>
        <v>HT</v>
      </c>
      <c r="Q2449" s="75">
        <f>+VLOOKUP(K2449,'20,04,2023'!Q$25:R$1054,2,0)</f>
        <v>-608380</v>
      </c>
      <c r="R2449" s="74">
        <f>+L2449-Q2449</f>
        <v>0</v>
      </c>
      <c r="S2449" s="75" t="s">
        <v>8323</v>
      </c>
    </row>
    <row r="2450" spans="1:19" s="75" customFormat="1" hidden="1" outlineLevel="1">
      <c r="A2450"/>
      <c r="B2450" s="33">
        <v>44998</v>
      </c>
      <c r="C2450" s="34" t="s">
        <v>6712</v>
      </c>
      <c r="D2450" s="34" t="s">
        <v>3460</v>
      </c>
      <c r="E2450" s="34" t="s">
        <v>6713</v>
      </c>
      <c r="F2450" s="35">
        <v>-264600</v>
      </c>
      <c r="G2450" s="36" t="s">
        <v>2255</v>
      </c>
      <c r="H2450" s="35">
        <v>-26460</v>
      </c>
      <c r="I2450" s="34" t="s">
        <v>2308</v>
      </c>
      <c r="J2450" s="34" t="s">
        <v>2309</v>
      </c>
      <c r="K2450">
        <f t="shared" si="153"/>
        <v>8689</v>
      </c>
      <c r="L2450" s="38">
        <f t="shared" si="154"/>
        <v>-291060</v>
      </c>
      <c r="M2450" t="str">
        <f t="shared" si="155"/>
        <v>HT</v>
      </c>
      <c r="N2450"/>
      <c r="O2450"/>
      <c r="P2450"/>
      <c r="Q2450" t="e">
        <f>+VLOOKUP(K2450,'22.04.2023'!O$182:P$408,2,0)</f>
        <v>#N/A</v>
      </c>
      <c r="R2450"/>
      <c r="S2450"/>
    </row>
    <row r="2451" spans="1:19" s="75" customFormat="1" outlineLevel="1">
      <c r="B2451" s="69">
        <v>44998</v>
      </c>
      <c r="C2451" s="70" t="s">
        <v>6714</v>
      </c>
      <c r="D2451" s="70" t="s">
        <v>3460</v>
      </c>
      <c r="E2451" s="70" t="s">
        <v>6715</v>
      </c>
      <c r="F2451" s="71">
        <v>-1103674</v>
      </c>
      <c r="G2451" s="72" t="s">
        <v>2255</v>
      </c>
      <c r="H2451" s="71">
        <v>-110367</v>
      </c>
      <c r="I2451" s="70" t="s">
        <v>2308</v>
      </c>
      <c r="J2451" s="70" t="s">
        <v>2309</v>
      </c>
      <c r="K2451" s="75">
        <f t="shared" si="153"/>
        <v>8704</v>
      </c>
      <c r="L2451" s="74">
        <f t="shared" si="154"/>
        <v>-1214041</v>
      </c>
      <c r="M2451" s="75" t="str">
        <f t="shared" si="155"/>
        <v>HT</v>
      </c>
      <c r="Q2451" s="75">
        <f>+VLOOKUP(K2451,'20,04,2023'!Q$25:R$1054,2,0)</f>
        <v>-1214041</v>
      </c>
      <c r="R2451" s="74">
        <f>+L2451-Q2451</f>
        <v>0</v>
      </c>
      <c r="S2451" s="75" t="s">
        <v>8323</v>
      </c>
    </row>
    <row r="2452" spans="1:19" s="75" customFormat="1" outlineLevel="1">
      <c r="B2452" s="69">
        <v>44998</v>
      </c>
      <c r="C2452" s="70" t="s">
        <v>6716</v>
      </c>
      <c r="D2452" s="70" t="s">
        <v>3460</v>
      </c>
      <c r="E2452" s="70" t="s">
        <v>6717</v>
      </c>
      <c r="F2452" s="71">
        <v>-90750</v>
      </c>
      <c r="G2452" s="72" t="s">
        <v>2255</v>
      </c>
      <c r="H2452" s="71">
        <v>-9075</v>
      </c>
      <c r="I2452" s="70" t="s">
        <v>2308</v>
      </c>
      <c r="J2452" s="70" t="s">
        <v>2309</v>
      </c>
      <c r="K2452" s="75">
        <f t="shared" si="153"/>
        <v>8724</v>
      </c>
      <c r="L2452" s="74">
        <f t="shared" si="154"/>
        <v>-99825</v>
      </c>
      <c r="M2452" s="75" t="str">
        <f t="shared" si="155"/>
        <v>HT</v>
      </c>
      <c r="Q2452" s="75">
        <f>+VLOOKUP(K2452,'20,04,2023'!Q$25:R$1054,2,0)</f>
        <v>-99825</v>
      </c>
      <c r="R2452" s="74">
        <f>+L2452-Q2452</f>
        <v>0</v>
      </c>
      <c r="S2452" s="75" t="s">
        <v>8323</v>
      </c>
    </row>
    <row r="2453" spans="1:19" s="75" customFormat="1" outlineLevel="1">
      <c r="B2453" s="69">
        <v>44998</v>
      </c>
      <c r="C2453" s="70" t="s">
        <v>3923</v>
      </c>
      <c r="D2453" s="70" t="s">
        <v>2256</v>
      </c>
      <c r="E2453" s="70" t="s">
        <v>3734</v>
      </c>
      <c r="F2453" s="71">
        <v>340315</v>
      </c>
      <c r="G2453" s="72" t="s">
        <v>2255</v>
      </c>
      <c r="H2453" s="71">
        <v>34032</v>
      </c>
      <c r="I2453" s="70" t="s">
        <v>2308</v>
      </c>
      <c r="J2453" s="70" t="s">
        <v>2309</v>
      </c>
      <c r="K2453" s="73">
        <f t="shared" si="153"/>
        <v>13436</v>
      </c>
      <c r="L2453" s="74">
        <f t="shared" si="154"/>
        <v>374347</v>
      </c>
      <c r="M2453" s="75" t="str">
        <f t="shared" si="155"/>
        <v/>
      </c>
      <c r="Q2453" s="75">
        <f>+VLOOKUP(K2453,'20,04,2023'!Q$20:R$1052,2,0)</f>
        <v>374347</v>
      </c>
      <c r="R2453" s="74">
        <f t="shared" ref="R2453:R2458" si="156">Q2453-L2453</f>
        <v>0</v>
      </c>
      <c r="S2453" s="75" t="s">
        <v>8324</v>
      </c>
    </row>
    <row r="2454" spans="1:19" outlineLevel="1">
      <c r="A2454" s="75"/>
      <c r="B2454" s="69">
        <v>44998</v>
      </c>
      <c r="C2454" s="70" t="s">
        <v>3924</v>
      </c>
      <c r="D2454" s="70" t="s">
        <v>2256</v>
      </c>
      <c r="E2454" s="70" t="s">
        <v>3738</v>
      </c>
      <c r="F2454" s="71">
        <v>340315</v>
      </c>
      <c r="G2454" s="72" t="s">
        <v>2255</v>
      </c>
      <c r="H2454" s="71">
        <v>34032</v>
      </c>
      <c r="I2454" s="70" t="s">
        <v>2308</v>
      </c>
      <c r="J2454" s="70" t="s">
        <v>2309</v>
      </c>
      <c r="K2454" s="73">
        <f t="shared" si="153"/>
        <v>13437</v>
      </c>
      <c r="L2454" s="74">
        <f t="shared" si="154"/>
        <v>374347</v>
      </c>
      <c r="M2454" s="75" t="str">
        <f t="shared" si="155"/>
        <v/>
      </c>
      <c r="N2454" s="75"/>
      <c r="O2454" s="75"/>
      <c r="P2454" s="75"/>
      <c r="Q2454" s="75">
        <f>+VLOOKUP(K2454,'20,04,2023'!Q$20:R$1052,2,0)</f>
        <v>374347</v>
      </c>
      <c r="R2454" s="74">
        <f t="shared" si="156"/>
        <v>0</v>
      </c>
      <c r="S2454" s="75" t="s">
        <v>8324</v>
      </c>
    </row>
    <row r="2455" spans="1:19" outlineLevel="1">
      <c r="A2455" s="75"/>
      <c r="B2455" s="69">
        <v>44998</v>
      </c>
      <c r="C2455" s="70" t="s">
        <v>3925</v>
      </c>
      <c r="D2455" s="70" t="s">
        <v>2256</v>
      </c>
      <c r="E2455" s="70" t="s">
        <v>3466</v>
      </c>
      <c r="F2455" s="71">
        <v>340315</v>
      </c>
      <c r="G2455" s="72" t="s">
        <v>2255</v>
      </c>
      <c r="H2455" s="71">
        <v>34032</v>
      </c>
      <c r="I2455" s="70" t="s">
        <v>2308</v>
      </c>
      <c r="J2455" s="70" t="s">
        <v>2309</v>
      </c>
      <c r="K2455" s="73">
        <f t="shared" si="153"/>
        <v>13438</v>
      </c>
      <c r="L2455" s="74">
        <f t="shared" si="154"/>
        <v>374347</v>
      </c>
      <c r="M2455" s="75" t="str">
        <f t="shared" si="155"/>
        <v/>
      </c>
      <c r="N2455" s="75"/>
      <c r="O2455" s="75"/>
      <c r="P2455" s="75"/>
      <c r="Q2455" s="75">
        <f>+VLOOKUP(K2455,'20,04,2023'!Q$20:R$1052,2,0)</f>
        <v>374347</v>
      </c>
      <c r="R2455" s="74">
        <f t="shared" si="156"/>
        <v>0</v>
      </c>
      <c r="S2455" s="75" t="s">
        <v>8324</v>
      </c>
    </row>
    <row r="2456" spans="1:19" s="75" customFormat="1" outlineLevel="1">
      <c r="B2456" s="69">
        <v>44998</v>
      </c>
      <c r="C2456" s="70" t="s">
        <v>3926</v>
      </c>
      <c r="D2456" s="70" t="s">
        <v>2256</v>
      </c>
      <c r="E2456" s="70" t="s">
        <v>3927</v>
      </c>
      <c r="F2456" s="71">
        <v>340315</v>
      </c>
      <c r="G2456" s="72" t="s">
        <v>2255</v>
      </c>
      <c r="H2456" s="71">
        <v>34032</v>
      </c>
      <c r="I2456" s="70" t="s">
        <v>2308</v>
      </c>
      <c r="J2456" s="70" t="s">
        <v>2309</v>
      </c>
      <c r="K2456" s="73">
        <f t="shared" si="153"/>
        <v>13439</v>
      </c>
      <c r="L2456" s="74">
        <f t="shared" si="154"/>
        <v>374347</v>
      </c>
      <c r="M2456" s="75" t="str">
        <f t="shared" si="155"/>
        <v/>
      </c>
      <c r="Q2456" s="75">
        <f>+VLOOKUP(K2456,'20,04,2023'!Q$20:R$1052,2,0)</f>
        <v>374347</v>
      </c>
      <c r="R2456" s="74">
        <f t="shared" si="156"/>
        <v>0</v>
      </c>
      <c r="S2456" s="75" t="s">
        <v>8324</v>
      </c>
    </row>
    <row r="2457" spans="1:19" s="75" customFormat="1" outlineLevel="1">
      <c r="B2457" s="69">
        <v>44998</v>
      </c>
      <c r="C2457" s="70" t="s">
        <v>3928</v>
      </c>
      <c r="D2457" s="70" t="s">
        <v>2256</v>
      </c>
      <c r="E2457" s="70" t="s">
        <v>3929</v>
      </c>
      <c r="F2457" s="71">
        <v>340315</v>
      </c>
      <c r="G2457" s="72" t="s">
        <v>2255</v>
      </c>
      <c r="H2457" s="71">
        <v>34032</v>
      </c>
      <c r="I2457" s="70" t="s">
        <v>2308</v>
      </c>
      <c r="J2457" s="70" t="s">
        <v>2309</v>
      </c>
      <c r="K2457" s="73">
        <f t="shared" si="153"/>
        <v>13440</v>
      </c>
      <c r="L2457" s="74">
        <f t="shared" si="154"/>
        <v>374347</v>
      </c>
      <c r="M2457" s="75" t="str">
        <f t="shared" si="155"/>
        <v/>
      </c>
      <c r="Q2457" s="75">
        <f>+VLOOKUP(K2457,'20,04,2023'!Q$20:R$1052,2,0)</f>
        <v>374347</v>
      </c>
      <c r="R2457" s="74">
        <f t="shared" si="156"/>
        <v>0</v>
      </c>
      <c r="S2457" s="75" t="s">
        <v>8324</v>
      </c>
    </row>
    <row r="2458" spans="1:19" s="75" customFormat="1" outlineLevel="1">
      <c r="B2458" s="69">
        <v>44998</v>
      </c>
      <c r="C2458" s="70" t="s">
        <v>3930</v>
      </c>
      <c r="D2458" s="70" t="s">
        <v>2256</v>
      </c>
      <c r="E2458" s="70" t="s">
        <v>3413</v>
      </c>
      <c r="F2458" s="71">
        <v>340315</v>
      </c>
      <c r="G2458" s="72" t="s">
        <v>2255</v>
      </c>
      <c r="H2458" s="71">
        <v>34032</v>
      </c>
      <c r="I2458" s="70" t="s">
        <v>2308</v>
      </c>
      <c r="J2458" s="70" t="s">
        <v>2309</v>
      </c>
      <c r="K2458" s="73">
        <f t="shared" si="153"/>
        <v>13441</v>
      </c>
      <c r="L2458" s="74">
        <f t="shared" si="154"/>
        <v>374347</v>
      </c>
      <c r="M2458" s="75" t="str">
        <f t="shared" si="155"/>
        <v/>
      </c>
      <c r="Q2458" s="75">
        <f>+VLOOKUP(K2458,'20,04,2023'!Q$20:R$1052,2,0)</f>
        <v>374347</v>
      </c>
      <c r="R2458" s="74">
        <f t="shared" si="156"/>
        <v>0</v>
      </c>
      <c r="S2458" s="75" t="s">
        <v>8324</v>
      </c>
    </row>
    <row r="2459" spans="1:19" hidden="1">
      <c r="B2459" s="33">
        <v>45035</v>
      </c>
      <c r="C2459" s="34" t="s">
        <v>2662</v>
      </c>
      <c r="D2459" s="34" t="s">
        <v>4466</v>
      </c>
      <c r="E2459" s="34" t="s">
        <v>7285</v>
      </c>
      <c r="F2459" s="35">
        <v>-663388</v>
      </c>
      <c r="G2459" s="36" t="s">
        <v>2255</v>
      </c>
      <c r="H2459" s="35">
        <v>-66333</v>
      </c>
      <c r="I2459" s="34" t="s">
        <v>2360</v>
      </c>
      <c r="J2459" s="34" t="s">
        <v>7172</v>
      </c>
      <c r="K2459" s="50">
        <f t="shared" si="153"/>
        <v>3568</v>
      </c>
      <c r="L2459" s="38">
        <f t="shared" si="154"/>
        <v>-729721</v>
      </c>
      <c r="M2459" t="str">
        <f t="shared" si="155"/>
        <v>HT</v>
      </c>
      <c r="Q2459" t="e">
        <f>+VLOOKUP(K2459,'22.04.2023'!O$182:P$408,2,0)</f>
        <v>#N/A</v>
      </c>
      <c r="R2459" s="38" t="e">
        <f>+L2459-Q2459</f>
        <v>#N/A</v>
      </c>
    </row>
    <row r="2460" spans="1:19" s="75" customFormat="1" outlineLevel="1">
      <c r="B2460" s="69">
        <v>44998</v>
      </c>
      <c r="C2460" s="70" t="s">
        <v>3932</v>
      </c>
      <c r="D2460" s="70" t="s">
        <v>2256</v>
      </c>
      <c r="E2460" s="70" t="s">
        <v>3933</v>
      </c>
      <c r="F2460" s="71">
        <v>340315</v>
      </c>
      <c r="G2460" s="72" t="s">
        <v>2255</v>
      </c>
      <c r="H2460" s="71">
        <v>34032</v>
      </c>
      <c r="I2460" s="70" t="s">
        <v>2308</v>
      </c>
      <c r="J2460" s="70" t="s">
        <v>2309</v>
      </c>
      <c r="K2460" s="73">
        <f t="shared" si="153"/>
        <v>13443</v>
      </c>
      <c r="L2460" s="74">
        <f t="shared" si="154"/>
        <v>374347</v>
      </c>
      <c r="M2460" s="75" t="str">
        <f t="shared" si="155"/>
        <v/>
      </c>
      <c r="Q2460" s="75">
        <f>+VLOOKUP(K2460,'20,04,2023'!Q$20:R$1052,2,0)</f>
        <v>374347</v>
      </c>
      <c r="R2460" s="74">
        <f t="shared" ref="R2460:R2466" si="157">Q2460-L2460</f>
        <v>0</v>
      </c>
      <c r="S2460" s="75" t="s">
        <v>8324</v>
      </c>
    </row>
    <row r="2461" spans="1:19" outlineLevel="1">
      <c r="A2461" s="75"/>
      <c r="B2461" s="69">
        <v>44998</v>
      </c>
      <c r="C2461" s="70" t="s">
        <v>3934</v>
      </c>
      <c r="D2461" s="70" t="s">
        <v>2256</v>
      </c>
      <c r="E2461" s="70" t="s">
        <v>3367</v>
      </c>
      <c r="F2461" s="71">
        <v>340315</v>
      </c>
      <c r="G2461" s="72" t="s">
        <v>2255</v>
      </c>
      <c r="H2461" s="71">
        <v>34032</v>
      </c>
      <c r="I2461" s="70" t="s">
        <v>2308</v>
      </c>
      <c r="J2461" s="70" t="s">
        <v>2309</v>
      </c>
      <c r="K2461" s="73">
        <f t="shared" si="153"/>
        <v>13444</v>
      </c>
      <c r="L2461" s="74">
        <f t="shared" si="154"/>
        <v>374347</v>
      </c>
      <c r="M2461" s="75" t="str">
        <f t="shared" si="155"/>
        <v/>
      </c>
      <c r="N2461" s="75"/>
      <c r="O2461" s="75"/>
      <c r="P2461" s="75"/>
      <c r="Q2461" s="75">
        <f>+VLOOKUP(K2461,'20,04,2023'!Q$20:R$1052,2,0)</f>
        <v>374347</v>
      </c>
      <c r="R2461" s="74">
        <f t="shared" si="157"/>
        <v>0</v>
      </c>
      <c r="S2461" s="75" t="s">
        <v>8324</v>
      </c>
    </row>
    <row r="2462" spans="1:19" outlineLevel="1">
      <c r="A2462" s="75"/>
      <c r="B2462" s="69">
        <v>44998</v>
      </c>
      <c r="C2462" s="70" t="s">
        <v>3935</v>
      </c>
      <c r="D2462" s="70" t="s">
        <v>2256</v>
      </c>
      <c r="E2462" s="70" t="s">
        <v>3411</v>
      </c>
      <c r="F2462" s="71">
        <v>340315</v>
      </c>
      <c r="G2462" s="72" t="s">
        <v>2255</v>
      </c>
      <c r="H2462" s="71">
        <v>34032</v>
      </c>
      <c r="I2462" s="70" t="s">
        <v>2308</v>
      </c>
      <c r="J2462" s="70" t="s">
        <v>2309</v>
      </c>
      <c r="K2462" s="73">
        <f t="shared" si="153"/>
        <v>13445</v>
      </c>
      <c r="L2462" s="74">
        <f t="shared" si="154"/>
        <v>374347</v>
      </c>
      <c r="M2462" s="75" t="str">
        <f t="shared" si="155"/>
        <v/>
      </c>
      <c r="N2462" s="75"/>
      <c r="O2462" s="75"/>
      <c r="P2462" s="75"/>
      <c r="Q2462" s="75">
        <f>+VLOOKUP(K2462,'20,04,2023'!Q$20:R$1052,2,0)</f>
        <v>374347</v>
      </c>
      <c r="R2462" s="74">
        <f t="shared" si="157"/>
        <v>0</v>
      </c>
      <c r="S2462" s="75" t="s">
        <v>8324</v>
      </c>
    </row>
    <row r="2463" spans="1:19" outlineLevel="1">
      <c r="A2463" s="75"/>
      <c r="B2463" s="69">
        <v>44998</v>
      </c>
      <c r="C2463" s="70" t="s">
        <v>3936</v>
      </c>
      <c r="D2463" s="70" t="s">
        <v>2256</v>
      </c>
      <c r="E2463" s="70" t="s">
        <v>2417</v>
      </c>
      <c r="F2463" s="71">
        <v>473026</v>
      </c>
      <c r="G2463" s="72" t="s">
        <v>2255</v>
      </c>
      <c r="H2463" s="71">
        <v>47303</v>
      </c>
      <c r="I2463" s="70" t="s">
        <v>2308</v>
      </c>
      <c r="J2463" s="70" t="s">
        <v>2309</v>
      </c>
      <c r="K2463" s="73">
        <f t="shared" si="153"/>
        <v>13446</v>
      </c>
      <c r="L2463" s="74">
        <f t="shared" si="154"/>
        <v>520329</v>
      </c>
      <c r="M2463" s="75" t="str">
        <f t="shared" si="155"/>
        <v/>
      </c>
      <c r="N2463" s="75"/>
      <c r="O2463" s="75"/>
      <c r="P2463" s="75"/>
      <c r="Q2463" s="75">
        <f>+VLOOKUP(K2463,'20,04,2023'!Q$20:R$1052,2,0)</f>
        <v>520329</v>
      </c>
      <c r="R2463" s="74">
        <f t="shared" si="157"/>
        <v>0</v>
      </c>
      <c r="S2463" s="75" t="s">
        <v>8324</v>
      </c>
    </row>
    <row r="2464" spans="1:19" s="75" customFormat="1" outlineLevel="1">
      <c r="B2464" s="69">
        <v>44998</v>
      </c>
      <c r="C2464" s="70" t="s">
        <v>3937</v>
      </c>
      <c r="D2464" s="70" t="s">
        <v>2256</v>
      </c>
      <c r="E2464" s="70" t="s">
        <v>3574</v>
      </c>
      <c r="F2464" s="71">
        <v>340315</v>
      </c>
      <c r="G2464" s="72" t="s">
        <v>2255</v>
      </c>
      <c r="H2464" s="71">
        <v>34032</v>
      </c>
      <c r="I2464" s="70" t="s">
        <v>2308</v>
      </c>
      <c r="J2464" s="70" t="s">
        <v>2309</v>
      </c>
      <c r="K2464" s="73">
        <f t="shared" si="153"/>
        <v>13447</v>
      </c>
      <c r="L2464" s="74">
        <f t="shared" si="154"/>
        <v>374347</v>
      </c>
      <c r="M2464" s="75" t="str">
        <f t="shared" si="155"/>
        <v/>
      </c>
      <c r="Q2464" s="75">
        <f>+VLOOKUP(K2464,'20,04,2023'!Q$20:R$1052,2,0)</f>
        <v>374347</v>
      </c>
      <c r="R2464" s="74">
        <f t="shared" si="157"/>
        <v>0</v>
      </c>
      <c r="S2464" s="75" t="s">
        <v>8324</v>
      </c>
    </row>
    <row r="2465" spans="1:19" s="75" customFormat="1" outlineLevel="1">
      <c r="B2465" s="69">
        <v>44998</v>
      </c>
      <c r="C2465" s="70" t="s">
        <v>3938</v>
      </c>
      <c r="D2465" s="70" t="s">
        <v>2256</v>
      </c>
      <c r="E2465" s="70" t="s">
        <v>2671</v>
      </c>
      <c r="F2465" s="71">
        <v>655654</v>
      </c>
      <c r="G2465" s="72" t="s">
        <v>2255</v>
      </c>
      <c r="H2465" s="71">
        <v>65565</v>
      </c>
      <c r="I2465" s="70" t="s">
        <v>2308</v>
      </c>
      <c r="J2465" s="70" t="s">
        <v>2309</v>
      </c>
      <c r="K2465" s="73">
        <f t="shared" si="153"/>
        <v>13449</v>
      </c>
      <c r="L2465" s="74">
        <f t="shared" si="154"/>
        <v>721219</v>
      </c>
      <c r="M2465" s="75" t="str">
        <f t="shared" si="155"/>
        <v/>
      </c>
      <c r="Q2465" s="75">
        <f>+VLOOKUP(K2465,'20,04,2023'!Q$20:R$1052,2,0)</f>
        <v>721219</v>
      </c>
      <c r="R2465" s="74">
        <f t="shared" si="157"/>
        <v>0</v>
      </c>
      <c r="S2465" s="75" t="s">
        <v>8324</v>
      </c>
    </row>
    <row r="2466" spans="1:19" outlineLevel="1">
      <c r="A2466" s="75"/>
      <c r="B2466" s="69">
        <v>44998</v>
      </c>
      <c r="C2466" s="70" t="s">
        <v>3939</v>
      </c>
      <c r="D2466" s="70" t="s">
        <v>2256</v>
      </c>
      <c r="E2466" s="70" t="s">
        <v>3940</v>
      </c>
      <c r="F2466" s="71">
        <v>700329</v>
      </c>
      <c r="G2466" s="72" t="s">
        <v>2255</v>
      </c>
      <c r="H2466" s="71">
        <v>70033</v>
      </c>
      <c r="I2466" s="70" t="s">
        <v>2308</v>
      </c>
      <c r="J2466" s="70" t="s">
        <v>2309</v>
      </c>
      <c r="K2466" s="73">
        <f t="shared" si="153"/>
        <v>13450</v>
      </c>
      <c r="L2466" s="74">
        <f t="shared" si="154"/>
        <v>770362</v>
      </c>
      <c r="M2466" s="75" t="str">
        <f t="shared" si="155"/>
        <v/>
      </c>
      <c r="N2466" s="75"/>
      <c r="O2466" s="75"/>
      <c r="P2466" s="75"/>
      <c r="Q2466" s="75">
        <f>+VLOOKUP(K2466,'20,04,2023'!Q$20:R$1052,2,0)</f>
        <v>770362</v>
      </c>
      <c r="R2466" s="74">
        <f t="shared" si="157"/>
        <v>0</v>
      </c>
      <c r="S2466" s="75" t="s">
        <v>8324</v>
      </c>
    </row>
    <row r="2467" spans="1:19" s="75" customFormat="1" hidden="1">
      <c r="A2467"/>
      <c r="B2467" s="33">
        <v>45043</v>
      </c>
      <c r="C2467" s="34" t="s">
        <v>7293</v>
      </c>
      <c r="D2467" s="34" t="s">
        <v>4466</v>
      </c>
      <c r="E2467" s="34" t="s">
        <v>7285</v>
      </c>
      <c r="F2467" s="35">
        <v>-709500</v>
      </c>
      <c r="G2467" s="36" t="s">
        <v>2255</v>
      </c>
      <c r="H2467" s="35">
        <v>-70950</v>
      </c>
      <c r="I2467" s="34" t="s">
        <v>2360</v>
      </c>
      <c r="J2467" s="34" t="s">
        <v>7172</v>
      </c>
      <c r="K2467" s="50">
        <f t="shared" si="153"/>
        <v>3951</v>
      </c>
      <c r="L2467" s="38">
        <f t="shared" si="154"/>
        <v>-780450</v>
      </c>
      <c r="M2467" t="str">
        <f t="shared" si="155"/>
        <v>HT</v>
      </c>
      <c r="N2467"/>
      <c r="O2467"/>
      <c r="P2467"/>
      <c r="Q2467" t="e">
        <f>+VLOOKUP(K2467,'22.04.2023'!O$182:P$408,2,0)</f>
        <v>#N/A</v>
      </c>
      <c r="R2467" s="38" t="e">
        <f>+L2467-Q2467</f>
        <v>#N/A</v>
      </c>
      <c r="S2467"/>
    </row>
    <row r="2468" spans="1:19" s="75" customFormat="1" outlineLevel="1">
      <c r="B2468" s="69">
        <v>44998</v>
      </c>
      <c r="C2468" s="70" t="s">
        <v>3943</v>
      </c>
      <c r="D2468" s="70" t="s">
        <v>2256</v>
      </c>
      <c r="E2468" s="70" t="s">
        <v>3944</v>
      </c>
      <c r="F2468" s="71">
        <v>553467</v>
      </c>
      <c r="G2468" s="72" t="s">
        <v>2255</v>
      </c>
      <c r="H2468" s="71">
        <v>55347</v>
      </c>
      <c r="I2468" s="70" t="s">
        <v>2308</v>
      </c>
      <c r="J2468" s="70" t="s">
        <v>2309</v>
      </c>
      <c r="K2468" s="73">
        <f t="shared" si="153"/>
        <v>13454</v>
      </c>
      <c r="L2468" s="74">
        <f t="shared" si="154"/>
        <v>608814</v>
      </c>
      <c r="M2468" s="75" t="str">
        <f t="shared" si="155"/>
        <v/>
      </c>
      <c r="Q2468" s="75">
        <f>+VLOOKUP(K2468,'20,04,2023'!Q$20:R$1052,2,0)</f>
        <v>608814</v>
      </c>
      <c r="R2468" s="74">
        <f t="shared" ref="R2468:R2479" si="158">Q2468-L2468</f>
        <v>0</v>
      </c>
      <c r="S2468" s="75" t="s">
        <v>8324</v>
      </c>
    </row>
    <row r="2469" spans="1:19" s="75" customFormat="1" outlineLevel="1">
      <c r="B2469" s="69">
        <v>44998</v>
      </c>
      <c r="C2469" s="70" t="s">
        <v>3945</v>
      </c>
      <c r="D2469" s="70" t="s">
        <v>2256</v>
      </c>
      <c r="E2469" s="70" t="s">
        <v>2523</v>
      </c>
      <c r="F2469" s="71">
        <v>1552763</v>
      </c>
      <c r="G2469" s="72" t="s">
        <v>2255</v>
      </c>
      <c r="H2469" s="71">
        <v>155276</v>
      </c>
      <c r="I2469" s="70" t="s">
        <v>2308</v>
      </c>
      <c r="J2469" s="70" t="s">
        <v>2309</v>
      </c>
      <c r="K2469" s="73">
        <f t="shared" si="153"/>
        <v>13455</v>
      </c>
      <c r="L2469" s="74">
        <f t="shared" si="154"/>
        <v>1708039</v>
      </c>
      <c r="M2469" s="75" t="str">
        <f t="shared" si="155"/>
        <v/>
      </c>
      <c r="Q2469" s="75">
        <f>+VLOOKUP(K2469,'20,04,2023'!Q$20:R$1052,2,0)</f>
        <v>1708039</v>
      </c>
      <c r="R2469" s="74">
        <f t="shared" si="158"/>
        <v>0</v>
      </c>
      <c r="S2469" s="75" t="s">
        <v>8324</v>
      </c>
    </row>
    <row r="2470" spans="1:19" outlineLevel="1">
      <c r="A2470" s="75"/>
      <c r="B2470" s="69">
        <v>44998</v>
      </c>
      <c r="C2470" s="70" t="s">
        <v>3946</v>
      </c>
      <c r="D2470" s="70" t="s">
        <v>2256</v>
      </c>
      <c r="E2470" s="70" t="s">
        <v>2581</v>
      </c>
      <c r="F2470" s="71">
        <v>444232</v>
      </c>
      <c r="G2470" s="72" t="s">
        <v>2255</v>
      </c>
      <c r="H2470" s="71">
        <v>44423</v>
      </c>
      <c r="I2470" s="70" t="s">
        <v>2308</v>
      </c>
      <c r="J2470" s="70" t="s">
        <v>2309</v>
      </c>
      <c r="K2470" s="73">
        <f t="shared" si="153"/>
        <v>13456</v>
      </c>
      <c r="L2470" s="74">
        <f t="shared" si="154"/>
        <v>488655</v>
      </c>
      <c r="M2470" s="75" t="str">
        <f t="shared" si="155"/>
        <v/>
      </c>
      <c r="N2470" s="75"/>
      <c r="O2470" s="75"/>
      <c r="P2470" s="75"/>
      <c r="Q2470" s="75">
        <f>+VLOOKUP(K2470,'20,04,2023'!Q$20:R$1052,2,0)</f>
        <v>488655</v>
      </c>
      <c r="R2470" s="74">
        <f t="shared" si="158"/>
        <v>0</v>
      </c>
      <c r="S2470" s="75" t="s">
        <v>8324</v>
      </c>
    </row>
    <row r="2471" spans="1:19" s="75" customFormat="1" outlineLevel="1">
      <c r="B2471" s="69">
        <v>44998</v>
      </c>
      <c r="C2471" s="70" t="s">
        <v>3947</v>
      </c>
      <c r="D2471" s="70" t="s">
        <v>2256</v>
      </c>
      <c r="E2471" s="70" t="s">
        <v>3540</v>
      </c>
      <c r="F2471" s="71">
        <v>2593870</v>
      </c>
      <c r="G2471" s="72" t="s">
        <v>2255</v>
      </c>
      <c r="H2471" s="71">
        <v>259387</v>
      </c>
      <c r="I2471" s="70" t="s">
        <v>2265</v>
      </c>
      <c r="J2471" s="70" t="s">
        <v>2266</v>
      </c>
      <c r="K2471" s="73">
        <f t="shared" si="153"/>
        <v>13459</v>
      </c>
      <c r="L2471" s="74">
        <f t="shared" si="154"/>
        <v>2853257</v>
      </c>
      <c r="M2471" s="75" t="str">
        <f t="shared" si="155"/>
        <v/>
      </c>
      <c r="Q2471" s="75">
        <f>+VLOOKUP(K2471,'20,04,2023'!Q$20:R$1052,2,0)</f>
        <v>2853257</v>
      </c>
      <c r="R2471" s="74">
        <f t="shared" si="158"/>
        <v>0</v>
      </c>
      <c r="S2471" s="75" t="s">
        <v>8324</v>
      </c>
    </row>
    <row r="2472" spans="1:19" s="75" customFormat="1" outlineLevel="1">
      <c r="B2472" s="69">
        <v>44998</v>
      </c>
      <c r="C2472" s="70" t="s">
        <v>3948</v>
      </c>
      <c r="D2472" s="70" t="s">
        <v>2256</v>
      </c>
      <c r="E2472" s="70" t="s">
        <v>2632</v>
      </c>
      <c r="F2472" s="71">
        <v>340315</v>
      </c>
      <c r="G2472" s="72" t="s">
        <v>2255</v>
      </c>
      <c r="H2472" s="71">
        <v>34032</v>
      </c>
      <c r="I2472" s="70" t="s">
        <v>2308</v>
      </c>
      <c r="J2472" s="70" t="s">
        <v>2309</v>
      </c>
      <c r="K2472" s="73">
        <f t="shared" si="153"/>
        <v>13460</v>
      </c>
      <c r="L2472" s="74">
        <f t="shared" si="154"/>
        <v>374347</v>
      </c>
      <c r="M2472" s="75" t="str">
        <f t="shared" si="155"/>
        <v/>
      </c>
      <c r="Q2472" s="75">
        <f>+VLOOKUP(K2472,'20,04,2023'!Q$20:R$1052,2,0)</f>
        <v>374347</v>
      </c>
      <c r="R2472" s="74">
        <f t="shared" si="158"/>
        <v>0</v>
      </c>
      <c r="S2472" s="75" t="s">
        <v>8324</v>
      </c>
    </row>
    <row r="2473" spans="1:19" outlineLevel="1">
      <c r="A2473" s="75"/>
      <c r="B2473" s="69">
        <v>44998</v>
      </c>
      <c r="C2473" s="70" t="s">
        <v>3949</v>
      </c>
      <c r="D2473" s="70" t="s">
        <v>2256</v>
      </c>
      <c r="E2473" s="70" t="s">
        <v>2393</v>
      </c>
      <c r="F2473" s="71">
        <v>340315</v>
      </c>
      <c r="G2473" s="72" t="s">
        <v>2255</v>
      </c>
      <c r="H2473" s="71">
        <v>34032</v>
      </c>
      <c r="I2473" s="70" t="s">
        <v>2308</v>
      </c>
      <c r="J2473" s="70" t="s">
        <v>2309</v>
      </c>
      <c r="K2473" s="73">
        <f t="shared" si="153"/>
        <v>13461</v>
      </c>
      <c r="L2473" s="74">
        <f t="shared" si="154"/>
        <v>374347</v>
      </c>
      <c r="M2473" s="75" t="str">
        <f t="shared" si="155"/>
        <v/>
      </c>
      <c r="N2473" s="75"/>
      <c r="O2473" s="75"/>
      <c r="P2473" s="75"/>
      <c r="Q2473" s="75">
        <f>+VLOOKUP(K2473,'20,04,2023'!Q$20:R$1052,2,0)</f>
        <v>374347</v>
      </c>
      <c r="R2473" s="74">
        <f t="shared" si="158"/>
        <v>0</v>
      </c>
      <c r="S2473" s="75" t="s">
        <v>8324</v>
      </c>
    </row>
    <row r="2474" spans="1:19" s="75" customFormat="1" outlineLevel="1">
      <c r="B2474" s="69">
        <v>44998</v>
      </c>
      <c r="C2474" s="70" t="s">
        <v>3950</v>
      </c>
      <c r="D2474" s="70" t="s">
        <v>2256</v>
      </c>
      <c r="E2474" s="70" t="s">
        <v>3538</v>
      </c>
      <c r="F2474" s="71">
        <v>340315</v>
      </c>
      <c r="G2474" s="72" t="s">
        <v>2255</v>
      </c>
      <c r="H2474" s="71">
        <v>34032</v>
      </c>
      <c r="I2474" s="70" t="s">
        <v>2308</v>
      </c>
      <c r="J2474" s="70" t="s">
        <v>2309</v>
      </c>
      <c r="K2474" s="73">
        <f t="shared" si="153"/>
        <v>13464</v>
      </c>
      <c r="L2474" s="74">
        <f t="shared" si="154"/>
        <v>374347</v>
      </c>
      <c r="M2474" s="75" t="str">
        <f t="shared" si="155"/>
        <v/>
      </c>
      <c r="Q2474" s="75">
        <f>+VLOOKUP(K2474,'20,04,2023'!Q$20:R$1052,2,0)</f>
        <v>374347</v>
      </c>
      <c r="R2474" s="74">
        <f t="shared" si="158"/>
        <v>0</v>
      </c>
      <c r="S2474" s="75" t="s">
        <v>8324</v>
      </c>
    </row>
    <row r="2475" spans="1:19" s="75" customFormat="1" outlineLevel="1">
      <c r="B2475" s="69">
        <v>44998</v>
      </c>
      <c r="C2475" s="70" t="s">
        <v>3951</v>
      </c>
      <c r="D2475" s="70" t="s">
        <v>2256</v>
      </c>
      <c r="E2475" s="70" t="s">
        <v>3952</v>
      </c>
      <c r="F2475" s="71">
        <v>340315</v>
      </c>
      <c r="G2475" s="72" t="s">
        <v>2255</v>
      </c>
      <c r="H2475" s="71">
        <v>34032</v>
      </c>
      <c r="I2475" s="70" t="s">
        <v>2308</v>
      </c>
      <c r="J2475" s="70" t="s">
        <v>2309</v>
      </c>
      <c r="K2475" s="73">
        <f t="shared" si="153"/>
        <v>13465</v>
      </c>
      <c r="L2475" s="74">
        <f t="shared" si="154"/>
        <v>374347</v>
      </c>
      <c r="M2475" s="75" t="str">
        <f t="shared" si="155"/>
        <v/>
      </c>
      <c r="Q2475" s="75">
        <f>+VLOOKUP(K2475,'20,04,2023'!Q$20:R$1052,2,0)</f>
        <v>374347</v>
      </c>
      <c r="R2475" s="74">
        <f t="shared" si="158"/>
        <v>0</v>
      </c>
      <c r="S2475" s="75" t="s">
        <v>8324</v>
      </c>
    </row>
    <row r="2476" spans="1:19" s="75" customFormat="1" outlineLevel="1">
      <c r="B2476" s="69">
        <v>44998</v>
      </c>
      <c r="C2476" s="70" t="s">
        <v>3953</v>
      </c>
      <c r="D2476" s="70" t="s">
        <v>2256</v>
      </c>
      <c r="E2476" s="70" t="s">
        <v>2659</v>
      </c>
      <c r="F2476" s="71">
        <v>340315</v>
      </c>
      <c r="G2476" s="72" t="s">
        <v>2255</v>
      </c>
      <c r="H2476" s="71">
        <v>34032</v>
      </c>
      <c r="I2476" s="70" t="s">
        <v>2308</v>
      </c>
      <c r="J2476" s="70" t="s">
        <v>2309</v>
      </c>
      <c r="K2476" s="73">
        <f t="shared" si="153"/>
        <v>13466</v>
      </c>
      <c r="L2476" s="74">
        <f t="shared" si="154"/>
        <v>374347</v>
      </c>
      <c r="M2476" s="75" t="str">
        <f t="shared" si="155"/>
        <v/>
      </c>
      <c r="Q2476" s="75">
        <f>+VLOOKUP(K2476,'20,04,2023'!Q$20:R$1052,2,0)</f>
        <v>374347</v>
      </c>
      <c r="R2476" s="74">
        <f t="shared" si="158"/>
        <v>0</v>
      </c>
      <c r="S2476" s="75" t="s">
        <v>8324</v>
      </c>
    </row>
    <row r="2477" spans="1:19" outlineLevel="1">
      <c r="A2477" s="75"/>
      <c r="B2477" s="69">
        <v>44998</v>
      </c>
      <c r="C2477" s="70" t="s">
        <v>3954</v>
      </c>
      <c r="D2477" s="70" t="s">
        <v>2256</v>
      </c>
      <c r="E2477" s="70" t="s">
        <v>3402</v>
      </c>
      <c r="F2477" s="71">
        <v>340315</v>
      </c>
      <c r="G2477" s="72" t="s">
        <v>2255</v>
      </c>
      <c r="H2477" s="71">
        <v>34032</v>
      </c>
      <c r="I2477" s="70" t="s">
        <v>2308</v>
      </c>
      <c r="J2477" s="70" t="s">
        <v>2309</v>
      </c>
      <c r="K2477" s="73">
        <f t="shared" si="153"/>
        <v>13467</v>
      </c>
      <c r="L2477" s="74">
        <f t="shared" si="154"/>
        <v>374347</v>
      </c>
      <c r="M2477" s="75" t="str">
        <f t="shared" si="155"/>
        <v/>
      </c>
      <c r="N2477" s="75"/>
      <c r="O2477" s="75"/>
      <c r="P2477" s="75"/>
      <c r="Q2477" s="75">
        <f>+VLOOKUP(K2477,'20,04,2023'!Q$20:R$1052,2,0)</f>
        <v>374347</v>
      </c>
      <c r="R2477" s="74">
        <f t="shared" si="158"/>
        <v>0</v>
      </c>
      <c r="S2477" s="75" t="s">
        <v>8324</v>
      </c>
    </row>
    <row r="2478" spans="1:19" s="75" customFormat="1" outlineLevel="1">
      <c r="B2478" s="69">
        <v>44998</v>
      </c>
      <c r="C2478" s="70" t="s">
        <v>3955</v>
      </c>
      <c r="D2478" s="70" t="s">
        <v>2256</v>
      </c>
      <c r="E2478" s="70" t="s">
        <v>3660</v>
      </c>
      <c r="F2478" s="71">
        <v>340315</v>
      </c>
      <c r="G2478" s="72" t="s">
        <v>2255</v>
      </c>
      <c r="H2478" s="71">
        <v>34032</v>
      </c>
      <c r="I2478" s="70" t="s">
        <v>2308</v>
      </c>
      <c r="J2478" s="70" t="s">
        <v>2309</v>
      </c>
      <c r="K2478" s="73">
        <f t="shared" si="153"/>
        <v>13468</v>
      </c>
      <c r="L2478" s="74">
        <f t="shared" si="154"/>
        <v>374347</v>
      </c>
      <c r="M2478" s="75" t="str">
        <f t="shared" si="155"/>
        <v/>
      </c>
      <c r="Q2478" s="75">
        <f>+VLOOKUP(K2478,'20,04,2023'!Q$20:R$1052,2,0)</f>
        <v>374347</v>
      </c>
      <c r="R2478" s="74">
        <f t="shared" si="158"/>
        <v>0</v>
      </c>
      <c r="S2478" s="75" t="s">
        <v>8324</v>
      </c>
    </row>
    <row r="2479" spans="1:19" outlineLevel="1">
      <c r="A2479" s="75"/>
      <c r="B2479" s="69">
        <v>44998</v>
      </c>
      <c r="C2479" s="70" t="s">
        <v>3956</v>
      </c>
      <c r="D2479" s="70" t="s">
        <v>2256</v>
      </c>
      <c r="E2479" s="70" t="s">
        <v>3890</v>
      </c>
      <c r="F2479" s="71">
        <v>340315</v>
      </c>
      <c r="G2479" s="72" t="s">
        <v>2255</v>
      </c>
      <c r="H2479" s="71">
        <v>34032</v>
      </c>
      <c r="I2479" s="70" t="s">
        <v>2308</v>
      </c>
      <c r="J2479" s="70" t="s">
        <v>2309</v>
      </c>
      <c r="K2479" s="73">
        <f t="shared" si="153"/>
        <v>13469</v>
      </c>
      <c r="L2479" s="74">
        <f t="shared" si="154"/>
        <v>374347</v>
      </c>
      <c r="M2479" s="75" t="str">
        <f t="shared" si="155"/>
        <v/>
      </c>
      <c r="N2479" s="75"/>
      <c r="O2479" s="75"/>
      <c r="P2479" s="75"/>
      <c r="Q2479" s="75">
        <f>+VLOOKUP(K2479,'20,04,2023'!Q$20:R$1052,2,0)</f>
        <v>374347</v>
      </c>
      <c r="R2479" s="74">
        <f t="shared" si="158"/>
        <v>0</v>
      </c>
      <c r="S2479" s="75" t="s">
        <v>8324</v>
      </c>
    </row>
    <row r="2480" spans="1:19" hidden="1">
      <c r="B2480" s="33">
        <v>44998</v>
      </c>
      <c r="C2480" s="34" t="s">
        <v>7315</v>
      </c>
      <c r="D2480" s="34" t="s">
        <v>5262</v>
      </c>
      <c r="E2480" s="34" t="s">
        <v>7316</v>
      </c>
      <c r="F2480" s="35">
        <v>-464231</v>
      </c>
      <c r="G2480" s="36" t="s">
        <v>2255</v>
      </c>
      <c r="H2480" s="35">
        <v>-46423</v>
      </c>
      <c r="I2480" s="34" t="s">
        <v>5263</v>
      </c>
      <c r="J2480" s="34" t="s">
        <v>7298</v>
      </c>
      <c r="K2480" s="50">
        <f t="shared" si="153"/>
        <v>326</v>
      </c>
      <c r="L2480" s="38">
        <f t="shared" si="154"/>
        <v>-510654</v>
      </c>
      <c r="M2480" t="str">
        <f t="shared" si="155"/>
        <v>HT</v>
      </c>
      <c r="Q2480" t="e">
        <f>+VLOOKUP(K2480,'22.04.2023'!O$182:P$408,2,0)</f>
        <v>#N/A</v>
      </c>
      <c r="R2480" s="38" t="e">
        <f>+L2480-Q2480</f>
        <v>#N/A</v>
      </c>
    </row>
    <row r="2481" spans="1:19" s="75" customFormat="1" outlineLevel="1">
      <c r="B2481" s="69">
        <v>44998</v>
      </c>
      <c r="C2481" s="70" t="s">
        <v>3958</v>
      </c>
      <c r="D2481" s="70" t="s">
        <v>2256</v>
      </c>
      <c r="E2481" s="70" t="s">
        <v>3959</v>
      </c>
      <c r="F2481" s="71">
        <v>902553</v>
      </c>
      <c r="G2481" s="72" t="s">
        <v>2255</v>
      </c>
      <c r="H2481" s="71">
        <v>90255</v>
      </c>
      <c r="I2481" s="70" t="s">
        <v>2308</v>
      </c>
      <c r="J2481" s="70" t="s">
        <v>2309</v>
      </c>
      <c r="K2481" s="73">
        <f t="shared" si="153"/>
        <v>13471</v>
      </c>
      <c r="L2481" s="74">
        <f t="shared" si="154"/>
        <v>992808</v>
      </c>
      <c r="M2481" s="75" t="str">
        <f t="shared" si="155"/>
        <v/>
      </c>
      <c r="Q2481" s="75">
        <f>+VLOOKUP(K2481,'20,04,2023'!Q$20:R$1052,2,0)</f>
        <v>992808</v>
      </c>
      <c r="R2481" s="74">
        <f>Q2481-L2481</f>
        <v>0</v>
      </c>
      <c r="S2481" s="75" t="s">
        <v>8324</v>
      </c>
    </row>
    <row r="2482" spans="1:19" s="75" customFormat="1" outlineLevel="1">
      <c r="B2482" s="69">
        <v>44998</v>
      </c>
      <c r="C2482" s="70" t="s">
        <v>3960</v>
      </c>
      <c r="D2482" s="70" t="s">
        <v>2256</v>
      </c>
      <c r="E2482" s="70" t="s">
        <v>3959</v>
      </c>
      <c r="F2482" s="71">
        <v>340315</v>
      </c>
      <c r="G2482" s="72" t="s">
        <v>2255</v>
      </c>
      <c r="H2482" s="71">
        <v>34032</v>
      </c>
      <c r="I2482" s="70" t="s">
        <v>2308</v>
      </c>
      <c r="J2482" s="70" t="s">
        <v>2309</v>
      </c>
      <c r="K2482" s="73">
        <f t="shared" si="153"/>
        <v>13472</v>
      </c>
      <c r="L2482" s="74">
        <f t="shared" si="154"/>
        <v>374347</v>
      </c>
      <c r="M2482" s="75" t="str">
        <f t="shared" si="155"/>
        <v/>
      </c>
      <c r="Q2482" s="75">
        <f>+VLOOKUP(K2482,'20,04,2023'!Q$20:R$1052,2,0)</f>
        <v>374347</v>
      </c>
      <c r="R2482" s="74">
        <f>Q2482-L2482</f>
        <v>0</v>
      </c>
      <c r="S2482" s="75" t="s">
        <v>8324</v>
      </c>
    </row>
    <row r="2483" spans="1:19" s="75" customFormat="1" outlineLevel="1">
      <c r="B2483" s="69">
        <v>44998</v>
      </c>
      <c r="C2483" s="70" t="s">
        <v>3961</v>
      </c>
      <c r="D2483" s="70" t="s">
        <v>2256</v>
      </c>
      <c r="E2483" s="70" t="s">
        <v>3481</v>
      </c>
      <c r="F2483" s="71">
        <v>340315</v>
      </c>
      <c r="G2483" s="72" t="s">
        <v>2255</v>
      </c>
      <c r="H2483" s="71">
        <v>34032</v>
      </c>
      <c r="I2483" s="70" t="s">
        <v>2308</v>
      </c>
      <c r="J2483" s="70" t="s">
        <v>2309</v>
      </c>
      <c r="K2483" s="73">
        <f t="shared" si="153"/>
        <v>13473</v>
      </c>
      <c r="L2483" s="74">
        <f t="shared" si="154"/>
        <v>374347</v>
      </c>
      <c r="M2483" s="75" t="str">
        <f t="shared" si="155"/>
        <v/>
      </c>
      <c r="Q2483" s="75">
        <f>+VLOOKUP(K2483,'20,04,2023'!Q$20:R$1052,2,0)</f>
        <v>374347</v>
      </c>
      <c r="R2483" s="74">
        <f>Q2483-L2483</f>
        <v>0</v>
      </c>
      <c r="S2483" s="75" t="s">
        <v>8324</v>
      </c>
    </row>
    <row r="2484" spans="1:19" s="75" customFormat="1" outlineLevel="1">
      <c r="B2484" s="69">
        <v>44998</v>
      </c>
      <c r="C2484" s="70" t="s">
        <v>3962</v>
      </c>
      <c r="D2484" s="70" t="s">
        <v>2256</v>
      </c>
      <c r="E2484" s="70" t="s">
        <v>3477</v>
      </c>
      <c r="F2484" s="71">
        <v>340315</v>
      </c>
      <c r="G2484" s="72" t="s">
        <v>2255</v>
      </c>
      <c r="H2484" s="71">
        <v>34032</v>
      </c>
      <c r="I2484" s="70" t="s">
        <v>2308</v>
      </c>
      <c r="J2484" s="70" t="s">
        <v>2309</v>
      </c>
      <c r="K2484" s="73">
        <f t="shared" si="153"/>
        <v>13474</v>
      </c>
      <c r="L2484" s="74">
        <f t="shared" si="154"/>
        <v>374347</v>
      </c>
      <c r="M2484" s="75" t="str">
        <f t="shared" si="155"/>
        <v/>
      </c>
      <c r="Q2484" s="75">
        <f>+VLOOKUP(K2484,'20,04,2023'!Q$20:R$1052,2,0)</f>
        <v>374347</v>
      </c>
      <c r="R2484" s="74">
        <f>Q2484-L2484</f>
        <v>0</v>
      </c>
      <c r="S2484" s="75" t="s">
        <v>8324</v>
      </c>
    </row>
    <row r="2485" spans="1:19">
      <c r="A2485" s="75"/>
      <c r="B2485" s="69">
        <v>45026</v>
      </c>
      <c r="C2485" s="70" t="s">
        <v>5744</v>
      </c>
      <c r="D2485" s="70" t="s">
        <v>5262</v>
      </c>
      <c r="E2485" s="70" t="s">
        <v>7112</v>
      </c>
      <c r="F2485" s="71">
        <v>-358734</v>
      </c>
      <c r="G2485" s="72" t="s">
        <v>2255</v>
      </c>
      <c r="H2485" s="71">
        <v>-35873</v>
      </c>
      <c r="I2485" s="70" t="s">
        <v>5263</v>
      </c>
      <c r="J2485" s="70">
        <v>1200582156</v>
      </c>
      <c r="K2485" s="73">
        <f t="shared" si="153"/>
        <v>484</v>
      </c>
      <c r="L2485" s="74">
        <f t="shared" si="154"/>
        <v>-394607</v>
      </c>
      <c r="M2485" s="75" t="str">
        <f t="shared" si="155"/>
        <v>HT</v>
      </c>
      <c r="N2485" s="75"/>
      <c r="O2485" s="75"/>
      <c r="P2485" s="75"/>
      <c r="Q2485" s="75">
        <f>+VLOOKUP(K2485,'20,04,2023'!Q$25:R$1054,2,0)</f>
        <v>-394607</v>
      </c>
      <c r="R2485" s="74">
        <f>+L2485-Q2485</f>
        <v>0</v>
      </c>
      <c r="S2485" s="75" t="s">
        <v>8323</v>
      </c>
    </row>
    <row r="2486" spans="1:19" outlineLevel="1">
      <c r="A2486" s="75"/>
      <c r="B2486" s="69">
        <v>44998</v>
      </c>
      <c r="C2486" s="70" t="s">
        <v>3965</v>
      </c>
      <c r="D2486" s="70" t="s">
        <v>2256</v>
      </c>
      <c r="E2486" s="70" t="s">
        <v>3966</v>
      </c>
      <c r="F2486" s="71">
        <v>1656755</v>
      </c>
      <c r="G2486" s="72" t="s">
        <v>2255</v>
      </c>
      <c r="H2486" s="71">
        <v>165676</v>
      </c>
      <c r="I2486" s="70" t="s">
        <v>2265</v>
      </c>
      <c r="J2486" s="70" t="s">
        <v>2266</v>
      </c>
      <c r="K2486" s="73">
        <f t="shared" si="153"/>
        <v>13479</v>
      </c>
      <c r="L2486" s="74">
        <f t="shared" si="154"/>
        <v>1822431</v>
      </c>
      <c r="M2486" s="75" t="str">
        <f t="shared" si="155"/>
        <v/>
      </c>
      <c r="N2486" s="75"/>
      <c r="O2486" s="75"/>
      <c r="P2486" s="75"/>
      <c r="Q2486" s="75">
        <f>+VLOOKUP(K2486,'20,04,2023'!Q$20:R$1052,2,0)</f>
        <v>1822431</v>
      </c>
      <c r="R2486" s="74">
        <f>Q2486-L2486</f>
        <v>0</v>
      </c>
      <c r="S2486" s="75" t="s">
        <v>8324</v>
      </c>
    </row>
    <row r="2487" spans="1:19" outlineLevel="1">
      <c r="A2487" s="75"/>
      <c r="B2487" s="69">
        <v>44998</v>
      </c>
      <c r="C2487" s="70" t="s">
        <v>3967</v>
      </c>
      <c r="D2487" s="70" t="s">
        <v>2256</v>
      </c>
      <c r="E2487" s="70" t="s">
        <v>3641</v>
      </c>
      <c r="F2487" s="71">
        <v>1274130</v>
      </c>
      <c r="G2487" s="72" t="s">
        <v>2255</v>
      </c>
      <c r="H2487" s="71">
        <v>127413</v>
      </c>
      <c r="I2487" s="70" t="s">
        <v>2265</v>
      </c>
      <c r="J2487" s="70" t="s">
        <v>2266</v>
      </c>
      <c r="K2487" s="73">
        <f t="shared" si="153"/>
        <v>13481</v>
      </c>
      <c r="L2487" s="74">
        <f t="shared" si="154"/>
        <v>1401543</v>
      </c>
      <c r="M2487" s="75" t="str">
        <f t="shared" si="155"/>
        <v/>
      </c>
      <c r="N2487" s="75"/>
      <c r="O2487" s="75"/>
      <c r="P2487" s="75"/>
      <c r="Q2487" s="75">
        <f>+VLOOKUP(K2487,'20,04,2023'!Q$20:R$1052,2,0)</f>
        <v>1401543</v>
      </c>
      <c r="R2487" s="74">
        <f>Q2487-L2487</f>
        <v>0</v>
      </c>
      <c r="S2487" s="75" t="s">
        <v>8324</v>
      </c>
    </row>
    <row r="2488" spans="1:19" hidden="1">
      <c r="B2488" s="33">
        <v>45037</v>
      </c>
      <c r="C2488" s="34" t="s">
        <v>7325</v>
      </c>
      <c r="D2488" s="34" t="s">
        <v>5262</v>
      </c>
      <c r="E2488" s="34" t="s">
        <v>7326</v>
      </c>
      <c r="F2488" s="35">
        <v>-1129009</v>
      </c>
      <c r="G2488" s="36" t="s">
        <v>2255</v>
      </c>
      <c r="H2488" s="35">
        <v>-112901</v>
      </c>
      <c r="I2488" s="34" t="s">
        <v>5263</v>
      </c>
      <c r="J2488" s="34" t="s">
        <v>7298</v>
      </c>
      <c r="K2488" s="50">
        <f t="shared" si="153"/>
        <v>525</v>
      </c>
      <c r="L2488" s="38">
        <f t="shared" si="154"/>
        <v>-1241910</v>
      </c>
      <c r="M2488" t="str">
        <f t="shared" si="155"/>
        <v>HT</v>
      </c>
      <c r="Q2488" t="e">
        <f>+VLOOKUP(K2488,'22.04.2023'!O$182:P$408,2,0)</f>
        <v>#N/A</v>
      </c>
      <c r="R2488" s="38" t="e">
        <f>+L2488-Q2488</f>
        <v>#N/A</v>
      </c>
    </row>
    <row r="2489" spans="1:19" outlineLevel="1">
      <c r="A2489" s="75"/>
      <c r="B2489" s="69">
        <v>44998</v>
      </c>
      <c r="C2489" s="70" t="s">
        <v>3970</v>
      </c>
      <c r="D2489" s="70" t="s">
        <v>2256</v>
      </c>
      <c r="E2489" s="70" t="s">
        <v>3971</v>
      </c>
      <c r="F2489" s="71">
        <v>555290</v>
      </c>
      <c r="G2489" s="72" t="s">
        <v>2255</v>
      </c>
      <c r="H2489" s="71">
        <v>55529</v>
      </c>
      <c r="I2489" s="70" t="s">
        <v>2475</v>
      </c>
      <c r="J2489" s="70" t="s">
        <v>2476</v>
      </c>
      <c r="K2489" s="73">
        <f t="shared" si="153"/>
        <v>13505</v>
      </c>
      <c r="L2489" s="74">
        <f t="shared" si="154"/>
        <v>610819</v>
      </c>
      <c r="M2489" s="75" t="str">
        <f t="shared" si="155"/>
        <v/>
      </c>
      <c r="N2489" s="75"/>
      <c r="O2489" s="75"/>
      <c r="P2489" s="75"/>
      <c r="Q2489" s="75">
        <f>+VLOOKUP(K2489,'20,04,2023'!Q$20:R$1052,2,0)</f>
        <v>610819</v>
      </c>
      <c r="R2489" s="74">
        <f>Q2489-L2489</f>
        <v>0</v>
      </c>
      <c r="S2489" s="75" t="s">
        <v>8324</v>
      </c>
    </row>
    <row r="2490" spans="1:19" outlineLevel="1">
      <c r="A2490" s="75"/>
      <c r="B2490" s="69">
        <v>44998</v>
      </c>
      <c r="C2490" s="70" t="s">
        <v>3972</v>
      </c>
      <c r="D2490" s="70" t="s">
        <v>2256</v>
      </c>
      <c r="E2490" s="70" t="s">
        <v>3973</v>
      </c>
      <c r="F2490" s="71">
        <v>775583</v>
      </c>
      <c r="G2490" s="72" t="s">
        <v>2255</v>
      </c>
      <c r="H2490" s="71">
        <v>77558</v>
      </c>
      <c r="I2490" s="70" t="s">
        <v>2475</v>
      </c>
      <c r="J2490" s="70" t="s">
        <v>2476</v>
      </c>
      <c r="K2490" s="73">
        <f t="shared" si="153"/>
        <v>13506</v>
      </c>
      <c r="L2490" s="74">
        <f t="shared" si="154"/>
        <v>853141</v>
      </c>
      <c r="M2490" s="75" t="str">
        <f t="shared" si="155"/>
        <v/>
      </c>
      <c r="N2490" s="75"/>
      <c r="O2490" s="75"/>
      <c r="P2490" s="75"/>
      <c r="Q2490" s="75">
        <f>+VLOOKUP(K2490,'20,04,2023'!Q$20:R$1052,2,0)</f>
        <v>853141</v>
      </c>
      <c r="R2490" s="74">
        <f>Q2490-L2490</f>
        <v>0</v>
      </c>
      <c r="S2490" s="75" t="s">
        <v>8324</v>
      </c>
    </row>
    <row r="2491" spans="1:19" outlineLevel="1">
      <c r="A2491" s="75"/>
      <c r="B2491" s="69">
        <v>44998</v>
      </c>
      <c r="C2491" s="70" t="s">
        <v>3974</v>
      </c>
      <c r="D2491" s="70" t="s">
        <v>2256</v>
      </c>
      <c r="E2491" s="70" t="s">
        <v>3975</v>
      </c>
      <c r="F2491" s="71">
        <v>1110580</v>
      </c>
      <c r="G2491" s="72" t="s">
        <v>2255</v>
      </c>
      <c r="H2491" s="71">
        <v>111058</v>
      </c>
      <c r="I2491" s="70" t="s">
        <v>2443</v>
      </c>
      <c r="J2491" s="70" t="s">
        <v>2444</v>
      </c>
      <c r="K2491" s="73">
        <f t="shared" si="153"/>
        <v>13507</v>
      </c>
      <c r="L2491" s="74">
        <f t="shared" si="154"/>
        <v>1221638</v>
      </c>
      <c r="M2491" s="75" t="str">
        <f t="shared" si="155"/>
        <v/>
      </c>
      <c r="N2491" s="75"/>
      <c r="O2491" s="75"/>
      <c r="P2491" s="75"/>
      <c r="Q2491" s="75">
        <f>+VLOOKUP(K2491,'20,04,2023'!Q$20:R$1052,2,0)</f>
        <v>1221638</v>
      </c>
      <c r="R2491" s="74">
        <f>Q2491-L2491</f>
        <v>0</v>
      </c>
      <c r="S2491" s="75" t="s">
        <v>8324</v>
      </c>
    </row>
    <row r="2492" spans="1:19" outlineLevel="1">
      <c r="A2492" s="75"/>
      <c r="B2492" s="69">
        <v>44998</v>
      </c>
      <c r="C2492" s="70" t="s">
        <v>3976</v>
      </c>
      <c r="D2492" s="70" t="s">
        <v>2256</v>
      </c>
      <c r="E2492" s="70" t="s">
        <v>3977</v>
      </c>
      <c r="F2492" s="71">
        <v>778040</v>
      </c>
      <c r="G2492" s="72" t="s">
        <v>2255</v>
      </c>
      <c r="H2492" s="71">
        <v>77804</v>
      </c>
      <c r="I2492" s="70" t="s">
        <v>2485</v>
      </c>
      <c r="J2492" s="70" t="s">
        <v>2486</v>
      </c>
      <c r="K2492" s="73">
        <f t="shared" si="153"/>
        <v>13508</v>
      </c>
      <c r="L2492" s="74">
        <f t="shared" si="154"/>
        <v>855844</v>
      </c>
      <c r="M2492" s="75" t="str">
        <f t="shared" si="155"/>
        <v/>
      </c>
      <c r="N2492" s="75"/>
      <c r="O2492" s="75"/>
      <c r="P2492" s="75"/>
      <c r="Q2492" s="75">
        <f>+VLOOKUP(K2492,'20,04,2023'!Q$20:R$1052,2,0)</f>
        <v>855844</v>
      </c>
      <c r="R2492" s="74">
        <f>Q2492-L2492</f>
        <v>0</v>
      </c>
      <c r="S2492" s="75" t="s">
        <v>8324</v>
      </c>
    </row>
    <row r="2493" spans="1:19" outlineLevel="1">
      <c r="A2493" s="75"/>
      <c r="B2493" s="69">
        <v>44998</v>
      </c>
      <c r="C2493" s="70" t="s">
        <v>3978</v>
      </c>
      <c r="D2493" s="70" t="s">
        <v>2256</v>
      </c>
      <c r="E2493" s="70" t="s">
        <v>3979</v>
      </c>
      <c r="F2493" s="71">
        <v>1517775</v>
      </c>
      <c r="G2493" s="72" t="s">
        <v>2255</v>
      </c>
      <c r="H2493" s="71">
        <v>151778</v>
      </c>
      <c r="I2493" s="70" t="s">
        <v>2437</v>
      </c>
      <c r="J2493" s="70" t="s">
        <v>2438</v>
      </c>
      <c r="K2493" s="73">
        <f t="shared" si="153"/>
        <v>13509</v>
      </c>
      <c r="L2493" s="74">
        <f t="shared" si="154"/>
        <v>1669553</v>
      </c>
      <c r="M2493" s="75" t="str">
        <f t="shared" si="155"/>
        <v/>
      </c>
      <c r="N2493" s="75"/>
      <c r="O2493" s="75"/>
      <c r="P2493" s="75"/>
      <c r="Q2493" s="75">
        <f>+VLOOKUP(K2493,'20,04,2023'!Q$20:R$1052,2,0)</f>
        <v>1669553</v>
      </c>
      <c r="R2493" s="74">
        <f>Q2493-L2493</f>
        <v>0</v>
      </c>
      <c r="S2493" s="75" t="s">
        <v>8324</v>
      </c>
    </row>
    <row r="2494" spans="1:19" hidden="1">
      <c r="B2494" s="33">
        <v>44980</v>
      </c>
      <c r="C2494" s="34" t="s">
        <v>5549</v>
      </c>
      <c r="D2494" s="34" t="s">
        <v>7119</v>
      </c>
      <c r="E2494" s="34" t="s">
        <v>7120</v>
      </c>
      <c r="F2494" s="35">
        <v>-110250</v>
      </c>
      <c r="G2494" s="36" t="s">
        <v>2255</v>
      </c>
      <c r="H2494" s="35">
        <v>-11025</v>
      </c>
      <c r="I2494" s="34" t="s">
        <v>7121</v>
      </c>
      <c r="J2494" s="34" t="s">
        <v>7329</v>
      </c>
      <c r="K2494" s="50">
        <f t="shared" si="153"/>
        <v>268</v>
      </c>
      <c r="L2494" s="38">
        <f t="shared" si="154"/>
        <v>-121275</v>
      </c>
      <c r="M2494" t="str">
        <f t="shared" si="155"/>
        <v>HT</v>
      </c>
      <c r="Q2494" t="e">
        <f>+VLOOKUP(K2494,'22.04.2023'!O$182:P$408,2,0)</f>
        <v>#N/A</v>
      </c>
      <c r="R2494" s="38" t="e">
        <f>+L2494-Q2494</f>
        <v>#N/A</v>
      </c>
    </row>
    <row r="2495" spans="1:19" hidden="1" outlineLevel="1">
      <c r="B2495" s="33">
        <v>44998</v>
      </c>
      <c r="C2495" s="34" t="s">
        <v>3982</v>
      </c>
      <c r="D2495" s="34" t="s">
        <v>2256</v>
      </c>
      <c r="E2495" s="34" t="s">
        <v>3983</v>
      </c>
      <c r="F2495" s="35">
        <v>551250</v>
      </c>
      <c r="G2495" s="36" t="s">
        <v>2255</v>
      </c>
      <c r="H2495" s="35">
        <v>55125</v>
      </c>
      <c r="I2495" s="34" t="s">
        <v>2432</v>
      </c>
      <c r="J2495" s="34" t="s">
        <v>2433</v>
      </c>
      <c r="K2495" s="50">
        <f t="shared" si="153"/>
        <v>13513</v>
      </c>
      <c r="L2495" s="38">
        <f t="shared" si="154"/>
        <v>606375</v>
      </c>
      <c r="M2495" t="str">
        <f t="shared" si="155"/>
        <v/>
      </c>
    </row>
    <row r="2496" spans="1:19" outlineLevel="1">
      <c r="A2496" s="75"/>
      <c r="B2496" s="69">
        <v>44998</v>
      </c>
      <c r="C2496" s="70" t="s">
        <v>3984</v>
      </c>
      <c r="D2496" s="70" t="s">
        <v>2256</v>
      </c>
      <c r="E2496" s="70" t="s">
        <v>3985</v>
      </c>
      <c r="F2496" s="71">
        <v>3849940</v>
      </c>
      <c r="G2496" s="72" t="s">
        <v>2255</v>
      </c>
      <c r="H2496" s="71">
        <v>384994</v>
      </c>
      <c r="I2496" s="70" t="s">
        <v>2637</v>
      </c>
      <c r="J2496" s="70" t="s">
        <v>2638</v>
      </c>
      <c r="K2496" s="73">
        <f t="shared" si="153"/>
        <v>13524</v>
      </c>
      <c r="L2496" s="74">
        <f t="shared" si="154"/>
        <v>4234934</v>
      </c>
      <c r="M2496" s="75" t="str">
        <f t="shared" si="155"/>
        <v/>
      </c>
      <c r="N2496" s="75"/>
      <c r="O2496" s="75"/>
      <c r="P2496" s="75"/>
      <c r="Q2496" s="75">
        <f>+VLOOKUP(K2496,'20,04,2023'!Q$20:R$1052,2,0)</f>
        <v>4234934</v>
      </c>
      <c r="R2496" s="74">
        <f>Q2496-L2496</f>
        <v>0</v>
      </c>
      <c r="S2496" s="75" t="s">
        <v>8324</v>
      </c>
    </row>
    <row r="2497" spans="1:19" hidden="1" outlineLevel="1">
      <c r="B2497" s="33">
        <v>44999</v>
      </c>
      <c r="C2497" s="34" t="s">
        <v>6460</v>
      </c>
      <c r="D2497" s="34" t="s">
        <v>5032</v>
      </c>
      <c r="E2497" s="34" t="s">
        <v>6718</v>
      </c>
      <c r="F2497" s="35">
        <v>-326550</v>
      </c>
      <c r="G2497" s="36" t="s">
        <v>2568</v>
      </c>
      <c r="H2497" s="35">
        <v>-26124</v>
      </c>
      <c r="I2497" s="34" t="s">
        <v>2535</v>
      </c>
      <c r="J2497" s="34" t="s">
        <v>2536</v>
      </c>
      <c r="K2497">
        <f t="shared" si="153"/>
        <v>157</v>
      </c>
      <c r="L2497" s="38">
        <f t="shared" si="154"/>
        <v>-352674</v>
      </c>
      <c r="M2497" t="str">
        <f t="shared" si="155"/>
        <v>HT</v>
      </c>
      <c r="Q2497">
        <v>0</v>
      </c>
      <c r="R2497" s="38">
        <f>+Q2497-L2497</f>
        <v>352674</v>
      </c>
    </row>
    <row r="2498" spans="1:19" outlineLevel="1">
      <c r="A2498" s="75"/>
      <c r="B2498" s="69">
        <v>44999</v>
      </c>
      <c r="C2498" s="70" t="s">
        <v>5439</v>
      </c>
      <c r="D2498" s="70" t="s">
        <v>4794</v>
      </c>
      <c r="E2498" s="70" t="s">
        <v>5481</v>
      </c>
      <c r="F2498" s="71">
        <v>-751422</v>
      </c>
      <c r="G2498" s="72" t="s">
        <v>2568</v>
      </c>
      <c r="H2498" s="71">
        <v>-60114</v>
      </c>
      <c r="I2498" s="70" t="s">
        <v>2512</v>
      </c>
      <c r="J2498" s="70" t="s">
        <v>2513</v>
      </c>
      <c r="K2498" s="75">
        <f t="shared" si="153"/>
        <v>185</v>
      </c>
      <c r="L2498" s="74">
        <f t="shared" si="154"/>
        <v>-811536</v>
      </c>
      <c r="M2498" s="75" t="str">
        <f t="shared" si="155"/>
        <v>HT</v>
      </c>
      <c r="N2498" s="75"/>
      <c r="O2498" s="75"/>
      <c r="P2498" s="75"/>
      <c r="Q2498" s="75">
        <f>+VLOOKUP(K2498,'20,04,2023'!Q$25:R$1054,2,0)</f>
        <v>-811536</v>
      </c>
      <c r="R2498" s="74">
        <f>+L2498-Q2498</f>
        <v>0</v>
      </c>
      <c r="S2498" s="75" t="s">
        <v>8323</v>
      </c>
    </row>
    <row r="2499" spans="1:19" hidden="1" outlineLevel="1">
      <c r="B2499" s="33">
        <v>44999</v>
      </c>
      <c r="C2499" s="34" t="s">
        <v>6534</v>
      </c>
      <c r="D2499" s="34" t="s">
        <v>6447</v>
      </c>
      <c r="E2499" s="34" t="s">
        <v>5481</v>
      </c>
      <c r="F2499" s="35">
        <v>-94399</v>
      </c>
      <c r="G2499" s="36" t="s">
        <v>2255</v>
      </c>
      <c r="H2499" s="35">
        <v>-9440</v>
      </c>
      <c r="I2499" s="34" t="s">
        <v>2599</v>
      </c>
      <c r="J2499" s="34" t="s">
        <v>2600</v>
      </c>
      <c r="K2499">
        <f t="shared" si="153"/>
        <v>311</v>
      </c>
      <c r="L2499" s="38">
        <f t="shared" si="154"/>
        <v>-103839</v>
      </c>
      <c r="M2499" t="str">
        <f t="shared" si="155"/>
        <v>HT</v>
      </c>
      <c r="Q2499">
        <v>0</v>
      </c>
      <c r="R2499" s="38">
        <f>+Q2499-L2499</f>
        <v>103839</v>
      </c>
    </row>
    <row r="2500" spans="1:19" hidden="1" outlineLevel="1">
      <c r="B2500" s="33">
        <v>44999</v>
      </c>
      <c r="C2500" s="34" t="s">
        <v>5625</v>
      </c>
      <c r="D2500" s="34" t="s">
        <v>6719</v>
      </c>
      <c r="E2500" s="34" t="s">
        <v>6720</v>
      </c>
      <c r="F2500" s="35">
        <v>-106050</v>
      </c>
      <c r="G2500" s="36" t="s">
        <v>2568</v>
      </c>
      <c r="H2500" s="35">
        <v>-8484</v>
      </c>
      <c r="I2500" s="34" t="s">
        <v>2426</v>
      </c>
      <c r="J2500" s="34" t="s">
        <v>2427</v>
      </c>
      <c r="K2500">
        <f t="shared" ref="K2500:K2563" si="159">+C2500*1</f>
        <v>375</v>
      </c>
      <c r="L2500" s="38">
        <f t="shared" ref="L2500:L2563" si="160">+F2500+H2500</f>
        <v>-114534</v>
      </c>
      <c r="M2500" t="str">
        <f t="shared" ref="M2500:M2563" si="161">+IF(L2500&gt;=0,"","HT")</f>
        <v>HT</v>
      </c>
      <c r="Q2500" t="e">
        <f>+VLOOKUP(K2500,'22.04.2023'!O$182:P$408,2,0)</f>
        <v>#N/A</v>
      </c>
    </row>
    <row r="2501" spans="1:19" hidden="1">
      <c r="B2501" s="33">
        <v>44973</v>
      </c>
      <c r="C2501" s="34" t="s">
        <v>5420</v>
      </c>
      <c r="D2501" s="34" t="s">
        <v>7351</v>
      </c>
      <c r="E2501" s="34" t="s">
        <v>7352</v>
      </c>
      <c r="F2501" s="35">
        <v>-167830</v>
      </c>
      <c r="G2501" s="36" t="s">
        <v>2255</v>
      </c>
      <c r="H2501" s="35">
        <v>-16783</v>
      </c>
      <c r="I2501" s="34" t="s">
        <v>7343</v>
      </c>
      <c r="J2501" s="34" t="s">
        <v>7344</v>
      </c>
      <c r="K2501" s="50">
        <f t="shared" si="159"/>
        <v>161</v>
      </c>
      <c r="L2501" s="38">
        <f t="shared" si="160"/>
        <v>-184613</v>
      </c>
      <c r="M2501" t="str">
        <f t="shared" si="161"/>
        <v>HT</v>
      </c>
      <c r="Q2501">
        <v>0</v>
      </c>
      <c r="R2501" s="38">
        <f>+Q2501-L2501</f>
        <v>184613</v>
      </c>
    </row>
    <row r="2502" spans="1:19" outlineLevel="1">
      <c r="A2502" s="75"/>
      <c r="B2502" s="69">
        <v>44999</v>
      </c>
      <c r="C2502" s="70" t="s">
        <v>6721</v>
      </c>
      <c r="D2502" s="70" t="s">
        <v>2961</v>
      </c>
      <c r="E2502" s="70" t="s">
        <v>6722</v>
      </c>
      <c r="F2502" s="71">
        <v>-74250</v>
      </c>
      <c r="G2502" s="72" t="s">
        <v>2255</v>
      </c>
      <c r="H2502" s="71">
        <v>-7425</v>
      </c>
      <c r="I2502" s="70" t="s">
        <v>2265</v>
      </c>
      <c r="J2502" s="70" t="s">
        <v>2266</v>
      </c>
      <c r="K2502" s="75">
        <f t="shared" si="159"/>
        <v>1009</v>
      </c>
      <c r="L2502" s="74">
        <f t="shared" si="160"/>
        <v>-81675</v>
      </c>
      <c r="M2502" s="75" t="str">
        <f t="shared" si="161"/>
        <v>HT</v>
      </c>
      <c r="N2502" s="75"/>
      <c r="O2502" s="75"/>
      <c r="P2502" s="75"/>
      <c r="Q2502" s="75">
        <f>+VLOOKUP(K2502,'20,04,2023'!Q$25:R$1054,2,0)</f>
        <v>-81675</v>
      </c>
      <c r="R2502" s="74">
        <f>+L2502-Q2502</f>
        <v>0</v>
      </c>
      <c r="S2502" s="75" t="s">
        <v>8323</v>
      </c>
    </row>
    <row r="2503" spans="1:19" hidden="1" outlineLevel="1">
      <c r="B2503" s="33">
        <v>44999</v>
      </c>
      <c r="C2503" s="34" t="s">
        <v>3986</v>
      </c>
      <c r="D2503" s="34" t="s">
        <v>2961</v>
      </c>
      <c r="E2503" s="34" t="s">
        <v>3987</v>
      </c>
      <c r="F2503" s="35">
        <v>-106050</v>
      </c>
      <c r="G2503" s="36" t="s">
        <v>2255</v>
      </c>
      <c r="H2503" s="35">
        <v>-10605</v>
      </c>
      <c r="I2503" s="34" t="s">
        <v>2265</v>
      </c>
      <c r="J2503" s="34" t="s">
        <v>2266</v>
      </c>
      <c r="K2503">
        <f t="shared" si="159"/>
        <v>1010</v>
      </c>
      <c r="L2503" s="38">
        <f t="shared" si="160"/>
        <v>-116655</v>
      </c>
      <c r="M2503" t="str">
        <f t="shared" si="161"/>
        <v>HT</v>
      </c>
      <c r="Q2503" t="e">
        <f>+VLOOKUP(K2503,'22.04.2023'!O$182:P$408,2,0)</f>
        <v>#N/A</v>
      </c>
    </row>
    <row r="2504" spans="1:19" outlineLevel="1">
      <c r="A2504" s="75"/>
      <c r="B2504" s="69">
        <v>44999</v>
      </c>
      <c r="C2504" s="70" t="s">
        <v>6723</v>
      </c>
      <c r="D2504" s="70" t="s">
        <v>2961</v>
      </c>
      <c r="E2504" s="70" t="s">
        <v>6724</v>
      </c>
      <c r="F2504" s="71">
        <v>-246048</v>
      </c>
      <c r="G2504" s="72" t="s">
        <v>2255</v>
      </c>
      <c r="H2504" s="71">
        <v>-24605</v>
      </c>
      <c r="I2504" s="70" t="s">
        <v>2265</v>
      </c>
      <c r="J2504" s="70" t="s">
        <v>2266</v>
      </c>
      <c r="K2504" s="75">
        <f t="shared" si="159"/>
        <v>1011</v>
      </c>
      <c r="L2504" s="74">
        <f t="shared" si="160"/>
        <v>-270653</v>
      </c>
      <c r="M2504" s="75" t="str">
        <f t="shared" si="161"/>
        <v>HT</v>
      </c>
      <c r="N2504" s="75"/>
      <c r="O2504" s="75"/>
      <c r="P2504" s="75"/>
      <c r="Q2504" s="75">
        <f>+VLOOKUP(K2504,'20,04,2023'!Q$25:R$1054,2,0)</f>
        <v>-270653</v>
      </c>
      <c r="R2504" s="74">
        <f>+L2504-Q2504</f>
        <v>0</v>
      </c>
      <c r="S2504" s="75" t="s">
        <v>8323</v>
      </c>
    </row>
    <row r="2505" spans="1:19" outlineLevel="1">
      <c r="A2505" s="75"/>
      <c r="B2505" s="69">
        <v>44999</v>
      </c>
      <c r="C2505" s="70" t="s">
        <v>6725</v>
      </c>
      <c r="D2505" s="70" t="s">
        <v>3460</v>
      </c>
      <c r="E2505" s="70" t="s">
        <v>6726</v>
      </c>
      <c r="F2505" s="71">
        <v>-705248</v>
      </c>
      <c r="G2505" s="72" t="s">
        <v>2255</v>
      </c>
      <c r="H2505" s="71">
        <v>-70525</v>
      </c>
      <c r="I2505" s="70" t="s">
        <v>2308</v>
      </c>
      <c r="J2505" s="70" t="s">
        <v>2309</v>
      </c>
      <c r="K2505" s="75">
        <f t="shared" si="159"/>
        <v>8844</v>
      </c>
      <c r="L2505" s="74">
        <f t="shared" si="160"/>
        <v>-775773</v>
      </c>
      <c r="M2505" s="75" t="str">
        <f t="shared" si="161"/>
        <v>HT</v>
      </c>
      <c r="N2505" s="75"/>
      <c r="O2505" s="75"/>
      <c r="P2505" s="75"/>
      <c r="Q2505" s="75">
        <f>+VLOOKUP(K2505,'20,04,2023'!Q$25:R$1054,2,0)</f>
        <v>-775773</v>
      </c>
      <c r="R2505" s="74">
        <f>+L2505-Q2505</f>
        <v>0</v>
      </c>
      <c r="S2505" s="75" t="s">
        <v>8323</v>
      </c>
    </row>
    <row r="2506" spans="1:19" hidden="1" outlineLevel="1">
      <c r="B2506" s="33">
        <v>44999</v>
      </c>
      <c r="C2506" s="34" t="s">
        <v>6727</v>
      </c>
      <c r="D2506" s="34" t="s">
        <v>3460</v>
      </c>
      <c r="E2506" s="34" t="s">
        <v>6728</v>
      </c>
      <c r="F2506" s="35">
        <v>-220500</v>
      </c>
      <c r="G2506" s="36" t="s">
        <v>2255</v>
      </c>
      <c r="H2506" s="35">
        <v>-22050</v>
      </c>
      <c r="I2506" s="34" t="s">
        <v>2308</v>
      </c>
      <c r="J2506" s="34" t="s">
        <v>2309</v>
      </c>
      <c r="K2506">
        <f t="shared" si="159"/>
        <v>8857</v>
      </c>
      <c r="L2506" s="38">
        <f t="shared" si="160"/>
        <v>-242550</v>
      </c>
      <c r="M2506" t="str">
        <f t="shared" si="161"/>
        <v>HT</v>
      </c>
      <c r="Q2506" t="e">
        <f>+VLOOKUP(K2506,'22.04.2023'!O$182:P$408,2,0)</f>
        <v>#N/A</v>
      </c>
    </row>
    <row r="2507" spans="1:19" outlineLevel="1">
      <c r="A2507" s="75"/>
      <c r="B2507" s="69">
        <v>44999</v>
      </c>
      <c r="C2507" s="70" t="s">
        <v>6729</v>
      </c>
      <c r="D2507" s="70" t="s">
        <v>3460</v>
      </c>
      <c r="E2507" s="70" t="s">
        <v>6730</v>
      </c>
      <c r="F2507" s="71">
        <v>-1421321</v>
      </c>
      <c r="G2507" s="72" t="s">
        <v>2255</v>
      </c>
      <c r="H2507" s="71">
        <v>-142132</v>
      </c>
      <c r="I2507" s="70" t="s">
        <v>2308</v>
      </c>
      <c r="J2507" s="70" t="s">
        <v>2309</v>
      </c>
      <c r="K2507" s="75">
        <f t="shared" si="159"/>
        <v>8859</v>
      </c>
      <c r="L2507" s="74">
        <f t="shared" si="160"/>
        <v>-1563453</v>
      </c>
      <c r="M2507" s="75" t="str">
        <f t="shared" si="161"/>
        <v>HT</v>
      </c>
      <c r="N2507" s="75"/>
      <c r="O2507" s="75"/>
      <c r="P2507" s="75"/>
      <c r="Q2507" s="75">
        <f>+VLOOKUP(K2507,'20,04,2023'!Q$25:R$1054,2,0)</f>
        <v>-1563453</v>
      </c>
      <c r="R2507" s="74">
        <f>+L2507-Q2507</f>
        <v>0</v>
      </c>
      <c r="S2507" s="75" t="s">
        <v>8323</v>
      </c>
    </row>
    <row r="2508" spans="1:19" s="75" customFormat="1" hidden="1" outlineLevel="1">
      <c r="A2508"/>
      <c r="B2508" s="33">
        <v>44999</v>
      </c>
      <c r="C2508" s="34" t="s">
        <v>6731</v>
      </c>
      <c r="D2508" s="34" t="s">
        <v>3460</v>
      </c>
      <c r="E2508" s="34" t="s">
        <v>6732</v>
      </c>
      <c r="F2508" s="35">
        <v>-88200</v>
      </c>
      <c r="G2508" s="36" t="s">
        <v>2255</v>
      </c>
      <c r="H2508" s="35">
        <v>-8820</v>
      </c>
      <c r="I2508" s="34" t="s">
        <v>2308</v>
      </c>
      <c r="J2508" s="34" t="s">
        <v>2309</v>
      </c>
      <c r="K2508">
        <f t="shared" si="159"/>
        <v>8860</v>
      </c>
      <c r="L2508" s="38">
        <f t="shared" si="160"/>
        <v>-97020</v>
      </c>
      <c r="M2508" t="str">
        <f t="shared" si="161"/>
        <v>HT</v>
      </c>
      <c r="N2508"/>
      <c r="O2508"/>
      <c r="P2508"/>
      <c r="Q2508" t="e">
        <f>+VLOOKUP(K2508,'22.04.2023'!O$182:P$408,2,0)</f>
        <v>#N/A</v>
      </c>
      <c r="R2508"/>
      <c r="S2508"/>
    </row>
    <row r="2509" spans="1:19" hidden="1" outlineLevel="1">
      <c r="B2509" s="33">
        <v>44999</v>
      </c>
      <c r="C2509" s="34" t="s">
        <v>6733</v>
      </c>
      <c r="D2509" s="34" t="s">
        <v>3460</v>
      </c>
      <c r="E2509" s="34" t="s">
        <v>6734</v>
      </c>
      <c r="F2509" s="35">
        <v>-88200</v>
      </c>
      <c r="G2509" s="36" t="s">
        <v>2255</v>
      </c>
      <c r="H2509" s="35">
        <v>-8820</v>
      </c>
      <c r="I2509" s="34" t="s">
        <v>2308</v>
      </c>
      <c r="J2509" s="34" t="s">
        <v>2309</v>
      </c>
      <c r="K2509">
        <f t="shared" si="159"/>
        <v>8941</v>
      </c>
      <c r="L2509" s="38">
        <f t="shared" si="160"/>
        <v>-97020</v>
      </c>
      <c r="M2509" t="str">
        <f t="shared" si="161"/>
        <v>HT</v>
      </c>
      <c r="Q2509" t="e">
        <f>+VLOOKUP(K2509,'22.04.2023'!O$182:P$408,2,0)</f>
        <v>#N/A</v>
      </c>
    </row>
    <row r="2510" spans="1:19" s="75" customFormat="1" outlineLevel="1">
      <c r="B2510" s="69">
        <v>44999</v>
      </c>
      <c r="C2510" s="70" t="s">
        <v>3988</v>
      </c>
      <c r="D2510" s="70" t="s">
        <v>2256</v>
      </c>
      <c r="E2510" s="70" t="s">
        <v>2377</v>
      </c>
      <c r="F2510" s="71">
        <v>222116</v>
      </c>
      <c r="G2510" s="72" t="s">
        <v>2255</v>
      </c>
      <c r="H2510" s="71">
        <v>22212</v>
      </c>
      <c r="I2510" s="70" t="s">
        <v>2308</v>
      </c>
      <c r="J2510" s="70" t="s">
        <v>2309</v>
      </c>
      <c r="K2510" s="73">
        <f t="shared" si="159"/>
        <v>13537</v>
      </c>
      <c r="L2510" s="74">
        <f t="shared" si="160"/>
        <v>244328</v>
      </c>
      <c r="M2510" s="75" t="str">
        <f t="shared" si="161"/>
        <v/>
      </c>
      <c r="Q2510" s="75">
        <f>+VLOOKUP(K2510,'20,04,2023'!Q$20:R$1052,2,0)</f>
        <v>244328</v>
      </c>
      <c r="R2510" s="74">
        <f>Q2510-L2510</f>
        <v>0</v>
      </c>
      <c r="S2510" s="75" t="s">
        <v>8324</v>
      </c>
    </row>
    <row r="2511" spans="1:19" hidden="1" outlineLevel="1">
      <c r="B2511" s="33">
        <v>44999</v>
      </c>
      <c r="C2511" s="34" t="s">
        <v>3989</v>
      </c>
      <c r="D2511" s="34" t="s">
        <v>2256</v>
      </c>
      <c r="E2511" s="34" t="s">
        <v>3990</v>
      </c>
      <c r="F2511" s="35">
        <v>2163000</v>
      </c>
      <c r="G2511" s="36" t="s">
        <v>2255</v>
      </c>
      <c r="H2511" s="35">
        <v>216300</v>
      </c>
      <c r="I2511" s="34" t="s">
        <v>3132</v>
      </c>
      <c r="J2511" s="34" t="s">
        <v>3133</v>
      </c>
      <c r="K2511" s="50">
        <f t="shared" si="159"/>
        <v>13542</v>
      </c>
      <c r="L2511" s="38">
        <f t="shared" si="160"/>
        <v>2379300</v>
      </c>
      <c r="M2511" t="str">
        <f t="shared" si="161"/>
        <v/>
      </c>
    </row>
    <row r="2512" spans="1:19" outlineLevel="1">
      <c r="A2512" s="75"/>
      <c r="B2512" s="69">
        <v>44999</v>
      </c>
      <c r="C2512" s="70" t="s">
        <v>3991</v>
      </c>
      <c r="D2512" s="70" t="s">
        <v>2256</v>
      </c>
      <c r="E2512" s="70" t="s">
        <v>3846</v>
      </c>
      <c r="F2512" s="71">
        <v>1110530</v>
      </c>
      <c r="G2512" s="72" t="s">
        <v>2255</v>
      </c>
      <c r="H2512" s="71">
        <v>111053</v>
      </c>
      <c r="I2512" s="70" t="s">
        <v>2308</v>
      </c>
      <c r="J2512" s="70" t="s">
        <v>2309</v>
      </c>
      <c r="K2512" s="73">
        <f t="shared" si="159"/>
        <v>13549</v>
      </c>
      <c r="L2512" s="74">
        <f t="shared" si="160"/>
        <v>1221583</v>
      </c>
      <c r="M2512" s="75" t="str">
        <f t="shared" si="161"/>
        <v/>
      </c>
      <c r="N2512" s="75"/>
      <c r="O2512" s="75"/>
      <c r="P2512" s="75"/>
      <c r="Q2512" s="75">
        <f>+VLOOKUP(K2512,'20,04,2023'!Q$20:R$1052,2,0)</f>
        <v>1221583</v>
      </c>
      <c r="R2512" s="74">
        <f>Q2512-L2512</f>
        <v>0</v>
      </c>
      <c r="S2512" s="75" t="s">
        <v>8324</v>
      </c>
    </row>
    <row r="2513" spans="1:19" outlineLevel="1">
      <c r="A2513" s="75"/>
      <c r="B2513" s="69">
        <v>44999</v>
      </c>
      <c r="C2513" s="70" t="s">
        <v>3992</v>
      </c>
      <c r="D2513" s="70" t="s">
        <v>2256</v>
      </c>
      <c r="E2513" s="70" t="s">
        <v>3993</v>
      </c>
      <c r="F2513" s="71">
        <v>515840</v>
      </c>
      <c r="G2513" s="72" t="s">
        <v>2255</v>
      </c>
      <c r="H2513" s="71">
        <v>51584</v>
      </c>
      <c r="I2513" s="70" t="s">
        <v>2308</v>
      </c>
      <c r="J2513" s="70" t="s">
        <v>2309</v>
      </c>
      <c r="K2513" s="73">
        <f t="shared" si="159"/>
        <v>13555</v>
      </c>
      <c r="L2513" s="74">
        <f t="shared" si="160"/>
        <v>567424</v>
      </c>
      <c r="M2513" s="75" t="str">
        <f t="shared" si="161"/>
        <v/>
      </c>
      <c r="N2513" s="75"/>
      <c r="O2513" s="75"/>
      <c r="P2513" s="75"/>
      <c r="Q2513" s="75">
        <f>+VLOOKUP(K2513,'20,04,2023'!Q$20:R$1052,2,0)</f>
        <v>567424</v>
      </c>
      <c r="R2513" s="74">
        <f>Q2513-L2513</f>
        <v>0</v>
      </c>
      <c r="S2513" s="75" t="s">
        <v>8324</v>
      </c>
    </row>
    <row r="2514" spans="1:19" outlineLevel="1">
      <c r="A2514" s="75"/>
      <c r="B2514" s="69">
        <v>44999</v>
      </c>
      <c r="C2514" s="70" t="s">
        <v>3994</v>
      </c>
      <c r="D2514" s="70" t="s">
        <v>2256</v>
      </c>
      <c r="E2514" s="70" t="s">
        <v>3770</v>
      </c>
      <c r="F2514" s="71">
        <v>222750</v>
      </c>
      <c r="G2514" s="72" t="s">
        <v>2255</v>
      </c>
      <c r="H2514" s="71">
        <v>22275</v>
      </c>
      <c r="I2514" s="70" t="s">
        <v>2308</v>
      </c>
      <c r="J2514" s="70" t="s">
        <v>2309</v>
      </c>
      <c r="K2514" s="73">
        <f t="shared" si="159"/>
        <v>13556</v>
      </c>
      <c r="L2514" s="74">
        <f t="shared" si="160"/>
        <v>245025</v>
      </c>
      <c r="M2514" s="75" t="str">
        <f t="shared" si="161"/>
        <v/>
      </c>
      <c r="N2514" s="75"/>
      <c r="O2514" s="75"/>
      <c r="P2514" s="75"/>
      <c r="Q2514" s="75">
        <f>+VLOOKUP(K2514,'20,04,2023'!Q$20:R$1052,2,0)</f>
        <v>245025</v>
      </c>
      <c r="R2514" s="74">
        <f>Q2514-L2514</f>
        <v>0</v>
      </c>
      <c r="S2514" s="75" t="s">
        <v>8324</v>
      </c>
    </row>
    <row r="2515" spans="1:19" outlineLevel="1">
      <c r="A2515" s="75"/>
      <c r="B2515" s="69">
        <v>44999</v>
      </c>
      <c r="C2515" s="70" t="s">
        <v>3995</v>
      </c>
      <c r="D2515" s="70" t="s">
        <v>2256</v>
      </c>
      <c r="E2515" s="70" t="s">
        <v>2339</v>
      </c>
      <c r="F2515" s="71">
        <v>1110580</v>
      </c>
      <c r="G2515" s="72" t="s">
        <v>2255</v>
      </c>
      <c r="H2515" s="71">
        <v>111058</v>
      </c>
      <c r="I2515" s="70" t="s">
        <v>2308</v>
      </c>
      <c r="J2515" s="70" t="s">
        <v>2309</v>
      </c>
      <c r="K2515" s="73">
        <f t="shared" si="159"/>
        <v>13559</v>
      </c>
      <c r="L2515" s="74">
        <f t="shared" si="160"/>
        <v>1221638</v>
      </c>
      <c r="M2515" s="75" t="str">
        <f t="shared" si="161"/>
        <v/>
      </c>
      <c r="N2515" s="75"/>
      <c r="O2515" s="75"/>
      <c r="P2515" s="75"/>
      <c r="Q2515" s="75">
        <f>+VLOOKUP(K2515,'20,04,2023'!Q$20:R$1052,2,0)</f>
        <v>1221638</v>
      </c>
      <c r="R2515" s="74">
        <f>Q2515-L2515</f>
        <v>0</v>
      </c>
      <c r="S2515" s="75" t="s">
        <v>8324</v>
      </c>
    </row>
    <row r="2516" spans="1:19" hidden="1" outlineLevel="1">
      <c r="B2516" s="33">
        <v>44999</v>
      </c>
      <c r="C2516" s="34" t="s">
        <v>3996</v>
      </c>
      <c r="D2516" s="34" t="s">
        <v>2256</v>
      </c>
      <c r="E2516" s="34" t="s">
        <v>3997</v>
      </c>
      <c r="F2516" s="35">
        <v>837234</v>
      </c>
      <c r="G2516" s="36" t="s">
        <v>2255</v>
      </c>
      <c r="H2516" s="35">
        <v>83723</v>
      </c>
      <c r="I2516" s="34" t="s">
        <v>2308</v>
      </c>
      <c r="J2516" s="34" t="s">
        <v>2309</v>
      </c>
      <c r="K2516" s="50">
        <f t="shared" si="159"/>
        <v>13560</v>
      </c>
      <c r="L2516" s="38">
        <f t="shared" si="160"/>
        <v>920957</v>
      </c>
      <c r="M2516" t="str">
        <f t="shared" si="161"/>
        <v/>
      </c>
    </row>
    <row r="2517" spans="1:19" outlineLevel="1">
      <c r="A2517" s="75"/>
      <c r="B2517" s="69">
        <v>44999</v>
      </c>
      <c r="C2517" s="70" t="s">
        <v>3998</v>
      </c>
      <c r="D2517" s="70" t="s">
        <v>2256</v>
      </c>
      <c r="E2517" s="70" t="s">
        <v>3999</v>
      </c>
      <c r="F2517" s="71">
        <v>3536445</v>
      </c>
      <c r="G2517" s="72" t="s">
        <v>2255</v>
      </c>
      <c r="H2517" s="71">
        <v>353645</v>
      </c>
      <c r="I2517" s="70" t="s">
        <v>2500</v>
      </c>
      <c r="J2517" s="70" t="s">
        <v>2501</v>
      </c>
      <c r="K2517" s="73">
        <f t="shared" si="159"/>
        <v>13561</v>
      </c>
      <c r="L2517" s="74">
        <f t="shared" si="160"/>
        <v>3890090</v>
      </c>
      <c r="M2517" s="75" t="str">
        <f t="shared" si="161"/>
        <v/>
      </c>
      <c r="N2517" s="75"/>
      <c r="O2517" s="75"/>
      <c r="P2517" s="75"/>
      <c r="Q2517" s="75">
        <f>+VLOOKUP(K2517,'20,04,2023'!Q$20:R$1052,2,0)</f>
        <v>3890090</v>
      </c>
      <c r="R2517" s="74">
        <f>Q2517-L2517</f>
        <v>0</v>
      </c>
      <c r="S2517" s="75" t="s">
        <v>8324</v>
      </c>
    </row>
    <row r="2518" spans="1:19" outlineLevel="1">
      <c r="A2518" s="75"/>
      <c r="B2518" s="69">
        <v>44999</v>
      </c>
      <c r="C2518" s="70" t="s">
        <v>4000</v>
      </c>
      <c r="D2518" s="70" t="s">
        <v>2256</v>
      </c>
      <c r="E2518" s="70" t="s">
        <v>2333</v>
      </c>
      <c r="F2518" s="71">
        <v>871215</v>
      </c>
      <c r="G2518" s="72" t="s">
        <v>2255</v>
      </c>
      <c r="H2518" s="71">
        <v>87122</v>
      </c>
      <c r="I2518" s="70" t="s">
        <v>2308</v>
      </c>
      <c r="J2518" s="70" t="s">
        <v>2309</v>
      </c>
      <c r="K2518" s="73">
        <f t="shared" si="159"/>
        <v>13563</v>
      </c>
      <c r="L2518" s="74">
        <f t="shared" si="160"/>
        <v>958337</v>
      </c>
      <c r="M2518" s="75" t="str">
        <f t="shared" si="161"/>
        <v/>
      </c>
      <c r="N2518" s="75"/>
      <c r="O2518" s="75"/>
      <c r="P2518" s="75"/>
      <c r="Q2518" s="75">
        <f>+VLOOKUP(K2518,'20,04,2023'!Q$20:R$1052,2,0)</f>
        <v>958337</v>
      </c>
      <c r="R2518" s="74">
        <f>Q2518-L2518</f>
        <v>0</v>
      </c>
      <c r="S2518" s="75" t="s">
        <v>8324</v>
      </c>
    </row>
    <row r="2519" spans="1:19" outlineLevel="1">
      <c r="A2519" s="75"/>
      <c r="B2519" s="69">
        <v>44999</v>
      </c>
      <c r="C2519" s="70" t="s">
        <v>4001</v>
      </c>
      <c r="D2519" s="70" t="s">
        <v>2256</v>
      </c>
      <c r="E2519" s="70" t="s">
        <v>2337</v>
      </c>
      <c r="F2519" s="71">
        <v>517478</v>
      </c>
      <c r="G2519" s="72" t="s">
        <v>2255</v>
      </c>
      <c r="H2519" s="71">
        <v>51748</v>
      </c>
      <c r="I2519" s="70" t="s">
        <v>2308</v>
      </c>
      <c r="J2519" s="70" t="s">
        <v>2309</v>
      </c>
      <c r="K2519" s="73">
        <f t="shared" si="159"/>
        <v>13564</v>
      </c>
      <c r="L2519" s="74">
        <f t="shared" si="160"/>
        <v>569226</v>
      </c>
      <c r="M2519" s="75" t="str">
        <f t="shared" si="161"/>
        <v/>
      </c>
      <c r="N2519" s="75"/>
      <c r="O2519" s="75"/>
      <c r="P2519" s="75"/>
      <c r="Q2519" s="75">
        <f>+VLOOKUP(K2519,'20,04,2023'!Q$20:R$1052,2,0)</f>
        <v>569226</v>
      </c>
      <c r="R2519" s="74">
        <f>Q2519-L2519</f>
        <v>0</v>
      </c>
      <c r="S2519" s="75" t="s">
        <v>8324</v>
      </c>
    </row>
    <row r="2520" spans="1:19" hidden="1" outlineLevel="1">
      <c r="B2520" s="33">
        <v>44999</v>
      </c>
      <c r="C2520" s="34" t="s">
        <v>4002</v>
      </c>
      <c r="D2520" s="34" t="s">
        <v>2256</v>
      </c>
      <c r="E2520" s="34" t="s">
        <v>2683</v>
      </c>
      <c r="F2520" s="35">
        <v>891408</v>
      </c>
      <c r="G2520" s="36" t="s">
        <v>2255</v>
      </c>
      <c r="H2520" s="35">
        <v>89141</v>
      </c>
      <c r="I2520" s="34" t="s">
        <v>2308</v>
      </c>
      <c r="J2520" s="34" t="s">
        <v>2309</v>
      </c>
      <c r="K2520" s="50">
        <f t="shared" si="159"/>
        <v>13566</v>
      </c>
      <c r="L2520" s="38">
        <f t="shared" si="160"/>
        <v>980549</v>
      </c>
      <c r="M2520" t="str">
        <f t="shared" si="161"/>
        <v/>
      </c>
    </row>
    <row r="2521" spans="1:19" outlineLevel="1">
      <c r="A2521" s="75"/>
      <c r="B2521" s="69">
        <v>44999</v>
      </c>
      <c r="C2521" s="70" t="s">
        <v>4003</v>
      </c>
      <c r="D2521" s="70" t="s">
        <v>2256</v>
      </c>
      <c r="E2521" s="70" t="s">
        <v>3601</v>
      </c>
      <c r="F2521" s="71">
        <v>734310</v>
      </c>
      <c r="G2521" s="72" t="s">
        <v>2255</v>
      </c>
      <c r="H2521" s="71">
        <v>73431</v>
      </c>
      <c r="I2521" s="70" t="s">
        <v>2308</v>
      </c>
      <c r="J2521" s="70" t="s">
        <v>2309</v>
      </c>
      <c r="K2521" s="73">
        <f t="shared" si="159"/>
        <v>13567</v>
      </c>
      <c r="L2521" s="74">
        <f t="shared" si="160"/>
        <v>807741</v>
      </c>
      <c r="M2521" s="75" t="str">
        <f t="shared" si="161"/>
        <v/>
      </c>
      <c r="N2521" s="75"/>
      <c r="O2521" s="75"/>
      <c r="P2521" s="75"/>
      <c r="Q2521" s="75">
        <f>+VLOOKUP(K2521,'20,04,2023'!Q$20:R$1052,2,0)</f>
        <v>807741</v>
      </c>
      <c r="R2521" s="74">
        <f t="shared" ref="R2521:R2528" si="162">Q2521-L2521</f>
        <v>0</v>
      </c>
      <c r="S2521" s="75" t="s">
        <v>8324</v>
      </c>
    </row>
    <row r="2522" spans="1:19" outlineLevel="1">
      <c r="A2522" s="75"/>
      <c r="B2522" s="69">
        <v>44999</v>
      </c>
      <c r="C2522" s="70" t="s">
        <v>4004</v>
      </c>
      <c r="D2522" s="70" t="s">
        <v>2256</v>
      </c>
      <c r="E2522" s="70" t="s">
        <v>4005</v>
      </c>
      <c r="F2522" s="71">
        <v>1847087</v>
      </c>
      <c r="G2522" s="72" t="s">
        <v>2255</v>
      </c>
      <c r="H2522" s="71">
        <v>184709</v>
      </c>
      <c r="I2522" s="70" t="s">
        <v>2512</v>
      </c>
      <c r="J2522" s="70" t="s">
        <v>2513</v>
      </c>
      <c r="K2522" s="73">
        <f t="shared" si="159"/>
        <v>13569</v>
      </c>
      <c r="L2522" s="74">
        <f t="shared" si="160"/>
        <v>2031796</v>
      </c>
      <c r="M2522" s="75" t="str">
        <f t="shared" si="161"/>
        <v/>
      </c>
      <c r="N2522" s="75"/>
      <c r="O2522" s="75"/>
      <c r="P2522" s="75"/>
      <c r="Q2522" s="75">
        <f>+VLOOKUP(K2522,'20,04,2023'!Q$20:R$1052,2,0)</f>
        <v>2031796</v>
      </c>
      <c r="R2522" s="74">
        <f t="shared" si="162"/>
        <v>0</v>
      </c>
      <c r="S2522" s="75" t="s">
        <v>8324</v>
      </c>
    </row>
    <row r="2523" spans="1:19" outlineLevel="1">
      <c r="A2523" s="75"/>
      <c r="B2523" s="69">
        <v>44999</v>
      </c>
      <c r="C2523" s="70" t="s">
        <v>4006</v>
      </c>
      <c r="D2523" s="70" t="s">
        <v>2256</v>
      </c>
      <c r="E2523" s="70" t="s">
        <v>4007</v>
      </c>
      <c r="F2523" s="71">
        <v>1450692</v>
      </c>
      <c r="G2523" s="72" t="s">
        <v>2255</v>
      </c>
      <c r="H2523" s="71">
        <v>145069</v>
      </c>
      <c r="I2523" s="70" t="s">
        <v>2512</v>
      </c>
      <c r="J2523" s="70" t="s">
        <v>2513</v>
      </c>
      <c r="K2523" s="73">
        <f t="shared" si="159"/>
        <v>13570</v>
      </c>
      <c r="L2523" s="74">
        <f t="shared" si="160"/>
        <v>1595761</v>
      </c>
      <c r="M2523" s="75" t="str">
        <f t="shared" si="161"/>
        <v/>
      </c>
      <c r="N2523" s="75"/>
      <c r="O2523" s="75"/>
      <c r="P2523" s="75"/>
      <c r="Q2523" s="75">
        <f>+VLOOKUP(K2523,'20,04,2023'!Q$20:R$1052,2,0)</f>
        <v>1595761</v>
      </c>
      <c r="R2523" s="74">
        <f t="shared" si="162"/>
        <v>0</v>
      </c>
      <c r="S2523" s="75" t="s">
        <v>8324</v>
      </c>
    </row>
    <row r="2524" spans="1:19" outlineLevel="1">
      <c r="A2524" s="75"/>
      <c r="B2524" s="69">
        <v>44999</v>
      </c>
      <c r="C2524" s="70" t="s">
        <v>4008</v>
      </c>
      <c r="D2524" s="70" t="s">
        <v>2256</v>
      </c>
      <c r="E2524" s="70" t="s">
        <v>4009</v>
      </c>
      <c r="F2524" s="71">
        <v>839043</v>
      </c>
      <c r="G2524" s="72" t="s">
        <v>2255</v>
      </c>
      <c r="H2524" s="71">
        <v>83904</v>
      </c>
      <c r="I2524" s="70" t="s">
        <v>2308</v>
      </c>
      <c r="J2524" s="70" t="s">
        <v>2309</v>
      </c>
      <c r="K2524" s="73">
        <f t="shared" si="159"/>
        <v>13572</v>
      </c>
      <c r="L2524" s="74">
        <f t="shared" si="160"/>
        <v>922947</v>
      </c>
      <c r="M2524" s="75" t="str">
        <f t="shared" si="161"/>
        <v/>
      </c>
      <c r="N2524" s="75"/>
      <c r="O2524" s="75"/>
      <c r="P2524" s="75"/>
      <c r="Q2524" s="75">
        <f>+VLOOKUP(K2524,'20,04,2023'!Q$20:R$1052,2,0)</f>
        <v>922947</v>
      </c>
      <c r="R2524" s="74">
        <f t="shared" si="162"/>
        <v>0</v>
      </c>
      <c r="S2524" s="75" t="s">
        <v>8324</v>
      </c>
    </row>
    <row r="2525" spans="1:19" outlineLevel="1">
      <c r="A2525" s="75"/>
      <c r="B2525" s="69">
        <v>44999</v>
      </c>
      <c r="C2525" s="70" t="s">
        <v>4010</v>
      </c>
      <c r="D2525" s="70" t="s">
        <v>2256</v>
      </c>
      <c r="E2525" s="70" t="s">
        <v>4011</v>
      </c>
      <c r="F2525" s="71">
        <v>1202834</v>
      </c>
      <c r="G2525" s="72" t="s">
        <v>2255</v>
      </c>
      <c r="H2525" s="71">
        <v>120283</v>
      </c>
      <c r="I2525" s="70" t="s">
        <v>2308</v>
      </c>
      <c r="J2525" s="70" t="s">
        <v>2309</v>
      </c>
      <c r="K2525" s="73">
        <f t="shared" si="159"/>
        <v>13573</v>
      </c>
      <c r="L2525" s="74">
        <f t="shared" si="160"/>
        <v>1323117</v>
      </c>
      <c r="M2525" s="75" t="str">
        <f t="shared" si="161"/>
        <v/>
      </c>
      <c r="N2525" s="75"/>
      <c r="O2525" s="75"/>
      <c r="P2525" s="75"/>
      <c r="Q2525" s="75">
        <f>+VLOOKUP(K2525,'20,04,2023'!Q$20:R$1052,2,0)</f>
        <v>1323117</v>
      </c>
      <c r="R2525" s="74">
        <f t="shared" si="162"/>
        <v>0</v>
      </c>
      <c r="S2525" s="75" t="s">
        <v>8324</v>
      </c>
    </row>
    <row r="2526" spans="1:19" outlineLevel="1">
      <c r="A2526" s="75"/>
      <c r="B2526" s="69">
        <v>44999</v>
      </c>
      <c r="C2526" s="70" t="s">
        <v>4012</v>
      </c>
      <c r="D2526" s="70" t="s">
        <v>2256</v>
      </c>
      <c r="E2526" s="70" t="s">
        <v>4013</v>
      </c>
      <c r="F2526" s="71">
        <v>2686330</v>
      </c>
      <c r="G2526" s="72" t="s">
        <v>2255</v>
      </c>
      <c r="H2526" s="71">
        <v>268633</v>
      </c>
      <c r="I2526" s="70" t="s">
        <v>2991</v>
      </c>
      <c r="J2526" s="70" t="s">
        <v>2992</v>
      </c>
      <c r="K2526" s="73">
        <f t="shared" si="159"/>
        <v>13574</v>
      </c>
      <c r="L2526" s="74">
        <f t="shared" si="160"/>
        <v>2954963</v>
      </c>
      <c r="M2526" s="75" t="str">
        <f t="shared" si="161"/>
        <v/>
      </c>
      <c r="N2526" s="75"/>
      <c r="O2526" s="75"/>
      <c r="P2526" s="75"/>
      <c r="Q2526" s="75">
        <f>+VLOOKUP(K2526,'20,04,2023'!Q$20:R$1052,2,0)</f>
        <v>2954963</v>
      </c>
      <c r="R2526" s="74">
        <f t="shared" si="162"/>
        <v>0</v>
      </c>
      <c r="S2526" s="75" t="s">
        <v>8324</v>
      </c>
    </row>
    <row r="2527" spans="1:19" outlineLevel="1">
      <c r="A2527" s="75"/>
      <c r="B2527" s="69">
        <v>44999</v>
      </c>
      <c r="C2527" s="70" t="s">
        <v>4014</v>
      </c>
      <c r="D2527" s="70" t="s">
        <v>2256</v>
      </c>
      <c r="E2527" s="70" t="s">
        <v>4015</v>
      </c>
      <c r="F2527" s="71">
        <v>4020770</v>
      </c>
      <c r="G2527" s="72" t="s">
        <v>2255</v>
      </c>
      <c r="H2527" s="71">
        <v>402077</v>
      </c>
      <c r="I2527" s="70" t="s">
        <v>2318</v>
      </c>
      <c r="J2527" s="70" t="s">
        <v>2319</v>
      </c>
      <c r="K2527" s="73">
        <f t="shared" si="159"/>
        <v>13576</v>
      </c>
      <c r="L2527" s="74">
        <f t="shared" si="160"/>
        <v>4422847</v>
      </c>
      <c r="M2527" s="75" t="str">
        <f t="shared" si="161"/>
        <v/>
      </c>
      <c r="N2527" s="75"/>
      <c r="O2527" s="75"/>
      <c r="P2527" s="75"/>
      <c r="Q2527" s="75">
        <f>+VLOOKUP(K2527,'20,04,2023'!Q$20:R$1052,2,0)</f>
        <v>4422847</v>
      </c>
      <c r="R2527" s="74">
        <f t="shared" si="162"/>
        <v>0</v>
      </c>
      <c r="S2527" s="75" t="s">
        <v>8324</v>
      </c>
    </row>
    <row r="2528" spans="1:19" outlineLevel="1">
      <c r="A2528" s="75"/>
      <c r="B2528" s="69">
        <v>44999</v>
      </c>
      <c r="C2528" s="70" t="s">
        <v>4016</v>
      </c>
      <c r="D2528" s="70" t="s">
        <v>2256</v>
      </c>
      <c r="E2528" s="70" t="s">
        <v>4017</v>
      </c>
      <c r="F2528" s="71">
        <v>1907665</v>
      </c>
      <c r="G2528" s="72" t="s">
        <v>2255</v>
      </c>
      <c r="H2528" s="71">
        <v>190767</v>
      </c>
      <c r="I2528" s="70" t="s">
        <v>2535</v>
      </c>
      <c r="J2528" s="70" t="s">
        <v>2536</v>
      </c>
      <c r="K2528" s="73">
        <f t="shared" si="159"/>
        <v>13582</v>
      </c>
      <c r="L2528" s="74">
        <f t="shared" si="160"/>
        <v>2098432</v>
      </c>
      <c r="M2528" s="75" t="str">
        <f t="shared" si="161"/>
        <v/>
      </c>
      <c r="N2528" s="75"/>
      <c r="O2528" s="75"/>
      <c r="P2528" s="75"/>
      <c r="Q2528" s="75">
        <f>+VLOOKUP(K2528,'20,04,2023'!Q$20:R$1052,2,0)</f>
        <v>2098432</v>
      </c>
      <c r="R2528" s="74">
        <f t="shared" si="162"/>
        <v>0</v>
      </c>
      <c r="S2528" s="75" t="s">
        <v>8324</v>
      </c>
    </row>
    <row r="2529" spans="1:19" hidden="1" outlineLevel="1">
      <c r="B2529" s="33">
        <v>44999</v>
      </c>
      <c r="C2529" s="34" t="s">
        <v>4018</v>
      </c>
      <c r="D2529" s="34" t="s">
        <v>2256</v>
      </c>
      <c r="E2529" s="34" t="s">
        <v>4019</v>
      </c>
      <c r="F2529" s="35">
        <v>441000</v>
      </c>
      <c r="G2529" s="36" t="s">
        <v>2255</v>
      </c>
      <c r="H2529" s="35">
        <v>44100</v>
      </c>
      <c r="I2529" s="34" t="s">
        <v>3003</v>
      </c>
      <c r="J2529" s="34" t="s">
        <v>3004</v>
      </c>
      <c r="K2529" s="50">
        <f t="shared" si="159"/>
        <v>13585</v>
      </c>
      <c r="L2529" s="38">
        <f t="shared" si="160"/>
        <v>485100</v>
      </c>
      <c r="M2529" t="str">
        <f t="shared" si="161"/>
        <v/>
      </c>
    </row>
    <row r="2530" spans="1:19" outlineLevel="1">
      <c r="A2530" s="75"/>
      <c r="B2530" s="69">
        <v>44999</v>
      </c>
      <c r="C2530" s="70" t="s">
        <v>4020</v>
      </c>
      <c r="D2530" s="70" t="s">
        <v>2256</v>
      </c>
      <c r="E2530" s="70" t="s">
        <v>4021</v>
      </c>
      <c r="F2530" s="71">
        <v>840181</v>
      </c>
      <c r="G2530" s="72" t="s">
        <v>2255</v>
      </c>
      <c r="H2530" s="71">
        <v>84018</v>
      </c>
      <c r="I2530" s="70" t="s">
        <v>2308</v>
      </c>
      <c r="J2530" s="70" t="s">
        <v>2309</v>
      </c>
      <c r="K2530" s="73">
        <f t="shared" si="159"/>
        <v>13592</v>
      </c>
      <c r="L2530" s="74">
        <f t="shared" si="160"/>
        <v>924199</v>
      </c>
      <c r="M2530" s="75" t="str">
        <f t="shared" si="161"/>
        <v/>
      </c>
      <c r="N2530" s="75"/>
      <c r="O2530" s="75"/>
      <c r="P2530" s="75"/>
      <c r="Q2530" s="75">
        <f>+VLOOKUP(K2530,'20,04,2023'!Q$20:R$1052,2,0)</f>
        <v>924199</v>
      </c>
      <c r="R2530" s="74">
        <f t="shared" ref="R2530:R2535" si="163">Q2530-L2530</f>
        <v>0</v>
      </c>
      <c r="S2530" s="75" t="s">
        <v>8324</v>
      </c>
    </row>
    <row r="2531" spans="1:19" outlineLevel="1">
      <c r="A2531" s="75"/>
      <c r="B2531" s="69">
        <v>44999</v>
      </c>
      <c r="C2531" s="70" t="s">
        <v>4022</v>
      </c>
      <c r="D2531" s="70" t="s">
        <v>2256</v>
      </c>
      <c r="E2531" s="70" t="s">
        <v>4021</v>
      </c>
      <c r="F2531" s="71">
        <v>340315</v>
      </c>
      <c r="G2531" s="72" t="s">
        <v>2255</v>
      </c>
      <c r="H2531" s="71">
        <v>34032</v>
      </c>
      <c r="I2531" s="70" t="s">
        <v>2308</v>
      </c>
      <c r="J2531" s="70" t="s">
        <v>2309</v>
      </c>
      <c r="K2531" s="73">
        <f t="shared" si="159"/>
        <v>13593</v>
      </c>
      <c r="L2531" s="74">
        <f t="shared" si="160"/>
        <v>374347</v>
      </c>
      <c r="M2531" s="75" t="str">
        <f t="shared" si="161"/>
        <v/>
      </c>
      <c r="N2531" s="75"/>
      <c r="O2531" s="75"/>
      <c r="P2531" s="75"/>
      <c r="Q2531" s="75">
        <f>+VLOOKUP(K2531,'20,04,2023'!Q$20:R$1052,2,0)</f>
        <v>374347</v>
      </c>
      <c r="R2531" s="74">
        <f t="shared" si="163"/>
        <v>0</v>
      </c>
      <c r="S2531" s="75" t="s">
        <v>8324</v>
      </c>
    </row>
    <row r="2532" spans="1:19" outlineLevel="1">
      <c r="A2532" s="75"/>
      <c r="B2532" s="69">
        <v>44999</v>
      </c>
      <c r="C2532" s="70" t="s">
        <v>4023</v>
      </c>
      <c r="D2532" s="70" t="s">
        <v>2256</v>
      </c>
      <c r="E2532" s="70" t="s">
        <v>2558</v>
      </c>
      <c r="F2532" s="71">
        <v>340315</v>
      </c>
      <c r="G2532" s="72" t="s">
        <v>2255</v>
      </c>
      <c r="H2532" s="71">
        <v>34032</v>
      </c>
      <c r="I2532" s="70" t="s">
        <v>2308</v>
      </c>
      <c r="J2532" s="70" t="s">
        <v>2309</v>
      </c>
      <c r="K2532" s="73">
        <f t="shared" si="159"/>
        <v>13594</v>
      </c>
      <c r="L2532" s="74">
        <f t="shared" si="160"/>
        <v>374347</v>
      </c>
      <c r="M2532" s="75" t="str">
        <f t="shared" si="161"/>
        <v/>
      </c>
      <c r="N2532" s="75"/>
      <c r="O2532" s="75"/>
      <c r="P2532" s="75"/>
      <c r="Q2532" s="75">
        <f>+VLOOKUP(K2532,'20,04,2023'!Q$20:R$1052,2,0)</f>
        <v>374347</v>
      </c>
      <c r="R2532" s="74">
        <f t="shared" si="163"/>
        <v>0</v>
      </c>
      <c r="S2532" s="75" t="s">
        <v>8324</v>
      </c>
    </row>
    <row r="2533" spans="1:19" outlineLevel="1">
      <c r="A2533" s="75"/>
      <c r="B2533" s="69">
        <v>44999</v>
      </c>
      <c r="C2533" s="70" t="s">
        <v>4024</v>
      </c>
      <c r="D2533" s="70" t="s">
        <v>2256</v>
      </c>
      <c r="E2533" s="70" t="s">
        <v>2558</v>
      </c>
      <c r="F2533" s="71">
        <v>1517775</v>
      </c>
      <c r="G2533" s="72" t="s">
        <v>2255</v>
      </c>
      <c r="H2533" s="71">
        <v>151778</v>
      </c>
      <c r="I2533" s="70" t="s">
        <v>2308</v>
      </c>
      <c r="J2533" s="70" t="s">
        <v>2309</v>
      </c>
      <c r="K2533" s="73">
        <f t="shared" si="159"/>
        <v>13595</v>
      </c>
      <c r="L2533" s="74">
        <f t="shared" si="160"/>
        <v>1669553</v>
      </c>
      <c r="M2533" s="75" t="str">
        <f t="shared" si="161"/>
        <v/>
      </c>
      <c r="N2533" s="75"/>
      <c r="O2533" s="75"/>
      <c r="P2533" s="75"/>
      <c r="Q2533" s="75">
        <f>+VLOOKUP(K2533,'20,04,2023'!Q$20:R$1052,2,0)</f>
        <v>1669553</v>
      </c>
      <c r="R2533" s="74">
        <f t="shared" si="163"/>
        <v>0</v>
      </c>
      <c r="S2533" s="75" t="s">
        <v>8324</v>
      </c>
    </row>
    <row r="2534" spans="1:19" outlineLevel="1">
      <c r="A2534" s="75"/>
      <c r="B2534" s="69">
        <v>44999</v>
      </c>
      <c r="C2534" s="70" t="s">
        <v>4025</v>
      </c>
      <c r="D2534" s="70" t="s">
        <v>2256</v>
      </c>
      <c r="E2534" s="70" t="s">
        <v>2560</v>
      </c>
      <c r="F2534" s="71">
        <v>340315</v>
      </c>
      <c r="G2534" s="72" t="s">
        <v>2255</v>
      </c>
      <c r="H2534" s="71">
        <v>34032</v>
      </c>
      <c r="I2534" s="70" t="s">
        <v>2308</v>
      </c>
      <c r="J2534" s="70" t="s">
        <v>2309</v>
      </c>
      <c r="K2534" s="73">
        <f t="shared" si="159"/>
        <v>13596</v>
      </c>
      <c r="L2534" s="74">
        <f t="shared" si="160"/>
        <v>374347</v>
      </c>
      <c r="M2534" s="75" t="str">
        <f t="shared" si="161"/>
        <v/>
      </c>
      <c r="N2534" s="75"/>
      <c r="O2534" s="75"/>
      <c r="P2534" s="75"/>
      <c r="Q2534" s="75">
        <f>+VLOOKUP(K2534,'20,04,2023'!Q$20:R$1052,2,0)</f>
        <v>374347</v>
      </c>
      <c r="R2534" s="74">
        <f t="shared" si="163"/>
        <v>0</v>
      </c>
      <c r="S2534" s="75" t="s">
        <v>8324</v>
      </c>
    </row>
    <row r="2535" spans="1:19" outlineLevel="1">
      <c r="A2535" s="75"/>
      <c r="B2535" s="69">
        <v>44999</v>
      </c>
      <c r="C2535" s="70" t="s">
        <v>4026</v>
      </c>
      <c r="D2535" s="70" t="s">
        <v>2256</v>
      </c>
      <c r="E2535" s="70" t="s">
        <v>2399</v>
      </c>
      <c r="F2535" s="71">
        <v>340315</v>
      </c>
      <c r="G2535" s="72" t="s">
        <v>2255</v>
      </c>
      <c r="H2535" s="71">
        <v>34032</v>
      </c>
      <c r="I2535" s="70" t="s">
        <v>2308</v>
      </c>
      <c r="J2535" s="70" t="s">
        <v>2309</v>
      </c>
      <c r="K2535" s="73">
        <f t="shared" si="159"/>
        <v>13597</v>
      </c>
      <c r="L2535" s="74">
        <f t="shared" si="160"/>
        <v>374347</v>
      </c>
      <c r="M2535" s="75" t="str">
        <f t="shared" si="161"/>
        <v/>
      </c>
      <c r="N2535" s="75"/>
      <c r="O2535" s="75"/>
      <c r="P2535" s="75"/>
      <c r="Q2535" s="75">
        <f>+VLOOKUP(K2535,'20,04,2023'!Q$20:R$1052,2,0)</f>
        <v>374347</v>
      </c>
      <c r="R2535" s="74">
        <f t="shared" si="163"/>
        <v>0</v>
      </c>
      <c r="S2535" s="75" t="s">
        <v>8324</v>
      </c>
    </row>
    <row r="2536" spans="1:19" hidden="1" outlineLevel="1">
      <c r="B2536" s="33">
        <v>44999</v>
      </c>
      <c r="C2536" s="34" t="s">
        <v>4027</v>
      </c>
      <c r="D2536" s="34" t="s">
        <v>2256</v>
      </c>
      <c r="E2536" s="34" t="s">
        <v>2571</v>
      </c>
      <c r="F2536" s="35">
        <v>848400</v>
      </c>
      <c r="G2536" s="36" t="s">
        <v>2255</v>
      </c>
      <c r="H2536" s="35">
        <v>84840</v>
      </c>
      <c r="I2536" s="34" t="s">
        <v>2308</v>
      </c>
      <c r="J2536" s="34" t="s">
        <v>2309</v>
      </c>
      <c r="K2536" s="50">
        <f t="shared" si="159"/>
        <v>13598</v>
      </c>
      <c r="L2536" s="38">
        <f t="shared" si="160"/>
        <v>933240</v>
      </c>
      <c r="M2536" t="str">
        <f t="shared" si="161"/>
        <v/>
      </c>
    </row>
    <row r="2537" spans="1:19" outlineLevel="1">
      <c r="A2537" s="75"/>
      <c r="B2537" s="69">
        <v>44999</v>
      </c>
      <c r="C2537" s="70" t="s">
        <v>4028</v>
      </c>
      <c r="D2537" s="70" t="s">
        <v>2256</v>
      </c>
      <c r="E2537" s="70" t="s">
        <v>3512</v>
      </c>
      <c r="F2537" s="71">
        <v>1782253</v>
      </c>
      <c r="G2537" s="72" t="s">
        <v>2255</v>
      </c>
      <c r="H2537" s="71">
        <v>178225</v>
      </c>
      <c r="I2537" s="70" t="s">
        <v>2308</v>
      </c>
      <c r="J2537" s="70" t="s">
        <v>2309</v>
      </c>
      <c r="K2537" s="73">
        <f t="shared" si="159"/>
        <v>13601</v>
      </c>
      <c r="L2537" s="74">
        <f t="shared" si="160"/>
        <v>1960478</v>
      </c>
      <c r="M2537" s="75" t="str">
        <f t="shared" si="161"/>
        <v/>
      </c>
      <c r="N2537" s="75"/>
      <c r="O2537" s="75"/>
      <c r="P2537" s="75"/>
      <c r="Q2537" s="75">
        <f>+VLOOKUP(K2537,'20,04,2023'!Q$20:R$1052,2,0)</f>
        <v>1960478</v>
      </c>
      <c r="R2537" s="74">
        <f>Q2537-L2537</f>
        <v>0</v>
      </c>
      <c r="S2537" s="75" t="s">
        <v>8324</v>
      </c>
    </row>
    <row r="2538" spans="1:19" s="75" customFormat="1" outlineLevel="1">
      <c r="B2538" s="69">
        <v>45000</v>
      </c>
      <c r="C2538" s="70" t="s">
        <v>5438</v>
      </c>
      <c r="D2538" s="70" t="s">
        <v>5032</v>
      </c>
      <c r="E2538" s="70" t="s">
        <v>5481</v>
      </c>
      <c r="F2538" s="71">
        <v>-442409</v>
      </c>
      <c r="G2538" s="72" t="s">
        <v>2255</v>
      </c>
      <c r="H2538" s="71">
        <v>-44241</v>
      </c>
      <c r="I2538" s="70" t="s">
        <v>2535</v>
      </c>
      <c r="J2538" s="70" t="s">
        <v>2536</v>
      </c>
      <c r="K2538" s="75">
        <f t="shared" si="159"/>
        <v>184</v>
      </c>
      <c r="L2538" s="74">
        <f t="shared" si="160"/>
        <v>-486650</v>
      </c>
      <c r="M2538" s="75" t="str">
        <f t="shared" si="161"/>
        <v>HT</v>
      </c>
      <c r="Q2538" s="75">
        <f>+VLOOKUP(K2538,'20,04,2023'!Q$25:R$1054,2,0)</f>
        <v>-486650</v>
      </c>
      <c r="R2538" s="74">
        <f>+L2538-Q2538</f>
        <v>0</v>
      </c>
      <c r="S2538" s="75" t="s">
        <v>8323</v>
      </c>
    </row>
    <row r="2539" spans="1:19" outlineLevel="1">
      <c r="A2539" s="75"/>
      <c r="B2539" s="69">
        <v>45000</v>
      </c>
      <c r="C2539" s="70" t="s">
        <v>6735</v>
      </c>
      <c r="D2539" s="70" t="s">
        <v>3460</v>
      </c>
      <c r="E2539" s="70" t="s">
        <v>6736</v>
      </c>
      <c r="F2539" s="71">
        <v>-547012</v>
      </c>
      <c r="G2539" s="72" t="s">
        <v>2255</v>
      </c>
      <c r="H2539" s="71">
        <v>-54701</v>
      </c>
      <c r="I2539" s="70" t="s">
        <v>2308</v>
      </c>
      <c r="J2539" s="70" t="s">
        <v>2309</v>
      </c>
      <c r="K2539" s="75">
        <f t="shared" si="159"/>
        <v>9213</v>
      </c>
      <c r="L2539" s="74">
        <f t="shared" si="160"/>
        <v>-601713</v>
      </c>
      <c r="M2539" s="75" t="str">
        <f t="shared" si="161"/>
        <v>HT</v>
      </c>
      <c r="N2539" s="75"/>
      <c r="O2539" s="75"/>
      <c r="P2539" s="75"/>
      <c r="Q2539" s="75">
        <f>+VLOOKUP(K2539,'20,04,2023'!Q$25:R$1054,2,0)</f>
        <v>-601713</v>
      </c>
      <c r="R2539" s="74">
        <f>+L2539-Q2539</f>
        <v>0</v>
      </c>
      <c r="S2539" s="75" t="s">
        <v>8323</v>
      </c>
    </row>
    <row r="2540" spans="1:19" outlineLevel="1">
      <c r="A2540" s="75"/>
      <c r="B2540" s="69">
        <v>45000</v>
      </c>
      <c r="C2540" s="70" t="s">
        <v>6737</v>
      </c>
      <c r="D2540" s="70" t="s">
        <v>3460</v>
      </c>
      <c r="E2540" s="70" t="s">
        <v>6738</v>
      </c>
      <c r="F2540" s="71">
        <v>-1426946</v>
      </c>
      <c r="G2540" s="72" t="s">
        <v>2255</v>
      </c>
      <c r="H2540" s="71">
        <v>-142695</v>
      </c>
      <c r="I2540" s="70" t="s">
        <v>2308</v>
      </c>
      <c r="J2540" s="70" t="s">
        <v>2309</v>
      </c>
      <c r="K2540" s="75">
        <f t="shared" si="159"/>
        <v>9241</v>
      </c>
      <c r="L2540" s="74">
        <f t="shared" si="160"/>
        <v>-1569641</v>
      </c>
      <c r="M2540" s="75" t="str">
        <f t="shared" si="161"/>
        <v>HT</v>
      </c>
      <c r="N2540" s="75"/>
      <c r="O2540" s="75"/>
      <c r="P2540" s="75"/>
      <c r="Q2540" s="75">
        <f>+VLOOKUP(K2540,'20,04,2023'!Q$25:R$1054,2,0)</f>
        <v>-1569641</v>
      </c>
      <c r="R2540" s="74">
        <f>+L2540-Q2540</f>
        <v>0</v>
      </c>
      <c r="S2540" s="75" t="s">
        <v>8323</v>
      </c>
    </row>
    <row r="2541" spans="1:19" outlineLevel="1">
      <c r="B2541" s="33">
        <v>45000</v>
      </c>
      <c r="C2541" s="34" t="s">
        <v>6739</v>
      </c>
      <c r="D2541" s="34" t="s">
        <v>3460</v>
      </c>
      <c r="E2541" s="34" t="s">
        <v>6740</v>
      </c>
      <c r="F2541" s="35">
        <v>-342720</v>
      </c>
      <c r="G2541" s="36" t="s">
        <v>2255</v>
      </c>
      <c r="H2541" s="35">
        <v>-34272</v>
      </c>
      <c r="I2541" s="34" t="s">
        <v>2308</v>
      </c>
      <c r="J2541" s="34" t="s">
        <v>2309</v>
      </c>
      <c r="K2541">
        <f t="shared" si="159"/>
        <v>9261</v>
      </c>
      <c r="L2541" s="38">
        <f t="shared" si="160"/>
        <v>-376992</v>
      </c>
      <c r="M2541" t="str">
        <f t="shared" si="161"/>
        <v>HT</v>
      </c>
      <c r="Q2541">
        <f>+VLOOKUP(K2541,'22.04.2023'!O$182:P$408,2,0)</f>
        <v>-376992</v>
      </c>
      <c r="R2541" s="38">
        <f>+Q2541-L2541</f>
        <v>0</v>
      </c>
      <c r="S2541" t="s">
        <v>8325</v>
      </c>
    </row>
    <row r="2542" spans="1:19" outlineLevel="1">
      <c r="A2542" s="75"/>
      <c r="B2542" s="69">
        <v>45000</v>
      </c>
      <c r="C2542" s="70" t="s">
        <v>4029</v>
      </c>
      <c r="D2542" s="70" t="s">
        <v>2256</v>
      </c>
      <c r="E2542" s="70" t="s">
        <v>3477</v>
      </c>
      <c r="F2542" s="71">
        <v>1585610</v>
      </c>
      <c r="G2542" s="72" t="s">
        <v>2255</v>
      </c>
      <c r="H2542" s="71">
        <v>158561</v>
      </c>
      <c r="I2542" s="70" t="s">
        <v>2308</v>
      </c>
      <c r="J2542" s="70" t="s">
        <v>2309</v>
      </c>
      <c r="K2542" s="73">
        <f t="shared" si="159"/>
        <v>13614</v>
      </c>
      <c r="L2542" s="74">
        <f t="shared" si="160"/>
        <v>1744171</v>
      </c>
      <c r="M2542" s="75" t="str">
        <f t="shared" si="161"/>
        <v/>
      </c>
      <c r="N2542" s="75"/>
      <c r="O2542" s="75"/>
      <c r="P2542" s="75"/>
      <c r="Q2542" s="75">
        <f>+VLOOKUP(K2542,'20,04,2023'!Q$20:R$1052,2,0)</f>
        <v>1744171</v>
      </c>
      <c r="R2542" s="74">
        <f t="shared" ref="R2542:R2550" si="164">Q2542-L2542</f>
        <v>0</v>
      </c>
      <c r="S2542" s="75" t="s">
        <v>8324</v>
      </c>
    </row>
    <row r="2543" spans="1:19" outlineLevel="1">
      <c r="A2543" s="75"/>
      <c r="B2543" s="69">
        <v>45000</v>
      </c>
      <c r="C2543" s="70" t="s">
        <v>4030</v>
      </c>
      <c r="D2543" s="70" t="s">
        <v>2256</v>
      </c>
      <c r="E2543" s="70" t="s">
        <v>4031</v>
      </c>
      <c r="F2543" s="71">
        <v>592955</v>
      </c>
      <c r="G2543" s="72" t="s">
        <v>2255</v>
      </c>
      <c r="H2543" s="71">
        <v>59296</v>
      </c>
      <c r="I2543" s="70" t="s">
        <v>2308</v>
      </c>
      <c r="J2543" s="70" t="s">
        <v>2309</v>
      </c>
      <c r="K2543" s="73">
        <f t="shared" si="159"/>
        <v>13615</v>
      </c>
      <c r="L2543" s="74">
        <f t="shared" si="160"/>
        <v>652251</v>
      </c>
      <c r="M2543" s="75" t="str">
        <f t="shared" si="161"/>
        <v/>
      </c>
      <c r="N2543" s="75"/>
      <c r="O2543" s="75"/>
      <c r="P2543" s="75"/>
      <c r="Q2543" s="75">
        <f>+VLOOKUP(K2543,'20,04,2023'!Q$20:R$1052,2,0)</f>
        <v>652251</v>
      </c>
      <c r="R2543" s="74">
        <f t="shared" si="164"/>
        <v>0</v>
      </c>
      <c r="S2543" s="75" t="s">
        <v>8324</v>
      </c>
    </row>
    <row r="2544" spans="1:19" outlineLevel="1">
      <c r="A2544" s="75"/>
      <c r="B2544" s="69">
        <v>45000</v>
      </c>
      <c r="C2544" s="70" t="s">
        <v>4032</v>
      </c>
      <c r="D2544" s="70" t="s">
        <v>2256</v>
      </c>
      <c r="E2544" s="70" t="s">
        <v>3952</v>
      </c>
      <c r="F2544" s="71">
        <v>555290</v>
      </c>
      <c r="G2544" s="72" t="s">
        <v>2255</v>
      </c>
      <c r="H2544" s="71">
        <v>55529</v>
      </c>
      <c r="I2544" s="70" t="s">
        <v>2308</v>
      </c>
      <c r="J2544" s="70" t="s">
        <v>2309</v>
      </c>
      <c r="K2544" s="73">
        <f t="shared" si="159"/>
        <v>13616</v>
      </c>
      <c r="L2544" s="74">
        <f t="shared" si="160"/>
        <v>610819</v>
      </c>
      <c r="M2544" s="75" t="str">
        <f t="shared" si="161"/>
        <v/>
      </c>
      <c r="N2544" s="75"/>
      <c r="O2544" s="75"/>
      <c r="P2544" s="75"/>
      <c r="Q2544" s="75">
        <f>+VLOOKUP(K2544,'20,04,2023'!Q$20:R$1052,2,0)</f>
        <v>610819</v>
      </c>
      <c r="R2544" s="74">
        <f t="shared" si="164"/>
        <v>0</v>
      </c>
      <c r="S2544" s="75" t="s">
        <v>8324</v>
      </c>
    </row>
    <row r="2545" spans="1:19" outlineLevel="1">
      <c r="A2545" s="75"/>
      <c r="B2545" s="69">
        <v>45000</v>
      </c>
      <c r="C2545" s="70" t="s">
        <v>4033</v>
      </c>
      <c r="D2545" s="70" t="s">
        <v>2256</v>
      </c>
      <c r="E2545" s="70" t="s">
        <v>3380</v>
      </c>
      <c r="F2545" s="71">
        <v>340315</v>
      </c>
      <c r="G2545" s="72" t="s">
        <v>2255</v>
      </c>
      <c r="H2545" s="71">
        <v>34032</v>
      </c>
      <c r="I2545" s="70" t="s">
        <v>2308</v>
      </c>
      <c r="J2545" s="70" t="s">
        <v>2309</v>
      </c>
      <c r="K2545" s="73">
        <f t="shared" si="159"/>
        <v>13617</v>
      </c>
      <c r="L2545" s="74">
        <f t="shared" si="160"/>
        <v>374347</v>
      </c>
      <c r="M2545" s="75" t="str">
        <f t="shared" si="161"/>
        <v/>
      </c>
      <c r="N2545" s="75"/>
      <c r="O2545" s="75"/>
      <c r="P2545" s="75"/>
      <c r="Q2545" s="75">
        <f>+VLOOKUP(K2545,'20,04,2023'!Q$20:R$1052,2,0)</f>
        <v>374347</v>
      </c>
      <c r="R2545" s="74">
        <f t="shared" si="164"/>
        <v>0</v>
      </c>
      <c r="S2545" s="75" t="s">
        <v>8324</v>
      </c>
    </row>
    <row r="2546" spans="1:19" outlineLevel="1">
      <c r="A2546" s="75"/>
      <c r="B2546" s="69">
        <v>45000</v>
      </c>
      <c r="C2546" s="70" t="s">
        <v>4034</v>
      </c>
      <c r="D2546" s="70" t="s">
        <v>2256</v>
      </c>
      <c r="E2546" s="70" t="s">
        <v>2367</v>
      </c>
      <c r="F2546" s="71">
        <v>368978</v>
      </c>
      <c r="G2546" s="72" t="s">
        <v>2255</v>
      </c>
      <c r="H2546" s="71">
        <v>36898</v>
      </c>
      <c r="I2546" s="70" t="s">
        <v>2308</v>
      </c>
      <c r="J2546" s="70" t="s">
        <v>2309</v>
      </c>
      <c r="K2546" s="73">
        <f t="shared" si="159"/>
        <v>13618</v>
      </c>
      <c r="L2546" s="74">
        <f t="shared" si="160"/>
        <v>405876</v>
      </c>
      <c r="M2546" s="75" t="str">
        <f t="shared" si="161"/>
        <v/>
      </c>
      <c r="N2546" s="75"/>
      <c r="O2546" s="75"/>
      <c r="P2546" s="75"/>
      <c r="Q2546" s="75">
        <f>+VLOOKUP(K2546,'20,04,2023'!Q$20:R$1052,2,0)</f>
        <v>405876</v>
      </c>
      <c r="R2546" s="74">
        <f t="shared" si="164"/>
        <v>0</v>
      </c>
      <c r="S2546" s="75" t="s">
        <v>8324</v>
      </c>
    </row>
    <row r="2547" spans="1:19" outlineLevel="1">
      <c r="A2547" s="75"/>
      <c r="B2547" s="69">
        <v>45000</v>
      </c>
      <c r="C2547" s="70" t="s">
        <v>4035</v>
      </c>
      <c r="D2547" s="70" t="s">
        <v>2256</v>
      </c>
      <c r="E2547" s="70" t="s">
        <v>2364</v>
      </c>
      <c r="F2547" s="71">
        <v>333174</v>
      </c>
      <c r="G2547" s="72" t="s">
        <v>2255</v>
      </c>
      <c r="H2547" s="71">
        <v>33317</v>
      </c>
      <c r="I2547" s="70" t="s">
        <v>2308</v>
      </c>
      <c r="J2547" s="70" t="s">
        <v>2309</v>
      </c>
      <c r="K2547" s="73">
        <f t="shared" si="159"/>
        <v>13619</v>
      </c>
      <c r="L2547" s="74">
        <f t="shared" si="160"/>
        <v>366491</v>
      </c>
      <c r="M2547" s="75" t="str">
        <f t="shared" si="161"/>
        <v/>
      </c>
      <c r="N2547" s="75"/>
      <c r="O2547" s="75"/>
      <c r="P2547" s="75"/>
      <c r="Q2547" s="75">
        <f>+VLOOKUP(K2547,'20,04,2023'!Q$20:R$1052,2,0)</f>
        <v>366491</v>
      </c>
      <c r="R2547" s="74">
        <f t="shared" si="164"/>
        <v>0</v>
      </c>
      <c r="S2547" s="75" t="s">
        <v>8324</v>
      </c>
    </row>
    <row r="2548" spans="1:19" outlineLevel="1">
      <c r="A2548" s="75"/>
      <c r="B2548" s="69">
        <v>45000</v>
      </c>
      <c r="C2548" s="70" t="s">
        <v>4036</v>
      </c>
      <c r="D2548" s="70" t="s">
        <v>2256</v>
      </c>
      <c r="E2548" s="70" t="s">
        <v>2307</v>
      </c>
      <c r="F2548" s="71">
        <v>340315</v>
      </c>
      <c r="G2548" s="72" t="s">
        <v>2255</v>
      </c>
      <c r="H2548" s="71">
        <v>34032</v>
      </c>
      <c r="I2548" s="70" t="s">
        <v>2308</v>
      </c>
      <c r="J2548" s="70" t="s">
        <v>2309</v>
      </c>
      <c r="K2548" s="73">
        <f t="shared" si="159"/>
        <v>13620</v>
      </c>
      <c r="L2548" s="74">
        <f t="shared" si="160"/>
        <v>374347</v>
      </c>
      <c r="M2548" s="75" t="str">
        <f t="shared" si="161"/>
        <v/>
      </c>
      <c r="N2548" s="75"/>
      <c r="O2548" s="75"/>
      <c r="P2548" s="75"/>
      <c r="Q2548" s="75">
        <f>+VLOOKUP(K2548,'20,04,2023'!Q$20:R$1052,2,0)</f>
        <v>374347</v>
      </c>
      <c r="R2548" s="74">
        <f t="shared" si="164"/>
        <v>0</v>
      </c>
      <c r="S2548" s="75" t="s">
        <v>8324</v>
      </c>
    </row>
    <row r="2549" spans="1:19" outlineLevel="1">
      <c r="A2549" s="75"/>
      <c r="B2549" s="69">
        <v>45000</v>
      </c>
      <c r="C2549" s="70" t="s">
        <v>4037</v>
      </c>
      <c r="D2549" s="70" t="s">
        <v>2256</v>
      </c>
      <c r="E2549" s="70" t="s">
        <v>3558</v>
      </c>
      <c r="F2549" s="71">
        <v>340315</v>
      </c>
      <c r="G2549" s="72" t="s">
        <v>2255</v>
      </c>
      <c r="H2549" s="71">
        <v>34032</v>
      </c>
      <c r="I2549" s="70" t="s">
        <v>2308</v>
      </c>
      <c r="J2549" s="70" t="s">
        <v>2309</v>
      </c>
      <c r="K2549" s="73">
        <f t="shared" si="159"/>
        <v>13621</v>
      </c>
      <c r="L2549" s="74">
        <f t="shared" si="160"/>
        <v>374347</v>
      </c>
      <c r="M2549" s="75" t="str">
        <f t="shared" si="161"/>
        <v/>
      </c>
      <c r="N2549" s="75"/>
      <c r="O2549" s="75"/>
      <c r="P2549" s="75"/>
      <c r="Q2549" s="75">
        <f>+VLOOKUP(K2549,'20,04,2023'!Q$20:R$1052,2,0)</f>
        <v>374347</v>
      </c>
      <c r="R2549" s="74">
        <f t="shared" si="164"/>
        <v>0</v>
      </c>
      <c r="S2549" s="75" t="s">
        <v>8324</v>
      </c>
    </row>
    <row r="2550" spans="1:19" outlineLevel="1">
      <c r="A2550" s="75"/>
      <c r="B2550" s="69">
        <v>45000</v>
      </c>
      <c r="C2550" s="70" t="s">
        <v>4038</v>
      </c>
      <c r="D2550" s="70" t="s">
        <v>2256</v>
      </c>
      <c r="E2550" s="70" t="s">
        <v>3558</v>
      </c>
      <c r="F2550" s="71">
        <v>962793</v>
      </c>
      <c r="G2550" s="72" t="s">
        <v>2255</v>
      </c>
      <c r="H2550" s="71">
        <v>96279</v>
      </c>
      <c r="I2550" s="70" t="s">
        <v>2308</v>
      </c>
      <c r="J2550" s="70" t="s">
        <v>2309</v>
      </c>
      <c r="K2550" s="73">
        <f t="shared" si="159"/>
        <v>13622</v>
      </c>
      <c r="L2550" s="74">
        <f t="shared" si="160"/>
        <v>1059072</v>
      </c>
      <c r="M2550" s="75" t="str">
        <f t="shared" si="161"/>
        <v/>
      </c>
      <c r="N2550" s="75"/>
      <c r="O2550" s="75"/>
      <c r="P2550" s="75"/>
      <c r="Q2550" s="75">
        <f>+VLOOKUP(K2550,'20,04,2023'!Q$20:R$1052,2,0)</f>
        <v>1059072</v>
      </c>
      <c r="R2550" s="74">
        <f t="shared" si="164"/>
        <v>0</v>
      </c>
      <c r="S2550" s="75" t="s">
        <v>8324</v>
      </c>
    </row>
    <row r="2551" spans="1:19" hidden="1" outlineLevel="1">
      <c r="B2551" s="33">
        <v>45000</v>
      </c>
      <c r="C2551" s="34" t="s">
        <v>4039</v>
      </c>
      <c r="D2551" s="34" t="s">
        <v>2256</v>
      </c>
      <c r="E2551" s="34" t="s">
        <v>3964</v>
      </c>
      <c r="F2551" s="35">
        <v>340315</v>
      </c>
      <c r="G2551" s="36" t="s">
        <v>2255</v>
      </c>
      <c r="H2551" s="35">
        <v>34032</v>
      </c>
      <c r="I2551" s="34" t="s">
        <v>2308</v>
      </c>
      <c r="J2551" s="34" t="s">
        <v>2309</v>
      </c>
      <c r="K2551" s="50">
        <f t="shared" si="159"/>
        <v>13623</v>
      </c>
      <c r="L2551" s="38">
        <f t="shared" si="160"/>
        <v>374347</v>
      </c>
      <c r="M2551" t="str">
        <f t="shared" si="161"/>
        <v/>
      </c>
    </row>
    <row r="2552" spans="1:19" outlineLevel="1">
      <c r="A2552" s="75"/>
      <c r="B2552" s="69">
        <v>45000</v>
      </c>
      <c r="C2552" s="70" t="s">
        <v>4040</v>
      </c>
      <c r="D2552" s="70" t="s">
        <v>2256</v>
      </c>
      <c r="E2552" s="70" t="s">
        <v>2464</v>
      </c>
      <c r="F2552" s="71">
        <v>775583</v>
      </c>
      <c r="G2552" s="72" t="s">
        <v>2255</v>
      </c>
      <c r="H2552" s="71">
        <v>77558</v>
      </c>
      <c r="I2552" s="70" t="s">
        <v>2308</v>
      </c>
      <c r="J2552" s="70" t="s">
        <v>2309</v>
      </c>
      <c r="K2552" s="73">
        <f t="shared" si="159"/>
        <v>13624</v>
      </c>
      <c r="L2552" s="74">
        <f t="shared" si="160"/>
        <v>853141</v>
      </c>
      <c r="M2552" s="75" t="str">
        <f t="shared" si="161"/>
        <v/>
      </c>
      <c r="N2552" s="75"/>
      <c r="O2552" s="75"/>
      <c r="P2552" s="75"/>
      <c r="Q2552" s="75">
        <f>+VLOOKUP(K2552,'20,04,2023'!Q$20:R$1052,2,0)</f>
        <v>853141</v>
      </c>
      <c r="R2552" s="74">
        <f t="shared" ref="R2552:R2564" si="165">Q2552-L2552</f>
        <v>0</v>
      </c>
      <c r="S2552" s="75" t="s">
        <v>8324</v>
      </c>
    </row>
    <row r="2553" spans="1:19" outlineLevel="1">
      <c r="A2553" s="75"/>
      <c r="B2553" s="69">
        <v>45000</v>
      </c>
      <c r="C2553" s="70" t="s">
        <v>4041</v>
      </c>
      <c r="D2553" s="70" t="s">
        <v>2256</v>
      </c>
      <c r="E2553" s="70" t="s">
        <v>2584</v>
      </c>
      <c r="F2553" s="71">
        <v>340315</v>
      </c>
      <c r="G2553" s="72" t="s">
        <v>2255</v>
      </c>
      <c r="H2553" s="71">
        <v>34032</v>
      </c>
      <c r="I2553" s="70" t="s">
        <v>2308</v>
      </c>
      <c r="J2553" s="70" t="s">
        <v>2309</v>
      </c>
      <c r="K2553" s="73">
        <f t="shared" si="159"/>
        <v>13625</v>
      </c>
      <c r="L2553" s="74">
        <f t="shared" si="160"/>
        <v>374347</v>
      </c>
      <c r="M2553" s="75" t="str">
        <f t="shared" si="161"/>
        <v/>
      </c>
      <c r="N2553" s="75"/>
      <c r="O2553" s="75"/>
      <c r="P2553" s="75"/>
      <c r="Q2553" s="75">
        <f>+VLOOKUP(K2553,'20,04,2023'!Q$20:R$1052,2,0)</f>
        <v>374347</v>
      </c>
      <c r="R2553" s="74">
        <f t="shared" si="165"/>
        <v>0</v>
      </c>
      <c r="S2553" s="75" t="s">
        <v>8324</v>
      </c>
    </row>
    <row r="2554" spans="1:19" outlineLevel="1">
      <c r="A2554" s="75"/>
      <c r="B2554" s="69">
        <v>45000</v>
      </c>
      <c r="C2554" s="70" t="s">
        <v>4042</v>
      </c>
      <c r="D2554" s="70" t="s">
        <v>2256</v>
      </c>
      <c r="E2554" s="70" t="s">
        <v>3498</v>
      </c>
      <c r="F2554" s="71">
        <v>340315</v>
      </c>
      <c r="G2554" s="72" t="s">
        <v>2255</v>
      </c>
      <c r="H2554" s="71">
        <v>34032</v>
      </c>
      <c r="I2554" s="70" t="s">
        <v>2308</v>
      </c>
      <c r="J2554" s="70" t="s">
        <v>2309</v>
      </c>
      <c r="K2554" s="73">
        <f t="shared" si="159"/>
        <v>13629</v>
      </c>
      <c r="L2554" s="74">
        <f t="shared" si="160"/>
        <v>374347</v>
      </c>
      <c r="M2554" s="75" t="str">
        <f t="shared" si="161"/>
        <v/>
      </c>
      <c r="N2554" s="75"/>
      <c r="O2554" s="75"/>
      <c r="P2554" s="75"/>
      <c r="Q2554" s="75">
        <f>+VLOOKUP(K2554,'20,04,2023'!Q$20:R$1052,2,0)</f>
        <v>374347</v>
      </c>
      <c r="R2554" s="74">
        <f t="shared" si="165"/>
        <v>0</v>
      </c>
      <c r="S2554" s="75" t="s">
        <v>8324</v>
      </c>
    </row>
    <row r="2555" spans="1:19" outlineLevel="1">
      <c r="A2555" s="75"/>
      <c r="B2555" s="69">
        <v>45000</v>
      </c>
      <c r="C2555" s="70" t="s">
        <v>4043</v>
      </c>
      <c r="D2555" s="70" t="s">
        <v>2256</v>
      </c>
      <c r="E2555" s="70" t="s">
        <v>2673</v>
      </c>
      <c r="F2555" s="71">
        <v>340315</v>
      </c>
      <c r="G2555" s="72" t="s">
        <v>2255</v>
      </c>
      <c r="H2555" s="71">
        <v>34032</v>
      </c>
      <c r="I2555" s="70" t="s">
        <v>2308</v>
      </c>
      <c r="J2555" s="70" t="s">
        <v>2309</v>
      </c>
      <c r="K2555" s="73">
        <f t="shared" si="159"/>
        <v>13630</v>
      </c>
      <c r="L2555" s="74">
        <f t="shared" si="160"/>
        <v>374347</v>
      </c>
      <c r="M2555" s="75" t="str">
        <f t="shared" si="161"/>
        <v/>
      </c>
      <c r="N2555" s="75"/>
      <c r="O2555" s="75"/>
      <c r="P2555" s="75"/>
      <c r="Q2555" s="75">
        <f>+VLOOKUP(K2555,'20,04,2023'!Q$20:R$1052,2,0)</f>
        <v>374347</v>
      </c>
      <c r="R2555" s="74">
        <f t="shared" si="165"/>
        <v>0</v>
      </c>
      <c r="S2555" s="75" t="s">
        <v>8324</v>
      </c>
    </row>
    <row r="2556" spans="1:19" outlineLevel="1">
      <c r="A2556" s="75"/>
      <c r="B2556" s="69">
        <v>45000</v>
      </c>
      <c r="C2556" s="70" t="s">
        <v>4044</v>
      </c>
      <c r="D2556" s="70" t="s">
        <v>2256</v>
      </c>
      <c r="E2556" s="70" t="s">
        <v>4045</v>
      </c>
      <c r="F2556" s="71">
        <v>1109636</v>
      </c>
      <c r="G2556" s="72" t="s">
        <v>2255</v>
      </c>
      <c r="H2556" s="71">
        <v>110964</v>
      </c>
      <c r="I2556" s="70" t="s">
        <v>2308</v>
      </c>
      <c r="J2556" s="70" t="s">
        <v>2309</v>
      </c>
      <c r="K2556" s="73">
        <f t="shared" si="159"/>
        <v>13631</v>
      </c>
      <c r="L2556" s="74">
        <f t="shared" si="160"/>
        <v>1220600</v>
      </c>
      <c r="M2556" s="75" t="str">
        <f t="shared" si="161"/>
        <v/>
      </c>
      <c r="N2556" s="75"/>
      <c r="O2556" s="75"/>
      <c r="P2556" s="75"/>
      <c r="Q2556" s="75">
        <f>+VLOOKUP(K2556,'20,04,2023'!Q$20:R$1052,2,0)</f>
        <v>1220600</v>
      </c>
      <c r="R2556" s="74">
        <f t="shared" si="165"/>
        <v>0</v>
      </c>
      <c r="S2556" s="75" t="s">
        <v>8324</v>
      </c>
    </row>
    <row r="2557" spans="1:19" outlineLevel="1">
      <c r="A2557" s="75"/>
      <c r="B2557" s="69">
        <v>45000</v>
      </c>
      <c r="C2557" s="70" t="s">
        <v>4046</v>
      </c>
      <c r="D2557" s="70" t="s">
        <v>2256</v>
      </c>
      <c r="E2557" s="70" t="s">
        <v>4045</v>
      </c>
      <c r="F2557" s="71">
        <v>340315</v>
      </c>
      <c r="G2557" s="72" t="s">
        <v>2255</v>
      </c>
      <c r="H2557" s="71">
        <v>34032</v>
      </c>
      <c r="I2557" s="70" t="s">
        <v>2308</v>
      </c>
      <c r="J2557" s="70" t="s">
        <v>2309</v>
      </c>
      <c r="K2557" s="73">
        <f t="shared" si="159"/>
        <v>13632</v>
      </c>
      <c r="L2557" s="74">
        <f t="shared" si="160"/>
        <v>374347</v>
      </c>
      <c r="M2557" s="75" t="str">
        <f t="shared" si="161"/>
        <v/>
      </c>
      <c r="N2557" s="75"/>
      <c r="O2557" s="75"/>
      <c r="P2557" s="75"/>
      <c r="Q2557" s="75">
        <f>+VLOOKUP(K2557,'20,04,2023'!Q$20:R$1052,2,0)</f>
        <v>374347</v>
      </c>
      <c r="R2557" s="74">
        <f t="shared" si="165"/>
        <v>0</v>
      </c>
      <c r="S2557" s="75" t="s">
        <v>8324</v>
      </c>
    </row>
    <row r="2558" spans="1:19" outlineLevel="1">
      <c r="A2558" s="75"/>
      <c r="B2558" s="69">
        <v>45000</v>
      </c>
      <c r="C2558" s="70" t="s">
        <v>4047</v>
      </c>
      <c r="D2558" s="70" t="s">
        <v>2256</v>
      </c>
      <c r="E2558" s="70" t="s">
        <v>2452</v>
      </c>
      <c r="F2558" s="71">
        <v>340315</v>
      </c>
      <c r="G2558" s="72" t="s">
        <v>2255</v>
      </c>
      <c r="H2558" s="71">
        <v>34032</v>
      </c>
      <c r="I2558" s="70" t="s">
        <v>2308</v>
      </c>
      <c r="J2558" s="70" t="s">
        <v>2309</v>
      </c>
      <c r="K2558" s="73">
        <f t="shared" si="159"/>
        <v>13633</v>
      </c>
      <c r="L2558" s="74">
        <f t="shared" si="160"/>
        <v>374347</v>
      </c>
      <c r="M2558" s="75" t="str">
        <f t="shared" si="161"/>
        <v/>
      </c>
      <c r="N2558" s="75"/>
      <c r="O2558" s="75"/>
      <c r="P2558" s="75"/>
      <c r="Q2558" s="75">
        <f>+VLOOKUP(K2558,'20,04,2023'!Q$20:R$1052,2,0)</f>
        <v>374347</v>
      </c>
      <c r="R2558" s="74">
        <f t="shared" si="165"/>
        <v>0</v>
      </c>
      <c r="S2558" s="75" t="s">
        <v>8324</v>
      </c>
    </row>
    <row r="2559" spans="1:19" outlineLevel="1">
      <c r="A2559" s="75"/>
      <c r="B2559" s="69">
        <v>45000</v>
      </c>
      <c r="C2559" s="70" t="s">
        <v>4048</v>
      </c>
      <c r="D2559" s="70" t="s">
        <v>2256</v>
      </c>
      <c r="E2559" s="70" t="s">
        <v>2454</v>
      </c>
      <c r="F2559" s="71">
        <v>340315</v>
      </c>
      <c r="G2559" s="72" t="s">
        <v>2255</v>
      </c>
      <c r="H2559" s="71">
        <v>34032</v>
      </c>
      <c r="I2559" s="70" t="s">
        <v>2308</v>
      </c>
      <c r="J2559" s="70" t="s">
        <v>2309</v>
      </c>
      <c r="K2559" s="73">
        <f t="shared" si="159"/>
        <v>13634</v>
      </c>
      <c r="L2559" s="74">
        <f t="shared" si="160"/>
        <v>374347</v>
      </c>
      <c r="M2559" s="75" t="str">
        <f t="shared" si="161"/>
        <v/>
      </c>
      <c r="N2559" s="75"/>
      <c r="O2559" s="75"/>
      <c r="P2559" s="75"/>
      <c r="Q2559" s="75">
        <f>+VLOOKUP(K2559,'20,04,2023'!Q$20:R$1052,2,0)</f>
        <v>374347</v>
      </c>
      <c r="R2559" s="74">
        <f t="shared" si="165"/>
        <v>0</v>
      </c>
      <c r="S2559" s="75" t="s">
        <v>8324</v>
      </c>
    </row>
    <row r="2560" spans="1:19" outlineLevel="1">
      <c r="A2560" s="75"/>
      <c r="B2560" s="69">
        <v>45000</v>
      </c>
      <c r="C2560" s="70" t="s">
        <v>4049</v>
      </c>
      <c r="D2560" s="70" t="s">
        <v>2256</v>
      </c>
      <c r="E2560" s="70" t="s">
        <v>4050</v>
      </c>
      <c r="F2560" s="71">
        <v>340315</v>
      </c>
      <c r="G2560" s="72" t="s">
        <v>2255</v>
      </c>
      <c r="H2560" s="71">
        <v>34032</v>
      </c>
      <c r="I2560" s="70" t="s">
        <v>2308</v>
      </c>
      <c r="J2560" s="70" t="s">
        <v>2309</v>
      </c>
      <c r="K2560" s="73">
        <f t="shared" si="159"/>
        <v>13635</v>
      </c>
      <c r="L2560" s="74">
        <f t="shared" si="160"/>
        <v>374347</v>
      </c>
      <c r="M2560" s="75" t="str">
        <f t="shared" si="161"/>
        <v/>
      </c>
      <c r="N2560" s="75"/>
      <c r="O2560" s="75"/>
      <c r="P2560" s="75"/>
      <c r="Q2560" s="75">
        <f>+VLOOKUP(K2560,'20,04,2023'!Q$20:R$1052,2,0)</f>
        <v>374347</v>
      </c>
      <c r="R2560" s="74">
        <f t="shared" si="165"/>
        <v>0</v>
      </c>
      <c r="S2560" s="75" t="s">
        <v>8324</v>
      </c>
    </row>
    <row r="2561" spans="1:19" outlineLevel="1">
      <c r="A2561" s="75"/>
      <c r="B2561" s="69">
        <v>45000</v>
      </c>
      <c r="C2561" s="70" t="s">
        <v>4051</v>
      </c>
      <c r="D2561" s="70" t="s">
        <v>2256</v>
      </c>
      <c r="E2561" s="70" t="s">
        <v>3386</v>
      </c>
      <c r="F2561" s="71">
        <v>340315</v>
      </c>
      <c r="G2561" s="72" t="s">
        <v>2255</v>
      </c>
      <c r="H2561" s="71">
        <v>34032</v>
      </c>
      <c r="I2561" s="70" t="s">
        <v>2308</v>
      </c>
      <c r="J2561" s="70" t="s">
        <v>2309</v>
      </c>
      <c r="K2561" s="73">
        <f t="shared" si="159"/>
        <v>13636</v>
      </c>
      <c r="L2561" s="74">
        <f t="shared" si="160"/>
        <v>374347</v>
      </c>
      <c r="M2561" s="75" t="str">
        <f t="shared" si="161"/>
        <v/>
      </c>
      <c r="N2561" s="75"/>
      <c r="O2561" s="75"/>
      <c r="P2561" s="75"/>
      <c r="Q2561" s="75">
        <f>+VLOOKUP(K2561,'20,04,2023'!Q$20:R$1052,2,0)</f>
        <v>374347</v>
      </c>
      <c r="R2561" s="74">
        <f t="shared" si="165"/>
        <v>0</v>
      </c>
      <c r="S2561" s="75" t="s">
        <v>8324</v>
      </c>
    </row>
    <row r="2562" spans="1:19" outlineLevel="1">
      <c r="A2562" s="75"/>
      <c r="B2562" s="69">
        <v>45000</v>
      </c>
      <c r="C2562" s="70" t="s">
        <v>4052</v>
      </c>
      <c r="D2562" s="70" t="s">
        <v>2256</v>
      </c>
      <c r="E2562" s="70" t="s">
        <v>2460</v>
      </c>
      <c r="F2562" s="71">
        <v>340315</v>
      </c>
      <c r="G2562" s="72" t="s">
        <v>2255</v>
      </c>
      <c r="H2562" s="71">
        <v>34032</v>
      </c>
      <c r="I2562" s="70" t="s">
        <v>2308</v>
      </c>
      <c r="J2562" s="70" t="s">
        <v>2309</v>
      </c>
      <c r="K2562" s="73">
        <f t="shared" si="159"/>
        <v>13637</v>
      </c>
      <c r="L2562" s="74">
        <f t="shared" si="160"/>
        <v>374347</v>
      </c>
      <c r="M2562" s="75" t="str">
        <f t="shared" si="161"/>
        <v/>
      </c>
      <c r="N2562" s="75"/>
      <c r="O2562" s="75"/>
      <c r="P2562" s="75"/>
      <c r="Q2562" s="75">
        <f>+VLOOKUP(K2562,'20,04,2023'!Q$20:R$1052,2,0)</f>
        <v>374347</v>
      </c>
      <c r="R2562" s="74">
        <f t="shared" si="165"/>
        <v>0</v>
      </c>
      <c r="S2562" s="75" t="s">
        <v>8324</v>
      </c>
    </row>
    <row r="2563" spans="1:19" outlineLevel="1">
      <c r="A2563" s="75"/>
      <c r="B2563" s="69">
        <v>45000</v>
      </c>
      <c r="C2563" s="70" t="s">
        <v>4053</v>
      </c>
      <c r="D2563" s="70" t="s">
        <v>2256</v>
      </c>
      <c r="E2563" s="70" t="s">
        <v>2648</v>
      </c>
      <c r="F2563" s="71">
        <v>340315</v>
      </c>
      <c r="G2563" s="72" t="s">
        <v>2255</v>
      </c>
      <c r="H2563" s="71">
        <v>34032</v>
      </c>
      <c r="I2563" s="70" t="s">
        <v>2308</v>
      </c>
      <c r="J2563" s="70" t="s">
        <v>2309</v>
      </c>
      <c r="K2563" s="73">
        <f t="shared" si="159"/>
        <v>13638</v>
      </c>
      <c r="L2563" s="74">
        <f t="shared" si="160"/>
        <v>374347</v>
      </c>
      <c r="M2563" s="75" t="str">
        <f t="shared" si="161"/>
        <v/>
      </c>
      <c r="N2563" s="75"/>
      <c r="O2563" s="75"/>
      <c r="P2563" s="75"/>
      <c r="Q2563" s="75">
        <f>+VLOOKUP(K2563,'20,04,2023'!Q$20:R$1052,2,0)</f>
        <v>374347</v>
      </c>
      <c r="R2563" s="74">
        <f t="shared" si="165"/>
        <v>0</v>
      </c>
      <c r="S2563" s="75" t="s">
        <v>8324</v>
      </c>
    </row>
    <row r="2564" spans="1:19" outlineLevel="1">
      <c r="A2564" s="75"/>
      <c r="B2564" s="69">
        <v>45000</v>
      </c>
      <c r="C2564" s="70" t="s">
        <v>4054</v>
      </c>
      <c r="D2564" s="70" t="s">
        <v>2256</v>
      </c>
      <c r="E2564" s="70" t="s">
        <v>2650</v>
      </c>
      <c r="F2564" s="71">
        <v>340315</v>
      </c>
      <c r="G2564" s="72" t="s">
        <v>2255</v>
      </c>
      <c r="H2564" s="71">
        <v>34032</v>
      </c>
      <c r="I2564" s="70" t="s">
        <v>2308</v>
      </c>
      <c r="J2564" s="70" t="s">
        <v>2309</v>
      </c>
      <c r="K2564" s="73">
        <f t="shared" ref="K2564:K2627" si="166">+C2564*1</f>
        <v>13639</v>
      </c>
      <c r="L2564" s="74">
        <f t="shared" ref="L2564:L2627" si="167">+F2564+H2564</f>
        <v>374347</v>
      </c>
      <c r="M2564" s="75" t="str">
        <f t="shared" ref="M2564:M2627" si="168">+IF(L2564&gt;=0,"","HT")</f>
        <v/>
      </c>
      <c r="N2564" s="75"/>
      <c r="O2564" s="75"/>
      <c r="P2564" s="75"/>
      <c r="Q2564" s="75">
        <f>+VLOOKUP(K2564,'20,04,2023'!Q$20:R$1052,2,0)</f>
        <v>374347</v>
      </c>
      <c r="R2564" s="74">
        <f t="shared" si="165"/>
        <v>0</v>
      </c>
      <c r="S2564" s="75" t="s">
        <v>8324</v>
      </c>
    </row>
    <row r="2565" spans="1:19" hidden="1">
      <c r="B2565" s="33">
        <v>44961</v>
      </c>
      <c r="C2565" s="34" t="s">
        <v>7465</v>
      </c>
      <c r="D2565" s="34" t="s">
        <v>5241</v>
      </c>
      <c r="E2565" s="34" t="s">
        <v>7466</v>
      </c>
      <c r="F2565" s="35">
        <v>-61275</v>
      </c>
      <c r="G2565" s="36" t="s">
        <v>2568</v>
      </c>
      <c r="H2565" s="35">
        <v>-4902</v>
      </c>
      <c r="I2565" s="34" t="s">
        <v>2532</v>
      </c>
      <c r="J2565" s="34" t="s">
        <v>7458</v>
      </c>
      <c r="K2565" s="50">
        <f t="shared" si="166"/>
        <v>177</v>
      </c>
      <c r="L2565" s="38">
        <f t="shared" si="167"/>
        <v>-66177</v>
      </c>
      <c r="M2565" t="str">
        <f t="shared" si="168"/>
        <v>HT</v>
      </c>
      <c r="Q2565" t="e">
        <f>+VLOOKUP(K2565,'22.04.2023'!O$182:P$408,2,0)</f>
        <v>#N/A</v>
      </c>
      <c r="R2565" s="38" t="e">
        <f>+L2565-Q2565</f>
        <v>#N/A</v>
      </c>
    </row>
    <row r="2566" spans="1:19" hidden="1">
      <c r="B2566" s="33">
        <v>44961</v>
      </c>
      <c r="C2566" s="34" t="s">
        <v>5433</v>
      </c>
      <c r="D2566" s="34" t="s">
        <v>5241</v>
      </c>
      <c r="E2566" s="34" t="s">
        <v>7466</v>
      </c>
      <c r="F2566" s="35">
        <v>-567883</v>
      </c>
      <c r="G2566" s="36" t="s">
        <v>2255</v>
      </c>
      <c r="H2566" s="35">
        <v>-56788</v>
      </c>
      <c r="I2566" s="34" t="s">
        <v>2532</v>
      </c>
      <c r="J2566" s="34" t="s">
        <v>7458</v>
      </c>
      <c r="K2566" s="50">
        <f t="shared" si="166"/>
        <v>178</v>
      </c>
      <c r="L2566" s="38">
        <f t="shared" si="167"/>
        <v>-624671</v>
      </c>
      <c r="M2566" t="str">
        <f t="shared" si="168"/>
        <v>HT</v>
      </c>
      <c r="Q2566">
        <v>0</v>
      </c>
      <c r="R2566" s="38">
        <f>+L2566-Q2566</f>
        <v>-624671</v>
      </c>
      <c r="S2566" s="75"/>
    </row>
    <row r="2567" spans="1:19" outlineLevel="1">
      <c r="A2567" s="75"/>
      <c r="B2567" s="69">
        <v>45000</v>
      </c>
      <c r="C2567" s="70" t="s">
        <v>4058</v>
      </c>
      <c r="D2567" s="70" t="s">
        <v>2256</v>
      </c>
      <c r="E2567" s="70" t="s">
        <v>4059</v>
      </c>
      <c r="F2567" s="71">
        <v>340315</v>
      </c>
      <c r="G2567" s="72" t="s">
        <v>2255</v>
      </c>
      <c r="H2567" s="71">
        <v>34032</v>
      </c>
      <c r="I2567" s="70" t="s">
        <v>2308</v>
      </c>
      <c r="J2567" s="70" t="s">
        <v>2309</v>
      </c>
      <c r="K2567" s="73">
        <f t="shared" si="166"/>
        <v>13642</v>
      </c>
      <c r="L2567" s="74">
        <f t="shared" si="167"/>
        <v>374347</v>
      </c>
      <c r="M2567" s="75" t="str">
        <f t="shared" si="168"/>
        <v/>
      </c>
      <c r="N2567" s="75"/>
      <c r="O2567" s="75"/>
      <c r="P2567" s="75"/>
      <c r="Q2567" s="75">
        <f>+VLOOKUP(K2567,'20,04,2023'!Q$20:R$1052,2,0)</f>
        <v>374347</v>
      </c>
      <c r="R2567" s="74">
        <f>Q2567-L2567</f>
        <v>0</v>
      </c>
      <c r="S2567" s="75" t="s">
        <v>8324</v>
      </c>
    </row>
    <row r="2568" spans="1:19" hidden="1" outlineLevel="1">
      <c r="B2568" s="33">
        <v>45000</v>
      </c>
      <c r="C2568" s="34" t="s">
        <v>4060</v>
      </c>
      <c r="D2568" s="34" t="s">
        <v>2256</v>
      </c>
      <c r="E2568" s="34" t="s">
        <v>2458</v>
      </c>
      <c r="F2568" s="35">
        <v>1783110</v>
      </c>
      <c r="G2568" s="36" t="s">
        <v>2255</v>
      </c>
      <c r="H2568" s="35">
        <v>178311</v>
      </c>
      <c r="I2568" s="34" t="s">
        <v>2308</v>
      </c>
      <c r="J2568" s="34" t="s">
        <v>2309</v>
      </c>
      <c r="K2568" s="50">
        <f t="shared" si="166"/>
        <v>13643</v>
      </c>
      <c r="L2568" s="38">
        <f t="shared" si="167"/>
        <v>1961421</v>
      </c>
      <c r="M2568" t="str">
        <f t="shared" si="168"/>
        <v/>
      </c>
    </row>
    <row r="2569" spans="1:19" outlineLevel="1">
      <c r="A2569" s="75"/>
      <c r="B2569" s="69">
        <v>45000</v>
      </c>
      <c r="C2569" s="70" t="s">
        <v>4061</v>
      </c>
      <c r="D2569" s="70" t="s">
        <v>2256</v>
      </c>
      <c r="E2569" s="70" t="s">
        <v>4062</v>
      </c>
      <c r="F2569" s="71">
        <v>340315</v>
      </c>
      <c r="G2569" s="72" t="s">
        <v>2255</v>
      </c>
      <c r="H2569" s="71">
        <v>34032</v>
      </c>
      <c r="I2569" s="70" t="s">
        <v>2308</v>
      </c>
      <c r="J2569" s="70" t="s">
        <v>2309</v>
      </c>
      <c r="K2569" s="73">
        <f t="shared" si="166"/>
        <v>13644</v>
      </c>
      <c r="L2569" s="74">
        <f t="shared" si="167"/>
        <v>374347</v>
      </c>
      <c r="M2569" s="75" t="str">
        <f t="shared" si="168"/>
        <v/>
      </c>
      <c r="N2569" s="75"/>
      <c r="O2569" s="75"/>
      <c r="P2569" s="75"/>
      <c r="Q2569" s="75">
        <f>+VLOOKUP(K2569,'20,04,2023'!Q$20:R$1052,2,0)</f>
        <v>374347</v>
      </c>
      <c r="R2569" s="74">
        <f>Q2569-L2569</f>
        <v>0</v>
      </c>
      <c r="S2569" s="75" t="s">
        <v>8324</v>
      </c>
    </row>
    <row r="2570" spans="1:19" s="75" customFormat="1" outlineLevel="1">
      <c r="B2570" s="69">
        <v>45000</v>
      </c>
      <c r="C2570" s="70" t="s">
        <v>4063</v>
      </c>
      <c r="D2570" s="70" t="s">
        <v>2256</v>
      </c>
      <c r="E2570" s="70" t="s">
        <v>3660</v>
      </c>
      <c r="F2570" s="71">
        <v>367155</v>
      </c>
      <c r="G2570" s="72" t="s">
        <v>2255</v>
      </c>
      <c r="H2570" s="71">
        <v>36716</v>
      </c>
      <c r="I2570" s="70" t="s">
        <v>2308</v>
      </c>
      <c r="J2570" s="70" t="s">
        <v>2309</v>
      </c>
      <c r="K2570" s="73">
        <f t="shared" si="166"/>
        <v>13645</v>
      </c>
      <c r="L2570" s="74">
        <f t="shared" si="167"/>
        <v>403871</v>
      </c>
      <c r="M2570" s="75" t="str">
        <f t="shared" si="168"/>
        <v/>
      </c>
      <c r="Q2570" s="75">
        <f>+VLOOKUP(K2570,'20,04,2023'!Q$20:R$1052,2,0)</f>
        <v>403871</v>
      </c>
      <c r="R2570" s="74">
        <f>Q2570-L2570</f>
        <v>0</v>
      </c>
      <c r="S2570" s="75" t="s">
        <v>8324</v>
      </c>
    </row>
    <row r="2571" spans="1:19" outlineLevel="1">
      <c r="A2571" s="75"/>
      <c r="B2571" s="69">
        <v>45000</v>
      </c>
      <c r="C2571" s="70" t="s">
        <v>4064</v>
      </c>
      <c r="D2571" s="70" t="s">
        <v>2256</v>
      </c>
      <c r="E2571" s="70" t="s">
        <v>2661</v>
      </c>
      <c r="F2571" s="71">
        <v>340315</v>
      </c>
      <c r="G2571" s="72" t="s">
        <v>2255</v>
      </c>
      <c r="H2571" s="71">
        <v>34032</v>
      </c>
      <c r="I2571" s="70" t="s">
        <v>2308</v>
      </c>
      <c r="J2571" s="70" t="s">
        <v>2309</v>
      </c>
      <c r="K2571" s="73">
        <f t="shared" si="166"/>
        <v>13646</v>
      </c>
      <c r="L2571" s="74">
        <f t="shared" si="167"/>
        <v>374347</v>
      </c>
      <c r="M2571" s="75" t="str">
        <f t="shared" si="168"/>
        <v/>
      </c>
      <c r="N2571" s="75"/>
      <c r="O2571" s="75"/>
      <c r="P2571" s="75"/>
      <c r="Q2571" s="75">
        <f>+VLOOKUP(K2571,'20,04,2023'!Q$20:R$1052,2,0)</f>
        <v>374347</v>
      </c>
      <c r="R2571" s="74">
        <f>Q2571-L2571</f>
        <v>0</v>
      </c>
      <c r="S2571" s="75" t="s">
        <v>8324</v>
      </c>
    </row>
    <row r="2572" spans="1:19" hidden="1" outlineLevel="1">
      <c r="B2572" s="33">
        <v>45000</v>
      </c>
      <c r="C2572" s="34" t="s">
        <v>4065</v>
      </c>
      <c r="D2572" s="34" t="s">
        <v>2256</v>
      </c>
      <c r="E2572" s="34" t="s">
        <v>2663</v>
      </c>
      <c r="F2572" s="35">
        <v>1110580</v>
      </c>
      <c r="G2572" s="36" t="s">
        <v>2255</v>
      </c>
      <c r="H2572" s="35">
        <v>111058</v>
      </c>
      <c r="I2572" s="34" t="s">
        <v>2308</v>
      </c>
      <c r="J2572" s="34" t="s">
        <v>2309</v>
      </c>
      <c r="K2572" s="50">
        <f t="shared" si="166"/>
        <v>13647</v>
      </c>
      <c r="L2572" s="38">
        <f t="shared" si="167"/>
        <v>1221638</v>
      </c>
      <c r="M2572" t="str">
        <f t="shared" si="168"/>
        <v/>
      </c>
    </row>
    <row r="2573" spans="1:19" hidden="1" outlineLevel="1">
      <c r="B2573" s="33">
        <v>45000</v>
      </c>
      <c r="C2573" s="34" t="s">
        <v>4066</v>
      </c>
      <c r="D2573" s="34" t="s">
        <v>2256</v>
      </c>
      <c r="E2573" s="34" t="s">
        <v>2663</v>
      </c>
      <c r="F2573" s="35">
        <v>340315</v>
      </c>
      <c r="G2573" s="36" t="s">
        <v>2255</v>
      </c>
      <c r="H2573" s="35">
        <v>34032</v>
      </c>
      <c r="I2573" s="34" t="s">
        <v>2308</v>
      </c>
      <c r="J2573" s="34" t="s">
        <v>2309</v>
      </c>
      <c r="K2573" s="50">
        <f t="shared" si="166"/>
        <v>13648</v>
      </c>
      <c r="L2573" s="38">
        <f t="shared" si="167"/>
        <v>374347</v>
      </c>
      <c r="M2573" t="str">
        <f t="shared" si="168"/>
        <v/>
      </c>
    </row>
    <row r="2574" spans="1:19" outlineLevel="1">
      <c r="A2574" s="75"/>
      <c r="B2574" s="69">
        <v>45000</v>
      </c>
      <c r="C2574" s="70" t="s">
        <v>4067</v>
      </c>
      <c r="D2574" s="70" t="s">
        <v>2256</v>
      </c>
      <c r="E2574" s="70" t="s">
        <v>4068</v>
      </c>
      <c r="F2574" s="71">
        <v>340315</v>
      </c>
      <c r="G2574" s="72" t="s">
        <v>2255</v>
      </c>
      <c r="H2574" s="71">
        <v>34032</v>
      </c>
      <c r="I2574" s="70" t="s">
        <v>2308</v>
      </c>
      <c r="J2574" s="70" t="s">
        <v>2309</v>
      </c>
      <c r="K2574" s="73">
        <f t="shared" si="166"/>
        <v>13649</v>
      </c>
      <c r="L2574" s="74">
        <f t="shared" si="167"/>
        <v>374347</v>
      </c>
      <c r="M2574" s="75" t="str">
        <f t="shared" si="168"/>
        <v/>
      </c>
      <c r="N2574" s="75"/>
      <c r="O2574" s="75"/>
      <c r="P2574" s="75"/>
      <c r="Q2574" s="75">
        <f>+VLOOKUP(K2574,'20,04,2023'!Q$20:R$1052,2,0)</f>
        <v>374347</v>
      </c>
      <c r="R2574" s="74">
        <f>Q2574-L2574</f>
        <v>0</v>
      </c>
      <c r="S2574" s="75" t="s">
        <v>8324</v>
      </c>
    </row>
    <row r="2575" spans="1:19" outlineLevel="1">
      <c r="A2575" s="75"/>
      <c r="B2575" s="69">
        <v>45000</v>
      </c>
      <c r="C2575" s="70" t="s">
        <v>4069</v>
      </c>
      <c r="D2575" s="70" t="s">
        <v>2256</v>
      </c>
      <c r="E2575" s="70" t="s">
        <v>4070</v>
      </c>
      <c r="F2575" s="71">
        <v>2234560</v>
      </c>
      <c r="G2575" s="72" t="s">
        <v>2255</v>
      </c>
      <c r="H2575" s="71">
        <v>223456</v>
      </c>
      <c r="I2575" s="70" t="s">
        <v>2396</v>
      </c>
      <c r="J2575" s="70" t="s">
        <v>2397</v>
      </c>
      <c r="K2575" s="73">
        <f t="shared" si="166"/>
        <v>13651</v>
      </c>
      <c r="L2575" s="74">
        <f t="shared" si="167"/>
        <v>2458016</v>
      </c>
      <c r="M2575" s="75" t="str">
        <f t="shared" si="168"/>
        <v/>
      </c>
      <c r="N2575" s="75"/>
      <c r="O2575" s="75"/>
      <c r="P2575" s="75"/>
      <c r="Q2575" s="75">
        <f>+VLOOKUP(K2575,'20,04,2023'!Q$20:R$1052,2,0)</f>
        <v>2458016</v>
      </c>
      <c r="R2575" s="74">
        <f>Q2575-L2575</f>
        <v>0</v>
      </c>
      <c r="S2575" s="75" t="s">
        <v>8324</v>
      </c>
    </row>
    <row r="2576" spans="1:19" outlineLevel="1">
      <c r="A2576" s="75"/>
      <c r="B2576" s="69">
        <v>45000</v>
      </c>
      <c r="C2576" s="70" t="s">
        <v>4071</v>
      </c>
      <c r="D2576" s="70" t="s">
        <v>2256</v>
      </c>
      <c r="E2576" s="70" t="s">
        <v>2393</v>
      </c>
      <c r="F2576" s="71">
        <v>553467</v>
      </c>
      <c r="G2576" s="72" t="s">
        <v>2255</v>
      </c>
      <c r="H2576" s="71">
        <v>55347</v>
      </c>
      <c r="I2576" s="70" t="s">
        <v>2308</v>
      </c>
      <c r="J2576" s="70" t="s">
        <v>2309</v>
      </c>
      <c r="K2576" s="73">
        <f t="shared" si="166"/>
        <v>13652</v>
      </c>
      <c r="L2576" s="74">
        <f t="shared" si="167"/>
        <v>608814</v>
      </c>
      <c r="M2576" s="75" t="str">
        <f t="shared" si="168"/>
        <v/>
      </c>
      <c r="N2576" s="75"/>
      <c r="O2576" s="75"/>
      <c r="P2576" s="75"/>
      <c r="Q2576" s="75">
        <f>+VLOOKUP(K2576,'20,04,2023'!Q$20:R$1052,2,0)</f>
        <v>608814</v>
      </c>
      <c r="R2576" s="74">
        <f>Q2576-L2576</f>
        <v>0</v>
      </c>
      <c r="S2576" s="75" t="s">
        <v>8324</v>
      </c>
    </row>
    <row r="2577" spans="1:19">
      <c r="A2577" s="75"/>
      <c r="B2577" s="69">
        <v>45007</v>
      </c>
      <c r="C2577" s="70" t="s">
        <v>7114</v>
      </c>
      <c r="D2577" s="70" t="s">
        <v>5241</v>
      </c>
      <c r="E2577" s="70" t="s">
        <v>5481</v>
      </c>
      <c r="F2577" s="71">
        <v>-131857</v>
      </c>
      <c r="G2577" s="72" t="s">
        <v>2255</v>
      </c>
      <c r="H2577" s="71">
        <v>-13186</v>
      </c>
      <c r="I2577" s="70" t="s">
        <v>2532</v>
      </c>
      <c r="J2577" s="70" t="s">
        <v>7458</v>
      </c>
      <c r="K2577" s="73">
        <f t="shared" si="166"/>
        <v>450</v>
      </c>
      <c r="L2577" s="74">
        <f t="shared" si="167"/>
        <v>-145043</v>
      </c>
      <c r="M2577" s="75" t="str">
        <f t="shared" si="168"/>
        <v>HT</v>
      </c>
      <c r="N2577" s="75"/>
      <c r="O2577" s="75"/>
      <c r="P2577" s="75"/>
      <c r="Q2577" s="75">
        <f>+VLOOKUP(K2577,'20,04,2023'!Q$25:R$1054,2,0)</f>
        <v>-145043</v>
      </c>
      <c r="R2577" s="74">
        <f>+L2577-Q2577</f>
        <v>0</v>
      </c>
      <c r="S2577" s="75" t="s">
        <v>8323</v>
      </c>
    </row>
    <row r="2578" spans="1:19" outlineLevel="1">
      <c r="A2578" s="75"/>
      <c r="B2578" s="69">
        <v>45000</v>
      </c>
      <c r="C2578" s="70" t="s">
        <v>4073</v>
      </c>
      <c r="D2578" s="70" t="s">
        <v>2256</v>
      </c>
      <c r="E2578" s="70" t="s">
        <v>4068</v>
      </c>
      <c r="F2578" s="71">
        <v>1173355</v>
      </c>
      <c r="G2578" s="72" t="s">
        <v>2255</v>
      </c>
      <c r="H2578" s="71">
        <v>117336</v>
      </c>
      <c r="I2578" s="70" t="s">
        <v>2308</v>
      </c>
      <c r="J2578" s="70" t="s">
        <v>2309</v>
      </c>
      <c r="K2578" s="73">
        <f t="shared" si="166"/>
        <v>13654</v>
      </c>
      <c r="L2578" s="74">
        <f t="shared" si="167"/>
        <v>1290691</v>
      </c>
      <c r="M2578" s="75" t="str">
        <f t="shared" si="168"/>
        <v/>
      </c>
      <c r="N2578" s="75"/>
      <c r="O2578" s="75"/>
      <c r="P2578" s="75"/>
      <c r="Q2578" s="75">
        <f>+VLOOKUP(K2578,'20,04,2023'!Q$20:R$1052,2,0)</f>
        <v>1290691</v>
      </c>
      <c r="R2578" s="74">
        <f>Q2578-L2578</f>
        <v>0</v>
      </c>
      <c r="S2578" s="75" t="s">
        <v>8324</v>
      </c>
    </row>
    <row r="2579" spans="1:19" hidden="1" outlineLevel="1">
      <c r="B2579" s="33">
        <v>45000</v>
      </c>
      <c r="C2579" s="34" t="s">
        <v>4074</v>
      </c>
      <c r="D2579" s="34" t="s">
        <v>2256</v>
      </c>
      <c r="E2579" s="34" t="s">
        <v>4068</v>
      </c>
      <c r="F2579" s="35">
        <v>254520</v>
      </c>
      <c r="G2579" s="36" t="s">
        <v>2255</v>
      </c>
      <c r="H2579" s="35">
        <v>25452</v>
      </c>
      <c r="I2579" s="34" t="s">
        <v>2308</v>
      </c>
      <c r="J2579" s="34" t="s">
        <v>2309</v>
      </c>
      <c r="K2579" s="50">
        <f t="shared" si="166"/>
        <v>13655</v>
      </c>
      <c r="L2579" s="38">
        <f t="shared" si="167"/>
        <v>279972</v>
      </c>
      <c r="M2579" t="str">
        <f t="shared" si="168"/>
        <v/>
      </c>
    </row>
    <row r="2580" spans="1:19">
      <c r="A2580" s="75"/>
      <c r="B2580" s="69">
        <v>45015</v>
      </c>
      <c r="C2580" s="70" t="s">
        <v>5756</v>
      </c>
      <c r="D2580" s="70" t="s">
        <v>5241</v>
      </c>
      <c r="E2580" s="70" t="s">
        <v>7113</v>
      </c>
      <c r="F2580" s="71">
        <v>-518706</v>
      </c>
      <c r="G2580" s="72" t="s">
        <v>2255</v>
      </c>
      <c r="H2580" s="71">
        <v>-51874</v>
      </c>
      <c r="I2580" s="70" t="s">
        <v>2532</v>
      </c>
      <c r="J2580" s="70" t="s">
        <v>7458</v>
      </c>
      <c r="K2580" s="73">
        <f t="shared" si="166"/>
        <v>493</v>
      </c>
      <c r="L2580" s="74">
        <f t="shared" si="167"/>
        <v>-570580</v>
      </c>
      <c r="M2580" s="75" t="str">
        <f t="shared" si="168"/>
        <v>HT</v>
      </c>
      <c r="N2580" s="75"/>
      <c r="O2580" s="75"/>
      <c r="P2580" s="75"/>
      <c r="Q2580" s="75">
        <f>+VLOOKUP(K2580,'20,04,2023'!Q$25:R$1054,2,0)</f>
        <v>-570580</v>
      </c>
      <c r="R2580" s="74">
        <f>+L2580-Q2580</f>
        <v>0</v>
      </c>
      <c r="S2580" s="75" t="s">
        <v>8323</v>
      </c>
    </row>
    <row r="2581" spans="1:19" hidden="1">
      <c r="B2581" s="33">
        <v>45015</v>
      </c>
      <c r="C2581" s="34" t="s">
        <v>5760</v>
      </c>
      <c r="D2581" s="34" t="s">
        <v>5241</v>
      </c>
      <c r="E2581" s="34" t="s">
        <v>7491</v>
      </c>
      <c r="F2581" s="35">
        <v>-110250</v>
      </c>
      <c r="G2581" s="36" t="s">
        <v>2255</v>
      </c>
      <c r="H2581" s="35">
        <v>-11025</v>
      </c>
      <c r="I2581" s="34" t="s">
        <v>2532</v>
      </c>
      <c r="J2581" s="34" t="s">
        <v>7458</v>
      </c>
      <c r="K2581" s="50">
        <f t="shared" si="166"/>
        <v>495</v>
      </c>
      <c r="L2581" s="38">
        <f t="shared" si="167"/>
        <v>-121275</v>
      </c>
      <c r="M2581" t="str">
        <f t="shared" si="168"/>
        <v>HT</v>
      </c>
      <c r="Q2581" t="e">
        <f>+VLOOKUP(K2581,'22.04.2023'!O$182:P$408,2,0)</f>
        <v>#N/A</v>
      </c>
      <c r="R2581" s="38" t="e">
        <f>+L2581-Q2581</f>
        <v>#N/A</v>
      </c>
    </row>
    <row r="2582" spans="1:19" outlineLevel="1">
      <c r="A2582" s="75"/>
      <c r="B2582" s="69">
        <v>45000</v>
      </c>
      <c r="C2582" s="70" t="s">
        <v>4079</v>
      </c>
      <c r="D2582" s="70" t="s">
        <v>2256</v>
      </c>
      <c r="E2582" s="70" t="s">
        <v>3415</v>
      </c>
      <c r="F2582" s="71">
        <v>340315</v>
      </c>
      <c r="G2582" s="72" t="s">
        <v>2255</v>
      </c>
      <c r="H2582" s="71">
        <v>34032</v>
      </c>
      <c r="I2582" s="70" t="s">
        <v>2308</v>
      </c>
      <c r="J2582" s="70" t="s">
        <v>2309</v>
      </c>
      <c r="K2582" s="73">
        <f t="shared" si="166"/>
        <v>13658</v>
      </c>
      <c r="L2582" s="74">
        <f t="shared" si="167"/>
        <v>374347</v>
      </c>
      <c r="M2582" s="75" t="str">
        <f t="shared" si="168"/>
        <v/>
      </c>
      <c r="N2582" s="75"/>
      <c r="O2582" s="75"/>
      <c r="P2582" s="75"/>
      <c r="Q2582" s="75">
        <f>+VLOOKUP(K2582,'20,04,2023'!Q$20:R$1052,2,0)</f>
        <v>374347</v>
      </c>
      <c r="R2582" s="74">
        <f>Q2582-L2582</f>
        <v>0</v>
      </c>
      <c r="S2582" s="75" t="s">
        <v>8324</v>
      </c>
    </row>
    <row r="2583" spans="1:19" outlineLevel="1">
      <c r="A2583" s="75"/>
      <c r="B2583" s="69">
        <v>45000</v>
      </c>
      <c r="C2583" s="70" t="s">
        <v>4080</v>
      </c>
      <c r="D2583" s="70" t="s">
        <v>2256</v>
      </c>
      <c r="E2583" s="70" t="s">
        <v>2527</v>
      </c>
      <c r="F2583" s="71">
        <v>726000</v>
      </c>
      <c r="G2583" s="72" t="s">
        <v>2255</v>
      </c>
      <c r="H2583" s="71">
        <v>72600</v>
      </c>
      <c r="I2583" s="70" t="s">
        <v>2308</v>
      </c>
      <c r="J2583" s="70" t="s">
        <v>2309</v>
      </c>
      <c r="K2583" s="73">
        <f t="shared" si="166"/>
        <v>13659</v>
      </c>
      <c r="L2583" s="74">
        <f t="shared" si="167"/>
        <v>798600</v>
      </c>
      <c r="M2583" s="75" t="str">
        <f t="shared" si="168"/>
        <v/>
      </c>
      <c r="N2583" s="75"/>
      <c r="O2583" s="75"/>
      <c r="P2583" s="75"/>
      <c r="Q2583" s="75">
        <f>+VLOOKUP(K2583,'20,04,2023'!Q$20:R$1052,2,0)</f>
        <v>798600</v>
      </c>
      <c r="R2583" s="74">
        <f>Q2583-L2583</f>
        <v>0</v>
      </c>
      <c r="S2583" s="75" t="s">
        <v>8324</v>
      </c>
    </row>
    <row r="2584" spans="1:19" outlineLevel="1">
      <c r="A2584" s="75"/>
      <c r="B2584" s="69">
        <v>45000</v>
      </c>
      <c r="C2584" s="70" t="s">
        <v>4081</v>
      </c>
      <c r="D2584" s="70" t="s">
        <v>2256</v>
      </c>
      <c r="E2584" s="70" t="s">
        <v>2527</v>
      </c>
      <c r="F2584" s="71">
        <v>340315</v>
      </c>
      <c r="G2584" s="72" t="s">
        <v>2255</v>
      </c>
      <c r="H2584" s="71">
        <v>34032</v>
      </c>
      <c r="I2584" s="70" t="s">
        <v>2308</v>
      </c>
      <c r="J2584" s="70" t="s">
        <v>2309</v>
      </c>
      <c r="K2584" s="73">
        <f t="shared" si="166"/>
        <v>13660</v>
      </c>
      <c r="L2584" s="74">
        <f t="shared" si="167"/>
        <v>374347</v>
      </c>
      <c r="M2584" s="75" t="str">
        <f t="shared" si="168"/>
        <v/>
      </c>
      <c r="N2584" s="75"/>
      <c r="O2584" s="75"/>
      <c r="P2584" s="75"/>
      <c r="Q2584" s="75">
        <f>+VLOOKUP(K2584,'20,04,2023'!Q$20:R$1052,2,0)</f>
        <v>374347</v>
      </c>
      <c r="R2584" s="74">
        <f>Q2584-L2584</f>
        <v>0</v>
      </c>
      <c r="S2584" s="75" t="s">
        <v>8324</v>
      </c>
    </row>
    <row r="2585" spans="1:19" hidden="1">
      <c r="B2585" s="33">
        <v>45036</v>
      </c>
      <c r="C2585" s="34" t="s">
        <v>5240</v>
      </c>
      <c r="D2585" s="34" t="s">
        <v>5241</v>
      </c>
      <c r="E2585" s="34" t="s">
        <v>7495</v>
      </c>
      <c r="F2585" s="35">
        <v>-385466</v>
      </c>
      <c r="G2585" s="36" t="s">
        <v>2255</v>
      </c>
      <c r="H2585" s="35">
        <v>-38547</v>
      </c>
      <c r="I2585" s="34" t="s">
        <v>2532</v>
      </c>
      <c r="J2585" s="34" t="s">
        <v>7458</v>
      </c>
      <c r="K2585" s="50">
        <f t="shared" si="166"/>
        <v>668</v>
      </c>
      <c r="L2585" s="38">
        <f t="shared" si="167"/>
        <v>-424013</v>
      </c>
      <c r="M2585" t="str">
        <f t="shared" si="168"/>
        <v>HT</v>
      </c>
      <c r="Q2585" t="e">
        <f>+VLOOKUP(K2585,'22.04.2023'!O$182:P$408,2,0)</f>
        <v>#N/A</v>
      </c>
      <c r="R2585" s="38" t="e">
        <f>+L2585-Q2585</f>
        <v>#N/A</v>
      </c>
    </row>
    <row r="2586" spans="1:19" hidden="1">
      <c r="B2586" s="33">
        <v>45036</v>
      </c>
      <c r="C2586" s="34" t="s">
        <v>5893</v>
      </c>
      <c r="D2586" s="34" t="s">
        <v>5241</v>
      </c>
      <c r="E2586" s="34" t="s">
        <v>7496</v>
      </c>
      <c r="F2586" s="35">
        <v>-736200</v>
      </c>
      <c r="G2586" s="36" t="s">
        <v>2255</v>
      </c>
      <c r="H2586" s="35">
        <v>-73621</v>
      </c>
      <c r="I2586" s="34" t="s">
        <v>2532</v>
      </c>
      <c r="J2586" s="34" t="s">
        <v>7458</v>
      </c>
      <c r="K2586" s="50">
        <f t="shared" si="166"/>
        <v>669</v>
      </c>
      <c r="L2586" s="38">
        <f t="shared" si="167"/>
        <v>-809821</v>
      </c>
      <c r="M2586" t="str">
        <f t="shared" si="168"/>
        <v>HT</v>
      </c>
      <c r="Q2586" t="e">
        <f>+VLOOKUP(K2586,'22.04.2023'!O$182:P$408,2,0)</f>
        <v>#N/A</v>
      </c>
      <c r="R2586" s="38" t="e">
        <f>+L2586-Q2586</f>
        <v>#N/A</v>
      </c>
    </row>
    <row r="2587" spans="1:19" outlineLevel="1">
      <c r="A2587" s="75"/>
      <c r="B2587" s="69">
        <v>45000</v>
      </c>
      <c r="C2587" s="70" t="s">
        <v>4085</v>
      </c>
      <c r="D2587" s="70" t="s">
        <v>2256</v>
      </c>
      <c r="E2587" s="70" t="s">
        <v>4086</v>
      </c>
      <c r="F2587" s="71">
        <v>370839</v>
      </c>
      <c r="G2587" s="72" t="s">
        <v>2255</v>
      </c>
      <c r="H2587" s="71">
        <v>37084</v>
      </c>
      <c r="I2587" s="70" t="s">
        <v>2308</v>
      </c>
      <c r="J2587" s="70" t="s">
        <v>2309</v>
      </c>
      <c r="K2587" s="73">
        <f t="shared" si="166"/>
        <v>13664</v>
      </c>
      <c r="L2587" s="74">
        <f t="shared" si="167"/>
        <v>407923</v>
      </c>
      <c r="M2587" s="75" t="str">
        <f t="shared" si="168"/>
        <v/>
      </c>
      <c r="N2587" s="75"/>
      <c r="O2587" s="75"/>
      <c r="P2587" s="75"/>
      <c r="Q2587" s="75">
        <f>+VLOOKUP(K2587,'20,04,2023'!Q$20:R$1052,2,0)</f>
        <v>407923</v>
      </c>
      <c r="R2587" s="74">
        <f t="shared" ref="R2587:R2595" si="169">Q2587-L2587</f>
        <v>0</v>
      </c>
      <c r="S2587" s="75" t="s">
        <v>8324</v>
      </c>
    </row>
    <row r="2588" spans="1:19" outlineLevel="1">
      <c r="A2588" s="75"/>
      <c r="B2588" s="69">
        <v>45000</v>
      </c>
      <c r="C2588" s="70" t="s">
        <v>4087</v>
      </c>
      <c r="D2588" s="70" t="s">
        <v>2256</v>
      </c>
      <c r="E2588" s="70" t="s">
        <v>4086</v>
      </c>
      <c r="F2588" s="71">
        <v>340315</v>
      </c>
      <c r="G2588" s="72" t="s">
        <v>2255</v>
      </c>
      <c r="H2588" s="71">
        <v>34032</v>
      </c>
      <c r="I2588" s="70" t="s">
        <v>2308</v>
      </c>
      <c r="J2588" s="70" t="s">
        <v>2309</v>
      </c>
      <c r="K2588" s="73">
        <f t="shared" si="166"/>
        <v>13665</v>
      </c>
      <c r="L2588" s="74">
        <f t="shared" si="167"/>
        <v>374347</v>
      </c>
      <c r="M2588" s="75" t="str">
        <f t="shared" si="168"/>
        <v/>
      </c>
      <c r="N2588" s="75"/>
      <c r="O2588" s="75"/>
      <c r="P2588" s="75"/>
      <c r="Q2588" s="75">
        <f>+VLOOKUP(K2588,'20,04,2023'!Q$20:R$1052,2,0)</f>
        <v>374347</v>
      </c>
      <c r="R2588" s="74">
        <f t="shared" si="169"/>
        <v>0</v>
      </c>
      <c r="S2588" s="75" t="s">
        <v>8324</v>
      </c>
    </row>
    <row r="2589" spans="1:19" outlineLevel="1">
      <c r="A2589" s="75"/>
      <c r="B2589" s="69">
        <v>45000</v>
      </c>
      <c r="C2589" s="70" t="s">
        <v>4088</v>
      </c>
      <c r="D2589" s="70" t="s">
        <v>2256</v>
      </c>
      <c r="E2589" s="70" t="s">
        <v>2523</v>
      </c>
      <c r="F2589" s="71">
        <v>340315</v>
      </c>
      <c r="G2589" s="72" t="s">
        <v>2255</v>
      </c>
      <c r="H2589" s="71">
        <v>34032</v>
      </c>
      <c r="I2589" s="70" t="s">
        <v>2308</v>
      </c>
      <c r="J2589" s="70" t="s">
        <v>2309</v>
      </c>
      <c r="K2589" s="73">
        <f t="shared" si="166"/>
        <v>13666</v>
      </c>
      <c r="L2589" s="74">
        <f t="shared" si="167"/>
        <v>374347</v>
      </c>
      <c r="M2589" s="75" t="str">
        <f t="shared" si="168"/>
        <v/>
      </c>
      <c r="N2589" s="75"/>
      <c r="O2589" s="75"/>
      <c r="P2589" s="75"/>
      <c r="Q2589" s="75">
        <f>+VLOOKUP(K2589,'20,04,2023'!Q$20:R$1052,2,0)</f>
        <v>374347</v>
      </c>
      <c r="R2589" s="74">
        <f t="shared" si="169"/>
        <v>0</v>
      </c>
      <c r="S2589" s="75" t="s">
        <v>8324</v>
      </c>
    </row>
    <row r="2590" spans="1:19" outlineLevel="1">
      <c r="A2590" s="75"/>
      <c r="B2590" s="69">
        <v>45000</v>
      </c>
      <c r="C2590" s="70" t="s">
        <v>4089</v>
      </c>
      <c r="D2590" s="70" t="s">
        <v>2256</v>
      </c>
      <c r="E2590" s="70" t="s">
        <v>3851</v>
      </c>
      <c r="F2590" s="71">
        <v>951239</v>
      </c>
      <c r="G2590" s="72" t="s">
        <v>2255</v>
      </c>
      <c r="H2590" s="71">
        <v>95124</v>
      </c>
      <c r="I2590" s="70" t="s">
        <v>2308</v>
      </c>
      <c r="J2590" s="70" t="s">
        <v>2309</v>
      </c>
      <c r="K2590" s="73">
        <f t="shared" si="166"/>
        <v>13667</v>
      </c>
      <c r="L2590" s="74">
        <f t="shared" si="167"/>
        <v>1046363</v>
      </c>
      <c r="M2590" s="75" t="str">
        <f t="shared" si="168"/>
        <v/>
      </c>
      <c r="N2590" s="75"/>
      <c r="O2590" s="75"/>
      <c r="P2590" s="75"/>
      <c r="Q2590" s="75">
        <f>+VLOOKUP(K2590,'20,04,2023'!Q$20:R$1052,2,0)</f>
        <v>1046363</v>
      </c>
      <c r="R2590" s="74">
        <f t="shared" si="169"/>
        <v>0</v>
      </c>
      <c r="S2590" s="75" t="s">
        <v>8324</v>
      </c>
    </row>
    <row r="2591" spans="1:19" outlineLevel="1">
      <c r="A2591" s="75"/>
      <c r="B2591" s="69">
        <v>45000</v>
      </c>
      <c r="C2591" s="70" t="s">
        <v>4090</v>
      </c>
      <c r="D2591" s="70" t="s">
        <v>2256</v>
      </c>
      <c r="E2591" s="70" t="s">
        <v>2327</v>
      </c>
      <c r="F2591" s="71">
        <v>333174</v>
      </c>
      <c r="G2591" s="72" t="s">
        <v>2255</v>
      </c>
      <c r="H2591" s="71">
        <v>33317</v>
      </c>
      <c r="I2591" s="70" t="s">
        <v>2308</v>
      </c>
      <c r="J2591" s="70" t="s">
        <v>2309</v>
      </c>
      <c r="K2591" s="73">
        <f t="shared" si="166"/>
        <v>13668</v>
      </c>
      <c r="L2591" s="74">
        <f t="shared" si="167"/>
        <v>366491</v>
      </c>
      <c r="M2591" s="75" t="str">
        <f t="shared" si="168"/>
        <v/>
      </c>
      <c r="N2591" s="75"/>
      <c r="O2591" s="75"/>
      <c r="P2591" s="75"/>
      <c r="Q2591" s="75">
        <f>+VLOOKUP(K2591,'20,04,2023'!Q$20:R$1052,2,0)</f>
        <v>366491</v>
      </c>
      <c r="R2591" s="74">
        <f t="shared" si="169"/>
        <v>0</v>
      </c>
      <c r="S2591" s="75" t="s">
        <v>8324</v>
      </c>
    </row>
    <row r="2592" spans="1:19" outlineLevel="1">
      <c r="A2592" s="75"/>
      <c r="B2592" s="69">
        <v>45000</v>
      </c>
      <c r="C2592" s="70" t="s">
        <v>4091</v>
      </c>
      <c r="D2592" s="70" t="s">
        <v>2256</v>
      </c>
      <c r="E2592" s="70" t="s">
        <v>2323</v>
      </c>
      <c r="F2592" s="71">
        <v>181500</v>
      </c>
      <c r="G2592" s="72" t="s">
        <v>2255</v>
      </c>
      <c r="H2592" s="71">
        <v>18150</v>
      </c>
      <c r="I2592" s="70" t="s">
        <v>2308</v>
      </c>
      <c r="J2592" s="70" t="s">
        <v>2309</v>
      </c>
      <c r="K2592" s="73">
        <f t="shared" si="166"/>
        <v>13669</v>
      </c>
      <c r="L2592" s="74">
        <f t="shared" si="167"/>
        <v>199650</v>
      </c>
      <c r="M2592" s="75" t="str">
        <f t="shared" si="168"/>
        <v/>
      </c>
      <c r="N2592" s="75"/>
      <c r="O2592" s="75"/>
      <c r="P2592" s="75"/>
      <c r="Q2592" s="75">
        <f>+VLOOKUP(K2592,'20,04,2023'!Q$20:R$1052,2,0)</f>
        <v>199650</v>
      </c>
      <c r="R2592" s="74">
        <f t="shared" si="169"/>
        <v>0</v>
      </c>
      <c r="S2592" s="75" t="s">
        <v>8324</v>
      </c>
    </row>
    <row r="2593" spans="1:19" outlineLevel="1">
      <c r="A2593" s="75"/>
      <c r="B2593" s="69">
        <v>45000</v>
      </c>
      <c r="C2593" s="70" t="s">
        <v>4092</v>
      </c>
      <c r="D2593" s="70" t="s">
        <v>2256</v>
      </c>
      <c r="E2593" s="70" t="s">
        <v>2339</v>
      </c>
      <c r="F2593" s="71">
        <v>340315</v>
      </c>
      <c r="G2593" s="72" t="s">
        <v>2255</v>
      </c>
      <c r="H2593" s="71">
        <v>34032</v>
      </c>
      <c r="I2593" s="70" t="s">
        <v>2308</v>
      </c>
      <c r="J2593" s="70" t="s">
        <v>2309</v>
      </c>
      <c r="K2593" s="73">
        <f t="shared" si="166"/>
        <v>13671</v>
      </c>
      <c r="L2593" s="74">
        <f t="shared" si="167"/>
        <v>374347</v>
      </c>
      <c r="M2593" s="75" t="str">
        <f t="shared" si="168"/>
        <v/>
      </c>
      <c r="N2593" s="75"/>
      <c r="O2593" s="75"/>
      <c r="P2593" s="75"/>
      <c r="Q2593" s="75">
        <f>+VLOOKUP(K2593,'20,04,2023'!Q$20:R$1052,2,0)</f>
        <v>374347</v>
      </c>
      <c r="R2593" s="74">
        <f t="shared" si="169"/>
        <v>0</v>
      </c>
      <c r="S2593" s="75" t="s">
        <v>8324</v>
      </c>
    </row>
    <row r="2594" spans="1:19" outlineLevel="1">
      <c r="A2594" s="75"/>
      <c r="B2594" s="69">
        <v>45000</v>
      </c>
      <c r="C2594" s="70" t="s">
        <v>4093</v>
      </c>
      <c r="D2594" s="70" t="s">
        <v>2256</v>
      </c>
      <c r="E2594" s="70" t="s">
        <v>3671</v>
      </c>
      <c r="F2594" s="71">
        <v>340315</v>
      </c>
      <c r="G2594" s="72" t="s">
        <v>2255</v>
      </c>
      <c r="H2594" s="71">
        <v>34032</v>
      </c>
      <c r="I2594" s="70" t="s">
        <v>2308</v>
      </c>
      <c r="J2594" s="70" t="s">
        <v>2309</v>
      </c>
      <c r="K2594" s="73">
        <f t="shared" si="166"/>
        <v>13672</v>
      </c>
      <c r="L2594" s="74">
        <f t="shared" si="167"/>
        <v>374347</v>
      </c>
      <c r="M2594" s="75" t="str">
        <f t="shared" si="168"/>
        <v/>
      </c>
      <c r="N2594" s="75"/>
      <c r="O2594" s="75"/>
      <c r="P2594" s="75"/>
      <c r="Q2594" s="75">
        <f>+VLOOKUP(K2594,'20,04,2023'!Q$20:R$1052,2,0)</f>
        <v>374347</v>
      </c>
      <c r="R2594" s="74">
        <f t="shared" si="169"/>
        <v>0</v>
      </c>
      <c r="S2594" s="75" t="s">
        <v>8324</v>
      </c>
    </row>
    <row r="2595" spans="1:19" outlineLevel="1">
      <c r="A2595" s="75"/>
      <c r="B2595" s="69">
        <v>45000</v>
      </c>
      <c r="C2595" s="70" t="s">
        <v>4094</v>
      </c>
      <c r="D2595" s="70" t="s">
        <v>2256</v>
      </c>
      <c r="E2595" s="70" t="s">
        <v>2409</v>
      </c>
      <c r="F2595" s="71">
        <v>340315</v>
      </c>
      <c r="G2595" s="72" t="s">
        <v>2255</v>
      </c>
      <c r="H2595" s="71">
        <v>34032</v>
      </c>
      <c r="I2595" s="70" t="s">
        <v>2308</v>
      </c>
      <c r="J2595" s="70" t="s">
        <v>2309</v>
      </c>
      <c r="K2595" s="73">
        <f t="shared" si="166"/>
        <v>13673</v>
      </c>
      <c r="L2595" s="74">
        <f t="shared" si="167"/>
        <v>374347</v>
      </c>
      <c r="M2595" s="75" t="str">
        <f t="shared" si="168"/>
        <v/>
      </c>
      <c r="N2595" s="75"/>
      <c r="O2595" s="75"/>
      <c r="P2595" s="75"/>
      <c r="Q2595" s="75">
        <f>+VLOOKUP(K2595,'20,04,2023'!Q$20:R$1052,2,0)</f>
        <v>374347</v>
      </c>
      <c r="R2595" s="74">
        <f t="shared" si="169"/>
        <v>0</v>
      </c>
      <c r="S2595" s="75" t="s">
        <v>8324</v>
      </c>
    </row>
    <row r="2596" spans="1:19" hidden="1" outlineLevel="1">
      <c r="B2596" s="33">
        <v>45000</v>
      </c>
      <c r="C2596" s="34" t="s">
        <v>4095</v>
      </c>
      <c r="D2596" s="34" t="s">
        <v>2256</v>
      </c>
      <c r="E2596" s="34" t="s">
        <v>2411</v>
      </c>
      <c r="F2596" s="35">
        <v>340315</v>
      </c>
      <c r="G2596" s="36" t="s">
        <v>2255</v>
      </c>
      <c r="H2596" s="35">
        <v>34032</v>
      </c>
      <c r="I2596" s="34" t="s">
        <v>2308</v>
      </c>
      <c r="J2596" s="34" t="s">
        <v>2309</v>
      </c>
      <c r="K2596" s="50">
        <f t="shared" si="166"/>
        <v>13674</v>
      </c>
      <c r="L2596" s="38">
        <f t="shared" si="167"/>
        <v>374347</v>
      </c>
      <c r="M2596" t="str">
        <f t="shared" si="168"/>
        <v/>
      </c>
    </row>
    <row r="2597" spans="1:19" hidden="1">
      <c r="B2597" s="33">
        <v>44984</v>
      </c>
      <c r="C2597" s="34" t="s">
        <v>7133</v>
      </c>
      <c r="D2597" s="34" t="s">
        <v>7515</v>
      </c>
      <c r="E2597" s="34" t="s">
        <v>5481</v>
      </c>
      <c r="F2597" s="35">
        <v>-308528</v>
      </c>
      <c r="G2597" s="36" t="s">
        <v>2255</v>
      </c>
      <c r="H2597" s="35">
        <v>-30853</v>
      </c>
      <c r="I2597" s="34" t="s">
        <v>7499</v>
      </c>
      <c r="J2597" s="34" t="s">
        <v>7500</v>
      </c>
      <c r="K2597" s="50">
        <f t="shared" si="166"/>
        <v>156</v>
      </c>
      <c r="L2597" s="38">
        <f t="shared" si="167"/>
        <v>-339381</v>
      </c>
      <c r="M2597" t="str">
        <f t="shared" si="168"/>
        <v>HT</v>
      </c>
      <c r="Q2597">
        <v>0</v>
      </c>
      <c r="R2597" s="38">
        <f>+Q2597-L2597</f>
        <v>339381</v>
      </c>
      <c r="S2597" s="75"/>
    </row>
    <row r="2598" spans="1:19" outlineLevel="1">
      <c r="A2598" s="75"/>
      <c r="B2598" s="69">
        <v>45000</v>
      </c>
      <c r="C2598" s="70" t="s">
        <v>4097</v>
      </c>
      <c r="D2598" s="70" t="s">
        <v>2256</v>
      </c>
      <c r="E2598" s="70" t="s">
        <v>2415</v>
      </c>
      <c r="F2598" s="71">
        <v>1289600</v>
      </c>
      <c r="G2598" s="72" t="s">
        <v>2255</v>
      </c>
      <c r="H2598" s="71">
        <v>128960</v>
      </c>
      <c r="I2598" s="70" t="s">
        <v>2308</v>
      </c>
      <c r="J2598" s="70" t="s">
        <v>2309</v>
      </c>
      <c r="K2598" s="73">
        <f t="shared" si="166"/>
        <v>13676</v>
      </c>
      <c r="L2598" s="74">
        <f t="shared" si="167"/>
        <v>1418560</v>
      </c>
      <c r="M2598" s="75" t="str">
        <f t="shared" si="168"/>
        <v/>
      </c>
      <c r="N2598" s="75"/>
      <c r="O2598" s="75"/>
      <c r="P2598" s="75"/>
      <c r="Q2598" s="75">
        <f>+VLOOKUP(K2598,'20,04,2023'!Q$20:R$1052,2,0)</f>
        <v>1418560</v>
      </c>
      <c r="R2598" s="74">
        <f t="shared" ref="R2598:R2606" si="170">Q2598-L2598</f>
        <v>0</v>
      </c>
      <c r="S2598" s="75" t="s">
        <v>8324</v>
      </c>
    </row>
    <row r="2599" spans="1:19" outlineLevel="1">
      <c r="A2599" s="75"/>
      <c r="B2599" s="69">
        <v>45000</v>
      </c>
      <c r="C2599" s="70" t="s">
        <v>4098</v>
      </c>
      <c r="D2599" s="70" t="s">
        <v>2256</v>
      </c>
      <c r="E2599" s="70" t="s">
        <v>2417</v>
      </c>
      <c r="F2599" s="71">
        <v>340315</v>
      </c>
      <c r="G2599" s="72" t="s">
        <v>2255</v>
      </c>
      <c r="H2599" s="71">
        <v>34032</v>
      </c>
      <c r="I2599" s="70" t="s">
        <v>2308</v>
      </c>
      <c r="J2599" s="70" t="s">
        <v>2309</v>
      </c>
      <c r="K2599" s="73">
        <f t="shared" si="166"/>
        <v>13677</v>
      </c>
      <c r="L2599" s="74">
        <f t="shared" si="167"/>
        <v>374347</v>
      </c>
      <c r="M2599" s="75" t="str">
        <f t="shared" si="168"/>
        <v/>
      </c>
      <c r="N2599" s="75"/>
      <c r="O2599" s="75"/>
      <c r="P2599" s="75"/>
      <c r="Q2599" s="75">
        <f>+VLOOKUP(K2599,'20,04,2023'!Q$20:R$1052,2,0)</f>
        <v>374347</v>
      </c>
      <c r="R2599" s="74">
        <f t="shared" si="170"/>
        <v>0</v>
      </c>
      <c r="S2599" s="75" t="s">
        <v>8324</v>
      </c>
    </row>
    <row r="2600" spans="1:19" outlineLevel="1">
      <c r="A2600" s="75"/>
      <c r="B2600" s="69">
        <v>45000</v>
      </c>
      <c r="C2600" s="70" t="s">
        <v>4099</v>
      </c>
      <c r="D2600" s="70" t="s">
        <v>2256</v>
      </c>
      <c r="E2600" s="70" t="s">
        <v>4100</v>
      </c>
      <c r="F2600" s="71">
        <v>340315</v>
      </c>
      <c r="G2600" s="72" t="s">
        <v>2255</v>
      </c>
      <c r="H2600" s="71">
        <v>34032</v>
      </c>
      <c r="I2600" s="70" t="s">
        <v>2308</v>
      </c>
      <c r="J2600" s="70" t="s">
        <v>2309</v>
      </c>
      <c r="K2600" s="73">
        <f t="shared" si="166"/>
        <v>13678</v>
      </c>
      <c r="L2600" s="74">
        <f t="shared" si="167"/>
        <v>374347</v>
      </c>
      <c r="M2600" s="75" t="str">
        <f t="shared" si="168"/>
        <v/>
      </c>
      <c r="N2600" s="75"/>
      <c r="O2600" s="75"/>
      <c r="P2600" s="75"/>
      <c r="Q2600" s="75">
        <f>+VLOOKUP(K2600,'20,04,2023'!Q$20:R$1052,2,0)</f>
        <v>374347</v>
      </c>
      <c r="R2600" s="74">
        <f t="shared" si="170"/>
        <v>0</v>
      </c>
      <c r="S2600" s="75" t="s">
        <v>8324</v>
      </c>
    </row>
    <row r="2601" spans="1:19" outlineLevel="1">
      <c r="A2601" s="75"/>
      <c r="B2601" s="69">
        <v>45000</v>
      </c>
      <c r="C2601" s="70" t="s">
        <v>4101</v>
      </c>
      <c r="D2601" s="70" t="s">
        <v>2256</v>
      </c>
      <c r="E2601" s="70" t="s">
        <v>2419</v>
      </c>
      <c r="F2601" s="71">
        <v>340315</v>
      </c>
      <c r="G2601" s="72" t="s">
        <v>2255</v>
      </c>
      <c r="H2601" s="71">
        <v>34032</v>
      </c>
      <c r="I2601" s="70" t="s">
        <v>2308</v>
      </c>
      <c r="J2601" s="70" t="s">
        <v>2309</v>
      </c>
      <c r="K2601" s="73">
        <f t="shared" si="166"/>
        <v>13679</v>
      </c>
      <c r="L2601" s="74">
        <f t="shared" si="167"/>
        <v>374347</v>
      </c>
      <c r="M2601" s="75" t="str">
        <f t="shared" si="168"/>
        <v/>
      </c>
      <c r="N2601" s="75"/>
      <c r="O2601" s="75"/>
      <c r="P2601" s="75"/>
      <c r="Q2601" s="75">
        <f>+VLOOKUP(K2601,'20,04,2023'!Q$20:R$1052,2,0)</f>
        <v>374347</v>
      </c>
      <c r="R2601" s="74">
        <f t="shared" si="170"/>
        <v>0</v>
      </c>
      <c r="S2601" s="75" t="s">
        <v>8324</v>
      </c>
    </row>
    <row r="2602" spans="1:19" outlineLevel="1">
      <c r="A2602" s="75"/>
      <c r="B2602" s="69">
        <v>45000</v>
      </c>
      <c r="C2602" s="70" t="s">
        <v>4102</v>
      </c>
      <c r="D2602" s="70" t="s">
        <v>2256</v>
      </c>
      <c r="E2602" s="70" t="s">
        <v>3697</v>
      </c>
      <c r="F2602" s="71">
        <v>340315</v>
      </c>
      <c r="G2602" s="72" t="s">
        <v>2255</v>
      </c>
      <c r="H2602" s="71">
        <v>34032</v>
      </c>
      <c r="I2602" s="70" t="s">
        <v>2308</v>
      </c>
      <c r="J2602" s="70" t="s">
        <v>2309</v>
      </c>
      <c r="K2602" s="73">
        <f t="shared" si="166"/>
        <v>13680</v>
      </c>
      <c r="L2602" s="74">
        <f t="shared" si="167"/>
        <v>374347</v>
      </c>
      <c r="M2602" s="75" t="str">
        <f t="shared" si="168"/>
        <v/>
      </c>
      <c r="N2602" s="75"/>
      <c r="O2602" s="75"/>
      <c r="P2602" s="75"/>
      <c r="Q2602" s="75">
        <f>+VLOOKUP(K2602,'20,04,2023'!Q$20:R$1052,2,0)</f>
        <v>374347</v>
      </c>
      <c r="R2602" s="74">
        <f t="shared" si="170"/>
        <v>0</v>
      </c>
      <c r="S2602" s="75" t="s">
        <v>8324</v>
      </c>
    </row>
    <row r="2603" spans="1:19" outlineLevel="1">
      <c r="A2603" s="75"/>
      <c r="B2603" s="69">
        <v>45000</v>
      </c>
      <c r="C2603" s="70" t="s">
        <v>4103</v>
      </c>
      <c r="D2603" s="70" t="s">
        <v>2256</v>
      </c>
      <c r="E2603" s="70" t="s">
        <v>4104</v>
      </c>
      <c r="F2603" s="71">
        <v>340315</v>
      </c>
      <c r="G2603" s="72" t="s">
        <v>2255</v>
      </c>
      <c r="H2603" s="71">
        <v>34032</v>
      </c>
      <c r="I2603" s="70" t="s">
        <v>2308</v>
      </c>
      <c r="J2603" s="70" t="s">
        <v>2309</v>
      </c>
      <c r="K2603" s="73">
        <f t="shared" si="166"/>
        <v>13681</v>
      </c>
      <c r="L2603" s="74">
        <f t="shared" si="167"/>
        <v>374347</v>
      </c>
      <c r="M2603" s="75" t="str">
        <f t="shared" si="168"/>
        <v/>
      </c>
      <c r="N2603" s="75"/>
      <c r="O2603" s="75"/>
      <c r="P2603" s="75"/>
      <c r="Q2603" s="75">
        <f>+VLOOKUP(K2603,'20,04,2023'!Q$20:R$1052,2,0)</f>
        <v>374347</v>
      </c>
      <c r="R2603" s="74">
        <f t="shared" si="170"/>
        <v>0</v>
      </c>
      <c r="S2603" s="75" t="s">
        <v>8324</v>
      </c>
    </row>
    <row r="2604" spans="1:19" outlineLevel="1">
      <c r="A2604" s="75"/>
      <c r="B2604" s="69">
        <v>45000</v>
      </c>
      <c r="C2604" s="70" t="s">
        <v>4105</v>
      </c>
      <c r="D2604" s="70" t="s">
        <v>2256</v>
      </c>
      <c r="E2604" s="70" t="s">
        <v>4106</v>
      </c>
      <c r="F2604" s="71">
        <v>340315</v>
      </c>
      <c r="G2604" s="72" t="s">
        <v>2255</v>
      </c>
      <c r="H2604" s="71">
        <v>34032</v>
      </c>
      <c r="I2604" s="70" t="s">
        <v>2308</v>
      </c>
      <c r="J2604" s="70" t="s">
        <v>2309</v>
      </c>
      <c r="K2604" s="73">
        <f t="shared" si="166"/>
        <v>13682</v>
      </c>
      <c r="L2604" s="74">
        <f t="shared" si="167"/>
        <v>374347</v>
      </c>
      <c r="M2604" s="75" t="str">
        <f t="shared" si="168"/>
        <v/>
      </c>
      <c r="N2604" s="75"/>
      <c r="O2604" s="75"/>
      <c r="P2604" s="75"/>
      <c r="Q2604" s="75">
        <f>+VLOOKUP(K2604,'20,04,2023'!Q$20:R$1052,2,0)</f>
        <v>374347</v>
      </c>
      <c r="R2604" s="74">
        <f t="shared" si="170"/>
        <v>0</v>
      </c>
      <c r="S2604" s="75" t="s">
        <v>8324</v>
      </c>
    </row>
    <row r="2605" spans="1:19" outlineLevel="1">
      <c r="A2605" s="75"/>
      <c r="B2605" s="69">
        <v>45000</v>
      </c>
      <c r="C2605" s="70" t="s">
        <v>4107</v>
      </c>
      <c r="D2605" s="70" t="s">
        <v>2256</v>
      </c>
      <c r="E2605" s="70" t="s">
        <v>4108</v>
      </c>
      <c r="F2605" s="71">
        <v>340315</v>
      </c>
      <c r="G2605" s="72" t="s">
        <v>2255</v>
      </c>
      <c r="H2605" s="71">
        <v>34032</v>
      </c>
      <c r="I2605" s="70" t="s">
        <v>2308</v>
      </c>
      <c r="J2605" s="70" t="s">
        <v>2309</v>
      </c>
      <c r="K2605" s="73">
        <f t="shared" si="166"/>
        <v>13683</v>
      </c>
      <c r="L2605" s="74">
        <f t="shared" si="167"/>
        <v>374347</v>
      </c>
      <c r="M2605" s="75" t="str">
        <f t="shared" si="168"/>
        <v/>
      </c>
      <c r="N2605" s="75"/>
      <c r="O2605" s="75"/>
      <c r="P2605" s="75"/>
      <c r="Q2605" s="75">
        <f>+VLOOKUP(K2605,'20,04,2023'!Q$20:R$1052,2,0)</f>
        <v>374347</v>
      </c>
      <c r="R2605" s="74">
        <f t="shared" si="170"/>
        <v>0</v>
      </c>
      <c r="S2605" s="75" t="s">
        <v>8324</v>
      </c>
    </row>
    <row r="2606" spans="1:19" outlineLevel="1">
      <c r="A2606" s="75"/>
      <c r="B2606" s="69">
        <v>45000</v>
      </c>
      <c r="C2606" s="70" t="s">
        <v>4109</v>
      </c>
      <c r="D2606" s="70" t="s">
        <v>2256</v>
      </c>
      <c r="E2606" s="70" t="s">
        <v>4110</v>
      </c>
      <c r="F2606" s="71">
        <v>2525730</v>
      </c>
      <c r="G2606" s="72" t="s">
        <v>2255</v>
      </c>
      <c r="H2606" s="71">
        <v>252573</v>
      </c>
      <c r="I2606" s="70" t="s">
        <v>2643</v>
      </c>
      <c r="J2606" s="70" t="s">
        <v>2644</v>
      </c>
      <c r="K2606" s="73">
        <f t="shared" si="166"/>
        <v>13684</v>
      </c>
      <c r="L2606" s="74">
        <f t="shared" si="167"/>
        <v>2778303</v>
      </c>
      <c r="M2606" s="75" t="str">
        <f t="shared" si="168"/>
        <v/>
      </c>
      <c r="N2606" s="75"/>
      <c r="O2606" s="75"/>
      <c r="P2606" s="75"/>
      <c r="Q2606" s="75">
        <f>+VLOOKUP(K2606,'20,04,2023'!Q$20:R$1052,2,0)</f>
        <v>2778303</v>
      </c>
      <c r="R2606" s="74">
        <f t="shared" si="170"/>
        <v>0</v>
      </c>
      <c r="S2606" s="75" t="s">
        <v>8324</v>
      </c>
    </row>
    <row r="2607" spans="1:19" s="75" customFormat="1" hidden="1">
      <c r="A2607"/>
      <c r="B2607" s="33">
        <v>45031</v>
      </c>
      <c r="C2607" s="34" t="s">
        <v>7404</v>
      </c>
      <c r="D2607" s="34" t="s">
        <v>7515</v>
      </c>
      <c r="E2607" s="34" t="s">
        <v>7530</v>
      </c>
      <c r="F2607" s="35">
        <v>-119066</v>
      </c>
      <c r="G2607" s="36" t="s">
        <v>2255</v>
      </c>
      <c r="H2607" s="35">
        <v>-11907</v>
      </c>
      <c r="I2607" s="34" t="s">
        <v>7499</v>
      </c>
      <c r="J2607" s="34" t="s">
        <v>7500</v>
      </c>
      <c r="K2607" s="50">
        <f t="shared" si="166"/>
        <v>302</v>
      </c>
      <c r="L2607" s="38">
        <f t="shared" si="167"/>
        <v>-130973</v>
      </c>
      <c r="M2607" t="str">
        <f t="shared" si="168"/>
        <v>HT</v>
      </c>
      <c r="N2607"/>
      <c r="O2607"/>
      <c r="P2607"/>
      <c r="Q2607">
        <v>0</v>
      </c>
      <c r="R2607" s="38">
        <f>+Q2607-L2607</f>
        <v>130973</v>
      </c>
      <c r="S2607"/>
    </row>
    <row r="2608" spans="1:19" s="75" customFormat="1" hidden="1" outlineLevel="1">
      <c r="A2608"/>
      <c r="B2608" s="33">
        <v>45000</v>
      </c>
      <c r="C2608" s="34" t="s">
        <v>4112</v>
      </c>
      <c r="D2608" s="34" t="s">
        <v>2256</v>
      </c>
      <c r="E2608" s="34" t="s">
        <v>3400</v>
      </c>
      <c r="F2608" s="35">
        <v>1911760</v>
      </c>
      <c r="G2608" s="36" t="s">
        <v>2255</v>
      </c>
      <c r="H2608" s="35">
        <v>191176</v>
      </c>
      <c r="I2608" s="34" t="s">
        <v>2308</v>
      </c>
      <c r="J2608" s="34" t="s">
        <v>2309</v>
      </c>
      <c r="K2608" s="50">
        <f t="shared" si="166"/>
        <v>13687</v>
      </c>
      <c r="L2608" s="38">
        <f t="shared" si="167"/>
        <v>2102936</v>
      </c>
      <c r="M2608" t="str">
        <f t="shared" si="168"/>
        <v/>
      </c>
      <c r="N2608"/>
      <c r="O2608"/>
      <c r="P2608"/>
      <c r="Q2608"/>
      <c r="R2608"/>
      <c r="S2608"/>
    </row>
    <row r="2609" spans="1:19" hidden="1" collapsed="1">
      <c r="B2609" s="33">
        <v>45038</v>
      </c>
      <c r="C2609" s="34" t="s">
        <v>5266</v>
      </c>
      <c r="D2609" s="34" t="s">
        <v>7515</v>
      </c>
      <c r="E2609" s="34" t="s">
        <v>7533</v>
      </c>
      <c r="F2609" s="35">
        <v>-273342</v>
      </c>
      <c r="G2609" s="36" t="s">
        <v>2255</v>
      </c>
      <c r="H2609" s="35">
        <v>-27334</v>
      </c>
      <c r="I2609" s="34" t="s">
        <v>7499</v>
      </c>
      <c r="J2609" s="34" t="s">
        <v>7500</v>
      </c>
      <c r="K2609" s="50">
        <f t="shared" si="166"/>
        <v>319</v>
      </c>
      <c r="L2609" s="38">
        <f t="shared" si="167"/>
        <v>-300676</v>
      </c>
      <c r="M2609" t="str">
        <f t="shared" si="168"/>
        <v>HT</v>
      </c>
      <c r="Q2609" t="e">
        <f>+VLOOKUP(K2609,'22.04.2023'!O$182:P$408,2,0)</f>
        <v>#N/A</v>
      </c>
      <c r="R2609" s="38" t="e">
        <f>+L2609-Q2609</f>
        <v>#N/A</v>
      </c>
    </row>
    <row r="2610" spans="1:19" hidden="1" outlineLevel="1">
      <c r="B2610" s="33">
        <v>45000</v>
      </c>
      <c r="C2610" s="34" t="s">
        <v>4115</v>
      </c>
      <c r="D2610" s="34" t="s">
        <v>2256</v>
      </c>
      <c r="E2610" s="34" t="s">
        <v>4116</v>
      </c>
      <c r="F2610" s="35">
        <v>519120</v>
      </c>
      <c r="G2610" s="36" t="s">
        <v>2255</v>
      </c>
      <c r="H2610" s="35">
        <v>51912</v>
      </c>
      <c r="I2610" s="34" t="s">
        <v>2512</v>
      </c>
      <c r="J2610" s="34" t="s">
        <v>2513</v>
      </c>
      <c r="K2610" s="50">
        <f t="shared" si="166"/>
        <v>13690</v>
      </c>
      <c r="L2610" s="38">
        <f t="shared" si="167"/>
        <v>571032</v>
      </c>
      <c r="M2610" t="str">
        <f t="shared" si="168"/>
        <v/>
      </c>
    </row>
    <row r="2611" spans="1:19" outlineLevel="1">
      <c r="A2611" s="75"/>
      <c r="B2611" s="69">
        <v>45000</v>
      </c>
      <c r="C2611" s="70" t="s">
        <v>4117</v>
      </c>
      <c r="D2611" s="70" t="s">
        <v>2256</v>
      </c>
      <c r="E2611" s="70" t="s">
        <v>4118</v>
      </c>
      <c r="F2611" s="71">
        <v>340315</v>
      </c>
      <c r="G2611" s="72" t="s">
        <v>2255</v>
      </c>
      <c r="H2611" s="71">
        <v>34032</v>
      </c>
      <c r="I2611" s="70" t="s">
        <v>2512</v>
      </c>
      <c r="J2611" s="70" t="s">
        <v>2513</v>
      </c>
      <c r="K2611" s="73">
        <f t="shared" si="166"/>
        <v>13691</v>
      </c>
      <c r="L2611" s="74">
        <f t="shared" si="167"/>
        <v>374347</v>
      </c>
      <c r="M2611" s="75" t="str">
        <f t="shared" si="168"/>
        <v/>
      </c>
      <c r="N2611" s="75"/>
      <c r="O2611" s="75"/>
      <c r="P2611" s="75"/>
      <c r="Q2611" s="75">
        <f>+VLOOKUP(K2611,'20,04,2023'!Q$20:R$1052,2,0)</f>
        <v>374347</v>
      </c>
      <c r="R2611" s="74">
        <f t="shared" ref="R2611:R2616" si="171">Q2611-L2611</f>
        <v>0</v>
      </c>
      <c r="S2611" s="75" t="s">
        <v>8324</v>
      </c>
    </row>
    <row r="2612" spans="1:19" outlineLevel="1">
      <c r="A2612" s="75"/>
      <c r="B2612" s="69">
        <v>45000</v>
      </c>
      <c r="C2612" s="70" t="s">
        <v>4119</v>
      </c>
      <c r="D2612" s="70" t="s">
        <v>2256</v>
      </c>
      <c r="E2612" s="70" t="s">
        <v>4120</v>
      </c>
      <c r="F2612" s="71">
        <v>340315</v>
      </c>
      <c r="G2612" s="72" t="s">
        <v>2255</v>
      </c>
      <c r="H2612" s="71">
        <v>34032</v>
      </c>
      <c r="I2612" s="70" t="s">
        <v>2512</v>
      </c>
      <c r="J2612" s="70" t="s">
        <v>2513</v>
      </c>
      <c r="K2612" s="73">
        <f t="shared" si="166"/>
        <v>13692</v>
      </c>
      <c r="L2612" s="74">
        <f t="shared" si="167"/>
        <v>374347</v>
      </c>
      <c r="M2612" s="75" t="str">
        <f t="shared" si="168"/>
        <v/>
      </c>
      <c r="N2612" s="75"/>
      <c r="O2612" s="75"/>
      <c r="P2612" s="75"/>
      <c r="Q2612" s="75">
        <f>+VLOOKUP(K2612,'20,04,2023'!Q$20:R$1052,2,0)</f>
        <v>374347</v>
      </c>
      <c r="R2612" s="74">
        <f t="shared" si="171"/>
        <v>0</v>
      </c>
      <c r="S2612" s="75" t="s">
        <v>8324</v>
      </c>
    </row>
    <row r="2613" spans="1:19" outlineLevel="1">
      <c r="A2613" s="75"/>
      <c r="B2613" s="69">
        <v>45000</v>
      </c>
      <c r="C2613" s="70" t="s">
        <v>4121</v>
      </c>
      <c r="D2613" s="70" t="s">
        <v>2256</v>
      </c>
      <c r="E2613" s="70" t="s">
        <v>4122</v>
      </c>
      <c r="F2613" s="71">
        <v>1451288</v>
      </c>
      <c r="G2613" s="72" t="s">
        <v>2255</v>
      </c>
      <c r="H2613" s="71">
        <v>145129</v>
      </c>
      <c r="I2613" s="70" t="s">
        <v>2512</v>
      </c>
      <c r="J2613" s="70" t="s">
        <v>2513</v>
      </c>
      <c r="K2613" s="73">
        <f t="shared" si="166"/>
        <v>13693</v>
      </c>
      <c r="L2613" s="74">
        <f t="shared" si="167"/>
        <v>1596417</v>
      </c>
      <c r="M2613" s="75" t="str">
        <f t="shared" si="168"/>
        <v/>
      </c>
      <c r="N2613" s="75"/>
      <c r="O2613" s="75"/>
      <c r="P2613" s="75"/>
      <c r="Q2613" s="75">
        <f>+VLOOKUP(K2613,'20,04,2023'!Q$20:R$1052,2,0)</f>
        <v>1596417</v>
      </c>
      <c r="R2613" s="74">
        <f t="shared" si="171"/>
        <v>0</v>
      </c>
      <c r="S2613" s="75" t="s">
        <v>8324</v>
      </c>
    </row>
    <row r="2614" spans="1:19" outlineLevel="1">
      <c r="A2614" s="75"/>
      <c r="B2614" s="69">
        <v>45000</v>
      </c>
      <c r="C2614" s="70" t="s">
        <v>4123</v>
      </c>
      <c r="D2614" s="70" t="s">
        <v>2256</v>
      </c>
      <c r="E2614" s="70" t="s">
        <v>4124</v>
      </c>
      <c r="F2614" s="71">
        <v>1228092</v>
      </c>
      <c r="G2614" s="72" t="s">
        <v>2255</v>
      </c>
      <c r="H2614" s="71">
        <v>122809</v>
      </c>
      <c r="I2614" s="70" t="s">
        <v>2512</v>
      </c>
      <c r="J2614" s="70" t="s">
        <v>2513</v>
      </c>
      <c r="K2614" s="73">
        <f t="shared" si="166"/>
        <v>13694</v>
      </c>
      <c r="L2614" s="74">
        <f t="shared" si="167"/>
        <v>1350901</v>
      </c>
      <c r="M2614" s="75" t="str">
        <f t="shared" si="168"/>
        <v/>
      </c>
      <c r="N2614" s="75"/>
      <c r="O2614" s="75"/>
      <c r="P2614" s="75"/>
      <c r="Q2614" s="75">
        <f>+VLOOKUP(K2614,'20,04,2023'!Q$20:R$1052,2,0)</f>
        <v>1350901</v>
      </c>
      <c r="R2614" s="74">
        <f t="shared" si="171"/>
        <v>0</v>
      </c>
      <c r="S2614" s="75" t="s">
        <v>8324</v>
      </c>
    </row>
    <row r="2615" spans="1:19" outlineLevel="1">
      <c r="A2615" s="75"/>
      <c r="B2615" s="69">
        <v>45000</v>
      </c>
      <c r="C2615" s="70" t="s">
        <v>4125</v>
      </c>
      <c r="D2615" s="70" t="s">
        <v>2256</v>
      </c>
      <c r="E2615" s="70" t="s">
        <v>4126</v>
      </c>
      <c r="F2615" s="71">
        <v>340315</v>
      </c>
      <c r="G2615" s="72" t="s">
        <v>2255</v>
      </c>
      <c r="H2615" s="71">
        <v>34032</v>
      </c>
      <c r="I2615" s="70" t="s">
        <v>2512</v>
      </c>
      <c r="J2615" s="70" t="s">
        <v>2513</v>
      </c>
      <c r="K2615" s="73">
        <f t="shared" si="166"/>
        <v>13695</v>
      </c>
      <c r="L2615" s="74">
        <f t="shared" si="167"/>
        <v>374347</v>
      </c>
      <c r="M2615" s="75" t="str">
        <f t="shared" si="168"/>
        <v/>
      </c>
      <c r="N2615" s="75"/>
      <c r="O2615" s="75"/>
      <c r="P2615" s="75"/>
      <c r="Q2615" s="75">
        <f>+VLOOKUP(K2615,'20,04,2023'!Q$20:R$1052,2,0)</f>
        <v>374347</v>
      </c>
      <c r="R2615" s="74">
        <f t="shared" si="171"/>
        <v>0</v>
      </c>
      <c r="S2615" s="75" t="s">
        <v>8324</v>
      </c>
    </row>
    <row r="2616" spans="1:19" outlineLevel="1">
      <c r="A2616" s="75"/>
      <c r="B2616" s="69">
        <v>45000</v>
      </c>
      <c r="C2616" s="70" t="s">
        <v>4127</v>
      </c>
      <c r="D2616" s="70" t="s">
        <v>2256</v>
      </c>
      <c r="E2616" s="70" t="s">
        <v>4128</v>
      </c>
      <c r="F2616" s="71">
        <v>340315</v>
      </c>
      <c r="G2616" s="72" t="s">
        <v>2255</v>
      </c>
      <c r="H2616" s="71">
        <v>34032</v>
      </c>
      <c r="I2616" s="70" t="s">
        <v>2512</v>
      </c>
      <c r="J2616" s="70" t="s">
        <v>2513</v>
      </c>
      <c r="K2616" s="73">
        <f t="shared" si="166"/>
        <v>13696</v>
      </c>
      <c r="L2616" s="74">
        <f t="shared" si="167"/>
        <v>374347</v>
      </c>
      <c r="M2616" s="75" t="str">
        <f t="shared" si="168"/>
        <v/>
      </c>
      <c r="N2616" s="75"/>
      <c r="O2616" s="75"/>
      <c r="P2616" s="75"/>
      <c r="Q2616" s="75">
        <f>+VLOOKUP(K2616,'20,04,2023'!Q$20:R$1052,2,0)</f>
        <v>374347</v>
      </c>
      <c r="R2616" s="74">
        <f t="shared" si="171"/>
        <v>0</v>
      </c>
      <c r="S2616" s="75" t="s">
        <v>8324</v>
      </c>
    </row>
    <row r="2617" spans="1:19" hidden="1" outlineLevel="1">
      <c r="B2617" s="33">
        <v>45000</v>
      </c>
      <c r="C2617" s="34" t="s">
        <v>4129</v>
      </c>
      <c r="D2617" s="34" t="s">
        <v>2256</v>
      </c>
      <c r="E2617" s="34" t="s">
        <v>4130</v>
      </c>
      <c r="F2617" s="35">
        <v>1632750</v>
      </c>
      <c r="G2617" s="36" t="s">
        <v>2255</v>
      </c>
      <c r="H2617" s="35">
        <v>163275</v>
      </c>
      <c r="I2617" s="34" t="s">
        <v>2603</v>
      </c>
      <c r="J2617" s="34" t="s">
        <v>2604</v>
      </c>
      <c r="K2617" s="50">
        <f t="shared" si="166"/>
        <v>13697</v>
      </c>
      <c r="L2617" s="38">
        <f t="shared" si="167"/>
        <v>1796025</v>
      </c>
      <c r="M2617" t="str">
        <f t="shared" si="168"/>
        <v/>
      </c>
    </row>
    <row r="2618" spans="1:19" hidden="1" outlineLevel="1">
      <c r="B2618" s="33">
        <v>45000</v>
      </c>
      <c r="C2618" s="34" t="s">
        <v>4131</v>
      </c>
      <c r="D2618" s="34" t="s">
        <v>2256</v>
      </c>
      <c r="E2618" s="34" t="s">
        <v>4132</v>
      </c>
      <c r="F2618" s="35">
        <v>1102500</v>
      </c>
      <c r="G2618" s="36" t="s">
        <v>2255</v>
      </c>
      <c r="H2618" s="35">
        <v>110250</v>
      </c>
      <c r="I2618" s="34" t="s">
        <v>2595</v>
      </c>
      <c r="J2618" s="34" t="s">
        <v>2596</v>
      </c>
      <c r="K2618" s="50">
        <f t="shared" si="166"/>
        <v>13698</v>
      </c>
      <c r="L2618" s="38">
        <f t="shared" si="167"/>
        <v>1212750</v>
      </c>
      <c r="M2618" t="str">
        <f t="shared" si="168"/>
        <v/>
      </c>
    </row>
    <row r="2619" spans="1:19" outlineLevel="1">
      <c r="A2619" s="75"/>
      <c r="B2619" s="69">
        <v>45000</v>
      </c>
      <c r="C2619" s="70" t="s">
        <v>4133</v>
      </c>
      <c r="D2619" s="70" t="s">
        <v>2256</v>
      </c>
      <c r="E2619" s="70" t="s">
        <v>4134</v>
      </c>
      <c r="F2619" s="71">
        <v>2592410</v>
      </c>
      <c r="G2619" s="72" t="s">
        <v>2255</v>
      </c>
      <c r="H2619" s="71">
        <v>259241</v>
      </c>
      <c r="I2619" s="70" t="s">
        <v>2613</v>
      </c>
      <c r="J2619" s="70" t="s">
        <v>2614</v>
      </c>
      <c r="K2619" s="73">
        <f t="shared" si="166"/>
        <v>13699</v>
      </c>
      <c r="L2619" s="74">
        <f t="shared" si="167"/>
        <v>2851651</v>
      </c>
      <c r="M2619" s="75" t="str">
        <f t="shared" si="168"/>
        <v/>
      </c>
      <c r="N2619" s="75"/>
      <c r="O2619" s="75"/>
      <c r="P2619" s="75"/>
      <c r="Q2619" s="75">
        <f>+VLOOKUP(K2619,'20,04,2023'!Q$20:R$1052,2,0)</f>
        <v>2851651</v>
      </c>
      <c r="R2619" s="74">
        <f>Q2619-L2619</f>
        <v>0</v>
      </c>
      <c r="S2619" s="75" t="s">
        <v>8324</v>
      </c>
    </row>
    <row r="2620" spans="1:19">
      <c r="A2620" s="75"/>
      <c r="B2620" s="69">
        <v>44998</v>
      </c>
      <c r="C2620" s="70" t="s">
        <v>6658</v>
      </c>
      <c r="D2620" s="70" t="s">
        <v>7109</v>
      </c>
      <c r="E2620" s="70" t="s">
        <v>5481</v>
      </c>
      <c r="F2620" s="71">
        <v>-297000</v>
      </c>
      <c r="G2620" s="72" t="s">
        <v>2255</v>
      </c>
      <c r="H2620" s="71">
        <v>-29700</v>
      </c>
      <c r="I2620" s="70" t="s">
        <v>2262</v>
      </c>
      <c r="J2620" s="70" t="s">
        <v>7535</v>
      </c>
      <c r="K2620" s="73">
        <f t="shared" si="166"/>
        <v>414</v>
      </c>
      <c r="L2620" s="74">
        <f t="shared" si="167"/>
        <v>-326700</v>
      </c>
      <c r="M2620" s="75" t="str">
        <f t="shared" si="168"/>
        <v>HT</v>
      </c>
      <c r="N2620" s="75"/>
      <c r="O2620" s="75"/>
      <c r="P2620" s="75"/>
      <c r="Q2620" s="75">
        <f>+VLOOKUP(K2620,'20,04,2023'!Q$25:R$1054,2,0)</f>
        <v>-326700</v>
      </c>
      <c r="R2620" s="74">
        <f>+L2620-Q2620</f>
        <v>0</v>
      </c>
      <c r="S2620" s="75" t="s">
        <v>8323</v>
      </c>
    </row>
    <row r="2621" spans="1:19" outlineLevel="1">
      <c r="A2621" s="75"/>
      <c r="B2621" s="69">
        <v>45000</v>
      </c>
      <c r="C2621" s="70" t="s">
        <v>4137</v>
      </c>
      <c r="D2621" s="70" t="s">
        <v>2256</v>
      </c>
      <c r="E2621" s="70" t="s">
        <v>4138</v>
      </c>
      <c r="F2621" s="71">
        <v>340315</v>
      </c>
      <c r="G2621" s="72" t="s">
        <v>2255</v>
      </c>
      <c r="H2621" s="71">
        <v>34032</v>
      </c>
      <c r="I2621" s="70" t="s">
        <v>2625</v>
      </c>
      <c r="J2621" s="70" t="s">
        <v>2626</v>
      </c>
      <c r="K2621" s="73">
        <f t="shared" si="166"/>
        <v>13701</v>
      </c>
      <c r="L2621" s="74">
        <f t="shared" si="167"/>
        <v>374347</v>
      </c>
      <c r="M2621" s="75" t="str">
        <f t="shared" si="168"/>
        <v/>
      </c>
      <c r="N2621" s="75"/>
      <c r="O2621" s="75"/>
      <c r="P2621" s="75"/>
      <c r="Q2621" s="75">
        <f>+VLOOKUP(K2621,'20,04,2023'!Q$20:R$1052,2,0)</f>
        <v>374347</v>
      </c>
      <c r="R2621" s="74">
        <f>Q2621-L2621</f>
        <v>0</v>
      </c>
      <c r="S2621" s="75" t="s">
        <v>8324</v>
      </c>
    </row>
    <row r="2622" spans="1:19">
      <c r="A2622" s="75"/>
      <c r="B2622" s="69">
        <v>45008</v>
      </c>
      <c r="C2622" s="70" t="s">
        <v>5760</v>
      </c>
      <c r="D2622" s="70" t="s">
        <v>7109</v>
      </c>
      <c r="E2622" s="70" t="s">
        <v>7110</v>
      </c>
      <c r="F2622" s="71">
        <v>-387480</v>
      </c>
      <c r="G2622" s="72" t="s">
        <v>2255</v>
      </c>
      <c r="H2622" s="71">
        <v>-38748</v>
      </c>
      <c r="I2622" s="70" t="s">
        <v>2262</v>
      </c>
      <c r="J2622" s="70" t="s">
        <v>7535</v>
      </c>
      <c r="K2622" s="73">
        <f t="shared" si="166"/>
        <v>495</v>
      </c>
      <c r="L2622" s="74">
        <f t="shared" si="167"/>
        <v>-426228</v>
      </c>
      <c r="M2622" s="75" t="str">
        <f t="shared" si="168"/>
        <v>HT</v>
      </c>
      <c r="N2622" s="75"/>
      <c r="O2622" s="75"/>
      <c r="P2622" s="75"/>
      <c r="Q2622" s="75">
        <f>+VLOOKUP(K2622,'20,04,2023'!Q$25:R$1054,2,0)</f>
        <v>-426228</v>
      </c>
      <c r="R2622" s="74">
        <f>+L2622-Q2622</f>
        <v>0</v>
      </c>
      <c r="S2622" s="75" t="s">
        <v>8323</v>
      </c>
    </row>
    <row r="2623" spans="1:19" outlineLevel="1">
      <c r="A2623" s="75"/>
      <c r="B2623" s="69">
        <v>45000</v>
      </c>
      <c r="C2623" s="70" t="s">
        <v>4141</v>
      </c>
      <c r="D2623" s="70" t="s">
        <v>2256</v>
      </c>
      <c r="E2623" s="70" t="s">
        <v>4142</v>
      </c>
      <c r="F2623" s="71">
        <v>3035550</v>
      </c>
      <c r="G2623" s="72" t="s">
        <v>2255</v>
      </c>
      <c r="H2623" s="71">
        <v>303555</v>
      </c>
      <c r="I2623" s="70" t="s">
        <v>2617</v>
      </c>
      <c r="J2623" s="70" t="s">
        <v>2618</v>
      </c>
      <c r="K2623" s="73">
        <f t="shared" si="166"/>
        <v>13703</v>
      </c>
      <c r="L2623" s="74">
        <f t="shared" si="167"/>
        <v>3339105</v>
      </c>
      <c r="M2623" s="75" t="str">
        <f t="shared" si="168"/>
        <v/>
      </c>
      <c r="N2623" s="75"/>
      <c r="O2623" s="75"/>
      <c r="P2623" s="75"/>
      <c r="Q2623" s="75">
        <f>+VLOOKUP(K2623,'20,04,2023'!Q$20:R$1052,2,0)</f>
        <v>3339105</v>
      </c>
      <c r="R2623" s="74">
        <f>Q2623-L2623</f>
        <v>0</v>
      </c>
      <c r="S2623" s="75" t="s">
        <v>8324</v>
      </c>
    </row>
    <row r="2624" spans="1:19" outlineLevel="1">
      <c r="A2624" s="75"/>
      <c r="B2624" s="69">
        <v>45000</v>
      </c>
      <c r="C2624" s="70" t="s">
        <v>4143</v>
      </c>
      <c r="D2624" s="70" t="s">
        <v>2256</v>
      </c>
      <c r="E2624" s="70" t="s">
        <v>4144</v>
      </c>
      <c r="F2624" s="71">
        <v>7184850</v>
      </c>
      <c r="G2624" s="72" t="s">
        <v>2255</v>
      </c>
      <c r="H2624" s="71">
        <v>718485</v>
      </c>
      <c r="I2624" s="70" t="s">
        <v>2609</v>
      </c>
      <c r="J2624" s="70" t="s">
        <v>2610</v>
      </c>
      <c r="K2624" s="73">
        <f t="shared" si="166"/>
        <v>13704</v>
      </c>
      <c r="L2624" s="74">
        <f t="shared" si="167"/>
        <v>7903335</v>
      </c>
      <c r="M2624" s="75" t="str">
        <f t="shared" si="168"/>
        <v/>
      </c>
      <c r="N2624" s="75"/>
      <c r="O2624" s="75"/>
      <c r="P2624" s="75"/>
      <c r="Q2624" s="75">
        <f>+VLOOKUP(K2624,'20,04,2023'!Q$20:R$1052,2,0)</f>
        <v>7903335</v>
      </c>
      <c r="R2624" s="74">
        <f>Q2624-L2624</f>
        <v>0</v>
      </c>
      <c r="S2624" s="75" t="s">
        <v>8324</v>
      </c>
    </row>
    <row r="2625" spans="1:19" outlineLevel="1">
      <c r="A2625" s="75"/>
      <c r="B2625" s="69">
        <v>45000</v>
      </c>
      <c r="C2625" s="70" t="s">
        <v>4145</v>
      </c>
      <c r="D2625" s="70" t="s">
        <v>2256</v>
      </c>
      <c r="E2625" s="70" t="s">
        <v>4146</v>
      </c>
      <c r="F2625" s="71">
        <v>3948880</v>
      </c>
      <c r="G2625" s="72" t="s">
        <v>2255</v>
      </c>
      <c r="H2625" s="71">
        <v>394888</v>
      </c>
      <c r="I2625" s="70" t="s">
        <v>2621</v>
      </c>
      <c r="J2625" s="70" t="s">
        <v>2622</v>
      </c>
      <c r="K2625" s="73">
        <f t="shared" si="166"/>
        <v>13705</v>
      </c>
      <c r="L2625" s="74">
        <f t="shared" si="167"/>
        <v>4343768</v>
      </c>
      <c r="M2625" s="75" t="str">
        <f t="shared" si="168"/>
        <v/>
      </c>
      <c r="N2625" s="75"/>
      <c r="O2625" s="75"/>
      <c r="P2625" s="75"/>
      <c r="Q2625" s="75">
        <f>+VLOOKUP(K2625,'20,04,2023'!Q$20:R$1052,2,0)</f>
        <v>4343768</v>
      </c>
      <c r="R2625" s="74">
        <f>Q2625-L2625</f>
        <v>0</v>
      </c>
      <c r="S2625" s="75" t="s">
        <v>8324</v>
      </c>
    </row>
    <row r="2626" spans="1:19" s="75" customFormat="1" outlineLevel="1">
      <c r="B2626" s="69">
        <v>45000</v>
      </c>
      <c r="C2626" s="70" t="s">
        <v>4147</v>
      </c>
      <c r="D2626" s="70" t="s">
        <v>2256</v>
      </c>
      <c r="E2626" s="70" t="s">
        <v>4148</v>
      </c>
      <c r="F2626" s="71">
        <v>4279870</v>
      </c>
      <c r="G2626" s="72" t="s">
        <v>2255</v>
      </c>
      <c r="H2626" s="71">
        <v>427987</v>
      </c>
      <c r="I2626" s="70" t="s">
        <v>2587</v>
      </c>
      <c r="J2626" s="70" t="s">
        <v>2588</v>
      </c>
      <c r="K2626" s="73">
        <f t="shared" si="166"/>
        <v>13707</v>
      </c>
      <c r="L2626" s="74">
        <f t="shared" si="167"/>
        <v>4707857</v>
      </c>
      <c r="M2626" s="75" t="str">
        <f t="shared" si="168"/>
        <v/>
      </c>
      <c r="Q2626" s="75">
        <f>+VLOOKUP(K2626,'20,04,2023'!Q$20:R$1052,2,0)</f>
        <v>4707857</v>
      </c>
      <c r="R2626" s="74">
        <f>Q2626-L2626</f>
        <v>0</v>
      </c>
      <c r="S2626" s="75" t="s">
        <v>8324</v>
      </c>
    </row>
    <row r="2627" spans="1:19" s="75" customFormat="1" outlineLevel="1">
      <c r="B2627" s="69">
        <v>45000</v>
      </c>
      <c r="C2627" s="70" t="s">
        <v>4149</v>
      </c>
      <c r="D2627" s="70" t="s">
        <v>2256</v>
      </c>
      <c r="E2627" s="70" t="s">
        <v>4150</v>
      </c>
      <c r="F2627" s="71">
        <v>1705910</v>
      </c>
      <c r="G2627" s="72" t="s">
        <v>2255</v>
      </c>
      <c r="H2627" s="71">
        <v>170591</v>
      </c>
      <c r="I2627" s="70" t="s">
        <v>2603</v>
      </c>
      <c r="J2627" s="70" t="s">
        <v>2604</v>
      </c>
      <c r="K2627" s="73">
        <f t="shared" si="166"/>
        <v>13708</v>
      </c>
      <c r="L2627" s="74">
        <f t="shared" si="167"/>
        <v>1876501</v>
      </c>
      <c r="M2627" s="75" t="str">
        <f t="shared" si="168"/>
        <v/>
      </c>
      <c r="Q2627" s="75">
        <f>+VLOOKUP(K2627,'20,04,2023'!Q$20:R$1052,2,0)</f>
        <v>1876501</v>
      </c>
      <c r="R2627" s="74">
        <f>Q2627-L2627</f>
        <v>0</v>
      </c>
      <c r="S2627" s="75" t="s">
        <v>8324</v>
      </c>
    </row>
    <row r="2628" spans="1:19" hidden="1" outlineLevel="1">
      <c r="B2628" s="33">
        <v>45000</v>
      </c>
      <c r="C2628" s="34" t="s">
        <v>4151</v>
      </c>
      <c r="D2628" s="34" t="s">
        <v>2256</v>
      </c>
      <c r="E2628" s="34" t="s">
        <v>3656</v>
      </c>
      <c r="F2628" s="35">
        <v>352800</v>
      </c>
      <c r="G2628" s="36" t="s">
        <v>2255</v>
      </c>
      <c r="H2628" s="35">
        <v>35280</v>
      </c>
      <c r="I2628" s="34" t="s">
        <v>2308</v>
      </c>
      <c r="J2628" s="34" t="s">
        <v>2309</v>
      </c>
      <c r="K2628" s="50">
        <f t="shared" ref="K2628:K2691" si="172">+C2628*1</f>
        <v>13710</v>
      </c>
      <c r="L2628" s="38">
        <f t="shared" ref="L2628:L2691" si="173">+F2628+H2628</f>
        <v>388080</v>
      </c>
      <c r="M2628" t="str">
        <f t="shared" ref="M2628:M2691" si="174">+IF(L2628&gt;=0,"","HT")</f>
        <v/>
      </c>
    </row>
    <row r="2629" spans="1:19" s="75" customFormat="1" outlineLevel="1">
      <c r="B2629" s="69">
        <v>45000</v>
      </c>
      <c r="C2629" s="70" t="s">
        <v>4152</v>
      </c>
      <c r="D2629" s="70" t="s">
        <v>2256</v>
      </c>
      <c r="E2629" s="70" t="s">
        <v>3656</v>
      </c>
      <c r="F2629" s="71">
        <v>538230</v>
      </c>
      <c r="G2629" s="72" t="s">
        <v>2255</v>
      </c>
      <c r="H2629" s="71">
        <v>53823</v>
      </c>
      <c r="I2629" s="70" t="s">
        <v>2308</v>
      </c>
      <c r="J2629" s="70" t="s">
        <v>2309</v>
      </c>
      <c r="K2629" s="73">
        <f t="shared" si="172"/>
        <v>13711</v>
      </c>
      <c r="L2629" s="74">
        <f t="shared" si="173"/>
        <v>592053</v>
      </c>
      <c r="M2629" s="75" t="str">
        <f t="shared" si="174"/>
        <v/>
      </c>
      <c r="Q2629" s="75">
        <f>+VLOOKUP(K2629,'20,04,2023'!Q$20:R$1052,2,0)</f>
        <v>592053</v>
      </c>
      <c r="R2629" s="74">
        <f>Q2629-L2629</f>
        <v>0</v>
      </c>
      <c r="S2629" s="75" t="s">
        <v>8324</v>
      </c>
    </row>
    <row r="2630" spans="1:19" s="75" customFormat="1" hidden="1" outlineLevel="1">
      <c r="A2630"/>
      <c r="B2630" s="33">
        <v>45001</v>
      </c>
      <c r="C2630" s="34" t="s">
        <v>5555</v>
      </c>
      <c r="D2630" s="34" t="s">
        <v>6191</v>
      </c>
      <c r="E2630" s="34" t="s">
        <v>6741</v>
      </c>
      <c r="F2630" s="35">
        <v>-110250</v>
      </c>
      <c r="G2630" s="36" t="s">
        <v>2255</v>
      </c>
      <c r="H2630" s="35">
        <v>-11025</v>
      </c>
      <c r="I2630" s="34" t="s">
        <v>2314</v>
      </c>
      <c r="J2630" s="34" t="s">
        <v>2315</v>
      </c>
      <c r="K2630">
        <f t="shared" si="172"/>
        <v>272</v>
      </c>
      <c r="L2630" s="38">
        <f t="shared" si="173"/>
        <v>-121275</v>
      </c>
      <c r="M2630" t="str">
        <f t="shared" si="174"/>
        <v>HT</v>
      </c>
      <c r="N2630"/>
      <c r="O2630"/>
      <c r="P2630"/>
      <c r="Q2630" t="e">
        <f>+VLOOKUP(K2630,'22.04.2023'!O$182:P$408,2,0)</f>
        <v>#N/A</v>
      </c>
      <c r="R2630"/>
      <c r="S2630"/>
    </row>
    <row r="2631" spans="1:19" outlineLevel="1">
      <c r="A2631" s="75"/>
      <c r="B2631" s="69">
        <v>45001</v>
      </c>
      <c r="C2631" s="70" t="s">
        <v>6742</v>
      </c>
      <c r="D2631" s="70" t="s">
        <v>4606</v>
      </c>
      <c r="E2631" s="70" t="s">
        <v>5481</v>
      </c>
      <c r="F2631" s="71">
        <v>-333174</v>
      </c>
      <c r="G2631" s="72" t="s">
        <v>2255</v>
      </c>
      <c r="H2631" s="71">
        <v>-33317</v>
      </c>
      <c r="I2631" s="70" t="s">
        <v>2621</v>
      </c>
      <c r="J2631" s="70" t="s">
        <v>2622</v>
      </c>
      <c r="K2631" s="75">
        <f t="shared" si="172"/>
        <v>344</v>
      </c>
      <c r="L2631" s="74">
        <f t="shared" si="173"/>
        <v>-366491</v>
      </c>
      <c r="M2631" s="75" t="str">
        <f t="shared" si="174"/>
        <v>HT</v>
      </c>
      <c r="N2631" s="75"/>
      <c r="O2631" s="75"/>
      <c r="P2631" s="75"/>
      <c r="Q2631" s="75">
        <f>+VLOOKUP(K2631,'20,04,2023'!Q$25:R$1054,2,0)</f>
        <v>-366491</v>
      </c>
      <c r="R2631" s="74">
        <f>+L2631-Q2631</f>
        <v>0</v>
      </c>
      <c r="S2631" s="75" t="s">
        <v>8323</v>
      </c>
    </row>
    <row r="2632" spans="1:19" hidden="1" outlineLevel="1">
      <c r="B2632" s="33">
        <v>45001</v>
      </c>
      <c r="C2632" s="34" t="s">
        <v>6743</v>
      </c>
      <c r="D2632" s="34" t="s">
        <v>3460</v>
      </c>
      <c r="E2632" s="34" t="s">
        <v>6744</v>
      </c>
      <c r="F2632" s="35">
        <v>-430920</v>
      </c>
      <c r="G2632" s="36" t="s">
        <v>2255</v>
      </c>
      <c r="H2632" s="35">
        <v>-43092</v>
      </c>
      <c r="I2632" s="34" t="s">
        <v>2308</v>
      </c>
      <c r="J2632" s="34" t="s">
        <v>2309</v>
      </c>
      <c r="K2632">
        <f t="shared" si="172"/>
        <v>9352</v>
      </c>
      <c r="L2632" s="38">
        <f t="shared" si="173"/>
        <v>-474012</v>
      </c>
      <c r="M2632" t="str">
        <f t="shared" si="174"/>
        <v>HT</v>
      </c>
      <c r="Q2632" t="e">
        <f>+VLOOKUP(K2632,'22.04.2023'!O$182:P$408,2,0)</f>
        <v>#N/A</v>
      </c>
    </row>
    <row r="2633" spans="1:19">
      <c r="B2633" s="33">
        <v>44984</v>
      </c>
      <c r="C2633" s="34" t="s">
        <v>5412</v>
      </c>
      <c r="D2633" s="34" t="s">
        <v>7116</v>
      </c>
      <c r="E2633" s="34" t="s">
        <v>7572</v>
      </c>
      <c r="F2633" s="35">
        <v>-110250</v>
      </c>
      <c r="G2633" s="36" t="s">
        <v>2255</v>
      </c>
      <c r="H2633" s="35">
        <v>-11025</v>
      </c>
      <c r="I2633" s="34" t="s">
        <v>7118</v>
      </c>
      <c r="J2633" s="34" t="s">
        <v>7559</v>
      </c>
      <c r="K2633" s="50">
        <f t="shared" si="172"/>
        <v>146</v>
      </c>
      <c r="L2633" s="38">
        <f t="shared" si="173"/>
        <v>-121275</v>
      </c>
      <c r="M2633" t="str">
        <f t="shared" si="174"/>
        <v>HT</v>
      </c>
      <c r="Q2633" t="e">
        <f>+VLOOKUP(K2633,'22.04.2023'!O$182:P$408,2,0)</f>
        <v>#N/A</v>
      </c>
      <c r="R2633" s="38" t="e">
        <f>+L2633-Q2633</f>
        <v>#N/A</v>
      </c>
      <c r="S2633" s="75" t="s">
        <v>8327</v>
      </c>
    </row>
    <row r="2634" spans="1:19" hidden="1">
      <c r="B2634" s="33">
        <v>44984</v>
      </c>
      <c r="C2634" s="34" t="s">
        <v>5416</v>
      </c>
      <c r="D2634" s="34" t="s">
        <v>7116</v>
      </c>
      <c r="E2634" s="34" t="s">
        <v>7573</v>
      </c>
      <c r="F2634" s="35">
        <v>-119066</v>
      </c>
      <c r="G2634" s="36" t="s">
        <v>2255</v>
      </c>
      <c r="H2634" s="35">
        <v>-11907</v>
      </c>
      <c r="I2634" s="34" t="s">
        <v>7118</v>
      </c>
      <c r="J2634" s="34" t="s">
        <v>7559</v>
      </c>
      <c r="K2634" s="50">
        <f t="shared" si="172"/>
        <v>149</v>
      </c>
      <c r="L2634" s="38">
        <f t="shared" si="173"/>
        <v>-130973</v>
      </c>
      <c r="M2634" t="str">
        <f t="shared" si="174"/>
        <v>HT</v>
      </c>
      <c r="Q2634" t="e">
        <f>+VLOOKUP(K2634,'22.04.2023'!O$182:P$408,2,0)</f>
        <v>#N/A</v>
      </c>
      <c r="R2634" s="38" t="e">
        <f>+L2634-Q2634</f>
        <v>#N/A</v>
      </c>
    </row>
    <row r="2635" spans="1:19" outlineLevel="1">
      <c r="A2635" s="75"/>
      <c r="B2635" s="69">
        <v>45001</v>
      </c>
      <c r="C2635" s="70" t="s">
        <v>6749</v>
      </c>
      <c r="D2635" s="70" t="s">
        <v>3460</v>
      </c>
      <c r="E2635" s="70" t="s">
        <v>6750</v>
      </c>
      <c r="F2635" s="71">
        <v>-344390</v>
      </c>
      <c r="G2635" s="72" t="s">
        <v>2255</v>
      </c>
      <c r="H2635" s="71">
        <v>-34439</v>
      </c>
      <c r="I2635" s="70" t="s">
        <v>2308</v>
      </c>
      <c r="J2635" s="70" t="s">
        <v>2309</v>
      </c>
      <c r="K2635" s="75">
        <f t="shared" si="172"/>
        <v>9439</v>
      </c>
      <c r="L2635" s="74">
        <f t="shared" si="173"/>
        <v>-378829</v>
      </c>
      <c r="M2635" s="75" t="str">
        <f t="shared" si="174"/>
        <v>HT</v>
      </c>
      <c r="N2635" s="75"/>
      <c r="O2635" s="75"/>
      <c r="P2635" s="75"/>
      <c r="Q2635" s="75">
        <f>+VLOOKUP(K2635,'20,04,2023'!Q$25:R$1054,2,0)</f>
        <v>-378829</v>
      </c>
      <c r="R2635" s="74">
        <f>+L2635-Q2635</f>
        <v>0</v>
      </c>
      <c r="S2635" s="75" t="s">
        <v>8323</v>
      </c>
    </row>
    <row r="2636" spans="1:19" hidden="1" outlineLevel="1">
      <c r="B2636" s="33">
        <v>45001</v>
      </c>
      <c r="C2636" s="34" t="s">
        <v>6751</v>
      </c>
      <c r="D2636" s="34" t="s">
        <v>3460</v>
      </c>
      <c r="E2636" s="34" t="s">
        <v>6752</v>
      </c>
      <c r="F2636" s="35">
        <v>-352800</v>
      </c>
      <c r="G2636" s="36" t="s">
        <v>2255</v>
      </c>
      <c r="H2636" s="35">
        <v>-35280</v>
      </c>
      <c r="I2636" s="34" t="s">
        <v>2308</v>
      </c>
      <c r="J2636" s="34" t="s">
        <v>2309</v>
      </c>
      <c r="K2636">
        <f t="shared" si="172"/>
        <v>9448</v>
      </c>
      <c r="L2636" s="38">
        <f t="shared" si="173"/>
        <v>-388080</v>
      </c>
      <c r="M2636" t="str">
        <f t="shared" si="174"/>
        <v>HT</v>
      </c>
      <c r="Q2636" t="e">
        <f>+VLOOKUP(K2636,'22.04.2023'!O$182:P$408,2,0)</f>
        <v>#N/A</v>
      </c>
    </row>
    <row r="2637" spans="1:19" hidden="1" outlineLevel="1">
      <c r="B2637" s="33">
        <v>45001</v>
      </c>
      <c r="C2637" s="34" t="s">
        <v>6753</v>
      </c>
      <c r="D2637" s="34" t="s">
        <v>3460</v>
      </c>
      <c r="E2637" s="34" t="s">
        <v>6754</v>
      </c>
      <c r="F2637" s="35">
        <v>-88200</v>
      </c>
      <c r="G2637" s="36" t="s">
        <v>2255</v>
      </c>
      <c r="H2637" s="35">
        <v>-8820</v>
      </c>
      <c r="I2637" s="34" t="s">
        <v>2308</v>
      </c>
      <c r="J2637" s="34" t="s">
        <v>2309</v>
      </c>
      <c r="K2637">
        <f t="shared" si="172"/>
        <v>9464</v>
      </c>
      <c r="L2637" s="38">
        <f t="shared" si="173"/>
        <v>-97020</v>
      </c>
      <c r="M2637" t="str">
        <f t="shared" si="174"/>
        <v>HT</v>
      </c>
      <c r="Q2637" t="e">
        <f>+VLOOKUP(K2637,'22.04.2023'!O$182:P$408,2,0)</f>
        <v>#N/A</v>
      </c>
    </row>
    <row r="2638" spans="1:19" outlineLevel="1">
      <c r="A2638" s="75"/>
      <c r="B2638" s="69">
        <v>45001</v>
      </c>
      <c r="C2638" s="70" t="s">
        <v>6755</v>
      </c>
      <c r="D2638" s="70" t="s">
        <v>3460</v>
      </c>
      <c r="E2638" s="70" t="s">
        <v>6756</v>
      </c>
      <c r="F2638" s="71">
        <v>-1654622</v>
      </c>
      <c r="G2638" s="72" t="s">
        <v>2255</v>
      </c>
      <c r="H2638" s="71">
        <v>-165462</v>
      </c>
      <c r="I2638" s="70" t="s">
        <v>2308</v>
      </c>
      <c r="J2638" s="70" t="s">
        <v>2309</v>
      </c>
      <c r="K2638" s="75">
        <f t="shared" si="172"/>
        <v>9466</v>
      </c>
      <c r="L2638" s="74">
        <f t="shared" si="173"/>
        <v>-1820084</v>
      </c>
      <c r="M2638" s="75" t="str">
        <f t="shared" si="174"/>
        <v>HT</v>
      </c>
      <c r="N2638" s="75"/>
      <c r="O2638" s="75"/>
      <c r="P2638" s="75"/>
      <c r="Q2638" s="75">
        <f>+VLOOKUP(K2638,'20,04,2023'!Q$25:R$1054,2,0)</f>
        <v>-1820084</v>
      </c>
      <c r="R2638" s="74">
        <f>+L2638-Q2638</f>
        <v>0</v>
      </c>
      <c r="S2638" s="75" t="s">
        <v>8323</v>
      </c>
    </row>
    <row r="2639" spans="1:19" hidden="1" outlineLevel="1">
      <c r="B2639" s="33">
        <v>45001</v>
      </c>
      <c r="C2639" s="34" t="s">
        <v>4153</v>
      </c>
      <c r="D2639" s="34" t="s">
        <v>2256</v>
      </c>
      <c r="E2639" s="34" t="s">
        <v>4154</v>
      </c>
      <c r="F2639" s="35">
        <v>1390516</v>
      </c>
      <c r="G2639" s="36" t="s">
        <v>2255</v>
      </c>
      <c r="H2639" s="35">
        <v>139052</v>
      </c>
      <c r="I2639" s="34" t="s">
        <v>2265</v>
      </c>
      <c r="J2639" s="34" t="s">
        <v>2266</v>
      </c>
      <c r="K2639" s="50">
        <f t="shared" si="172"/>
        <v>13733</v>
      </c>
      <c r="L2639" s="38">
        <f t="shared" si="173"/>
        <v>1529568</v>
      </c>
      <c r="M2639" t="str">
        <f t="shared" si="174"/>
        <v/>
      </c>
    </row>
    <row r="2640" spans="1:19" outlineLevel="1">
      <c r="A2640" s="75"/>
      <c r="B2640" s="69">
        <v>45001</v>
      </c>
      <c r="C2640" s="70" t="s">
        <v>4155</v>
      </c>
      <c r="D2640" s="70" t="s">
        <v>2256</v>
      </c>
      <c r="E2640" s="70" t="s">
        <v>4156</v>
      </c>
      <c r="F2640" s="71">
        <v>340315</v>
      </c>
      <c r="G2640" s="72" t="s">
        <v>2255</v>
      </c>
      <c r="H2640" s="71">
        <v>34032</v>
      </c>
      <c r="I2640" s="70" t="s">
        <v>2308</v>
      </c>
      <c r="J2640" s="70" t="s">
        <v>2309</v>
      </c>
      <c r="K2640" s="73">
        <f t="shared" si="172"/>
        <v>13753</v>
      </c>
      <c r="L2640" s="74">
        <f t="shared" si="173"/>
        <v>374347</v>
      </c>
      <c r="M2640" s="75" t="str">
        <f t="shared" si="174"/>
        <v/>
      </c>
      <c r="N2640" s="75"/>
      <c r="O2640" s="75"/>
      <c r="P2640" s="75"/>
      <c r="Q2640" s="75">
        <f>+VLOOKUP(K2640,'20,04,2023'!Q$20:R$1052,2,0)</f>
        <v>374347</v>
      </c>
      <c r="R2640" s="74">
        <f>Q2640-L2640</f>
        <v>0</v>
      </c>
      <c r="S2640" s="75" t="s">
        <v>8324</v>
      </c>
    </row>
    <row r="2641" spans="1:19" outlineLevel="1">
      <c r="A2641" s="75"/>
      <c r="B2641" s="69">
        <v>45001</v>
      </c>
      <c r="C2641" s="70" t="s">
        <v>4157</v>
      </c>
      <c r="D2641" s="70" t="s">
        <v>2256</v>
      </c>
      <c r="E2641" s="70" t="s">
        <v>3772</v>
      </c>
      <c r="F2641" s="71">
        <v>926129</v>
      </c>
      <c r="G2641" s="72" t="s">
        <v>2255</v>
      </c>
      <c r="H2641" s="71">
        <v>92613</v>
      </c>
      <c r="I2641" s="70" t="s">
        <v>2308</v>
      </c>
      <c r="J2641" s="70" t="s">
        <v>2309</v>
      </c>
      <c r="K2641" s="73">
        <f t="shared" si="172"/>
        <v>13757</v>
      </c>
      <c r="L2641" s="74">
        <f t="shared" si="173"/>
        <v>1018742</v>
      </c>
      <c r="M2641" s="75" t="str">
        <f t="shared" si="174"/>
        <v/>
      </c>
      <c r="N2641" s="75"/>
      <c r="O2641" s="75"/>
      <c r="P2641" s="75"/>
      <c r="Q2641" s="75">
        <f>+VLOOKUP(K2641,'20,04,2023'!Q$20:R$1052,2,0)</f>
        <v>1018742</v>
      </c>
      <c r="R2641" s="74">
        <f>Q2641-L2641</f>
        <v>0</v>
      </c>
      <c r="S2641" s="75" t="s">
        <v>8324</v>
      </c>
    </row>
    <row r="2642" spans="1:19" outlineLevel="1">
      <c r="A2642" s="75"/>
      <c r="B2642" s="69">
        <v>45001</v>
      </c>
      <c r="C2642" s="70" t="s">
        <v>4158</v>
      </c>
      <c r="D2642" s="70" t="s">
        <v>2256</v>
      </c>
      <c r="E2642" s="70" t="s">
        <v>3770</v>
      </c>
      <c r="F2642" s="71">
        <v>340315</v>
      </c>
      <c r="G2642" s="72" t="s">
        <v>2255</v>
      </c>
      <c r="H2642" s="71">
        <v>34032</v>
      </c>
      <c r="I2642" s="70" t="s">
        <v>2308</v>
      </c>
      <c r="J2642" s="70" t="s">
        <v>2309</v>
      </c>
      <c r="K2642" s="73">
        <f t="shared" si="172"/>
        <v>13759</v>
      </c>
      <c r="L2642" s="74">
        <f t="shared" si="173"/>
        <v>374347</v>
      </c>
      <c r="M2642" s="75" t="str">
        <f t="shared" si="174"/>
        <v/>
      </c>
      <c r="N2642" s="75"/>
      <c r="O2642" s="75"/>
      <c r="P2642" s="75"/>
      <c r="Q2642" s="75">
        <f>+VLOOKUP(K2642,'20,04,2023'!Q$20:R$1052,2,0)</f>
        <v>374347</v>
      </c>
      <c r="R2642" s="74">
        <f>Q2642-L2642</f>
        <v>0</v>
      </c>
      <c r="S2642" s="75" t="s">
        <v>8324</v>
      </c>
    </row>
    <row r="2643" spans="1:19">
      <c r="A2643" s="75"/>
      <c r="B2643" s="69">
        <v>45023</v>
      </c>
      <c r="C2643" s="70" t="s">
        <v>7115</v>
      </c>
      <c r="D2643" s="70" t="s">
        <v>7116</v>
      </c>
      <c r="E2643" s="70" t="s">
        <v>7117</v>
      </c>
      <c r="F2643" s="71">
        <v>-119066</v>
      </c>
      <c r="G2643" s="72" t="s">
        <v>2255</v>
      </c>
      <c r="H2643" s="71">
        <v>-11907</v>
      </c>
      <c r="I2643" s="70" t="s">
        <v>7118</v>
      </c>
      <c r="J2643" s="70" t="s">
        <v>7559</v>
      </c>
      <c r="K2643" s="73">
        <f t="shared" si="172"/>
        <v>280</v>
      </c>
      <c r="L2643" s="74">
        <f t="shared" si="173"/>
        <v>-130973</v>
      </c>
      <c r="M2643" s="75" t="str">
        <f t="shared" si="174"/>
        <v>HT</v>
      </c>
      <c r="N2643" s="75"/>
      <c r="O2643" s="75"/>
      <c r="P2643" s="75"/>
      <c r="Q2643" s="75">
        <f>+VLOOKUP(K2643,'20,04,2023'!Q$25:R$1054,2,0)</f>
        <v>-130973</v>
      </c>
      <c r="R2643" s="74">
        <f>+L2643-Q2643</f>
        <v>0</v>
      </c>
      <c r="S2643" s="75" t="s">
        <v>8323</v>
      </c>
    </row>
    <row r="2644" spans="1:19" outlineLevel="1">
      <c r="A2644" s="75"/>
      <c r="B2644" s="69">
        <v>45001</v>
      </c>
      <c r="C2644" s="70" t="s">
        <v>4160</v>
      </c>
      <c r="D2644" s="70" t="s">
        <v>2256</v>
      </c>
      <c r="E2644" s="70" t="s">
        <v>2383</v>
      </c>
      <c r="F2644" s="71">
        <v>333174</v>
      </c>
      <c r="G2644" s="72" t="s">
        <v>2255</v>
      </c>
      <c r="H2644" s="71">
        <v>33317</v>
      </c>
      <c r="I2644" s="70" t="s">
        <v>2308</v>
      </c>
      <c r="J2644" s="70" t="s">
        <v>2309</v>
      </c>
      <c r="K2644" s="73">
        <f t="shared" si="172"/>
        <v>13790</v>
      </c>
      <c r="L2644" s="74">
        <f t="shared" si="173"/>
        <v>366491</v>
      </c>
      <c r="M2644" s="75" t="str">
        <f t="shared" si="174"/>
        <v/>
      </c>
      <c r="N2644" s="75"/>
      <c r="O2644" s="75"/>
      <c r="P2644" s="75"/>
      <c r="Q2644" s="75">
        <f>+VLOOKUP(K2644,'20,04,2023'!Q$20:R$1052,2,0)</f>
        <v>366491</v>
      </c>
      <c r="R2644" s="74">
        <f t="shared" ref="R2644:R2653" si="175">Q2644-L2644</f>
        <v>0</v>
      </c>
      <c r="S2644" s="75" t="s">
        <v>8324</v>
      </c>
    </row>
    <row r="2645" spans="1:19" outlineLevel="1">
      <c r="A2645" s="75"/>
      <c r="B2645" s="69">
        <v>45001</v>
      </c>
      <c r="C2645" s="70" t="s">
        <v>4161</v>
      </c>
      <c r="D2645" s="70" t="s">
        <v>2256</v>
      </c>
      <c r="E2645" s="70" t="s">
        <v>2385</v>
      </c>
      <c r="F2645" s="71">
        <v>340315</v>
      </c>
      <c r="G2645" s="72" t="s">
        <v>2255</v>
      </c>
      <c r="H2645" s="71">
        <v>34032</v>
      </c>
      <c r="I2645" s="70" t="s">
        <v>2308</v>
      </c>
      <c r="J2645" s="70" t="s">
        <v>2309</v>
      </c>
      <c r="K2645" s="73">
        <f t="shared" si="172"/>
        <v>13791</v>
      </c>
      <c r="L2645" s="74">
        <f t="shared" si="173"/>
        <v>374347</v>
      </c>
      <c r="M2645" s="75" t="str">
        <f t="shared" si="174"/>
        <v/>
      </c>
      <c r="N2645" s="75"/>
      <c r="O2645" s="75"/>
      <c r="P2645" s="75"/>
      <c r="Q2645" s="75">
        <f>+VLOOKUP(K2645,'20,04,2023'!Q$20:R$1052,2,0)</f>
        <v>374347</v>
      </c>
      <c r="R2645" s="74">
        <f t="shared" si="175"/>
        <v>0</v>
      </c>
      <c r="S2645" s="75" t="s">
        <v>8324</v>
      </c>
    </row>
    <row r="2646" spans="1:19" outlineLevel="1">
      <c r="A2646" s="75"/>
      <c r="B2646" s="69">
        <v>45001</v>
      </c>
      <c r="C2646" s="70" t="s">
        <v>4162</v>
      </c>
      <c r="D2646" s="70" t="s">
        <v>2256</v>
      </c>
      <c r="E2646" s="70" t="s">
        <v>2389</v>
      </c>
      <c r="F2646" s="71">
        <v>340315</v>
      </c>
      <c r="G2646" s="72" t="s">
        <v>2255</v>
      </c>
      <c r="H2646" s="71">
        <v>34032</v>
      </c>
      <c r="I2646" s="70" t="s">
        <v>2308</v>
      </c>
      <c r="J2646" s="70" t="s">
        <v>2309</v>
      </c>
      <c r="K2646" s="73">
        <f t="shared" si="172"/>
        <v>13803</v>
      </c>
      <c r="L2646" s="74">
        <f t="shared" si="173"/>
        <v>374347</v>
      </c>
      <c r="M2646" s="75" t="str">
        <f t="shared" si="174"/>
        <v/>
      </c>
      <c r="N2646" s="75"/>
      <c r="O2646" s="75"/>
      <c r="P2646" s="75"/>
      <c r="Q2646" s="75">
        <f>+VLOOKUP(K2646,'20,04,2023'!Q$20:R$1052,2,0)</f>
        <v>374347</v>
      </c>
      <c r="R2646" s="74">
        <f t="shared" si="175"/>
        <v>0</v>
      </c>
      <c r="S2646" s="75" t="s">
        <v>8324</v>
      </c>
    </row>
    <row r="2647" spans="1:19" outlineLevel="1">
      <c r="A2647" s="75"/>
      <c r="B2647" s="69">
        <v>45001</v>
      </c>
      <c r="C2647" s="70" t="s">
        <v>4163</v>
      </c>
      <c r="D2647" s="70" t="s">
        <v>2256</v>
      </c>
      <c r="E2647" s="70" t="s">
        <v>2379</v>
      </c>
      <c r="F2647" s="71">
        <v>700329</v>
      </c>
      <c r="G2647" s="72" t="s">
        <v>2255</v>
      </c>
      <c r="H2647" s="71">
        <v>70033</v>
      </c>
      <c r="I2647" s="70" t="s">
        <v>2308</v>
      </c>
      <c r="J2647" s="70" t="s">
        <v>2309</v>
      </c>
      <c r="K2647" s="73">
        <f t="shared" si="172"/>
        <v>13805</v>
      </c>
      <c r="L2647" s="74">
        <f t="shared" si="173"/>
        <v>770362</v>
      </c>
      <c r="M2647" s="75" t="str">
        <f t="shared" si="174"/>
        <v/>
      </c>
      <c r="N2647" s="75"/>
      <c r="O2647" s="75"/>
      <c r="P2647" s="75"/>
      <c r="Q2647" s="75">
        <f>+VLOOKUP(K2647,'20,04,2023'!Q$20:R$1052,2,0)</f>
        <v>770362</v>
      </c>
      <c r="R2647" s="74">
        <f t="shared" si="175"/>
        <v>0</v>
      </c>
      <c r="S2647" s="75" t="s">
        <v>8324</v>
      </c>
    </row>
    <row r="2648" spans="1:19" outlineLevel="1">
      <c r="A2648" s="75"/>
      <c r="B2648" s="69">
        <v>45001</v>
      </c>
      <c r="C2648" s="70" t="s">
        <v>4164</v>
      </c>
      <c r="D2648" s="70" t="s">
        <v>2256</v>
      </c>
      <c r="E2648" s="70" t="s">
        <v>2379</v>
      </c>
      <c r="F2648" s="71">
        <v>340315</v>
      </c>
      <c r="G2648" s="72" t="s">
        <v>2255</v>
      </c>
      <c r="H2648" s="71">
        <v>34032</v>
      </c>
      <c r="I2648" s="70" t="s">
        <v>2308</v>
      </c>
      <c r="J2648" s="70" t="s">
        <v>2309</v>
      </c>
      <c r="K2648" s="73">
        <f t="shared" si="172"/>
        <v>13806</v>
      </c>
      <c r="L2648" s="74">
        <f t="shared" si="173"/>
        <v>374347</v>
      </c>
      <c r="M2648" s="75" t="str">
        <f t="shared" si="174"/>
        <v/>
      </c>
      <c r="N2648" s="75"/>
      <c r="O2648" s="75"/>
      <c r="P2648" s="75"/>
      <c r="Q2648" s="75">
        <f>+VLOOKUP(K2648,'20,04,2023'!Q$20:R$1052,2,0)</f>
        <v>374347</v>
      </c>
      <c r="R2648" s="74">
        <f t="shared" si="175"/>
        <v>0</v>
      </c>
      <c r="S2648" s="75" t="s">
        <v>8324</v>
      </c>
    </row>
    <row r="2649" spans="1:19" outlineLevel="1">
      <c r="A2649" s="75"/>
      <c r="B2649" s="69">
        <v>45001</v>
      </c>
      <c r="C2649" s="70" t="s">
        <v>4165</v>
      </c>
      <c r="D2649" s="70" t="s">
        <v>2256</v>
      </c>
      <c r="E2649" s="70" t="s">
        <v>3708</v>
      </c>
      <c r="F2649" s="71">
        <v>922445</v>
      </c>
      <c r="G2649" s="72" t="s">
        <v>2255</v>
      </c>
      <c r="H2649" s="71">
        <v>92245</v>
      </c>
      <c r="I2649" s="70" t="s">
        <v>2308</v>
      </c>
      <c r="J2649" s="70" t="s">
        <v>2309</v>
      </c>
      <c r="K2649" s="73">
        <f t="shared" si="172"/>
        <v>13824</v>
      </c>
      <c r="L2649" s="74">
        <f t="shared" si="173"/>
        <v>1014690</v>
      </c>
      <c r="M2649" s="75" t="str">
        <f t="shared" si="174"/>
        <v/>
      </c>
      <c r="N2649" s="75"/>
      <c r="O2649" s="75"/>
      <c r="P2649" s="75"/>
      <c r="Q2649" s="75">
        <f>+VLOOKUP(K2649,'20,04,2023'!Q$20:R$1052,2,0)</f>
        <v>1014690</v>
      </c>
      <c r="R2649" s="74">
        <f t="shared" si="175"/>
        <v>0</v>
      </c>
      <c r="S2649" s="75" t="s">
        <v>8324</v>
      </c>
    </row>
    <row r="2650" spans="1:19" outlineLevel="1">
      <c r="A2650" s="75"/>
      <c r="B2650" s="69">
        <v>45001</v>
      </c>
      <c r="C2650" s="70" t="s">
        <v>4166</v>
      </c>
      <c r="D2650" s="70" t="s">
        <v>2256</v>
      </c>
      <c r="E2650" s="70" t="s">
        <v>3369</v>
      </c>
      <c r="F2650" s="71">
        <v>1938065</v>
      </c>
      <c r="G2650" s="72" t="s">
        <v>2255</v>
      </c>
      <c r="H2650" s="71">
        <v>193807</v>
      </c>
      <c r="I2650" s="70" t="s">
        <v>2308</v>
      </c>
      <c r="J2650" s="70" t="s">
        <v>2309</v>
      </c>
      <c r="K2650" s="73">
        <f t="shared" si="172"/>
        <v>14110</v>
      </c>
      <c r="L2650" s="74">
        <f t="shared" si="173"/>
        <v>2131872</v>
      </c>
      <c r="M2650" s="75" t="str">
        <f t="shared" si="174"/>
        <v/>
      </c>
      <c r="N2650" s="75"/>
      <c r="O2650" s="75"/>
      <c r="P2650" s="75"/>
      <c r="Q2650" s="75">
        <f>+VLOOKUP(K2650,'20,04,2023'!Q$20:R$1052,2,0)</f>
        <v>2131872</v>
      </c>
      <c r="R2650" s="74">
        <f t="shared" si="175"/>
        <v>0</v>
      </c>
      <c r="S2650" s="75" t="s">
        <v>8324</v>
      </c>
    </row>
    <row r="2651" spans="1:19" outlineLevel="1">
      <c r="A2651" s="75"/>
      <c r="B2651" s="69">
        <v>45001</v>
      </c>
      <c r="C2651" s="70" t="s">
        <v>4167</v>
      </c>
      <c r="D2651" s="70" t="s">
        <v>2256</v>
      </c>
      <c r="E2651" s="70" t="s">
        <v>3396</v>
      </c>
      <c r="F2651" s="71">
        <v>734310</v>
      </c>
      <c r="G2651" s="72" t="s">
        <v>2255</v>
      </c>
      <c r="H2651" s="71">
        <v>73431</v>
      </c>
      <c r="I2651" s="70" t="s">
        <v>2308</v>
      </c>
      <c r="J2651" s="70" t="s">
        <v>2309</v>
      </c>
      <c r="K2651" s="73">
        <f t="shared" si="172"/>
        <v>14166</v>
      </c>
      <c r="L2651" s="74">
        <f t="shared" si="173"/>
        <v>807741</v>
      </c>
      <c r="M2651" s="75" t="str">
        <f t="shared" si="174"/>
        <v/>
      </c>
      <c r="N2651" s="75"/>
      <c r="O2651" s="75"/>
      <c r="P2651" s="75"/>
      <c r="Q2651" s="75">
        <f>+VLOOKUP(K2651,'20,04,2023'!Q$20:R$1052,2,0)</f>
        <v>807741</v>
      </c>
      <c r="R2651" s="74">
        <f t="shared" si="175"/>
        <v>0</v>
      </c>
      <c r="S2651" s="75" t="s">
        <v>8324</v>
      </c>
    </row>
    <row r="2652" spans="1:19" outlineLevel="1">
      <c r="A2652" s="75"/>
      <c r="B2652" s="69">
        <v>45001</v>
      </c>
      <c r="C2652" s="70" t="s">
        <v>4168</v>
      </c>
      <c r="D2652" s="70" t="s">
        <v>2256</v>
      </c>
      <c r="E2652" s="70" t="s">
        <v>4169</v>
      </c>
      <c r="F2652" s="71">
        <v>2552150</v>
      </c>
      <c r="G2652" s="72" t="s">
        <v>2255</v>
      </c>
      <c r="H2652" s="71">
        <v>255215</v>
      </c>
      <c r="I2652" s="70" t="s">
        <v>3694</v>
      </c>
      <c r="J2652" s="70" t="s">
        <v>3695</v>
      </c>
      <c r="K2652" s="73">
        <f t="shared" si="172"/>
        <v>14194</v>
      </c>
      <c r="L2652" s="74">
        <f t="shared" si="173"/>
        <v>2807365</v>
      </c>
      <c r="M2652" s="75" t="str">
        <f t="shared" si="174"/>
        <v/>
      </c>
      <c r="N2652" s="75"/>
      <c r="O2652" s="75"/>
      <c r="P2652" s="75"/>
      <c r="Q2652" s="75">
        <f>+VLOOKUP(K2652,'20,04,2023'!Q$20:R$1052,2,0)</f>
        <v>2807365</v>
      </c>
      <c r="R2652" s="74">
        <f t="shared" si="175"/>
        <v>0</v>
      </c>
      <c r="S2652" s="75" t="s">
        <v>8324</v>
      </c>
    </row>
    <row r="2653" spans="1:19" outlineLevel="1">
      <c r="A2653" s="75"/>
      <c r="B2653" s="69">
        <v>45001</v>
      </c>
      <c r="C2653" s="70" t="s">
        <v>4170</v>
      </c>
      <c r="D2653" s="70" t="s">
        <v>2256</v>
      </c>
      <c r="E2653" s="70" t="s">
        <v>4171</v>
      </c>
      <c r="F2653" s="71">
        <v>1177450</v>
      </c>
      <c r="G2653" s="72" t="s">
        <v>2255</v>
      </c>
      <c r="H2653" s="71">
        <v>117745</v>
      </c>
      <c r="I2653" s="70" t="s">
        <v>2308</v>
      </c>
      <c r="J2653" s="70" t="s">
        <v>2309</v>
      </c>
      <c r="K2653" s="73">
        <f t="shared" si="172"/>
        <v>14196</v>
      </c>
      <c r="L2653" s="74">
        <f t="shared" si="173"/>
        <v>1295195</v>
      </c>
      <c r="M2653" s="75" t="str">
        <f t="shared" si="174"/>
        <v/>
      </c>
      <c r="N2653" s="75"/>
      <c r="O2653" s="75"/>
      <c r="P2653" s="75"/>
      <c r="Q2653" s="75">
        <f>+VLOOKUP(K2653,'20,04,2023'!Q$20:R$1052,2,0)</f>
        <v>1295195</v>
      </c>
      <c r="R2653" s="74">
        <f t="shared" si="175"/>
        <v>0</v>
      </c>
      <c r="S2653" s="75" t="s">
        <v>8324</v>
      </c>
    </row>
    <row r="2654" spans="1:19" hidden="1">
      <c r="B2654" s="33">
        <v>44979</v>
      </c>
      <c r="C2654" s="34" t="s">
        <v>5576</v>
      </c>
      <c r="D2654" s="34" t="s">
        <v>7608</v>
      </c>
      <c r="E2654" s="34" t="s">
        <v>7609</v>
      </c>
      <c r="F2654" s="35">
        <v>-462828</v>
      </c>
      <c r="G2654" s="36" t="s">
        <v>2568</v>
      </c>
      <c r="H2654" s="35">
        <v>-37026</v>
      </c>
      <c r="I2654" s="34" t="s">
        <v>7596</v>
      </c>
      <c r="J2654" s="34" t="s">
        <v>7597</v>
      </c>
      <c r="K2654" s="50">
        <f t="shared" si="172"/>
        <v>286</v>
      </c>
      <c r="L2654" s="38">
        <f t="shared" si="173"/>
        <v>-499854</v>
      </c>
      <c r="M2654" t="str">
        <f t="shared" si="174"/>
        <v>HT</v>
      </c>
      <c r="Q2654" t="e">
        <f>+VLOOKUP(K2654,'22.04.2023'!O$182:P$408,2,0)</f>
        <v>#N/A</v>
      </c>
      <c r="R2654" s="38" t="e">
        <f>+L2654-Q2654</f>
        <v>#N/A</v>
      </c>
    </row>
    <row r="2655" spans="1:19" hidden="1">
      <c r="B2655" s="33">
        <v>44979</v>
      </c>
      <c r="C2655" s="34" t="s">
        <v>5578</v>
      </c>
      <c r="D2655" s="34" t="s">
        <v>7608</v>
      </c>
      <c r="E2655" s="34" t="s">
        <v>7609</v>
      </c>
      <c r="F2655" s="35">
        <v>-119066</v>
      </c>
      <c r="G2655" s="36" t="s">
        <v>2255</v>
      </c>
      <c r="H2655" s="35">
        <v>-11907</v>
      </c>
      <c r="I2655" s="34" t="s">
        <v>7596</v>
      </c>
      <c r="J2655" s="34" t="s">
        <v>7597</v>
      </c>
      <c r="K2655" s="50">
        <f t="shared" si="172"/>
        <v>287</v>
      </c>
      <c r="L2655" s="38">
        <f t="shared" si="173"/>
        <v>-130973</v>
      </c>
      <c r="M2655" t="str">
        <f t="shared" si="174"/>
        <v>HT</v>
      </c>
      <c r="Q2655" t="e">
        <f>+VLOOKUP(K2655,'22.04.2023'!O$182:P$408,2,0)</f>
        <v>#N/A</v>
      </c>
      <c r="R2655" s="38" t="e">
        <f>+L2655-Q2655</f>
        <v>#N/A</v>
      </c>
    </row>
    <row r="2656" spans="1:19" outlineLevel="1">
      <c r="A2656" s="75"/>
      <c r="B2656" s="69">
        <v>45001</v>
      </c>
      <c r="C2656" s="70" t="s">
        <v>4174</v>
      </c>
      <c r="D2656" s="70" t="s">
        <v>2256</v>
      </c>
      <c r="E2656" s="70" t="s">
        <v>3784</v>
      </c>
      <c r="F2656" s="71">
        <v>989315</v>
      </c>
      <c r="G2656" s="72" t="s">
        <v>2255</v>
      </c>
      <c r="H2656" s="71">
        <v>98932</v>
      </c>
      <c r="I2656" s="70" t="s">
        <v>2308</v>
      </c>
      <c r="J2656" s="70" t="s">
        <v>2309</v>
      </c>
      <c r="K2656" s="73">
        <f t="shared" si="172"/>
        <v>14199</v>
      </c>
      <c r="L2656" s="74">
        <f t="shared" si="173"/>
        <v>1088247</v>
      </c>
      <c r="M2656" s="75" t="str">
        <f t="shared" si="174"/>
        <v/>
      </c>
      <c r="N2656" s="75"/>
      <c r="O2656" s="75"/>
      <c r="P2656" s="75"/>
      <c r="Q2656" s="75">
        <f>+VLOOKUP(K2656,'20,04,2023'!Q$20:R$1052,2,0)</f>
        <v>1088247</v>
      </c>
      <c r="R2656" s="74">
        <f t="shared" ref="R2656:R2662" si="176">Q2656-L2656</f>
        <v>0</v>
      </c>
      <c r="S2656" s="75" t="s">
        <v>8324</v>
      </c>
    </row>
    <row r="2657" spans="1:19" outlineLevel="1">
      <c r="A2657" s="75"/>
      <c r="B2657" s="69">
        <v>45001</v>
      </c>
      <c r="C2657" s="70" t="s">
        <v>4175</v>
      </c>
      <c r="D2657" s="70" t="s">
        <v>2256</v>
      </c>
      <c r="E2657" s="70" t="s">
        <v>2509</v>
      </c>
      <c r="F2657" s="71">
        <v>290400</v>
      </c>
      <c r="G2657" s="72" t="s">
        <v>2255</v>
      </c>
      <c r="H2657" s="71">
        <v>29040</v>
      </c>
      <c r="I2657" s="70" t="s">
        <v>2308</v>
      </c>
      <c r="J2657" s="70" t="s">
        <v>2309</v>
      </c>
      <c r="K2657" s="73">
        <f t="shared" si="172"/>
        <v>14200</v>
      </c>
      <c r="L2657" s="74">
        <f t="shared" si="173"/>
        <v>319440</v>
      </c>
      <c r="M2657" s="75" t="str">
        <f t="shared" si="174"/>
        <v/>
      </c>
      <c r="N2657" s="75"/>
      <c r="O2657" s="75"/>
      <c r="P2657" s="75"/>
      <c r="Q2657" s="75">
        <f>+VLOOKUP(K2657,'20,04,2023'!Q$20:R$1052,2,0)</f>
        <v>319440</v>
      </c>
      <c r="R2657" s="74">
        <f t="shared" si="176"/>
        <v>0</v>
      </c>
      <c r="S2657" s="75" t="s">
        <v>8324</v>
      </c>
    </row>
    <row r="2658" spans="1:19" outlineLevel="1">
      <c r="A2658" s="75"/>
      <c r="B2658" s="69">
        <v>45001</v>
      </c>
      <c r="C2658" s="70" t="s">
        <v>4176</v>
      </c>
      <c r="D2658" s="70" t="s">
        <v>2256</v>
      </c>
      <c r="E2658" s="70" t="s">
        <v>4177</v>
      </c>
      <c r="F2658" s="71">
        <v>1176533</v>
      </c>
      <c r="G2658" s="72" t="s">
        <v>2255</v>
      </c>
      <c r="H2658" s="71">
        <v>117653</v>
      </c>
      <c r="I2658" s="70" t="s">
        <v>2308</v>
      </c>
      <c r="J2658" s="70" t="s">
        <v>2309</v>
      </c>
      <c r="K2658" s="73">
        <f t="shared" si="172"/>
        <v>14201</v>
      </c>
      <c r="L2658" s="74">
        <f t="shared" si="173"/>
        <v>1294186</v>
      </c>
      <c r="M2658" s="75" t="str">
        <f t="shared" si="174"/>
        <v/>
      </c>
      <c r="N2658" s="75"/>
      <c r="O2658" s="75"/>
      <c r="P2658" s="75"/>
      <c r="Q2658" s="75">
        <f>+VLOOKUP(K2658,'20,04,2023'!Q$20:R$1052,2,0)</f>
        <v>1294186</v>
      </c>
      <c r="R2658" s="74">
        <f t="shared" si="176"/>
        <v>0</v>
      </c>
      <c r="S2658" s="75" t="s">
        <v>8324</v>
      </c>
    </row>
    <row r="2659" spans="1:19" outlineLevel="1">
      <c r="A2659" s="75"/>
      <c r="B2659" s="69">
        <v>45001</v>
      </c>
      <c r="C2659" s="70" t="s">
        <v>4178</v>
      </c>
      <c r="D2659" s="70" t="s">
        <v>2256</v>
      </c>
      <c r="E2659" s="70" t="s">
        <v>4179</v>
      </c>
      <c r="F2659" s="71">
        <v>755970</v>
      </c>
      <c r="G2659" s="72" t="s">
        <v>2255</v>
      </c>
      <c r="H2659" s="71">
        <v>75597</v>
      </c>
      <c r="I2659" s="70" t="s">
        <v>2308</v>
      </c>
      <c r="J2659" s="70" t="s">
        <v>2309</v>
      </c>
      <c r="K2659" s="73">
        <f t="shared" si="172"/>
        <v>14202</v>
      </c>
      <c r="L2659" s="74">
        <f t="shared" si="173"/>
        <v>831567</v>
      </c>
      <c r="M2659" s="75" t="str">
        <f t="shared" si="174"/>
        <v/>
      </c>
      <c r="N2659" s="75"/>
      <c r="O2659" s="75"/>
      <c r="P2659" s="75"/>
      <c r="Q2659" s="75">
        <f>+VLOOKUP(K2659,'20,04,2023'!Q$20:R$1052,2,0)</f>
        <v>831567</v>
      </c>
      <c r="R2659" s="74">
        <f t="shared" si="176"/>
        <v>0</v>
      </c>
      <c r="S2659" s="75" t="s">
        <v>8324</v>
      </c>
    </row>
    <row r="2660" spans="1:19" outlineLevel="1">
      <c r="A2660" s="75"/>
      <c r="B2660" s="69">
        <v>45001</v>
      </c>
      <c r="C2660" s="70" t="s">
        <v>4180</v>
      </c>
      <c r="D2660" s="70" t="s">
        <v>2256</v>
      </c>
      <c r="E2660" s="70" t="s">
        <v>4181</v>
      </c>
      <c r="F2660" s="71">
        <v>840181</v>
      </c>
      <c r="G2660" s="72" t="s">
        <v>2255</v>
      </c>
      <c r="H2660" s="71">
        <v>84018</v>
      </c>
      <c r="I2660" s="70" t="s">
        <v>2308</v>
      </c>
      <c r="J2660" s="70" t="s">
        <v>2309</v>
      </c>
      <c r="K2660" s="73">
        <f t="shared" si="172"/>
        <v>14835</v>
      </c>
      <c r="L2660" s="74">
        <f t="shared" si="173"/>
        <v>924199</v>
      </c>
      <c r="M2660" s="75" t="str">
        <f t="shared" si="174"/>
        <v/>
      </c>
      <c r="N2660" s="75"/>
      <c r="O2660" s="75"/>
      <c r="P2660" s="75"/>
      <c r="Q2660" s="75">
        <f>+VLOOKUP(K2660,'20,04,2023'!Q$20:R$1052,2,0)</f>
        <v>924199</v>
      </c>
      <c r="R2660" s="74">
        <f t="shared" si="176"/>
        <v>0</v>
      </c>
      <c r="S2660" s="75" t="s">
        <v>8324</v>
      </c>
    </row>
    <row r="2661" spans="1:19" outlineLevel="1">
      <c r="A2661" s="75"/>
      <c r="B2661" s="69">
        <v>45001</v>
      </c>
      <c r="C2661" s="70" t="s">
        <v>4182</v>
      </c>
      <c r="D2661" s="70" t="s">
        <v>2256</v>
      </c>
      <c r="E2661" s="70" t="s">
        <v>3386</v>
      </c>
      <c r="F2661" s="71">
        <v>721905</v>
      </c>
      <c r="G2661" s="72" t="s">
        <v>2255</v>
      </c>
      <c r="H2661" s="71">
        <v>72191</v>
      </c>
      <c r="I2661" s="70" t="s">
        <v>2308</v>
      </c>
      <c r="J2661" s="70" t="s">
        <v>2309</v>
      </c>
      <c r="K2661" s="73">
        <f t="shared" si="172"/>
        <v>14837</v>
      </c>
      <c r="L2661" s="74">
        <f t="shared" si="173"/>
        <v>794096</v>
      </c>
      <c r="M2661" s="75" t="str">
        <f t="shared" si="174"/>
        <v/>
      </c>
      <c r="N2661" s="75"/>
      <c r="O2661" s="75"/>
      <c r="P2661" s="75"/>
      <c r="Q2661" s="75">
        <f>+VLOOKUP(K2661,'20,04,2023'!Q$20:R$1052,2,0)</f>
        <v>794096</v>
      </c>
      <c r="R2661" s="74">
        <f t="shared" si="176"/>
        <v>0</v>
      </c>
      <c r="S2661" s="75" t="s">
        <v>8324</v>
      </c>
    </row>
    <row r="2662" spans="1:19" outlineLevel="1">
      <c r="A2662" s="75"/>
      <c r="B2662" s="69">
        <v>45001</v>
      </c>
      <c r="C2662" s="70" t="s">
        <v>4183</v>
      </c>
      <c r="D2662" s="70" t="s">
        <v>2256</v>
      </c>
      <c r="E2662" s="70" t="s">
        <v>2426</v>
      </c>
      <c r="F2662" s="71">
        <v>1110580</v>
      </c>
      <c r="G2662" s="72" t="s">
        <v>2255</v>
      </c>
      <c r="H2662" s="71">
        <v>111058</v>
      </c>
      <c r="I2662" s="70" t="s">
        <v>2426</v>
      </c>
      <c r="J2662" s="70" t="s">
        <v>2427</v>
      </c>
      <c r="K2662" s="73">
        <f t="shared" si="172"/>
        <v>14960</v>
      </c>
      <c r="L2662" s="74">
        <f t="shared" si="173"/>
        <v>1221638</v>
      </c>
      <c r="M2662" s="75" t="str">
        <f t="shared" si="174"/>
        <v/>
      </c>
      <c r="N2662" s="75"/>
      <c r="O2662" s="75"/>
      <c r="P2662" s="75"/>
      <c r="Q2662" s="75">
        <f>+VLOOKUP(K2662,'20,04,2023'!Q$20:R$1052,2,0)</f>
        <v>1221638</v>
      </c>
      <c r="R2662" s="74">
        <f t="shared" si="176"/>
        <v>0</v>
      </c>
      <c r="S2662" s="75" t="s">
        <v>8324</v>
      </c>
    </row>
    <row r="2663" spans="1:19" hidden="1" outlineLevel="1">
      <c r="B2663" s="33">
        <v>45001</v>
      </c>
      <c r="C2663" s="34" t="s">
        <v>4184</v>
      </c>
      <c r="D2663" s="34" t="s">
        <v>2256</v>
      </c>
      <c r="E2663" s="34" t="s">
        <v>2426</v>
      </c>
      <c r="F2663" s="35">
        <v>424200</v>
      </c>
      <c r="G2663" s="36" t="s">
        <v>2255</v>
      </c>
      <c r="H2663" s="35">
        <v>42420</v>
      </c>
      <c r="I2663" s="34" t="s">
        <v>2426</v>
      </c>
      <c r="J2663" s="34" t="s">
        <v>2427</v>
      </c>
      <c r="K2663" s="50">
        <f t="shared" si="172"/>
        <v>15031</v>
      </c>
      <c r="L2663" s="38">
        <f t="shared" si="173"/>
        <v>466620</v>
      </c>
      <c r="M2663" t="str">
        <f t="shared" si="174"/>
        <v/>
      </c>
    </row>
    <row r="2664" spans="1:19" outlineLevel="1">
      <c r="A2664" s="75"/>
      <c r="B2664" s="69">
        <v>45002</v>
      </c>
      <c r="C2664" s="70" t="s">
        <v>5412</v>
      </c>
      <c r="D2664" s="70" t="s">
        <v>5260</v>
      </c>
      <c r="E2664" s="70" t="s">
        <v>5481</v>
      </c>
      <c r="F2664" s="71">
        <v>-355803</v>
      </c>
      <c r="G2664" s="72" t="s">
        <v>2255</v>
      </c>
      <c r="H2664" s="71">
        <v>-35580</v>
      </c>
      <c r="I2664" s="70" t="s">
        <v>2504</v>
      </c>
      <c r="J2664" s="70" t="s">
        <v>2505</v>
      </c>
      <c r="K2664" s="75">
        <f t="shared" si="172"/>
        <v>146</v>
      </c>
      <c r="L2664" s="74">
        <f t="shared" si="173"/>
        <v>-391383</v>
      </c>
      <c r="M2664" s="75" t="str">
        <f t="shared" si="174"/>
        <v>HT</v>
      </c>
      <c r="N2664" s="75"/>
      <c r="O2664" s="75"/>
      <c r="P2664" s="75"/>
      <c r="Q2664" s="75">
        <f>+VLOOKUP(K2664,'20,04,2023'!Q$25:R$1054,2,0)</f>
        <v>-391383</v>
      </c>
      <c r="R2664" s="74">
        <f>+L2664-Q2664</f>
        <v>0</v>
      </c>
      <c r="S2664" s="75" t="s">
        <v>8323</v>
      </c>
    </row>
    <row r="2665" spans="1:19" outlineLevel="1">
      <c r="A2665" s="75"/>
      <c r="B2665" s="69">
        <v>45002</v>
      </c>
      <c r="C2665" s="70" t="s">
        <v>6757</v>
      </c>
      <c r="D2665" s="70" t="s">
        <v>2961</v>
      </c>
      <c r="E2665" s="70" t="s">
        <v>6758</v>
      </c>
      <c r="F2665" s="71">
        <v>-148549</v>
      </c>
      <c r="G2665" s="72" t="s">
        <v>2255</v>
      </c>
      <c r="H2665" s="71">
        <v>-14855</v>
      </c>
      <c r="I2665" s="70" t="s">
        <v>2265</v>
      </c>
      <c r="J2665" s="70" t="s">
        <v>2266</v>
      </c>
      <c r="K2665" s="75">
        <f t="shared" si="172"/>
        <v>1039</v>
      </c>
      <c r="L2665" s="74">
        <f t="shared" si="173"/>
        <v>-163404</v>
      </c>
      <c r="M2665" s="75" t="str">
        <f t="shared" si="174"/>
        <v>HT</v>
      </c>
      <c r="N2665" s="75"/>
      <c r="O2665" s="75"/>
      <c r="P2665" s="75"/>
      <c r="Q2665" s="75">
        <f>+VLOOKUP(K2665,'20,04,2023'!Q$25:R$1054,2,0)</f>
        <v>-163404</v>
      </c>
      <c r="R2665" s="74">
        <f>+L2665-Q2665</f>
        <v>0</v>
      </c>
      <c r="S2665" s="75" t="s">
        <v>8323</v>
      </c>
    </row>
    <row r="2666" spans="1:19" outlineLevel="1">
      <c r="A2666" s="75"/>
      <c r="B2666" s="69">
        <v>45002</v>
      </c>
      <c r="C2666" s="70" t="s">
        <v>6759</v>
      </c>
      <c r="D2666" s="70" t="s">
        <v>2961</v>
      </c>
      <c r="E2666" s="70" t="s">
        <v>6760</v>
      </c>
      <c r="F2666" s="71">
        <v>-320657</v>
      </c>
      <c r="G2666" s="72" t="s">
        <v>2255</v>
      </c>
      <c r="H2666" s="71">
        <v>-32066</v>
      </c>
      <c r="I2666" s="70" t="s">
        <v>2265</v>
      </c>
      <c r="J2666" s="70" t="s">
        <v>2266</v>
      </c>
      <c r="K2666" s="75">
        <f t="shared" si="172"/>
        <v>1040</v>
      </c>
      <c r="L2666" s="74">
        <f t="shared" si="173"/>
        <v>-352723</v>
      </c>
      <c r="M2666" s="75" t="str">
        <f t="shared" si="174"/>
        <v>HT</v>
      </c>
      <c r="N2666" s="75"/>
      <c r="O2666" s="75"/>
      <c r="P2666" s="75"/>
      <c r="Q2666" s="75">
        <f>+VLOOKUP(K2666,'20,04,2023'!Q$25:R$1054,2,0)</f>
        <v>-352723</v>
      </c>
      <c r="R2666" s="74">
        <f>+L2666-Q2666</f>
        <v>0</v>
      </c>
      <c r="S2666" s="75" t="s">
        <v>8323</v>
      </c>
    </row>
    <row r="2667" spans="1:19" outlineLevel="1">
      <c r="A2667" s="75"/>
      <c r="B2667" s="69">
        <v>45002</v>
      </c>
      <c r="C2667" s="70" t="s">
        <v>4185</v>
      </c>
      <c r="D2667" s="70" t="s">
        <v>2256</v>
      </c>
      <c r="E2667" s="70" t="s">
        <v>3382</v>
      </c>
      <c r="F2667" s="71">
        <v>340315</v>
      </c>
      <c r="G2667" s="72" t="s">
        <v>2255</v>
      </c>
      <c r="H2667" s="71">
        <v>34032</v>
      </c>
      <c r="I2667" s="70" t="s">
        <v>2308</v>
      </c>
      <c r="J2667" s="70" t="s">
        <v>2309</v>
      </c>
      <c r="K2667" s="73">
        <f t="shared" si="172"/>
        <v>15583</v>
      </c>
      <c r="L2667" s="74">
        <f t="shared" si="173"/>
        <v>374347</v>
      </c>
      <c r="M2667" s="75" t="str">
        <f t="shared" si="174"/>
        <v/>
      </c>
      <c r="N2667" s="75"/>
      <c r="O2667" s="75"/>
      <c r="P2667" s="75"/>
      <c r="Q2667" s="75">
        <f>+VLOOKUP(K2667,'20,04,2023'!Q$20:R$1052,2,0)</f>
        <v>374347</v>
      </c>
      <c r="R2667" s="74">
        <f>Q2667-L2667</f>
        <v>0</v>
      </c>
      <c r="S2667" s="75" t="s">
        <v>8324</v>
      </c>
    </row>
    <row r="2668" spans="1:19" outlineLevel="1">
      <c r="A2668" s="75"/>
      <c r="B2668" s="69">
        <v>45002</v>
      </c>
      <c r="C2668" s="70" t="s">
        <v>4186</v>
      </c>
      <c r="D2668" s="70" t="s">
        <v>2256</v>
      </c>
      <c r="E2668" s="70" t="s">
        <v>3382</v>
      </c>
      <c r="F2668" s="71">
        <v>738590</v>
      </c>
      <c r="G2668" s="72" t="s">
        <v>2255</v>
      </c>
      <c r="H2668" s="71">
        <v>73859</v>
      </c>
      <c r="I2668" s="70" t="s">
        <v>2308</v>
      </c>
      <c r="J2668" s="70" t="s">
        <v>2309</v>
      </c>
      <c r="K2668" s="73">
        <f t="shared" si="172"/>
        <v>15584</v>
      </c>
      <c r="L2668" s="74">
        <f t="shared" si="173"/>
        <v>812449</v>
      </c>
      <c r="M2668" s="75" t="str">
        <f t="shared" si="174"/>
        <v/>
      </c>
      <c r="N2668" s="75"/>
      <c r="O2668" s="75"/>
      <c r="P2668" s="75"/>
      <c r="Q2668" s="75">
        <f>+VLOOKUP(K2668,'20,04,2023'!Q$20:R$1052,2,0)</f>
        <v>812449</v>
      </c>
      <c r="R2668" s="74">
        <f>Q2668-L2668</f>
        <v>0</v>
      </c>
      <c r="S2668" s="75" t="s">
        <v>8324</v>
      </c>
    </row>
    <row r="2669" spans="1:19" outlineLevel="1">
      <c r="A2669" s="75"/>
      <c r="B2669" s="69">
        <v>45002</v>
      </c>
      <c r="C2669" s="70" t="s">
        <v>4187</v>
      </c>
      <c r="D2669" s="70" t="s">
        <v>2256</v>
      </c>
      <c r="E2669" s="70" t="s">
        <v>3089</v>
      </c>
      <c r="F2669" s="71">
        <v>340315</v>
      </c>
      <c r="G2669" s="72" t="s">
        <v>2255</v>
      </c>
      <c r="H2669" s="71">
        <v>34032</v>
      </c>
      <c r="I2669" s="70" t="s">
        <v>2308</v>
      </c>
      <c r="J2669" s="70" t="s">
        <v>2309</v>
      </c>
      <c r="K2669" s="73">
        <f t="shared" si="172"/>
        <v>15585</v>
      </c>
      <c r="L2669" s="74">
        <f t="shared" si="173"/>
        <v>374347</v>
      </c>
      <c r="M2669" s="75" t="str">
        <f t="shared" si="174"/>
        <v/>
      </c>
      <c r="N2669" s="75"/>
      <c r="O2669" s="75"/>
      <c r="P2669" s="75"/>
      <c r="Q2669" s="75">
        <f>+VLOOKUP(K2669,'20,04,2023'!Q$20:R$1052,2,0)</f>
        <v>374347</v>
      </c>
      <c r="R2669" s="74">
        <f>Q2669-L2669</f>
        <v>0</v>
      </c>
      <c r="S2669" s="75" t="s">
        <v>8324</v>
      </c>
    </row>
    <row r="2670" spans="1:19" outlineLevel="1">
      <c r="A2670" s="75"/>
      <c r="B2670" s="69">
        <v>45002</v>
      </c>
      <c r="C2670" s="70" t="s">
        <v>4188</v>
      </c>
      <c r="D2670" s="70" t="s">
        <v>2256</v>
      </c>
      <c r="E2670" s="70" t="s">
        <v>4171</v>
      </c>
      <c r="F2670" s="71">
        <v>340315</v>
      </c>
      <c r="G2670" s="72" t="s">
        <v>2255</v>
      </c>
      <c r="H2670" s="71">
        <v>34032</v>
      </c>
      <c r="I2670" s="70" t="s">
        <v>2308</v>
      </c>
      <c r="J2670" s="70" t="s">
        <v>2309</v>
      </c>
      <c r="K2670" s="73">
        <f t="shared" si="172"/>
        <v>15586</v>
      </c>
      <c r="L2670" s="74">
        <f t="shared" si="173"/>
        <v>374347</v>
      </c>
      <c r="M2670" s="75" t="str">
        <f t="shared" si="174"/>
        <v/>
      </c>
      <c r="N2670" s="75"/>
      <c r="O2670" s="75"/>
      <c r="P2670" s="75"/>
      <c r="Q2670" s="75">
        <f>+VLOOKUP(K2670,'20,04,2023'!Q$20:R$1052,2,0)</f>
        <v>374347</v>
      </c>
      <c r="R2670" s="74">
        <f>Q2670-L2670</f>
        <v>0</v>
      </c>
      <c r="S2670" s="75" t="s">
        <v>8324</v>
      </c>
    </row>
    <row r="2671" spans="1:19" hidden="1">
      <c r="B2671" s="33">
        <v>44974</v>
      </c>
      <c r="C2671" s="34" t="s">
        <v>5435</v>
      </c>
      <c r="D2671" s="34" t="s">
        <v>4494</v>
      </c>
      <c r="E2671" s="34" t="s">
        <v>5481</v>
      </c>
      <c r="F2671" s="35">
        <v>-332531</v>
      </c>
      <c r="G2671" s="36" t="s">
        <v>2255</v>
      </c>
      <c r="H2671" s="35">
        <v>-33253</v>
      </c>
      <c r="I2671" s="34" t="s">
        <v>4496</v>
      </c>
      <c r="J2671" s="34" t="s">
        <v>7623</v>
      </c>
      <c r="K2671" s="50">
        <f t="shared" si="172"/>
        <v>181</v>
      </c>
      <c r="L2671" s="38">
        <f t="shared" si="173"/>
        <v>-365784</v>
      </c>
      <c r="M2671" t="str">
        <f t="shared" si="174"/>
        <v>HT</v>
      </c>
      <c r="Q2671" t="e">
        <f>+VLOOKUP(K2671,'22.04.2023'!O$182:P$408,2,0)</f>
        <v>#N/A</v>
      </c>
      <c r="R2671" s="38" t="e">
        <f>+L2671-Q2671</f>
        <v>#N/A</v>
      </c>
    </row>
    <row r="2672" spans="1:19" hidden="1">
      <c r="B2672" s="33">
        <v>44974</v>
      </c>
      <c r="C2672" s="34" t="s">
        <v>5436</v>
      </c>
      <c r="D2672" s="34" t="s">
        <v>4494</v>
      </c>
      <c r="E2672" s="34" t="s">
        <v>5481</v>
      </c>
      <c r="F2672" s="35">
        <v>-94399</v>
      </c>
      <c r="G2672" s="36" t="s">
        <v>2255</v>
      </c>
      <c r="H2672" s="35">
        <v>-9440</v>
      </c>
      <c r="I2672" s="34" t="s">
        <v>4496</v>
      </c>
      <c r="J2672" s="34" t="s">
        <v>7623</v>
      </c>
      <c r="K2672" s="50">
        <f t="shared" si="172"/>
        <v>182</v>
      </c>
      <c r="L2672" s="38">
        <f t="shared" si="173"/>
        <v>-103839</v>
      </c>
      <c r="M2672" t="str">
        <f t="shared" si="174"/>
        <v>HT</v>
      </c>
      <c r="Q2672" t="e">
        <f>+VLOOKUP(K2672,'22.04.2023'!O$182:P$408,2,0)</f>
        <v>#N/A</v>
      </c>
      <c r="R2672" s="38" t="e">
        <f>+L2672-Q2672</f>
        <v>#N/A</v>
      </c>
    </row>
    <row r="2673" spans="1:19" outlineLevel="1">
      <c r="A2673" s="75"/>
      <c r="B2673" s="69">
        <v>45002</v>
      </c>
      <c r="C2673" s="70" t="s">
        <v>4191</v>
      </c>
      <c r="D2673" s="70" t="s">
        <v>2256</v>
      </c>
      <c r="E2673" s="70" t="s">
        <v>3786</v>
      </c>
      <c r="F2673" s="71">
        <v>340315</v>
      </c>
      <c r="G2673" s="72" t="s">
        <v>2255</v>
      </c>
      <c r="H2673" s="71">
        <v>34032</v>
      </c>
      <c r="I2673" s="70" t="s">
        <v>2308</v>
      </c>
      <c r="J2673" s="70" t="s">
        <v>2309</v>
      </c>
      <c r="K2673" s="73">
        <f t="shared" si="172"/>
        <v>15589</v>
      </c>
      <c r="L2673" s="74">
        <f t="shared" si="173"/>
        <v>374347</v>
      </c>
      <c r="M2673" s="75" t="str">
        <f t="shared" si="174"/>
        <v/>
      </c>
      <c r="N2673" s="75"/>
      <c r="O2673" s="75"/>
      <c r="P2673" s="75"/>
      <c r="Q2673" s="75">
        <f>+VLOOKUP(K2673,'20,04,2023'!Q$20:R$1052,2,0)</f>
        <v>374347</v>
      </c>
      <c r="R2673" s="74">
        <f>Q2673-L2673</f>
        <v>0</v>
      </c>
      <c r="S2673" s="75" t="s">
        <v>8324</v>
      </c>
    </row>
    <row r="2674" spans="1:19" outlineLevel="1">
      <c r="A2674" s="75"/>
      <c r="B2674" s="69">
        <v>45002</v>
      </c>
      <c r="C2674" s="70" t="s">
        <v>4192</v>
      </c>
      <c r="D2674" s="70" t="s">
        <v>2256</v>
      </c>
      <c r="E2674" s="70" t="s">
        <v>3784</v>
      </c>
      <c r="F2674" s="71">
        <v>340315</v>
      </c>
      <c r="G2674" s="72" t="s">
        <v>2255</v>
      </c>
      <c r="H2674" s="71">
        <v>34032</v>
      </c>
      <c r="I2674" s="70" t="s">
        <v>2308</v>
      </c>
      <c r="J2674" s="70" t="s">
        <v>2309</v>
      </c>
      <c r="K2674" s="73">
        <f t="shared" si="172"/>
        <v>15590</v>
      </c>
      <c r="L2674" s="74">
        <f t="shared" si="173"/>
        <v>374347</v>
      </c>
      <c r="M2674" s="75" t="str">
        <f t="shared" si="174"/>
        <v/>
      </c>
      <c r="N2674" s="75"/>
      <c r="O2674" s="75"/>
      <c r="P2674" s="75"/>
      <c r="Q2674" s="75">
        <f>+VLOOKUP(K2674,'20,04,2023'!Q$20:R$1052,2,0)</f>
        <v>374347</v>
      </c>
      <c r="R2674" s="74">
        <f>Q2674-L2674</f>
        <v>0</v>
      </c>
      <c r="S2674" s="75" t="s">
        <v>8324</v>
      </c>
    </row>
    <row r="2675" spans="1:19" s="75" customFormat="1" outlineLevel="1">
      <c r="B2675" s="69">
        <v>45002</v>
      </c>
      <c r="C2675" s="70" t="s">
        <v>4193</v>
      </c>
      <c r="D2675" s="70" t="s">
        <v>2256</v>
      </c>
      <c r="E2675" s="70" t="s">
        <v>3470</v>
      </c>
      <c r="F2675" s="71">
        <v>340315</v>
      </c>
      <c r="G2675" s="72" t="s">
        <v>2255</v>
      </c>
      <c r="H2675" s="71">
        <v>34032</v>
      </c>
      <c r="I2675" s="70" t="s">
        <v>2308</v>
      </c>
      <c r="J2675" s="70" t="s">
        <v>2309</v>
      </c>
      <c r="K2675" s="73">
        <f t="shared" si="172"/>
        <v>15591</v>
      </c>
      <c r="L2675" s="74">
        <f t="shared" si="173"/>
        <v>374347</v>
      </c>
      <c r="M2675" s="75" t="str">
        <f t="shared" si="174"/>
        <v/>
      </c>
      <c r="Q2675" s="75">
        <f>+VLOOKUP(K2675,'20,04,2023'!Q$20:R$1052,2,0)</f>
        <v>374347</v>
      </c>
      <c r="R2675" s="74">
        <f>Q2675-L2675</f>
        <v>0</v>
      </c>
      <c r="S2675" s="75" t="s">
        <v>8324</v>
      </c>
    </row>
    <row r="2676" spans="1:19" s="75" customFormat="1" hidden="1">
      <c r="A2676"/>
      <c r="B2676" s="33">
        <v>44987</v>
      </c>
      <c r="C2676" s="34" t="s">
        <v>5526</v>
      </c>
      <c r="D2676" s="34" t="s">
        <v>4494</v>
      </c>
      <c r="E2676" s="34" t="s">
        <v>5481</v>
      </c>
      <c r="F2676" s="35">
        <v>-176400</v>
      </c>
      <c r="G2676" s="36" t="s">
        <v>2255</v>
      </c>
      <c r="H2676" s="35">
        <v>-17640</v>
      </c>
      <c r="I2676" s="34" t="s">
        <v>4496</v>
      </c>
      <c r="J2676" s="34" t="s">
        <v>7623</v>
      </c>
      <c r="K2676" s="50">
        <f t="shared" si="172"/>
        <v>253</v>
      </c>
      <c r="L2676" s="38">
        <f t="shared" si="173"/>
        <v>-194040</v>
      </c>
      <c r="M2676" t="str">
        <f t="shared" si="174"/>
        <v>HT</v>
      </c>
      <c r="N2676"/>
      <c r="O2676"/>
      <c r="P2676"/>
      <c r="Q2676" t="e">
        <f>+VLOOKUP(K2676,'22.04.2023'!O$182:P$408,2,0)</f>
        <v>#N/A</v>
      </c>
      <c r="R2676" s="38" t="e">
        <f>+L2676-Q2676</f>
        <v>#N/A</v>
      </c>
      <c r="S2676"/>
    </row>
    <row r="2677" spans="1:19" s="75" customFormat="1" outlineLevel="1">
      <c r="B2677" s="69">
        <v>45002</v>
      </c>
      <c r="C2677" s="70" t="s">
        <v>4195</v>
      </c>
      <c r="D2677" s="70" t="s">
        <v>2256</v>
      </c>
      <c r="E2677" s="70" t="s">
        <v>4196</v>
      </c>
      <c r="F2677" s="71">
        <v>340315</v>
      </c>
      <c r="G2677" s="72" t="s">
        <v>2255</v>
      </c>
      <c r="H2677" s="71">
        <v>34032</v>
      </c>
      <c r="I2677" s="70" t="s">
        <v>2308</v>
      </c>
      <c r="J2677" s="70" t="s">
        <v>2309</v>
      </c>
      <c r="K2677" s="73">
        <f t="shared" si="172"/>
        <v>15593</v>
      </c>
      <c r="L2677" s="74">
        <f t="shared" si="173"/>
        <v>374347</v>
      </c>
      <c r="M2677" s="75" t="str">
        <f t="shared" si="174"/>
        <v/>
      </c>
      <c r="Q2677" s="75">
        <f>+VLOOKUP(K2677,'20,04,2023'!Q$20:R$1052,2,0)</f>
        <v>374347</v>
      </c>
      <c r="R2677" s="74">
        <f>Q2677-L2677</f>
        <v>0</v>
      </c>
      <c r="S2677" s="75" t="s">
        <v>8324</v>
      </c>
    </row>
    <row r="2678" spans="1:19" outlineLevel="1">
      <c r="A2678" s="75"/>
      <c r="B2678" s="69">
        <v>45002</v>
      </c>
      <c r="C2678" s="70" t="s">
        <v>4197</v>
      </c>
      <c r="D2678" s="70" t="s">
        <v>2256</v>
      </c>
      <c r="E2678" s="70" t="s">
        <v>2362</v>
      </c>
      <c r="F2678" s="71">
        <v>340315</v>
      </c>
      <c r="G2678" s="72" t="s">
        <v>2255</v>
      </c>
      <c r="H2678" s="71">
        <v>34032</v>
      </c>
      <c r="I2678" s="70" t="s">
        <v>2308</v>
      </c>
      <c r="J2678" s="70" t="s">
        <v>2309</v>
      </c>
      <c r="K2678" s="73">
        <f t="shared" si="172"/>
        <v>15595</v>
      </c>
      <c r="L2678" s="74">
        <f t="shared" si="173"/>
        <v>374347</v>
      </c>
      <c r="M2678" s="75" t="str">
        <f t="shared" si="174"/>
        <v/>
      </c>
      <c r="N2678" s="75"/>
      <c r="O2678" s="75"/>
      <c r="P2678" s="75"/>
      <c r="Q2678" s="75">
        <f>+VLOOKUP(K2678,'20,04,2023'!Q$20:R$1052,2,0)</f>
        <v>374347</v>
      </c>
      <c r="R2678" s="74">
        <f>Q2678-L2678</f>
        <v>0</v>
      </c>
      <c r="S2678" s="75" t="s">
        <v>8324</v>
      </c>
    </row>
    <row r="2679" spans="1:19" hidden="1">
      <c r="B2679" s="33">
        <v>44993</v>
      </c>
      <c r="C2679" s="34" t="s">
        <v>5266</v>
      </c>
      <c r="D2679" s="34" t="s">
        <v>4494</v>
      </c>
      <c r="E2679" s="34" t="s">
        <v>5481</v>
      </c>
      <c r="F2679" s="35">
        <v>-330750</v>
      </c>
      <c r="G2679" s="36" t="s">
        <v>2255</v>
      </c>
      <c r="H2679" s="35">
        <v>-33075</v>
      </c>
      <c r="I2679" s="34" t="s">
        <v>4496</v>
      </c>
      <c r="J2679" s="34" t="s">
        <v>7623</v>
      </c>
      <c r="K2679" s="50">
        <f t="shared" si="172"/>
        <v>319</v>
      </c>
      <c r="L2679" s="38">
        <f t="shared" si="173"/>
        <v>-363825</v>
      </c>
      <c r="M2679" t="str">
        <f t="shared" si="174"/>
        <v>HT</v>
      </c>
      <c r="Q2679" t="e">
        <f>+VLOOKUP(K2679,'22.04.2023'!O$182:P$408,2,0)</f>
        <v>#N/A</v>
      </c>
      <c r="R2679" s="38" t="e">
        <f>+L2679-Q2679</f>
        <v>#N/A</v>
      </c>
    </row>
    <row r="2680" spans="1:19" hidden="1">
      <c r="B2680" s="33">
        <v>44994</v>
      </c>
      <c r="C2680" s="34" t="s">
        <v>7652</v>
      </c>
      <c r="D2680" s="34" t="s">
        <v>3460</v>
      </c>
      <c r="E2680" s="34" t="s">
        <v>7653</v>
      </c>
      <c r="F2680" s="35">
        <v>-212100</v>
      </c>
      <c r="G2680" s="36" t="s">
        <v>2255</v>
      </c>
      <c r="H2680" s="35">
        <v>-21210</v>
      </c>
      <c r="I2680" s="34" t="s">
        <v>4496</v>
      </c>
      <c r="J2680" s="34" t="s">
        <v>7623</v>
      </c>
      <c r="K2680" s="50">
        <f t="shared" si="172"/>
        <v>8076</v>
      </c>
      <c r="L2680" s="38">
        <f t="shared" si="173"/>
        <v>-233310</v>
      </c>
      <c r="M2680" t="str">
        <f t="shared" si="174"/>
        <v>HT</v>
      </c>
      <c r="Q2680" t="e">
        <f>+VLOOKUP(K2680,'22.04.2023'!O$182:P$408,2,0)</f>
        <v>#N/A</v>
      </c>
      <c r="R2680" s="38" t="e">
        <f>+L2680-Q2680</f>
        <v>#N/A</v>
      </c>
    </row>
    <row r="2681" spans="1:19" hidden="1" outlineLevel="1">
      <c r="B2681" s="33">
        <v>45002</v>
      </c>
      <c r="C2681" s="34" t="s">
        <v>4201</v>
      </c>
      <c r="D2681" s="34" t="s">
        <v>2256</v>
      </c>
      <c r="E2681" s="34" t="s">
        <v>3607</v>
      </c>
      <c r="F2681" s="35">
        <v>340315</v>
      </c>
      <c r="G2681" s="36" t="s">
        <v>2255</v>
      </c>
      <c r="H2681" s="35">
        <v>34032</v>
      </c>
      <c r="I2681" s="34" t="s">
        <v>2308</v>
      </c>
      <c r="J2681" s="34" t="s">
        <v>2309</v>
      </c>
      <c r="K2681" s="50">
        <f t="shared" si="172"/>
        <v>15598</v>
      </c>
      <c r="L2681" s="38">
        <f t="shared" si="173"/>
        <v>374347</v>
      </c>
      <c r="M2681" t="str">
        <f t="shared" si="174"/>
        <v/>
      </c>
    </row>
    <row r="2682" spans="1:19" outlineLevel="1">
      <c r="A2682" s="75"/>
      <c r="B2682" s="69">
        <v>45002</v>
      </c>
      <c r="C2682" s="70" t="s">
        <v>4202</v>
      </c>
      <c r="D2682" s="70" t="s">
        <v>2256</v>
      </c>
      <c r="E2682" s="70" t="s">
        <v>2373</v>
      </c>
      <c r="F2682" s="71">
        <v>340315</v>
      </c>
      <c r="G2682" s="72" t="s">
        <v>2255</v>
      </c>
      <c r="H2682" s="71">
        <v>34032</v>
      </c>
      <c r="I2682" s="70" t="s">
        <v>2308</v>
      </c>
      <c r="J2682" s="70" t="s">
        <v>2309</v>
      </c>
      <c r="K2682" s="73">
        <f t="shared" si="172"/>
        <v>15599</v>
      </c>
      <c r="L2682" s="74">
        <f t="shared" si="173"/>
        <v>374347</v>
      </c>
      <c r="M2682" s="75" t="str">
        <f t="shared" si="174"/>
        <v/>
      </c>
      <c r="N2682" s="75"/>
      <c r="O2682" s="75"/>
      <c r="P2682" s="75"/>
      <c r="Q2682" s="75">
        <f>+VLOOKUP(K2682,'20,04,2023'!Q$20:R$1052,2,0)</f>
        <v>374347</v>
      </c>
      <c r="R2682" s="74">
        <f>Q2682-L2682</f>
        <v>0</v>
      </c>
      <c r="S2682" s="75" t="s">
        <v>8324</v>
      </c>
    </row>
    <row r="2683" spans="1:19" outlineLevel="1">
      <c r="A2683" s="75"/>
      <c r="B2683" s="69">
        <v>45002</v>
      </c>
      <c r="C2683" s="70" t="s">
        <v>4203</v>
      </c>
      <c r="D2683" s="70" t="s">
        <v>2256</v>
      </c>
      <c r="E2683" s="70" t="s">
        <v>4204</v>
      </c>
      <c r="F2683" s="71">
        <v>340315</v>
      </c>
      <c r="G2683" s="72" t="s">
        <v>2255</v>
      </c>
      <c r="H2683" s="71">
        <v>34032</v>
      </c>
      <c r="I2683" s="70" t="s">
        <v>2308</v>
      </c>
      <c r="J2683" s="70" t="s">
        <v>2309</v>
      </c>
      <c r="K2683" s="73">
        <f t="shared" si="172"/>
        <v>15600</v>
      </c>
      <c r="L2683" s="74">
        <f t="shared" si="173"/>
        <v>374347</v>
      </c>
      <c r="M2683" s="75" t="str">
        <f t="shared" si="174"/>
        <v/>
      </c>
      <c r="N2683" s="75"/>
      <c r="O2683" s="75"/>
      <c r="P2683" s="75"/>
      <c r="Q2683" s="75">
        <f>+VLOOKUP(K2683,'20,04,2023'!Q$20:R$1052,2,0)</f>
        <v>374347</v>
      </c>
      <c r="R2683" s="74">
        <f>Q2683-L2683</f>
        <v>0</v>
      </c>
      <c r="S2683" s="75" t="s">
        <v>8324</v>
      </c>
    </row>
    <row r="2684" spans="1:19" outlineLevel="1">
      <c r="A2684" s="75"/>
      <c r="B2684" s="69">
        <v>45002</v>
      </c>
      <c r="C2684" s="70" t="s">
        <v>4205</v>
      </c>
      <c r="D2684" s="70" t="s">
        <v>2256</v>
      </c>
      <c r="E2684" s="70" t="s">
        <v>2377</v>
      </c>
      <c r="F2684" s="71">
        <v>340315</v>
      </c>
      <c r="G2684" s="72" t="s">
        <v>2255</v>
      </c>
      <c r="H2684" s="71">
        <v>34032</v>
      </c>
      <c r="I2684" s="70" t="s">
        <v>2308</v>
      </c>
      <c r="J2684" s="70" t="s">
        <v>2309</v>
      </c>
      <c r="K2684" s="73">
        <f t="shared" si="172"/>
        <v>15601</v>
      </c>
      <c r="L2684" s="74">
        <f t="shared" si="173"/>
        <v>374347</v>
      </c>
      <c r="M2684" s="75" t="str">
        <f t="shared" si="174"/>
        <v/>
      </c>
      <c r="N2684" s="75"/>
      <c r="O2684" s="75"/>
      <c r="P2684" s="75"/>
      <c r="Q2684" s="75">
        <f>+VLOOKUP(K2684,'20,04,2023'!Q$20:R$1052,2,0)</f>
        <v>374347</v>
      </c>
      <c r="R2684" s="74">
        <f>Q2684-L2684</f>
        <v>0</v>
      </c>
      <c r="S2684" s="75" t="s">
        <v>8324</v>
      </c>
    </row>
    <row r="2685" spans="1:19" outlineLevel="1">
      <c r="A2685" s="75"/>
      <c r="B2685" s="69">
        <v>45002</v>
      </c>
      <c r="C2685" s="70" t="s">
        <v>4206</v>
      </c>
      <c r="D2685" s="70" t="s">
        <v>2256</v>
      </c>
      <c r="E2685" s="70" t="s">
        <v>3538</v>
      </c>
      <c r="F2685" s="71">
        <v>922445</v>
      </c>
      <c r="G2685" s="72" t="s">
        <v>2255</v>
      </c>
      <c r="H2685" s="71">
        <v>92245</v>
      </c>
      <c r="I2685" s="70" t="s">
        <v>2308</v>
      </c>
      <c r="J2685" s="70" t="s">
        <v>2309</v>
      </c>
      <c r="K2685" s="73">
        <f t="shared" si="172"/>
        <v>15603</v>
      </c>
      <c r="L2685" s="74">
        <f t="shared" si="173"/>
        <v>1014690</v>
      </c>
      <c r="M2685" s="75" t="str">
        <f t="shared" si="174"/>
        <v/>
      </c>
      <c r="N2685" s="75"/>
      <c r="O2685" s="75"/>
      <c r="P2685" s="75"/>
      <c r="Q2685" s="75">
        <f>+VLOOKUP(K2685,'20,04,2023'!Q$20:R$1052,2,0)</f>
        <v>1014690</v>
      </c>
      <c r="R2685" s="74">
        <f>Q2685-L2685</f>
        <v>0</v>
      </c>
      <c r="S2685" s="75" t="s">
        <v>8324</v>
      </c>
    </row>
    <row r="2686" spans="1:19" outlineLevel="1">
      <c r="A2686" s="75"/>
      <c r="B2686" s="69">
        <v>45002</v>
      </c>
      <c r="C2686" s="70" t="s">
        <v>4207</v>
      </c>
      <c r="D2686" s="70" t="s">
        <v>2256</v>
      </c>
      <c r="E2686" s="70" t="s">
        <v>4208</v>
      </c>
      <c r="F2686" s="71">
        <v>2346710</v>
      </c>
      <c r="G2686" s="72" t="s">
        <v>2255</v>
      </c>
      <c r="H2686" s="71">
        <v>234671</v>
      </c>
      <c r="I2686" s="70" t="s">
        <v>2518</v>
      </c>
      <c r="J2686" s="70" t="s">
        <v>2519</v>
      </c>
      <c r="K2686" s="73">
        <f t="shared" si="172"/>
        <v>15605</v>
      </c>
      <c r="L2686" s="74">
        <f t="shared" si="173"/>
        <v>2581381</v>
      </c>
      <c r="M2686" s="75" t="str">
        <f t="shared" si="174"/>
        <v/>
      </c>
      <c r="N2686" s="75"/>
      <c r="O2686" s="75"/>
      <c r="P2686" s="75"/>
      <c r="Q2686" s="75">
        <f>+VLOOKUP(K2686,'20,04,2023'!Q$20:R$1052,2,0)</f>
        <v>2581381</v>
      </c>
      <c r="R2686" s="74">
        <f>Q2686-L2686</f>
        <v>0</v>
      </c>
      <c r="S2686" s="75" t="s">
        <v>8324</v>
      </c>
    </row>
    <row r="2687" spans="1:19" hidden="1" outlineLevel="1">
      <c r="B2687" s="33">
        <v>45002</v>
      </c>
      <c r="C2687" s="34" t="s">
        <v>4209</v>
      </c>
      <c r="D2687" s="34" t="s">
        <v>2256</v>
      </c>
      <c r="E2687" s="34" t="s">
        <v>4210</v>
      </c>
      <c r="F2687" s="35">
        <v>848400</v>
      </c>
      <c r="G2687" s="36" t="s">
        <v>2255</v>
      </c>
      <c r="H2687" s="35">
        <v>84840</v>
      </c>
      <c r="I2687" s="34" t="s">
        <v>2518</v>
      </c>
      <c r="J2687" s="34" t="s">
        <v>2519</v>
      </c>
      <c r="K2687" s="50">
        <f t="shared" si="172"/>
        <v>15606</v>
      </c>
      <c r="L2687" s="38">
        <f t="shared" si="173"/>
        <v>933240</v>
      </c>
      <c r="M2687" t="str">
        <f t="shared" si="174"/>
        <v/>
      </c>
    </row>
    <row r="2688" spans="1:19" outlineLevel="1">
      <c r="A2688" s="75"/>
      <c r="B2688" s="69">
        <v>45002</v>
      </c>
      <c r="C2688" s="70" t="s">
        <v>4211</v>
      </c>
      <c r="D2688" s="70" t="s">
        <v>2256</v>
      </c>
      <c r="E2688" s="70" t="s">
        <v>4212</v>
      </c>
      <c r="F2688" s="71">
        <v>340315</v>
      </c>
      <c r="G2688" s="72" t="s">
        <v>2255</v>
      </c>
      <c r="H2688" s="71">
        <v>34032</v>
      </c>
      <c r="I2688" s="70" t="s">
        <v>2512</v>
      </c>
      <c r="J2688" s="70" t="s">
        <v>2513</v>
      </c>
      <c r="K2688" s="73">
        <f t="shared" si="172"/>
        <v>15608</v>
      </c>
      <c r="L2688" s="74">
        <f t="shared" si="173"/>
        <v>374347</v>
      </c>
      <c r="M2688" s="75" t="str">
        <f t="shared" si="174"/>
        <v/>
      </c>
      <c r="N2688" s="75"/>
      <c r="O2688" s="75"/>
      <c r="P2688" s="75"/>
      <c r="Q2688" s="75">
        <f>+VLOOKUP(K2688,'20,04,2023'!Q$20:R$1052,2,0)</f>
        <v>374347</v>
      </c>
      <c r="R2688" s="74">
        <f>Q2688-L2688</f>
        <v>0</v>
      </c>
      <c r="S2688" s="75" t="s">
        <v>8324</v>
      </c>
    </row>
    <row r="2689" spans="1:19" outlineLevel="1">
      <c r="A2689" s="75"/>
      <c r="B2689" s="69">
        <v>45002</v>
      </c>
      <c r="C2689" s="70" t="s">
        <v>4213</v>
      </c>
      <c r="D2689" s="70" t="s">
        <v>2256</v>
      </c>
      <c r="E2689" s="70" t="s">
        <v>4214</v>
      </c>
      <c r="F2689" s="71">
        <v>340315</v>
      </c>
      <c r="G2689" s="72" t="s">
        <v>2255</v>
      </c>
      <c r="H2689" s="71">
        <v>34032</v>
      </c>
      <c r="I2689" s="70" t="s">
        <v>2512</v>
      </c>
      <c r="J2689" s="70" t="s">
        <v>2513</v>
      </c>
      <c r="K2689" s="73">
        <f t="shared" si="172"/>
        <v>15609</v>
      </c>
      <c r="L2689" s="74">
        <f t="shared" si="173"/>
        <v>374347</v>
      </c>
      <c r="M2689" s="75" t="str">
        <f t="shared" si="174"/>
        <v/>
      </c>
      <c r="N2689" s="75"/>
      <c r="O2689" s="75"/>
      <c r="P2689" s="75"/>
      <c r="Q2689" s="75">
        <f>+VLOOKUP(K2689,'20,04,2023'!Q$20:R$1052,2,0)</f>
        <v>374347</v>
      </c>
      <c r="R2689" s="74">
        <f>Q2689-L2689</f>
        <v>0</v>
      </c>
      <c r="S2689" s="75" t="s">
        <v>8324</v>
      </c>
    </row>
    <row r="2690" spans="1:19" outlineLevel="1">
      <c r="A2690" s="75"/>
      <c r="B2690" s="69">
        <v>45002</v>
      </c>
      <c r="C2690" s="70" t="s">
        <v>4215</v>
      </c>
      <c r="D2690" s="70" t="s">
        <v>2256</v>
      </c>
      <c r="E2690" s="70" t="s">
        <v>4216</v>
      </c>
      <c r="F2690" s="71">
        <v>553467</v>
      </c>
      <c r="G2690" s="72" t="s">
        <v>2255</v>
      </c>
      <c r="H2690" s="71">
        <v>55347</v>
      </c>
      <c r="I2690" s="70" t="s">
        <v>2512</v>
      </c>
      <c r="J2690" s="70" t="s">
        <v>2513</v>
      </c>
      <c r="K2690" s="73">
        <f t="shared" si="172"/>
        <v>15610</v>
      </c>
      <c r="L2690" s="74">
        <f t="shared" si="173"/>
        <v>608814</v>
      </c>
      <c r="M2690" s="75" t="str">
        <f t="shared" si="174"/>
        <v/>
      </c>
      <c r="N2690" s="75"/>
      <c r="O2690" s="75"/>
      <c r="P2690" s="75"/>
      <c r="Q2690" s="75">
        <f>+VLOOKUP(K2690,'20,04,2023'!Q$20:R$1052,2,0)</f>
        <v>608814</v>
      </c>
      <c r="R2690" s="74">
        <f>Q2690-L2690</f>
        <v>0</v>
      </c>
      <c r="S2690" s="75" t="s">
        <v>8324</v>
      </c>
    </row>
    <row r="2691" spans="1:19" outlineLevel="1">
      <c r="A2691" s="75"/>
      <c r="B2691" s="69">
        <v>45002</v>
      </c>
      <c r="C2691" s="70" t="s">
        <v>4217</v>
      </c>
      <c r="D2691" s="70" t="s">
        <v>2256</v>
      </c>
      <c r="E2691" s="70" t="s">
        <v>4218</v>
      </c>
      <c r="F2691" s="71">
        <v>340315</v>
      </c>
      <c r="G2691" s="72" t="s">
        <v>2255</v>
      </c>
      <c r="H2691" s="71">
        <v>34032</v>
      </c>
      <c r="I2691" s="70" t="s">
        <v>2512</v>
      </c>
      <c r="J2691" s="70" t="s">
        <v>2513</v>
      </c>
      <c r="K2691" s="73">
        <f t="shared" si="172"/>
        <v>15611</v>
      </c>
      <c r="L2691" s="74">
        <f t="shared" si="173"/>
        <v>374347</v>
      </c>
      <c r="M2691" s="75" t="str">
        <f t="shared" si="174"/>
        <v/>
      </c>
      <c r="N2691" s="75"/>
      <c r="O2691" s="75"/>
      <c r="P2691" s="75"/>
      <c r="Q2691" s="75">
        <f>+VLOOKUP(K2691,'20,04,2023'!Q$20:R$1052,2,0)</f>
        <v>374347</v>
      </c>
      <c r="R2691" s="74">
        <f>Q2691-L2691</f>
        <v>0</v>
      </c>
      <c r="S2691" s="75" t="s">
        <v>8324</v>
      </c>
    </row>
    <row r="2692" spans="1:19" hidden="1">
      <c r="B2692" s="33">
        <v>45035</v>
      </c>
      <c r="C2692" s="34" t="s">
        <v>5193</v>
      </c>
      <c r="D2692" s="34" t="s">
        <v>4494</v>
      </c>
      <c r="E2692" s="34" t="s">
        <v>7671</v>
      </c>
      <c r="F2692" s="35">
        <v>-50182</v>
      </c>
      <c r="G2692" s="36" t="s">
        <v>2255</v>
      </c>
      <c r="H2692" s="35">
        <v>-5018</v>
      </c>
      <c r="I2692" s="34" t="s">
        <v>4496</v>
      </c>
      <c r="J2692" s="34" t="s">
        <v>7623</v>
      </c>
      <c r="K2692" s="50">
        <f t="shared" ref="K2692:K2755" si="177">+C2692*1</f>
        <v>556</v>
      </c>
      <c r="L2692" s="38">
        <f t="shared" ref="L2692:L2755" si="178">+F2692+H2692</f>
        <v>-55200</v>
      </c>
      <c r="M2692" t="str">
        <f t="shared" ref="M2692:M2755" si="179">+IF(L2692&gt;=0,"","HT")</f>
        <v>HT</v>
      </c>
      <c r="Q2692" t="e">
        <f>+VLOOKUP(K2692,'22.04.2023'!O$182:P$408,2,0)</f>
        <v>#N/A</v>
      </c>
      <c r="R2692" s="38" t="e">
        <f>+L2692-Q2692</f>
        <v>#N/A</v>
      </c>
    </row>
    <row r="2693" spans="1:19" hidden="1">
      <c r="B2693" s="33">
        <v>45035</v>
      </c>
      <c r="C2693" s="34" t="s">
        <v>7672</v>
      </c>
      <c r="D2693" s="34" t="s">
        <v>4494</v>
      </c>
      <c r="E2693" s="34" t="s">
        <v>7671</v>
      </c>
      <c r="F2693" s="35">
        <v>-84840</v>
      </c>
      <c r="G2693" s="36" t="s">
        <v>2255</v>
      </c>
      <c r="H2693" s="35">
        <v>-8484</v>
      </c>
      <c r="I2693" s="34" t="s">
        <v>4496</v>
      </c>
      <c r="J2693" s="34" t="s">
        <v>7623</v>
      </c>
      <c r="K2693" s="50">
        <f t="shared" si="177"/>
        <v>557</v>
      </c>
      <c r="L2693" s="38">
        <f t="shared" si="178"/>
        <v>-93324</v>
      </c>
      <c r="M2693" t="str">
        <f t="shared" si="179"/>
        <v>HT</v>
      </c>
      <c r="Q2693" t="e">
        <f>+VLOOKUP(K2693,'22.04.2023'!O$182:P$408,2,0)</f>
        <v>#N/A</v>
      </c>
      <c r="R2693" s="38" t="e">
        <f>+L2693-Q2693</f>
        <v>#N/A</v>
      </c>
    </row>
    <row r="2694" spans="1:19" outlineLevel="1">
      <c r="A2694" s="75"/>
      <c r="B2694" s="69">
        <v>45002</v>
      </c>
      <c r="C2694" s="70" t="s">
        <v>4223</v>
      </c>
      <c r="D2694" s="70" t="s">
        <v>2256</v>
      </c>
      <c r="E2694" s="70" t="s">
        <v>3564</v>
      </c>
      <c r="F2694" s="71">
        <v>555290</v>
      </c>
      <c r="G2694" s="72" t="s">
        <v>2255</v>
      </c>
      <c r="H2694" s="71">
        <v>55529</v>
      </c>
      <c r="I2694" s="70" t="s">
        <v>2308</v>
      </c>
      <c r="J2694" s="70" t="s">
        <v>2309</v>
      </c>
      <c r="K2694" s="73">
        <f t="shared" si="177"/>
        <v>15615</v>
      </c>
      <c r="L2694" s="74">
        <f t="shared" si="178"/>
        <v>610819</v>
      </c>
      <c r="M2694" s="75" t="str">
        <f t="shared" si="179"/>
        <v/>
      </c>
      <c r="N2694" s="75"/>
      <c r="O2694" s="75"/>
      <c r="P2694" s="75"/>
      <c r="Q2694" s="75">
        <f>+VLOOKUP(K2694,'20,04,2023'!Q$20:R$1052,2,0)</f>
        <v>610819</v>
      </c>
      <c r="R2694" s="74">
        <f>Q2694-L2694</f>
        <v>0</v>
      </c>
      <c r="S2694" s="75" t="s">
        <v>8324</v>
      </c>
    </row>
    <row r="2695" spans="1:19" outlineLevel="1">
      <c r="A2695" s="75"/>
      <c r="B2695" s="69">
        <v>45002</v>
      </c>
      <c r="C2695" s="70" t="s">
        <v>4224</v>
      </c>
      <c r="D2695" s="70" t="s">
        <v>2256</v>
      </c>
      <c r="E2695" s="70" t="s">
        <v>3564</v>
      </c>
      <c r="F2695" s="71">
        <v>340315</v>
      </c>
      <c r="G2695" s="72" t="s">
        <v>2255</v>
      </c>
      <c r="H2695" s="71">
        <v>34032</v>
      </c>
      <c r="I2695" s="70" t="s">
        <v>2308</v>
      </c>
      <c r="J2695" s="70" t="s">
        <v>2309</v>
      </c>
      <c r="K2695" s="73">
        <f t="shared" si="177"/>
        <v>15616</v>
      </c>
      <c r="L2695" s="74">
        <f t="shared" si="178"/>
        <v>374347</v>
      </c>
      <c r="M2695" s="75" t="str">
        <f t="shared" si="179"/>
        <v/>
      </c>
      <c r="N2695" s="75"/>
      <c r="O2695" s="75"/>
      <c r="P2695" s="75"/>
      <c r="Q2695" s="75">
        <f>+VLOOKUP(K2695,'20,04,2023'!Q$20:R$1052,2,0)</f>
        <v>374347</v>
      </c>
      <c r="R2695" s="74">
        <f>Q2695-L2695</f>
        <v>0</v>
      </c>
      <c r="S2695" s="75" t="s">
        <v>8324</v>
      </c>
    </row>
    <row r="2696" spans="1:19" outlineLevel="1">
      <c r="A2696" s="75"/>
      <c r="B2696" s="69">
        <v>45002</v>
      </c>
      <c r="C2696" s="70" t="s">
        <v>4225</v>
      </c>
      <c r="D2696" s="70" t="s">
        <v>2256</v>
      </c>
      <c r="E2696" s="70" t="s">
        <v>4226</v>
      </c>
      <c r="F2696" s="71">
        <v>1648914</v>
      </c>
      <c r="G2696" s="72" t="s">
        <v>2255</v>
      </c>
      <c r="H2696" s="71">
        <v>164891</v>
      </c>
      <c r="I2696" s="70" t="s">
        <v>2512</v>
      </c>
      <c r="J2696" s="70" t="s">
        <v>2513</v>
      </c>
      <c r="K2696" s="73">
        <f t="shared" si="177"/>
        <v>15617</v>
      </c>
      <c r="L2696" s="74">
        <f t="shared" si="178"/>
        <v>1813805</v>
      </c>
      <c r="M2696" s="75" t="str">
        <f t="shared" si="179"/>
        <v/>
      </c>
      <c r="N2696" s="75"/>
      <c r="O2696" s="75"/>
      <c r="P2696" s="75"/>
      <c r="Q2696" s="75">
        <f>+VLOOKUP(K2696,'20,04,2023'!Q$20:R$1052,2,0)</f>
        <v>1813805</v>
      </c>
      <c r="R2696" s="74">
        <f>Q2696-L2696</f>
        <v>0</v>
      </c>
      <c r="S2696" s="75" t="s">
        <v>8324</v>
      </c>
    </row>
    <row r="2697" spans="1:19" outlineLevel="1">
      <c r="A2697" s="75"/>
      <c r="B2697" s="69">
        <v>45002</v>
      </c>
      <c r="C2697" s="70" t="s">
        <v>4227</v>
      </c>
      <c r="D2697" s="70" t="s">
        <v>2256</v>
      </c>
      <c r="E2697" s="70" t="s">
        <v>2497</v>
      </c>
      <c r="F2697" s="71">
        <v>340315</v>
      </c>
      <c r="G2697" s="72" t="s">
        <v>2255</v>
      </c>
      <c r="H2697" s="71">
        <v>34032</v>
      </c>
      <c r="I2697" s="70" t="s">
        <v>2308</v>
      </c>
      <c r="J2697" s="70" t="s">
        <v>2309</v>
      </c>
      <c r="K2697" s="73">
        <f t="shared" si="177"/>
        <v>15619</v>
      </c>
      <c r="L2697" s="74">
        <f t="shared" si="178"/>
        <v>374347</v>
      </c>
      <c r="M2697" s="75" t="str">
        <f t="shared" si="179"/>
        <v/>
      </c>
      <c r="N2697" s="75"/>
      <c r="O2697" s="75"/>
      <c r="P2697" s="75"/>
      <c r="Q2697" s="75">
        <f>+VLOOKUP(K2697,'20,04,2023'!Q$20:R$1052,2,0)</f>
        <v>374347</v>
      </c>
      <c r="R2697" s="74">
        <f>Q2697-L2697</f>
        <v>0</v>
      </c>
      <c r="S2697" s="75" t="s">
        <v>8324</v>
      </c>
    </row>
    <row r="2698" spans="1:19" outlineLevel="1">
      <c r="A2698" s="75"/>
      <c r="B2698" s="69">
        <v>45002</v>
      </c>
      <c r="C2698" s="70" t="s">
        <v>4228</v>
      </c>
      <c r="D2698" s="70" t="s">
        <v>2256</v>
      </c>
      <c r="E2698" s="70" t="s">
        <v>3572</v>
      </c>
      <c r="F2698" s="71">
        <v>340315</v>
      </c>
      <c r="G2698" s="72" t="s">
        <v>2255</v>
      </c>
      <c r="H2698" s="71">
        <v>34032</v>
      </c>
      <c r="I2698" s="70" t="s">
        <v>2308</v>
      </c>
      <c r="J2698" s="70" t="s">
        <v>2309</v>
      </c>
      <c r="K2698" s="73">
        <f t="shared" si="177"/>
        <v>15620</v>
      </c>
      <c r="L2698" s="74">
        <f t="shared" si="178"/>
        <v>374347</v>
      </c>
      <c r="M2698" s="75" t="str">
        <f t="shared" si="179"/>
        <v/>
      </c>
      <c r="N2698" s="75"/>
      <c r="O2698" s="75"/>
      <c r="P2698" s="75"/>
      <c r="Q2698" s="75">
        <f>+VLOOKUP(K2698,'20,04,2023'!Q$20:R$1052,2,0)</f>
        <v>374347</v>
      </c>
      <c r="R2698" s="74">
        <f>Q2698-L2698</f>
        <v>0</v>
      </c>
      <c r="S2698" s="75" t="s">
        <v>8324</v>
      </c>
    </row>
    <row r="2699" spans="1:19" hidden="1">
      <c r="B2699" s="33">
        <v>44935</v>
      </c>
      <c r="C2699" s="34" t="s">
        <v>6119</v>
      </c>
      <c r="D2699" s="34" t="s">
        <v>7682</v>
      </c>
      <c r="E2699" s="34" t="s">
        <v>5481</v>
      </c>
      <c r="F2699" s="35">
        <v>-283045</v>
      </c>
      <c r="G2699" s="36" t="s">
        <v>2255</v>
      </c>
      <c r="H2699" s="35">
        <v>-28305</v>
      </c>
      <c r="I2699" s="34" t="s">
        <v>7678</v>
      </c>
      <c r="J2699" s="34" t="s">
        <v>7679</v>
      </c>
      <c r="K2699" s="50">
        <f t="shared" si="177"/>
        <v>34</v>
      </c>
      <c r="L2699" s="38">
        <f t="shared" si="178"/>
        <v>-311350</v>
      </c>
      <c r="M2699" t="str">
        <f t="shared" si="179"/>
        <v>HT</v>
      </c>
      <c r="Q2699" t="e">
        <f>+VLOOKUP(K2699,'22.04.2023'!O$182:P$408,2,0)</f>
        <v>#N/A</v>
      </c>
      <c r="R2699" s="38" t="e">
        <f>+L2699-Q2699</f>
        <v>#N/A</v>
      </c>
    </row>
    <row r="2700" spans="1:19" hidden="1">
      <c r="B2700" s="33">
        <v>44935</v>
      </c>
      <c r="C2700" s="34" t="s">
        <v>6441</v>
      </c>
      <c r="D2700" s="34" t="s">
        <v>7682</v>
      </c>
      <c r="E2700" s="34" t="s">
        <v>5481</v>
      </c>
      <c r="F2700" s="35">
        <v>-1250541</v>
      </c>
      <c r="G2700" s="36" t="s">
        <v>2568</v>
      </c>
      <c r="H2700" s="35">
        <v>-100043</v>
      </c>
      <c r="I2700" s="34" t="s">
        <v>7678</v>
      </c>
      <c r="J2700" s="34" t="s">
        <v>7679</v>
      </c>
      <c r="K2700" s="50">
        <f t="shared" si="177"/>
        <v>35</v>
      </c>
      <c r="L2700" s="38">
        <f t="shared" si="178"/>
        <v>-1350584</v>
      </c>
      <c r="M2700" t="str">
        <f t="shared" si="179"/>
        <v>HT</v>
      </c>
      <c r="Q2700" t="e">
        <f>+VLOOKUP(K2700,'22.04.2023'!O$182:P$408,2,0)</f>
        <v>#N/A</v>
      </c>
      <c r="R2700" s="38" t="e">
        <f>+L2700-Q2700</f>
        <v>#N/A</v>
      </c>
    </row>
    <row r="2701" spans="1:19" outlineLevel="1">
      <c r="A2701" s="75"/>
      <c r="B2701" s="69">
        <v>45002</v>
      </c>
      <c r="C2701" s="70" t="s">
        <v>4231</v>
      </c>
      <c r="D2701" s="70" t="s">
        <v>2256</v>
      </c>
      <c r="E2701" s="70" t="s">
        <v>2492</v>
      </c>
      <c r="F2701" s="71">
        <v>340315</v>
      </c>
      <c r="G2701" s="72" t="s">
        <v>2255</v>
      </c>
      <c r="H2701" s="71">
        <v>34032</v>
      </c>
      <c r="I2701" s="70" t="s">
        <v>2308</v>
      </c>
      <c r="J2701" s="70" t="s">
        <v>2309</v>
      </c>
      <c r="K2701" s="73">
        <f t="shared" si="177"/>
        <v>15624</v>
      </c>
      <c r="L2701" s="74">
        <f t="shared" si="178"/>
        <v>374347</v>
      </c>
      <c r="M2701" s="75" t="str">
        <f t="shared" si="179"/>
        <v/>
      </c>
      <c r="N2701" s="75"/>
      <c r="O2701" s="75"/>
      <c r="P2701" s="75"/>
      <c r="Q2701" s="75">
        <f>+VLOOKUP(K2701,'20,04,2023'!Q$20:R$1052,2,0)</f>
        <v>374347</v>
      </c>
      <c r="R2701" s="74">
        <f>Q2701-L2701</f>
        <v>0</v>
      </c>
      <c r="S2701" s="75" t="s">
        <v>8324</v>
      </c>
    </row>
    <row r="2702" spans="1:19" s="75" customFormat="1" hidden="1" outlineLevel="1">
      <c r="A2702"/>
      <c r="B2702" s="33">
        <v>45002</v>
      </c>
      <c r="C2702" s="34" t="s">
        <v>4232</v>
      </c>
      <c r="D2702" s="34" t="s">
        <v>2256</v>
      </c>
      <c r="E2702" s="34" t="s">
        <v>4233</v>
      </c>
      <c r="F2702" s="35">
        <v>441000</v>
      </c>
      <c r="G2702" s="36" t="s">
        <v>2255</v>
      </c>
      <c r="H2702" s="35">
        <v>44100</v>
      </c>
      <c r="I2702" s="34" t="s">
        <v>2396</v>
      </c>
      <c r="J2702" s="34" t="s">
        <v>2397</v>
      </c>
      <c r="K2702" s="50">
        <f t="shared" si="177"/>
        <v>15633</v>
      </c>
      <c r="L2702" s="38">
        <f t="shared" si="178"/>
        <v>485100</v>
      </c>
      <c r="M2702" t="str">
        <f t="shared" si="179"/>
        <v/>
      </c>
      <c r="N2702"/>
      <c r="O2702"/>
      <c r="P2702"/>
      <c r="Q2702"/>
      <c r="R2702"/>
      <c r="S2702"/>
    </row>
    <row r="2703" spans="1:19" s="75" customFormat="1" outlineLevel="1">
      <c r="B2703" s="69">
        <v>45002</v>
      </c>
      <c r="C2703" s="70" t="s">
        <v>4234</v>
      </c>
      <c r="D2703" s="70" t="s">
        <v>2256</v>
      </c>
      <c r="E2703" s="70" t="s">
        <v>4235</v>
      </c>
      <c r="F2703" s="71">
        <v>1696795</v>
      </c>
      <c r="G2703" s="72" t="s">
        <v>2255</v>
      </c>
      <c r="H2703" s="71">
        <v>169680</v>
      </c>
      <c r="I2703" s="70" t="s">
        <v>2396</v>
      </c>
      <c r="J2703" s="70" t="s">
        <v>2397</v>
      </c>
      <c r="K2703" s="73">
        <f t="shared" si="177"/>
        <v>15634</v>
      </c>
      <c r="L2703" s="74">
        <f t="shared" si="178"/>
        <v>1866475</v>
      </c>
      <c r="M2703" s="75" t="str">
        <f t="shared" si="179"/>
        <v/>
      </c>
      <c r="Q2703" s="75">
        <f>+VLOOKUP(K2703,'20,04,2023'!Q$20:R$1052,2,0)</f>
        <v>1866475</v>
      </c>
      <c r="R2703" s="74">
        <f t="shared" ref="R2703:R2710" si="180">Q2703-L2703</f>
        <v>0</v>
      </c>
      <c r="S2703" s="75" t="s">
        <v>8324</v>
      </c>
    </row>
    <row r="2704" spans="1:19" s="75" customFormat="1" outlineLevel="1">
      <c r="B2704" s="69">
        <v>45002</v>
      </c>
      <c r="C2704" s="70" t="s">
        <v>4236</v>
      </c>
      <c r="D2704" s="70" t="s">
        <v>2256</v>
      </c>
      <c r="E2704" s="70" t="s">
        <v>2460</v>
      </c>
      <c r="F2704" s="71">
        <v>367155</v>
      </c>
      <c r="G2704" s="72" t="s">
        <v>2255</v>
      </c>
      <c r="H2704" s="71">
        <v>36716</v>
      </c>
      <c r="I2704" s="70" t="s">
        <v>2308</v>
      </c>
      <c r="J2704" s="70" t="s">
        <v>2309</v>
      </c>
      <c r="K2704" s="73">
        <f t="shared" si="177"/>
        <v>15636</v>
      </c>
      <c r="L2704" s="74">
        <f t="shared" si="178"/>
        <v>403871</v>
      </c>
      <c r="M2704" s="75" t="str">
        <f t="shared" si="179"/>
        <v/>
      </c>
      <c r="Q2704" s="75">
        <f>+VLOOKUP(K2704,'20,04,2023'!Q$20:R$1052,2,0)</f>
        <v>403871</v>
      </c>
      <c r="R2704" s="74">
        <f t="shared" si="180"/>
        <v>0</v>
      </c>
      <c r="S2704" s="75" t="s">
        <v>8324</v>
      </c>
    </row>
    <row r="2705" spans="1:19" s="75" customFormat="1" outlineLevel="1">
      <c r="B2705" s="69">
        <v>45002</v>
      </c>
      <c r="C2705" s="70" t="s">
        <v>4237</v>
      </c>
      <c r="D2705" s="70" t="s">
        <v>2256</v>
      </c>
      <c r="E2705" s="70" t="s">
        <v>2468</v>
      </c>
      <c r="F2705" s="71">
        <v>553467</v>
      </c>
      <c r="G2705" s="72" t="s">
        <v>2255</v>
      </c>
      <c r="H2705" s="71">
        <v>55347</v>
      </c>
      <c r="I2705" s="70" t="s">
        <v>2308</v>
      </c>
      <c r="J2705" s="70" t="s">
        <v>2309</v>
      </c>
      <c r="K2705" s="73">
        <f t="shared" si="177"/>
        <v>15637</v>
      </c>
      <c r="L2705" s="74">
        <f t="shared" si="178"/>
        <v>608814</v>
      </c>
      <c r="M2705" s="75" t="str">
        <f t="shared" si="179"/>
        <v/>
      </c>
      <c r="Q2705" s="75">
        <f>+VLOOKUP(K2705,'20,04,2023'!Q$20:R$1052,2,0)</f>
        <v>608814</v>
      </c>
      <c r="R2705" s="74">
        <f t="shared" si="180"/>
        <v>0</v>
      </c>
      <c r="S2705" s="75" t="s">
        <v>8324</v>
      </c>
    </row>
    <row r="2706" spans="1:19" outlineLevel="1">
      <c r="A2706" s="75"/>
      <c r="B2706" s="69">
        <v>45002</v>
      </c>
      <c r="C2706" s="70" t="s">
        <v>4238</v>
      </c>
      <c r="D2706" s="70" t="s">
        <v>2256</v>
      </c>
      <c r="E2706" s="70" t="s">
        <v>4239</v>
      </c>
      <c r="F2706" s="71">
        <v>322480</v>
      </c>
      <c r="G2706" s="72" t="s">
        <v>2255</v>
      </c>
      <c r="H2706" s="71">
        <v>32248</v>
      </c>
      <c r="I2706" s="70" t="s">
        <v>2308</v>
      </c>
      <c r="J2706" s="70" t="s">
        <v>2309</v>
      </c>
      <c r="K2706" s="73">
        <f t="shared" si="177"/>
        <v>15638</v>
      </c>
      <c r="L2706" s="74">
        <f t="shared" si="178"/>
        <v>354728</v>
      </c>
      <c r="M2706" s="75" t="str">
        <f t="shared" si="179"/>
        <v/>
      </c>
      <c r="N2706" s="75"/>
      <c r="O2706" s="75"/>
      <c r="P2706" s="75"/>
      <c r="Q2706" s="75">
        <f>+VLOOKUP(K2706,'20,04,2023'!Q$20:R$1052,2,0)</f>
        <v>354728</v>
      </c>
      <c r="R2706" s="74">
        <f t="shared" si="180"/>
        <v>0</v>
      </c>
      <c r="S2706" s="75" t="s">
        <v>8324</v>
      </c>
    </row>
    <row r="2707" spans="1:19" outlineLevel="1">
      <c r="A2707" s="75"/>
      <c r="B2707" s="69">
        <v>45002</v>
      </c>
      <c r="C2707" s="70" t="s">
        <v>4240</v>
      </c>
      <c r="D2707" s="70" t="s">
        <v>2256</v>
      </c>
      <c r="E2707" s="70" t="s">
        <v>3840</v>
      </c>
      <c r="F2707" s="71">
        <v>333174</v>
      </c>
      <c r="G2707" s="72" t="s">
        <v>2255</v>
      </c>
      <c r="H2707" s="71">
        <v>33317</v>
      </c>
      <c r="I2707" s="70" t="s">
        <v>2308</v>
      </c>
      <c r="J2707" s="70" t="s">
        <v>2309</v>
      </c>
      <c r="K2707" s="73">
        <f t="shared" si="177"/>
        <v>15639</v>
      </c>
      <c r="L2707" s="74">
        <f t="shared" si="178"/>
        <v>366491</v>
      </c>
      <c r="M2707" s="75" t="str">
        <f t="shared" si="179"/>
        <v/>
      </c>
      <c r="N2707" s="75"/>
      <c r="O2707" s="75"/>
      <c r="P2707" s="75"/>
      <c r="Q2707" s="75">
        <f>+VLOOKUP(K2707,'20,04,2023'!Q$20:R$1052,2,0)</f>
        <v>366491</v>
      </c>
      <c r="R2707" s="74">
        <f t="shared" si="180"/>
        <v>0</v>
      </c>
      <c r="S2707" s="75" t="s">
        <v>8324</v>
      </c>
    </row>
    <row r="2708" spans="1:19" outlineLevel="1">
      <c r="A2708" s="75"/>
      <c r="B2708" s="69">
        <v>45002</v>
      </c>
      <c r="C2708" s="70" t="s">
        <v>4241</v>
      </c>
      <c r="D2708" s="70" t="s">
        <v>2256</v>
      </c>
      <c r="E2708" s="70" t="s">
        <v>4242</v>
      </c>
      <c r="F2708" s="71">
        <v>951239</v>
      </c>
      <c r="G2708" s="72" t="s">
        <v>2255</v>
      </c>
      <c r="H2708" s="71">
        <v>95124</v>
      </c>
      <c r="I2708" s="70" t="s">
        <v>2308</v>
      </c>
      <c r="J2708" s="70" t="s">
        <v>2309</v>
      </c>
      <c r="K2708" s="73">
        <f t="shared" si="177"/>
        <v>15640</v>
      </c>
      <c r="L2708" s="74">
        <f t="shared" si="178"/>
        <v>1046363</v>
      </c>
      <c r="M2708" s="75" t="str">
        <f t="shared" si="179"/>
        <v/>
      </c>
      <c r="N2708" s="75"/>
      <c r="O2708" s="75"/>
      <c r="P2708" s="75"/>
      <c r="Q2708" s="75">
        <f>+VLOOKUP(K2708,'20,04,2023'!Q$20:R$1052,2,0)</f>
        <v>1046363</v>
      </c>
      <c r="R2708" s="74">
        <f t="shared" si="180"/>
        <v>0</v>
      </c>
      <c r="S2708" s="75" t="s">
        <v>8324</v>
      </c>
    </row>
    <row r="2709" spans="1:19" outlineLevel="1">
      <c r="A2709" s="75"/>
      <c r="B2709" s="69">
        <v>45002</v>
      </c>
      <c r="C2709" s="70" t="s">
        <v>4243</v>
      </c>
      <c r="D2709" s="70" t="s">
        <v>2256</v>
      </c>
      <c r="E2709" s="70" t="s">
        <v>4244</v>
      </c>
      <c r="F2709" s="71">
        <v>618065</v>
      </c>
      <c r="G2709" s="72" t="s">
        <v>2255</v>
      </c>
      <c r="H2709" s="71">
        <v>61807</v>
      </c>
      <c r="I2709" s="70" t="s">
        <v>2308</v>
      </c>
      <c r="J2709" s="70" t="s">
        <v>2309</v>
      </c>
      <c r="K2709" s="73">
        <f t="shared" si="177"/>
        <v>15641</v>
      </c>
      <c r="L2709" s="74">
        <f t="shared" si="178"/>
        <v>679872</v>
      </c>
      <c r="M2709" s="75" t="str">
        <f t="shared" si="179"/>
        <v/>
      </c>
      <c r="N2709" s="75"/>
      <c r="O2709" s="75"/>
      <c r="P2709" s="75"/>
      <c r="Q2709" s="75">
        <f>+VLOOKUP(K2709,'20,04,2023'!Q$20:R$1052,2,0)</f>
        <v>679872</v>
      </c>
      <c r="R2709" s="74">
        <f t="shared" si="180"/>
        <v>0</v>
      </c>
      <c r="S2709" s="75" t="s">
        <v>8324</v>
      </c>
    </row>
    <row r="2710" spans="1:19" s="75" customFormat="1" outlineLevel="1">
      <c r="B2710" s="69">
        <v>45002</v>
      </c>
      <c r="C2710" s="70" t="s">
        <v>4245</v>
      </c>
      <c r="D2710" s="70" t="s">
        <v>2256</v>
      </c>
      <c r="E2710" s="70" t="s">
        <v>4246</v>
      </c>
      <c r="F2710" s="71">
        <v>2008029</v>
      </c>
      <c r="G2710" s="72" t="s">
        <v>2255</v>
      </c>
      <c r="H2710" s="71">
        <v>200803</v>
      </c>
      <c r="I2710" s="70" t="s">
        <v>2535</v>
      </c>
      <c r="J2710" s="70" t="s">
        <v>2536</v>
      </c>
      <c r="K2710" s="73">
        <f t="shared" si="177"/>
        <v>15657</v>
      </c>
      <c r="L2710" s="74">
        <f t="shared" si="178"/>
        <v>2208832</v>
      </c>
      <c r="M2710" s="75" t="str">
        <f t="shared" si="179"/>
        <v/>
      </c>
      <c r="Q2710" s="75">
        <f>+VLOOKUP(K2710,'20,04,2023'!Q$20:R$1052,2,0)</f>
        <v>2208832</v>
      </c>
      <c r="R2710" s="74">
        <f t="shared" si="180"/>
        <v>0</v>
      </c>
      <c r="S2710" s="75" t="s">
        <v>8324</v>
      </c>
    </row>
    <row r="2711" spans="1:19" s="75" customFormat="1" hidden="1" outlineLevel="1">
      <c r="A2711"/>
      <c r="B2711" s="33">
        <v>45002</v>
      </c>
      <c r="C2711" s="34" t="s">
        <v>4247</v>
      </c>
      <c r="D2711" s="34" t="s">
        <v>2256</v>
      </c>
      <c r="E2711" s="34" t="s">
        <v>3479</v>
      </c>
      <c r="F2711" s="35">
        <v>340315</v>
      </c>
      <c r="G2711" s="36" t="s">
        <v>2255</v>
      </c>
      <c r="H2711" s="35">
        <v>34032</v>
      </c>
      <c r="I2711" s="34" t="s">
        <v>2308</v>
      </c>
      <c r="J2711" s="34" t="s">
        <v>2309</v>
      </c>
      <c r="K2711" s="50">
        <f t="shared" si="177"/>
        <v>15664</v>
      </c>
      <c r="L2711" s="38">
        <f t="shared" si="178"/>
        <v>374347</v>
      </c>
      <c r="M2711" t="str">
        <f t="shared" si="179"/>
        <v/>
      </c>
      <c r="N2711"/>
      <c r="O2711"/>
      <c r="P2711"/>
      <c r="Q2711"/>
      <c r="R2711"/>
      <c r="S2711"/>
    </row>
    <row r="2712" spans="1:19" outlineLevel="1">
      <c r="A2712" s="75"/>
      <c r="B2712" s="69">
        <v>45002</v>
      </c>
      <c r="C2712" s="70" t="s">
        <v>4248</v>
      </c>
      <c r="D2712" s="70" t="s">
        <v>2256</v>
      </c>
      <c r="E2712" s="70" t="s">
        <v>2571</v>
      </c>
      <c r="F2712" s="71">
        <v>1323430</v>
      </c>
      <c r="G2712" s="72" t="s">
        <v>2255</v>
      </c>
      <c r="H2712" s="71">
        <v>132343</v>
      </c>
      <c r="I2712" s="70" t="s">
        <v>2308</v>
      </c>
      <c r="J2712" s="70" t="s">
        <v>2309</v>
      </c>
      <c r="K2712" s="73">
        <f t="shared" si="177"/>
        <v>15665</v>
      </c>
      <c r="L2712" s="74">
        <f t="shared" si="178"/>
        <v>1455773</v>
      </c>
      <c r="M2712" s="75" t="str">
        <f t="shared" si="179"/>
        <v/>
      </c>
      <c r="N2712" s="75"/>
      <c r="O2712" s="75"/>
      <c r="P2712" s="75"/>
      <c r="Q2712" s="75">
        <f>+VLOOKUP(K2712,'20,04,2023'!Q$20:R$1052,2,0)</f>
        <v>1455773</v>
      </c>
      <c r="R2712" s="74">
        <f>Q2712-L2712</f>
        <v>0</v>
      </c>
      <c r="S2712" s="75" t="s">
        <v>8324</v>
      </c>
    </row>
    <row r="2713" spans="1:19" outlineLevel="1">
      <c r="A2713" s="75"/>
      <c r="B2713" s="69">
        <v>45002</v>
      </c>
      <c r="C2713" s="70" t="s">
        <v>4249</v>
      </c>
      <c r="D2713" s="70" t="s">
        <v>2256</v>
      </c>
      <c r="E2713" s="70" t="s">
        <v>2666</v>
      </c>
      <c r="F2713" s="71">
        <v>1844890</v>
      </c>
      <c r="G2713" s="72" t="s">
        <v>2255</v>
      </c>
      <c r="H2713" s="71">
        <v>184489</v>
      </c>
      <c r="I2713" s="70" t="s">
        <v>2666</v>
      </c>
      <c r="J2713" s="70" t="s">
        <v>2667</v>
      </c>
      <c r="K2713" s="73">
        <f t="shared" si="177"/>
        <v>15668</v>
      </c>
      <c r="L2713" s="74">
        <f t="shared" si="178"/>
        <v>2029379</v>
      </c>
      <c r="M2713" s="75" t="str">
        <f t="shared" si="179"/>
        <v/>
      </c>
      <c r="N2713" s="75"/>
      <c r="O2713" s="75"/>
      <c r="P2713" s="75"/>
      <c r="Q2713" s="75">
        <f>+VLOOKUP(K2713,'20,04,2023'!Q$20:R$1052,2,0)</f>
        <v>2029379</v>
      </c>
      <c r="R2713" s="74">
        <f>Q2713-L2713</f>
        <v>0</v>
      </c>
      <c r="S2713" s="75" t="s">
        <v>8324</v>
      </c>
    </row>
    <row r="2714" spans="1:19" outlineLevel="1">
      <c r="A2714" s="75"/>
      <c r="B2714" s="69">
        <v>45003</v>
      </c>
      <c r="C2714" s="70" t="s">
        <v>6761</v>
      </c>
      <c r="D2714" s="70" t="s">
        <v>3460</v>
      </c>
      <c r="E2714" s="70" t="s">
        <v>6762</v>
      </c>
      <c r="F2714" s="71">
        <v>-100364</v>
      </c>
      <c r="G2714" s="72" t="s">
        <v>2255</v>
      </c>
      <c r="H2714" s="71">
        <v>-10036</v>
      </c>
      <c r="I2714" s="70" t="s">
        <v>2308</v>
      </c>
      <c r="J2714" s="70" t="s">
        <v>2309</v>
      </c>
      <c r="K2714" s="75">
        <f t="shared" si="177"/>
        <v>9703</v>
      </c>
      <c r="L2714" s="74">
        <f t="shared" si="178"/>
        <v>-110400</v>
      </c>
      <c r="M2714" s="75" t="str">
        <f t="shared" si="179"/>
        <v>HT</v>
      </c>
      <c r="N2714" s="75"/>
      <c r="O2714" s="75"/>
      <c r="P2714" s="75"/>
      <c r="Q2714" s="75">
        <f>+VLOOKUP(K2714,'20,04,2023'!Q$25:R$1054,2,0)</f>
        <v>-110400</v>
      </c>
      <c r="R2714" s="74">
        <f>+L2714-Q2714</f>
        <v>0</v>
      </c>
      <c r="S2714" s="75" t="s">
        <v>8323</v>
      </c>
    </row>
    <row r="2715" spans="1:19" outlineLevel="1">
      <c r="A2715" s="75"/>
      <c r="B2715" s="69">
        <v>45003</v>
      </c>
      <c r="C2715" s="70" t="s">
        <v>4250</v>
      </c>
      <c r="D2715" s="70" t="s">
        <v>2256</v>
      </c>
      <c r="E2715" s="70" t="s">
        <v>2335</v>
      </c>
      <c r="F2715" s="71">
        <v>844276</v>
      </c>
      <c r="G2715" s="72" t="s">
        <v>2255</v>
      </c>
      <c r="H2715" s="71">
        <v>84428</v>
      </c>
      <c r="I2715" s="70" t="s">
        <v>2308</v>
      </c>
      <c r="J2715" s="70" t="s">
        <v>2309</v>
      </c>
      <c r="K2715" s="73">
        <f t="shared" si="177"/>
        <v>15670</v>
      </c>
      <c r="L2715" s="74">
        <f t="shared" si="178"/>
        <v>928704</v>
      </c>
      <c r="M2715" s="75" t="str">
        <f t="shared" si="179"/>
        <v/>
      </c>
      <c r="N2715" s="75"/>
      <c r="O2715" s="75"/>
      <c r="P2715" s="75"/>
      <c r="Q2715" s="75">
        <f>+VLOOKUP(K2715,'20,04,2023'!Q$20:R$1052,2,0)</f>
        <v>928704</v>
      </c>
      <c r="R2715" s="74">
        <f t="shared" ref="R2715:R2727" si="181">Q2715-L2715</f>
        <v>0</v>
      </c>
      <c r="S2715" s="75" t="s">
        <v>8324</v>
      </c>
    </row>
    <row r="2716" spans="1:19" outlineLevel="1">
      <c r="A2716" s="75"/>
      <c r="B2716" s="69">
        <v>45003</v>
      </c>
      <c r="C2716" s="70" t="s">
        <v>4251</v>
      </c>
      <c r="D2716" s="70" t="s">
        <v>2256</v>
      </c>
      <c r="E2716" s="70" t="s">
        <v>4252</v>
      </c>
      <c r="F2716" s="71">
        <v>555290</v>
      </c>
      <c r="G2716" s="72" t="s">
        <v>2255</v>
      </c>
      <c r="H2716" s="71">
        <v>55529</v>
      </c>
      <c r="I2716" s="70" t="s">
        <v>2308</v>
      </c>
      <c r="J2716" s="70" t="s">
        <v>2309</v>
      </c>
      <c r="K2716" s="73">
        <f t="shared" si="177"/>
        <v>15671</v>
      </c>
      <c r="L2716" s="74">
        <f t="shared" si="178"/>
        <v>610819</v>
      </c>
      <c r="M2716" s="75" t="str">
        <f t="shared" si="179"/>
        <v/>
      </c>
      <c r="N2716" s="75"/>
      <c r="O2716" s="75"/>
      <c r="P2716" s="75"/>
      <c r="Q2716" s="75">
        <f>+VLOOKUP(K2716,'20,04,2023'!Q$20:R$1052,2,0)</f>
        <v>610819</v>
      </c>
      <c r="R2716" s="74">
        <f t="shared" si="181"/>
        <v>0</v>
      </c>
      <c r="S2716" s="75" t="s">
        <v>8324</v>
      </c>
    </row>
    <row r="2717" spans="1:19" outlineLevel="1">
      <c r="A2717" s="75"/>
      <c r="B2717" s="69">
        <v>45003</v>
      </c>
      <c r="C2717" s="70" t="s">
        <v>4253</v>
      </c>
      <c r="D2717" s="70" t="s">
        <v>2256</v>
      </c>
      <c r="E2717" s="70" t="s">
        <v>2323</v>
      </c>
      <c r="F2717" s="71">
        <v>622160</v>
      </c>
      <c r="G2717" s="72" t="s">
        <v>2255</v>
      </c>
      <c r="H2717" s="71">
        <v>62216</v>
      </c>
      <c r="I2717" s="70" t="s">
        <v>2308</v>
      </c>
      <c r="J2717" s="70" t="s">
        <v>2309</v>
      </c>
      <c r="K2717" s="73">
        <f t="shared" si="177"/>
        <v>15672</v>
      </c>
      <c r="L2717" s="74">
        <f t="shared" si="178"/>
        <v>684376</v>
      </c>
      <c r="M2717" s="75" t="str">
        <f t="shared" si="179"/>
        <v/>
      </c>
      <c r="N2717" s="75"/>
      <c r="O2717" s="75"/>
      <c r="P2717" s="75"/>
      <c r="Q2717" s="75">
        <f>+VLOOKUP(K2717,'20,04,2023'!Q$20:R$1052,2,0)</f>
        <v>684376</v>
      </c>
      <c r="R2717" s="74">
        <f t="shared" si="181"/>
        <v>0</v>
      </c>
      <c r="S2717" s="75" t="s">
        <v>8324</v>
      </c>
    </row>
    <row r="2718" spans="1:19" outlineLevel="1">
      <c r="A2718" s="75"/>
      <c r="B2718" s="69">
        <v>45003</v>
      </c>
      <c r="C2718" s="70" t="s">
        <v>4254</v>
      </c>
      <c r="D2718" s="70" t="s">
        <v>2256</v>
      </c>
      <c r="E2718" s="70" t="s">
        <v>3729</v>
      </c>
      <c r="F2718" s="71">
        <v>555290</v>
      </c>
      <c r="G2718" s="72" t="s">
        <v>2255</v>
      </c>
      <c r="H2718" s="71">
        <v>55529</v>
      </c>
      <c r="I2718" s="70" t="s">
        <v>2308</v>
      </c>
      <c r="J2718" s="70" t="s">
        <v>2309</v>
      </c>
      <c r="K2718" s="73">
        <f t="shared" si="177"/>
        <v>15675</v>
      </c>
      <c r="L2718" s="74">
        <f t="shared" si="178"/>
        <v>610819</v>
      </c>
      <c r="M2718" s="75" t="str">
        <f t="shared" si="179"/>
        <v/>
      </c>
      <c r="N2718" s="75"/>
      <c r="O2718" s="75"/>
      <c r="P2718" s="75"/>
      <c r="Q2718" s="75">
        <f>+VLOOKUP(K2718,'20,04,2023'!Q$20:R$1052,2,0)</f>
        <v>610819</v>
      </c>
      <c r="R2718" s="74">
        <f t="shared" si="181"/>
        <v>0</v>
      </c>
      <c r="S2718" s="75" t="s">
        <v>8324</v>
      </c>
    </row>
    <row r="2719" spans="1:19" outlineLevel="1">
      <c r="A2719" s="75"/>
      <c r="B2719" s="69">
        <v>45003</v>
      </c>
      <c r="C2719" s="70" t="s">
        <v>4255</v>
      </c>
      <c r="D2719" s="70" t="s">
        <v>2256</v>
      </c>
      <c r="E2719" s="70" t="s">
        <v>2409</v>
      </c>
      <c r="F2719" s="71">
        <v>734310</v>
      </c>
      <c r="G2719" s="72" t="s">
        <v>2255</v>
      </c>
      <c r="H2719" s="71">
        <v>73431</v>
      </c>
      <c r="I2719" s="70" t="s">
        <v>2308</v>
      </c>
      <c r="J2719" s="70" t="s">
        <v>2309</v>
      </c>
      <c r="K2719" s="73">
        <f t="shared" si="177"/>
        <v>15677</v>
      </c>
      <c r="L2719" s="74">
        <f t="shared" si="178"/>
        <v>807741</v>
      </c>
      <c r="M2719" s="75" t="str">
        <f t="shared" si="179"/>
        <v/>
      </c>
      <c r="N2719" s="75"/>
      <c r="O2719" s="75"/>
      <c r="P2719" s="75"/>
      <c r="Q2719" s="75">
        <f>+VLOOKUP(K2719,'20,04,2023'!Q$20:R$1052,2,0)</f>
        <v>807741</v>
      </c>
      <c r="R2719" s="74">
        <f t="shared" si="181"/>
        <v>0</v>
      </c>
      <c r="S2719" s="75" t="s">
        <v>8324</v>
      </c>
    </row>
    <row r="2720" spans="1:19" outlineLevel="1">
      <c r="A2720" s="75"/>
      <c r="B2720" s="69">
        <v>45003</v>
      </c>
      <c r="C2720" s="70" t="s">
        <v>4256</v>
      </c>
      <c r="D2720" s="70" t="s">
        <v>2256</v>
      </c>
      <c r="E2720" s="70" t="s">
        <v>4257</v>
      </c>
      <c r="F2720" s="71">
        <v>846240</v>
      </c>
      <c r="G2720" s="72" t="s">
        <v>2255</v>
      </c>
      <c r="H2720" s="71">
        <v>84624</v>
      </c>
      <c r="I2720" s="70" t="s">
        <v>2308</v>
      </c>
      <c r="J2720" s="70" t="s">
        <v>2309</v>
      </c>
      <c r="K2720" s="73">
        <f t="shared" si="177"/>
        <v>15678</v>
      </c>
      <c r="L2720" s="74">
        <f t="shared" si="178"/>
        <v>930864</v>
      </c>
      <c r="M2720" s="75" t="str">
        <f t="shared" si="179"/>
        <v/>
      </c>
      <c r="N2720" s="75"/>
      <c r="O2720" s="75"/>
      <c r="P2720" s="75"/>
      <c r="Q2720" s="75">
        <f>+VLOOKUP(K2720,'20,04,2023'!Q$20:R$1052,2,0)</f>
        <v>930864</v>
      </c>
      <c r="R2720" s="74">
        <f t="shared" si="181"/>
        <v>0</v>
      </c>
      <c r="S2720" s="75" t="s">
        <v>8324</v>
      </c>
    </row>
    <row r="2721" spans="1:19" outlineLevel="1">
      <c r="A2721" s="75"/>
      <c r="B2721" s="69">
        <v>45003</v>
      </c>
      <c r="C2721" s="70" t="s">
        <v>4258</v>
      </c>
      <c r="D2721" s="70" t="s">
        <v>2256</v>
      </c>
      <c r="E2721" s="70" t="s">
        <v>2768</v>
      </c>
      <c r="F2721" s="71">
        <v>2882928</v>
      </c>
      <c r="G2721" s="72" t="s">
        <v>2255</v>
      </c>
      <c r="H2721" s="71">
        <v>288293</v>
      </c>
      <c r="I2721" s="70" t="s">
        <v>2768</v>
      </c>
      <c r="J2721" s="70" t="s">
        <v>2769</v>
      </c>
      <c r="K2721" s="73">
        <f t="shared" si="177"/>
        <v>15683</v>
      </c>
      <c r="L2721" s="74">
        <f t="shared" si="178"/>
        <v>3171221</v>
      </c>
      <c r="M2721" s="75" t="str">
        <f t="shared" si="179"/>
        <v/>
      </c>
      <c r="N2721" s="75"/>
      <c r="O2721" s="75"/>
      <c r="P2721" s="75"/>
      <c r="Q2721" s="75">
        <f>+VLOOKUP(K2721,'20,04,2023'!Q$20:R$1052,2,0)</f>
        <v>3171221</v>
      </c>
      <c r="R2721" s="74">
        <f t="shared" si="181"/>
        <v>0</v>
      </c>
      <c r="S2721" s="75" t="s">
        <v>8324</v>
      </c>
    </row>
    <row r="2722" spans="1:19" outlineLevel="1">
      <c r="A2722" s="75"/>
      <c r="B2722" s="69">
        <v>45003</v>
      </c>
      <c r="C2722" s="70" t="s">
        <v>4259</v>
      </c>
      <c r="D2722" s="70" t="s">
        <v>2256</v>
      </c>
      <c r="E2722" s="70" t="s">
        <v>3423</v>
      </c>
      <c r="F2722" s="71">
        <v>502152</v>
      </c>
      <c r="G2722" s="72" t="s">
        <v>2255</v>
      </c>
      <c r="H2722" s="71">
        <v>50215</v>
      </c>
      <c r="I2722" s="70" t="s">
        <v>2308</v>
      </c>
      <c r="J2722" s="70" t="s">
        <v>2309</v>
      </c>
      <c r="K2722" s="73">
        <f t="shared" si="177"/>
        <v>15684</v>
      </c>
      <c r="L2722" s="74">
        <f t="shared" si="178"/>
        <v>552367</v>
      </c>
      <c r="M2722" s="75" t="str">
        <f t="shared" si="179"/>
        <v/>
      </c>
      <c r="N2722" s="75"/>
      <c r="O2722" s="75"/>
      <c r="P2722" s="75"/>
      <c r="Q2722" s="75">
        <f>+VLOOKUP(K2722,'20,04,2023'!Q$20:R$1052,2,0)</f>
        <v>552367</v>
      </c>
      <c r="R2722" s="74">
        <f t="shared" si="181"/>
        <v>0</v>
      </c>
      <c r="S2722" s="75" t="s">
        <v>8324</v>
      </c>
    </row>
    <row r="2723" spans="1:19" outlineLevel="1">
      <c r="A2723" s="75"/>
      <c r="B2723" s="69">
        <v>45003</v>
      </c>
      <c r="C2723" s="70" t="s">
        <v>4260</v>
      </c>
      <c r="D2723" s="70" t="s">
        <v>2256</v>
      </c>
      <c r="E2723" s="70" t="s">
        <v>4261</v>
      </c>
      <c r="F2723" s="71">
        <v>367155</v>
      </c>
      <c r="G2723" s="72" t="s">
        <v>2255</v>
      </c>
      <c r="H2723" s="71">
        <v>36716</v>
      </c>
      <c r="I2723" s="70" t="s">
        <v>2308</v>
      </c>
      <c r="J2723" s="70" t="s">
        <v>2309</v>
      </c>
      <c r="K2723" s="73">
        <f t="shared" si="177"/>
        <v>15685</v>
      </c>
      <c r="L2723" s="74">
        <f t="shared" si="178"/>
        <v>403871</v>
      </c>
      <c r="M2723" s="75" t="str">
        <f t="shared" si="179"/>
        <v/>
      </c>
      <c r="N2723" s="75"/>
      <c r="O2723" s="75"/>
      <c r="P2723" s="75"/>
      <c r="Q2723" s="75">
        <f>+VLOOKUP(K2723,'20,04,2023'!Q$20:R$1052,2,0)</f>
        <v>403871</v>
      </c>
      <c r="R2723" s="74">
        <f t="shared" si="181"/>
        <v>0</v>
      </c>
      <c r="S2723" s="75" t="s">
        <v>8324</v>
      </c>
    </row>
    <row r="2724" spans="1:19" outlineLevel="1">
      <c r="A2724" s="75"/>
      <c r="B2724" s="69">
        <v>45003</v>
      </c>
      <c r="C2724" s="70" t="s">
        <v>4262</v>
      </c>
      <c r="D2724" s="70" t="s">
        <v>2256</v>
      </c>
      <c r="E2724" s="70" t="s">
        <v>3576</v>
      </c>
      <c r="F2724" s="71">
        <v>704013</v>
      </c>
      <c r="G2724" s="72" t="s">
        <v>2255</v>
      </c>
      <c r="H2724" s="71">
        <v>70401</v>
      </c>
      <c r="I2724" s="70" t="s">
        <v>2308</v>
      </c>
      <c r="J2724" s="70" t="s">
        <v>2309</v>
      </c>
      <c r="K2724" s="73">
        <f t="shared" si="177"/>
        <v>15686</v>
      </c>
      <c r="L2724" s="74">
        <f t="shared" si="178"/>
        <v>774414</v>
      </c>
      <c r="M2724" s="75" t="str">
        <f t="shared" si="179"/>
        <v/>
      </c>
      <c r="N2724" s="75"/>
      <c r="O2724" s="75"/>
      <c r="P2724" s="75"/>
      <c r="Q2724" s="75">
        <f>+VLOOKUP(K2724,'20,04,2023'!Q$20:R$1052,2,0)</f>
        <v>774414</v>
      </c>
      <c r="R2724" s="74">
        <f t="shared" si="181"/>
        <v>0</v>
      </c>
      <c r="S2724" s="75" t="s">
        <v>8324</v>
      </c>
    </row>
    <row r="2725" spans="1:19" outlineLevel="1">
      <c r="A2725" s="75"/>
      <c r="B2725" s="69">
        <v>45003</v>
      </c>
      <c r="C2725" s="70" t="s">
        <v>4263</v>
      </c>
      <c r="D2725" s="70" t="s">
        <v>2256</v>
      </c>
      <c r="E2725" s="70" t="s">
        <v>2504</v>
      </c>
      <c r="F2725" s="71">
        <v>979561</v>
      </c>
      <c r="G2725" s="72" t="s">
        <v>2255</v>
      </c>
      <c r="H2725" s="71">
        <v>97956</v>
      </c>
      <c r="I2725" s="70" t="s">
        <v>2504</v>
      </c>
      <c r="J2725" s="70" t="s">
        <v>2505</v>
      </c>
      <c r="K2725" s="73">
        <f t="shared" si="177"/>
        <v>15692</v>
      </c>
      <c r="L2725" s="74">
        <f t="shared" si="178"/>
        <v>1077517</v>
      </c>
      <c r="M2725" s="75" t="str">
        <f t="shared" si="179"/>
        <v/>
      </c>
      <c r="N2725" s="75"/>
      <c r="O2725" s="75"/>
      <c r="P2725" s="75"/>
      <c r="Q2725" s="75">
        <f>+VLOOKUP(K2725,'20,04,2023'!Q$20:R$1052,2,0)</f>
        <v>1077517</v>
      </c>
      <c r="R2725" s="74">
        <f t="shared" si="181"/>
        <v>0</v>
      </c>
      <c r="S2725" s="75" t="s">
        <v>8324</v>
      </c>
    </row>
    <row r="2726" spans="1:19" outlineLevel="1">
      <c r="A2726" s="75"/>
      <c r="B2726" s="69">
        <v>45003</v>
      </c>
      <c r="C2726" s="70" t="s">
        <v>4264</v>
      </c>
      <c r="D2726" s="70" t="s">
        <v>2256</v>
      </c>
      <c r="E2726" s="70" t="s">
        <v>2742</v>
      </c>
      <c r="F2726" s="71">
        <v>1476810</v>
      </c>
      <c r="G2726" s="72" t="s">
        <v>2255</v>
      </c>
      <c r="H2726" s="71">
        <v>147681</v>
      </c>
      <c r="I2726" s="70" t="s">
        <v>2742</v>
      </c>
      <c r="J2726" s="70" t="s">
        <v>2743</v>
      </c>
      <c r="K2726" s="73">
        <f t="shared" si="177"/>
        <v>15694</v>
      </c>
      <c r="L2726" s="74">
        <f t="shared" si="178"/>
        <v>1624491</v>
      </c>
      <c r="M2726" s="75" t="str">
        <f t="shared" si="179"/>
        <v/>
      </c>
      <c r="N2726" s="75"/>
      <c r="O2726" s="75"/>
      <c r="P2726" s="75"/>
      <c r="Q2726" s="75">
        <f>+VLOOKUP(K2726,'20,04,2023'!Q$20:R$1052,2,0)</f>
        <v>1624491</v>
      </c>
      <c r="R2726" s="74">
        <f t="shared" si="181"/>
        <v>0</v>
      </c>
      <c r="S2726" s="75" t="s">
        <v>8324</v>
      </c>
    </row>
    <row r="2727" spans="1:19" outlineLevel="1">
      <c r="A2727" s="75"/>
      <c r="B2727" s="69">
        <v>45003</v>
      </c>
      <c r="C2727" s="70" t="s">
        <v>4265</v>
      </c>
      <c r="D2727" s="70" t="s">
        <v>2256</v>
      </c>
      <c r="E2727" s="70" t="s">
        <v>4106</v>
      </c>
      <c r="F2727" s="71">
        <v>806200</v>
      </c>
      <c r="G2727" s="72" t="s">
        <v>2255</v>
      </c>
      <c r="H2727" s="71">
        <v>80620</v>
      </c>
      <c r="I2727" s="70" t="s">
        <v>2308</v>
      </c>
      <c r="J2727" s="70" t="s">
        <v>2309</v>
      </c>
      <c r="K2727" s="73">
        <f t="shared" si="177"/>
        <v>15695</v>
      </c>
      <c r="L2727" s="74">
        <f t="shared" si="178"/>
        <v>886820</v>
      </c>
      <c r="M2727" s="75" t="str">
        <f t="shared" si="179"/>
        <v/>
      </c>
      <c r="N2727" s="75"/>
      <c r="O2727" s="75"/>
      <c r="P2727" s="75"/>
      <c r="Q2727" s="75">
        <f>+VLOOKUP(K2727,'20,04,2023'!Q$20:R$1052,2,0)</f>
        <v>886820</v>
      </c>
      <c r="R2727" s="74">
        <f t="shared" si="181"/>
        <v>0</v>
      </c>
      <c r="S2727" s="75" t="s">
        <v>8324</v>
      </c>
    </row>
    <row r="2728" spans="1:19" hidden="1">
      <c r="B2728" s="33">
        <v>44967</v>
      </c>
      <c r="C2728" s="34" t="s">
        <v>5413</v>
      </c>
      <c r="D2728" s="34" t="s">
        <v>7731</v>
      </c>
      <c r="E2728" s="34" t="s">
        <v>7732</v>
      </c>
      <c r="F2728" s="35">
        <v>-146862</v>
      </c>
      <c r="G2728" s="36" t="s">
        <v>2255</v>
      </c>
      <c r="H2728" s="35">
        <v>-14686</v>
      </c>
      <c r="I2728" s="34" t="s">
        <v>7727</v>
      </c>
      <c r="J2728" s="34" t="s">
        <v>7728</v>
      </c>
      <c r="K2728" s="50">
        <f t="shared" si="177"/>
        <v>147</v>
      </c>
      <c r="L2728" s="38">
        <f t="shared" si="178"/>
        <v>-161548</v>
      </c>
      <c r="M2728" t="str">
        <f t="shared" si="179"/>
        <v>HT</v>
      </c>
      <c r="Q2728" t="e">
        <f>+VLOOKUP(K2728,'22.04.2023'!O$182:P$408,2,0)</f>
        <v>#N/A</v>
      </c>
      <c r="R2728" s="38" t="e">
        <f>+L2728-Q2728</f>
        <v>#N/A</v>
      </c>
    </row>
    <row r="2729" spans="1:19" outlineLevel="1">
      <c r="A2729" s="75"/>
      <c r="B2729" s="69">
        <v>45003</v>
      </c>
      <c r="C2729" s="70" t="s">
        <v>4267</v>
      </c>
      <c r="D2729" s="70" t="s">
        <v>2256</v>
      </c>
      <c r="E2729" s="70" t="s">
        <v>3712</v>
      </c>
      <c r="F2729" s="71">
        <v>704013</v>
      </c>
      <c r="G2729" s="72" t="s">
        <v>2255</v>
      </c>
      <c r="H2729" s="71">
        <v>70401</v>
      </c>
      <c r="I2729" s="70" t="s">
        <v>2308</v>
      </c>
      <c r="J2729" s="70" t="s">
        <v>2309</v>
      </c>
      <c r="K2729" s="73">
        <f t="shared" si="177"/>
        <v>15698</v>
      </c>
      <c r="L2729" s="74">
        <f t="shared" si="178"/>
        <v>774414</v>
      </c>
      <c r="M2729" s="75" t="str">
        <f t="shared" si="179"/>
        <v/>
      </c>
      <c r="N2729" s="75"/>
      <c r="O2729" s="75"/>
      <c r="P2729" s="75"/>
      <c r="Q2729" s="75">
        <f>+VLOOKUP(K2729,'20,04,2023'!Q$20:R$1052,2,0)</f>
        <v>774414</v>
      </c>
      <c r="R2729" s="74">
        <f>Q2729-L2729</f>
        <v>0</v>
      </c>
      <c r="S2729" s="75" t="s">
        <v>8324</v>
      </c>
    </row>
    <row r="2730" spans="1:19" hidden="1">
      <c r="B2730" s="33">
        <v>44972</v>
      </c>
      <c r="C2730" s="34" t="s">
        <v>5437</v>
      </c>
      <c r="D2730" s="34" t="s">
        <v>7731</v>
      </c>
      <c r="E2730" s="34" t="s">
        <v>5481</v>
      </c>
      <c r="F2730" s="35">
        <v>-460248</v>
      </c>
      <c r="G2730" s="36" t="s">
        <v>2255</v>
      </c>
      <c r="H2730" s="35">
        <v>-46025</v>
      </c>
      <c r="I2730" s="34" t="s">
        <v>7727</v>
      </c>
      <c r="J2730" s="34" t="s">
        <v>7728</v>
      </c>
      <c r="K2730" s="50">
        <f t="shared" si="177"/>
        <v>183</v>
      </c>
      <c r="L2730" s="38">
        <f t="shared" si="178"/>
        <v>-506273</v>
      </c>
      <c r="M2730" t="str">
        <f t="shared" si="179"/>
        <v>HT</v>
      </c>
      <c r="Q2730" t="e">
        <f>+VLOOKUP(K2730,'22.04.2023'!O$182:P$408,2,0)</f>
        <v>#N/A</v>
      </c>
      <c r="R2730" s="38" t="e">
        <f>+L2730-Q2730</f>
        <v>#N/A</v>
      </c>
    </row>
    <row r="2731" spans="1:19" outlineLevel="1">
      <c r="A2731" s="75"/>
      <c r="B2731" s="69">
        <v>45003</v>
      </c>
      <c r="C2731" s="70" t="s">
        <v>4269</v>
      </c>
      <c r="D2731" s="70" t="s">
        <v>2256</v>
      </c>
      <c r="E2731" s="70" t="s">
        <v>2912</v>
      </c>
      <c r="F2731" s="71">
        <v>1848985</v>
      </c>
      <c r="G2731" s="72" t="s">
        <v>2255</v>
      </c>
      <c r="H2731" s="71">
        <v>184899</v>
      </c>
      <c r="I2731" s="70" t="s">
        <v>2912</v>
      </c>
      <c r="J2731" s="70" t="s">
        <v>2913</v>
      </c>
      <c r="K2731" s="73">
        <f t="shared" si="177"/>
        <v>15702</v>
      </c>
      <c r="L2731" s="74">
        <f t="shared" si="178"/>
        <v>2033884</v>
      </c>
      <c r="M2731" s="75" t="str">
        <f t="shared" si="179"/>
        <v/>
      </c>
      <c r="N2731" s="75"/>
      <c r="O2731" s="75"/>
      <c r="P2731" s="75"/>
      <c r="Q2731" s="75">
        <f>+VLOOKUP(K2731,'20,04,2023'!Q$20:R$1052,2,0)</f>
        <v>2033884</v>
      </c>
      <c r="R2731" s="74">
        <f>Q2731-L2731</f>
        <v>0</v>
      </c>
      <c r="S2731" s="75" t="s">
        <v>8324</v>
      </c>
    </row>
    <row r="2732" spans="1:19" outlineLevel="1">
      <c r="A2732" s="75"/>
      <c r="B2732" s="69">
        <v>45003</v>
      </c>
      <c r="C2732" s="70" t="s">
        <v>4270</v>
      </c>
      <c r="D2732" s="70" t="s">
        <v>2256</v>
      </c>
      <c r="E2732" s="70" t="s">
        <v>4271</v>
      </c>
      <c r="F2732" s="71">
        <v>704013</v>
      </c>
      <c r="G2732" s="72" t="s">
        <v>2255</v>
      </c>
      <c r="H2732" s="71">
        <v>70401</v>
      </c>
      <c r="I2732" s="70" t="s">
        <v>2308</v>
      </c>
      <c r="J2732" s="70" t="s">
        <v>2309</v>
      </c>
      <c r="K2732" s="73">
        <f t="shared" si="177"/>
        <v>15703</v>
      </c>
      <c r="L2732" s="74">
        <f t="shared" si="178"/>
        <v>774414</v>
      </c>
      <c r="M2732" s="75" t="str">
        <f t="shared" si="179"/>
        <v/>
      </c>
      <c r="N2732" s="75"/>
      <c r="O2732" s="75"/>
      <c r="P2732" s="75"/>
      <c r="Q2732" s="75">
        <f>+VLOOKUP(K2732,'20,04,2023'!Q$20:R$1052,2,0)</f>
        <v>774414</v>
      </c>
      <c r="R2732" s="74">
        <f>Q2732-L2732</f>
        <v>0</v>
      </c>
      <c r="S2732" s="75" t="s">
        <v>8324</v>
      </c>
    </row>
    <row r="2733" spans="1:19" outlineLevel="1">
      <c r="A2733" s="75"/>
      <c r="B2733" s="69">
        <v>45003</v>
      </c>
      <c r="C2733" s="70" t="s">
        <v>4272</v>
      </c>
      <c r="D2733" s="70" t="s">
        <v>2256</v>
      </c>
      <c r="E2733" s="70" t="s">
        <v>4273</v>
      </c>
      <c r="F2733" s="71">
        <v>1974288</v>
      </c>
      <c r="G2733" s="72" t="s">
        <v>2255</v>
      </c>
      <c r="H2733" s="71">
        <v>197429</v>
      </c>
      <c r="I2733" s="70" t="s">
        <v>2314</v>
      </c>
      <c r="J2733" s="70" t="s">
        <v>2315</v>
      </c>
      <c r="K2733" s="73">
        <f t="shared" si="177"/>
        <v>15728</v>
      </c>
      <c r="L2733" s="74">
        <f t="shared" si="178"/>
        <v>2171717</v>
      </c>
      <c r="M2733" s="75" t="str">
        <f t="shared" si="179"/>
        <v/>
      </c>
      <c r="N2733" s="75"/>
      <c r="O2733" s="75"/>
      <c r="P2733" s="75"/>
      <c r="Q2733" s="75">
        <f>+VLOOKUP(K2733,'20,04,2023'!Q$20:R$1052,2,0)</f>
        <v>2171717</v>
      </c>
      <c r="R2733" s="74">
        <f>Q2733-L2733</f>
        <v>0</v>
      </c>
      <c r="S2733" s="75" t="s">
        <v>8324</v>
      </c>
    </row>
    <row r="2734" spans="1:19" outlineLevel="1">
      <c r="A2734" s="75"/>
      <c r="B2734" s="69">
        <v>45005</v>
      </c>
      <c r="C2734" s="70" t="s">
        <v>6428</v>
      </c>
      <c r="D2734" s="70" t="s">
        <v>6763</v>
      </c>
      <c r="E2734" s="70" t="s">
        <v>5481</v>
      </c>
      <c r="F2734" s="71">
        <v>-46000</v>
      </c>
      <c r="G2734" s="72" t="s">
        <v>2568</v>
      </c>
      <c r="H2734" s="71">
        <v>-3680</v>
      </c>
      <c r="I2734" s="70" t="s">
        <v>2613</v>
      </c>
      <c r="J2734" s="70" t="s">
        <v>2614</v>
      </c>
      <c r="K2734" s="75">
        <f t="shared" si="177"/>
        <v>197</v>
      </c>
      <c r="L2734" s="74">
        <f t="shared" si="178"/>
        <v>-49680</v>
      </c>
      <c r="M2734" s="75" t="str">
        <f t="shared" si="179"/>
        <v>HT</v>
      </c>
      <c r="N2734" s="75"/>
      <c r="O2734" s="75"/>
      <c r="P2734" s="75"/>
      <c r="Q2734" s="75">
        <f>+VLOOKUP(K2734,'20,04,2023'!Q$25:R$1054,2,0)</f>
        <v>-49680</v>
      </c>
      <c r="R2734" s="74">
        <f>+L2734-Q2734</f>
        <v>0</v>
      </c>
      <c r="S2734" s="75" t="s">
        <v>8323</v>
      </c>
    </row>
    <row r="2735" spans="1:19" outlineLevel="1">
      <c r="A2735" s="75"/>
      <c r="B2735" s="69">
        <v>45005</v>
      </c>
      <c r="C2735" s="70" t="s">
        <v>6437</v>
      </c>
      <c r="D2735" s="70" t="s">
        <v>6763</v>
      </c>
      <c r="E2735" s="70" t="s">
        <v>5481</v>
      </c>
      <c r="F2735" s="71">
        <v>-534498</v>
      </c>
      <c r="G2735" s="72" t="s">
        <v>2255</v>
      </c>
      <c r="H2735" s="71">
        <v>-53450</v>
      </c>
      <c r="I2735" s="70" t="s">
        <v>2613</v>
      </c>
      <c r="J2735" s="70" t="s">
        <v>2614</v>
      </c>
      <c r="K2735" s="75">
        <f t="shared" si="177"/>
        <v>198</v>
      </c>
      <c r="L2735" s="74">
        <f t="shared" si="178"/>
        <v>-587948</v>
      </c>
      <c r="M2735" s="75" t="str">
        <f t="shared" si="179"/>
        <v>HT</v>
      </c>
      <c r="N2735" s="75"/>
      <c r="O2735" s="75"/>
      <c r="P2735" s="75"/>
      <c r="Q2735" s="75">
        <f>+VLOOKUP(K2735,'20,04,2023'!Q$25:R$1054,2,0)</f>
        <v>-587948</v>
      </c>
      <c r="R2735" s="74">
        <f>+L2735-Q2735</f>
        <v>0</v>
      </c>
      <c r="S2735" s="75" t="s">
        <v>8323</v>
      </c>
    </row>
    <row r="2736" spans="1:19" outlineLevel="1">
      <c r="A2736" s="75"/>
      <c r="B2736" s="69">
        <v>45005</v>
      </c>
      <c r="C2736" s="70" t="s">
        <v>5597</v>
      </c>
      <c r="D2736" s="70" t="s">
        <v>6214</v>
      </c>
      <c r="E2736" s="70" t="s">
        <v>6764</v>
      </c>
      <c r="F2736" s="71">
        <v>-595330</v>
      </c>
      <c r="G2736" s="72" t="s">
        <v>2255</v>
      </c>
      <c r="H2736" s="71">
        <v>-59533</v>
      </c>
      <c r="I2736" s="70" t="s">
        <v>2603</v>
      </c>
      <c r="J2736" s="70" t="s">
        <v>2604</v>
      </c>
      <c r="K2736" s="75">
        <f t="shared" si="177"/>
        <v>308</v>
      </c>
      <c r="L2736" s="74">
        <f t="shared" si="178"/>
        <v>-654863</v>
      </c>
      <c r="M2736" s="75" t="str">
        <f t="shared" si="179"/>
        <v>HT</v>
      </c>
      <c r="N2736" s="75"/>
      <c r="O2736" s="75"/>
      <c r="P2736" s="75"/>
      <c r="Q2736" s="75">
        <f>+VLOOKUP(K2736,'20,04,2023'!Q$25:R$1054,2,0)</f>
        <v>-654863</v>
      </c>
      <c r="R2736" s="74">
        <f>+L2736-Q2736</f>
        <v>0</v>
      </c>
      <c r="S2736" s="75" t="s">
        <v>8323</v>
      </c>
    </row>
    <row r="2737" spans="1:19" hidden="1" outlineLevel="1">
      <c r="B2737" s="33">
        <v>45005</v>
      </c>
      <c r="C2737" s="34" t="s">
        <v>5758</v>
      </c>
      <c r="D2737" s="34" t="s">
        <v>4993</v>
      </c>
      <c r="E2737" s="34" t="s">
        <v>6765</v>
      </c>
      <c r="F2737" s="35">
        <v>-673235</v>
      </c>
      <c r="G2737" s="36" t="s">
        <v>2255</v>
      </c>
      <c r="H2737" s="35">
        <v>-67324</v>
      </c>
      <c r="I2737" s="34" t="s">
        <v>2475</v>
      </c>
      <c r="J2737" s="34" t="s">
        <v>2476</v>
      </c>
      <c r="K2737">
        <f t="shared" si="177"/>
        <v>494</v>
      </c>
      <c r="L2737" s="38">
        <f t="shared" si="178"/>
        <v>-740559</v>
      </c>
      <c r="M2737" t="str">
        <f t="shared" si="179"/>
        <v>HT</v>
      </c>
      <c r="Q2737" t="e">
        <f>+VLOOKUP(K2737,'22.04.2023'!O$182:P$408,2,0)</f>
        <v>#N/A</v>
      </c>
    </row>
    <row r="2738" spans="1:19" hidden="1">
      <c r="B2738" s="33">
        <v>44958</v>
      </c>
      <c r="C2738" s="34" t="s">
        <v>5332</v>
      </c>
      <c r="D2738" s="34" t="s">
        <v>7122</v>
      </c>
      <c r="E2738" s="34" t="s">
        <v>5481</v>
      </c>
      <c r="F2738" s="35">
        <v>-188798</v>
      </c>
      <c r="G2738" s="36" t="s">
        <v>2255</v>
      </c>
      <c r="H2738" s="35">
        <v>-18880</v>
      </c>
      <c r="I2738" s="34" t="s">
        <v>2257</v>
      </c>
      <c r="J2738" s="34" t="s">
        <v>7745</v>
      </c>
      <c r="K2738" s="50">
        <f t="shared" si="177"/>
        <v>66</v>
      </c>
      <c r="L2738" s="38">
        <f t="shared" si="178"/>
        <v>-207678</v>
      </c>
      <c r="M2738" t="str">
        <f t="shared" si="179"/>
        <v>HT</v>
      </c>
      <c r="Q2738" t="e">
        <f>+VLOOKUP(K2738,'22.04.2023'!O$182:P$408,2,0)</f>
        <v>#N/A</v>
      </c>
      <c r="R2738" s="38" t="e">
        <f>+L2738-Q2738</f>
        <v>#N/A</v>
      </c>
    </row>
    <row r="2739" spans="1:19" outlineLevel="1">
      <c r="A2739" s="75"/>
      <c r="B2739" s="69">
        <v>45005</v>
      </c>
      <c r="C2739" s="70" t="s">
        <v>6766</v>
      </c>
      <c r="D2739" s="70" t="s">
        <v>2961</v>
      </c>
      <c r="E2739" s="70" t="s">
        <v>6767</v>
      </c>
      <c r="F2739" s="71">
        <v>-933142</v>
      </c>
      <c r="G2739" s="72" t="s">
        <v>2255</v>
      </c>
      <c r="H2739" s="71">
        <v>-93314</v>
      </c>
      <c r="I2739" s="70" t="s">
        <v>2265</v>
      </c>
      <c r="J2739" s="70" t="s">
        <v>2266</v>
      </c>
      <c r="K2739" s="75">
        <f t="shared" si="177"/>
        <v>1052</v>
      </c>
      <c r="L2739" s="74">
        <f t="shared" si="178"/>
        <v>-1026456</v>
      </c>
      <c r="M2739" s="75" t="str">
        <f t="shared" si="179"/>
        <v>HT</v>
      </c>
      <c r="N2739" s="75"/>
      <c r="O2739" s="75"/>
      <c r="P2739" s="75"/>
      <c r="Q2739" s="75">
        <f>+VLOOKUP(K2739,'20,04,2023'!Q$25:R$1054,2,0)</f>
        <v>-1026456</v>
      </c>
      <c r="R2739" s="74">
        <f>+L2739-Q2739</f>
        <v>0</v>
      </c>
      <c r="S2739" s="75" t="s">
        <v>8323</v>
      </c>
    </row>
    <row r="2740" spans="1:19" outlineLevel="1">
      <c r="A2740" s="75"/>
      <c r="B2740" s="69">
        <v>45005</v>
      </c>
      <c r="C2740" s="70" t="s">
        <v>6768</v>
      </c>
      <c r="D2740" s="70" t="s">
        <v>3460</v>
      </c>
      <c r="E2740" s="70" t="s">
        <v>6769</v>
      </c>
      <c r="F2740" s="71">
        <v>-73431</v>
      </c>
      <c r="G2740" s="72" t="s">
        <v>2255</v>
      </c>
      <c r="H2740" s="71">
        <v>-7343</v>
      </c>
      <c r="I2740" s="70" t="s">
        <v>2308</v>
      </c>
      <c r="J2740" s="70" t="s">
        <v>2309</v>
      </c>
      <c r="K2740" s="75">
        <f t="shared" si="177"/>
        <v>9735</v>
      </c>
      <c r="L2740" s="74">
        <f t="shared" si="178"/>
        <v>-80774</v>
      </c>
      <c r="M2740" s="75" t="str">
        <f t="shared" si="179"/>
        <v>HT</v>
      </c>
      <c r="N2740" s="75"/>
      <c r="O2740" s="75"/>
      <c r="P2740" s="75"/>
      <c r="Q2740" s="75">
        <f>+VLOOKUP(K2740,'20,04,2023'!Q$25:R$1054,2,0)</f>
        <v>-80774</v>
      </c>
      <c r="R2740" s="74">
        <f>+L2740-Q2740</f>
        <v>0</v>
      </c>
      <c r="S2740" s="75" t="s">
        <v>8323</v>
      </c>
    </row>
    <row r="2741" spans="1:19" hidden="1" outlineLevel="1">
      <c r="B2741" s="33">
        <v>45005</v>
      </c>
      <c r="C2741" s="34" t="s">
        <v>4274</v>
      </c>
      <c r="D2741" s="34" t="s">
        <v>2256</v>
      </c>
      <c r="E2741" s="34" t="s">
        <v>3997</v>
      </c>
      <c r="F2741" s="35">
        <v>775583</v>
      </c>
      <c r="G2741" s="36" t="s">
        <v>2255</v>
      </c>
      <c r="H2741" s="35">
        <v>77558</v>
      </c>
      <c r="I2741" s="34" t="s">
        <v>2308</v>
      </c>
      <c r="J2741" s="34" t="s">
        <v>2309</v>
      </c>
      <c r="K2741" s="50">
        <f t="shared" si="177"/>
        <v>15736</v>
      </c>
      <c r="L2741" s="38">
        <f t="shared" si="178"/>
        <v>853141</v>
      </c>
      <c r="M2741" t="str">
        <f t="shared" si="179"/>
        <v/>
      </c>
    </row>
    <row r="2742" spans="1:19" outlineLevel="1">
      <c r="A2742" s="75"/>
      <c r="B2742" s="69">
        <v>45005</v>
      </c>
      <c r="C2742" s="70" t="s">
        <v>4275</v>
      </c>
      <c r="D2742" s="70" t="s">
        <v>2256</v>
      </c>
      <c r="E2742" s="70" t="s">
        <v>3656</v>
      </c>
      <c r="F2742" s="71">
        <v>1025032</v>
      </c>
      <c r="G2742" s="72" t="s">
        <v>2255</v>
      </c>
      <c r="H2742" s="71">
        <v>102503</v>
      </c>
      <c r="I2742" s="70" t="s">
        <v>2308</v>
      </c>
      <c r="J2742" s="70" t="s">
        <v>2309</v>
      </c>
      <c r="K2742" s="73">
        <f t="shared" si="177"/>
        <v>15740</v>
      </c>
      <c r="L2742" s="74">
        <f t="shared" si="178"/>
        <v>1127535</v>
      </c>
      <c r="M2742" s="75" t="str">
        <f t="shared" si="179"/>
        <v/>
      </c>
      <c r="N2742" s="75"/>
      <c r="O2742" s="75"/>
      <c r="P2742" s="75"/>
      <c r="Q2742" s="75">
        <f>+VLOOKUP(K2742,'20,04,2023'!Q$20:R$1052,2,0)</f>
        <v>1127535</v>
      </c>
      <c r="R2742" s="74">
        <f>Q2742-L2742</f>
        <v>0</v>
      </c>
      <c r="S2742" s="75" t="s">
        <v>8324</v>
      </c>
    </row>
    <row r="2743" spans="1:19" hidden="1">
      <c r="B2743" s="33">
        <v>44985</v>
      </c>
      <c r="C2743" s="34" t="s">
        <v>7758</v>
      </c>
      <c r="D2743" s="34" t="s">
        <v>7122</v>
      </c>
      <c r="E2743" s="34" t="s">
        <v>7759</v>
      </c>
      <c r="F2743" s="35">
        <v>-295547</v>
      </c>
      <c r="G2743" s="36" t="s">
        <v>2255</v>
      </c>
      <c r="H2743" s="35">
        <v>-29555</v>
      </c>
      <c r="I2743" s="34" t="s">
        <v>2257</v>
      </c>
      <c r="J2743" s="34" t="s">
        <v>7745</v>
      </c>
      <c r="K2743" s="50">
        <f t="shared" si="177"/>
        <v>199</v>
      </c>
      <c r="L2743" s="38">
        <f t="shared" si="178"/>
        <v>-325102</v>
      </c>
      <c r="M2743" t="str">
        <f t="shared" si="179"/>
        <v>HT</v>
      </c>
      <c r="Q2743" t="e">
        <f>+VLOOKUP(K2743,'22.04.2023'!O$182:P$408,2,0)</f>
        <v>#N/A</v>
      </c>
      <c r="R2743" s="38" t="e">
        <f>+L2743-Q2743</f>
        <v>#N/A</v>
      </c>
    </row>
    <row r="2744" spans="1:19">
      <c r="A2744" s="75"/>
      <c r="B2744" s="69">
        <v>44995</v>
      </c>
      <c r="C2744" s="70" t="s">
        <v>5549</v>
      </c>
      <c r="D2744" s="70" t="s">
        <v>7122</v>
      </c>
      <c r="E2744" s="70" t="s">
        <v>7123</v>
      </c>
      <c r="F2744" s="71">
        <v>-73431</v>
      </c>
      <c r="G2744" s="72" t="s">
        <v>2255</v>
      </c>
      <c r="H2744" s="71">
        <v>-7343</v>
      </c>
      <c r="I2744" s="70" t="s">
        <v>2257</v>
      </c>
      <c r="J2744" s="70" t="s">
        <v>7745</v>
      </c>
      <c r="K2744" s="73">
        <f t="shared" si="177"/>
        <v>268</v>
      </c>
      <c r="L2744" s="74">
        <f t="shared" si="178"/>
        <v>-80774</v>
      </c>
      <c r="M2744" s="75" t="str">
        <f t="shared" si="179"/>
        <v>HT</v>
      </c>
      <c r="N2744" s="75"/>
      <c r="O2744" s="75"/>
      <c r="P2744" s="75"/>
      <c r="Q2744" s="75">
        <f>+VLOOKUP(K2744,'20,04,2023'!Q$25:R$1054,2,0)</f>
        <v>-80774</v>
      </c>
      <c r="R2744" s="74">
        <f>+L2744-Q2744</f>
        <v>0</v>
      </c>
      <c r="S2744" s="75" t="s">
        <v>8323</v>
      </c>
    </row>
    <row r="2745" spans="1:19" outlineLevel="1">
      <c r="A2745" s="75"/>
      <c r="B2745" s="69">
        <v>45005</v>
      </c>
      <c r="C2745" s="70" t="s">
        <v>4279</v>
      </c>
      <c r="D2745" s="70" t="s">
        <v>2256</v>
      </c>
      <c r="E2745" s="70" t="s">
        <v>4280</v>
      </c>
      <c r="F2745" s="71">
        <v>555924</v>
      </c>
      <c r="G2745" s="72" t="s">
        <v>2255</v>
      </c>
      <c r="H2745" s="71">
        <v>55592</v>
      </c>
      <c r="I2745" s="70" t="s">
        <v>2308</v>
      </c>
      <c r="J2745" s="70" t="s">
        <v>2309</v>
      </c>
      <c r="K2745" s="73">
        <f t="shared" si="177"/>
        <v>15745</v>
      </c>
      <c r="L2745" s="74">
        <f t="shared" si="178"/>
        <v>611516</v>
      </c>
      <c r="M2745" s="75" t="str">
        <f t="shared" si="179"/>
        <v/>
      </c>
      <c r="N2745" s="75"/>
      <c r="O2745" s="75"/>
      <c r="P2745" s="75"/>
      <c r="Q2745" s="75">
        <f>+VLOOKUP(K2745,'20,04,2023'!Q$20:R$1052,2,0)</f>
        <v>611516</v>
      </c>
      <c r="R2745" s="74">
        <f>Q2745-L2745</f>
        <v>0</v>
      </c>
      <c r="S2745" s="75" t="s">
        <v>8324</v>
      </c>
    </row>
    <row r="2746" spans="1:19" outlineLevel="1">
      <c r="A2746" s="75"/>
      <c r="B2746" s="69">
        <v>45005</v>
      </c>
      <c r="C2746" s="70" t="s">
        <v>4281</v>
      </c>
      <c r="D2746" s="70" t="s">
        <v>2256</v>
      </c>
      <c r="E2746" s="70" t="s">
        <v>4282</v>
      </c>
      <c r="F2746" s="71">
        <v>1612400</v>
      </c>
      <c r="G2746" s="72" t="s">
        <v>2255</v>
      </c>
      <c r="H2746" s="71">
        <v>161240</v>
      </c>
      <c r="I2746" s="70" t="s">
        <v>2742</v>
      </c>
      <c r="J2746" s="70" t="s">
        <v>2743</v>
      </c>
      <c r="K2746" s="73">
        <f t="shared" si="177"/>
        <v>15746</v>
      </c>
      <c r="L2746" s="74">
        <f t="shared" si="178"/>
        <v>1773640</v>
      </c>
      <c r="M2746" s="75" t="str">
        <f t="shared" si="179"/>
        <v/>
      </c>
      <c r="N2746" s="75"/>
      <c r="O2746" s="75"/>
      <c r="P2746" s="75"/>
      <c r="Q2746" s="75">
        <f>+VLOOKUP(K2746,'20,04,2023'!Q$20:R$1052,2,0)</f>
        <v>1773640</v>
      </c>
      <c r="R2746" s="74">
        <f>Q2746-L2746</f>
        <v>0</v>
      </c>
      <c r="S2746" s="75" t="s">
        <v>8324</v>
      </c>
    </row>
    <row r="2747" spans="1:19" outlineLevel="1">
      <c r="A2747" s="75"/>
      <c r="B2747" s="69">
        <v>45005</v>
      </c>
      <c r="C2747" s="70" t="s">
        <v>4283</v>
      </c>
      <c r="D2747" s="70" t="s">
        <v>2256</v>
      </c>
      <c r="E2747" s="70" t="s">
        <v>2399</v>
      </c>
      <c r="F2747" s="71">
        <v>1404373</v>
      </c>
      <c r="G2747" s="72" t="s">
        <v>2255</v>
      </c>
      <c r="H2747" s="71">
        <v>140437</v>
      </c>
      <c r="I2747" s="70" t="s">
        <v>2308</v>
      </c>
      <c r="J2747" s="70" t="s">
        <v>2309</v>
      </c>
      <c r="K2747" s="73">
        <f t="shared" si="177"/>
        <v>15747</v>
      </c>
      <c r="L2747" s="74">
        <f t="shared" si="178"/>
        <v>1544810</v>
      </c>
      <c r="M2747" s="75" t="str">
        <f t="shared" si="179"/>
        <v/>
      </c>
      <c r="N2747" s="75"/>
      <c r="O2747" s="75"/>
      <c r="P2747" s="75"/>
      <c r="Q2747" s="75">
        <f>+VLOOKUP(K2747,'20,04,2023'!Q$20:R$1052,2,0)</f>
        <v>1544810</v>
      </c>
      <c r="R2747" s="74">
        <f>Q2747-L2747</f>
        <v>0</v>
      </c>
      <c r="S2747" s="75" t="s">
        <v>8324</v>
      </c>
    </row>
    <row r="2748" spans="1:19" outlineLevel="1">
      <c r="A2748" s="75"/>
      <c r="B2748" s="69">
        <v>45005</v>
      </c>
      <c r="C2748" s="70" t="s">
        <v>4284</v>
      </c>
      <c r="D2748" s="70" t="s">
        <v>2256</v>
      </c>
      <c r="E2748" s="70" t="s">
        <v>4285</v>
      </c>
      <c r="F2748" s="71">
        <v>1303906</v>
      </c>
      <c r="G2748" s="72" t="s">
        <v>2255</v>
      </c>
      <c r="H2748" s="71">
        <v>130391</v>
      </c>
      <c r="I2748" s="70" t="s">
        <v>2512</v>
      </c>
      <c r="J2748" s="70" t="s">
        <v>2513</v>
      </c>
      <c r="K2748" s="73">
        <f t="shared" si="177"/>
        <v>15749</v>
      </c>
      <c r="L2748" s="74">
        <f t="shared" si="178"/>
        <v>1434297</v>
      </c>
      <c r="M2748" s="75" t="str">
        <f t="shared" si="179"/>
        <v/>
      </c>
      <c r="N2748" s="75"/>
      <c r="O2748" s="75"/>
      <c r="P2748" s="75"/>
      <c r="Q2748" s="75">
        <f>+VLOOKUP(K2748,'20,04,2023'!Q$20:R$1052,2,0)</f>
        <v>1434297</v>
      </c>
      <c r="R2748" s="74">
        <f>Q2748-L2748</f>
        <v>0</v>
      </c>
      <c r="S2748" s="75" t="s">
        <v>8324</v>
      </c>
    </row>
    <row r="2749" spans="1:19" hidden="1" outlineLevel="1">
      <c r="B2749" s="33">
        <v>45005</v>
      </c>
      <c r="C2749" s="34" t="s">
        <v>4286</v>
      </c>
      <c r="D2749" s="34" t="s">
        <v>2256</v>
      </c>
      <c r="E2749" s="34" t="s">
        <v>4287</v>
      </c>
      <c r="F2749" s="35">
        <v>1871789</v>
      </c>
      <c r="G2749" s="36" t="s">
        <v>2255</v>
      </c>
      <c r="H2749" s="35">
        <v>187179</v>
      </c>
      <c r="I2749" s="34" t="s">
        <v>2512</v>
      </c>
      <c r="J2749" s="34" t="s">
        <v>2513</v>
      </c>
      <c r="K2749" s="50">
        <f t="shared" si="177"/>
        <v>15750</v>
      </c>
      <c r="L2749" s="38">
        <f t="shared" si="178"/>
        <v>2058968</v>
      </c>
      <c r="M2749" t="str">
        <f t="shared" si="179"/>
        <v/>
      </c>
    </row>
    <row r="2750" spans="1:19" outlineLevel="1">
      <c r="A2750" s="75"/>
      <c r="B2750" s="69">
        <v>45005</v>
      </c>
      <c r="C2750" s="70" t="s">
        <v>4288</v>
      </c>
      <c r="D2750" s="70" t="s">
        <v>2256</v>
      </c>
      <c r="E2750" s="70" t="s">
        <v>2653</v>
      </c>
      <c r="F2750" s="71">
        <v>922445</v>
      </c>
      <c r="G2750" s="72" t="s">
        <v>2255</v>
      </c>
      <c r="H2750" s="71">
        <v>92245</v>
      </c>
      <c r="I2750" s="70" t="s">
        <v>2308</v>
      </c>
      <c r="J2750" s="70" t="s">
        <v>2309</v>
      </c>
      <c r="K2750" s="73">
        <f t="shared" si="177"/>
        <v>15756</v>
      </c>
      <c r="L2750" s="74">
        <f t="shared" si="178"/>
        <v>1014690</v>
      </c>
      <c r="M2750" s="75" t="str">
        <f t="shared" si="179"/>
        <v/>
      </c>
      <c r="N2750" s="75"/>
      <c r="O2750" s="75"/>
      <c r="P2750" s="75"/>
      <c r="Q2750" s="75">
        <f>+VLOOKUP(K2750,'20,04,2023'!Q$20:R$1052,2,0)</f>
        <v>1014690</v>
      </c>
      <c r="R2750" s="74">
        <f>Q2750-L2750</f>
        <v>0</v>
      </c>
      <c r="S2750" s="75" t="s">
        <v>8324</v>
      </c>
    </row>
    <row r="2751" spans="1:19" hidden="1" outlineLevel="1">
      <c r="B2751" s="33">
        <v>45005</v>
      </c>
      <c r="C2751" s="34" t="s">
        <v>4289</v>
      </c>
      <c r="D2751" s="34" t="s">
        <v>2256</v>
      </c>
      <c r="E2751" s="34" t="s">
        <v>2653</v>
      </c>
      <c r="F2751" s="35">
        <v>254520</v>
      </c>
      <c r="G2751" s="36" t="s">
        <v>2255</v>
      </c>
      <c r="H2751" s="35">
        <v>25452</v>
      </c>
      <c r="I2751" s="34" t="s">
        <v>2308</v>
      </c>
      <c r="J2751" s="34" t="s">
        <v>2309</v>
      </c>
      <c r="K2751" s="50">
        <f t="shared" si="177"/>
        <v>15757</v>
      </c>
      <c r="L2751" s="38">
        <f t="shared" si="178"/>
        <v>279972</v>
      </c>
      <c r="M2751" t="str">
        <f t="shared" si="179"/>
        <v/>
      </c>
    </row>
    <row r="2752" spans="1:19" outlineLevel="1">
      <c r="A2752" s="75"/>
      <c r="B2752" s="69">
        <v>45005</v>
      </c>
      <c r="C2752" s="70" t="s">
        <v>4290</v>
      </c>
      <c r="D2752" s="70" t="s">
        <v>2256</v>
      </c>
      <c r="E2752" s="70" t="s">
        <v>2632</v>
      </c>
      <c r="F2752" s="71">
        <v>1105560</v>
      </c>
      <c r="G2752" s="72" t="s">
        <v>2255</v>
      </c>
      <c r="H2752" s="71">
        <v>110556</v>
      </c>
      <c r="I2752" s="70" t="s">
        <v>2308</v>
      </c>
      <c r="J2752" s="70" t="s">
        <v>2309</v>
      </c>
      <c r="K2752" s="73">
        <f t="shared" si="177"/>
        <v>15758</v>
      </c>
      <c r="L2752" s="74">
        <f t="shared" si="178"/>
        <v>1216116</v>
      </c>
      <c r="M2752" s="75" t="str">
        <f t="shared" si="179"/>
        <v/>
      </c>
      <c r="N2752" s="75"/>
      <c r="O2752" s="75"/>
      <c r="P2752" s="75"/>
      <c r="Q2752" s="75">
        <f>+VLOOKUP(K2752,'20,04,2023'!Q$20:R$1052,2,0)</f>
        <v>1216116</v>
      </c>
      <c r="R2752" s="74">
        <f t="shared" ref="R2752:R2757" si="182">Q2752-L2752</f>
        <v>0</v>
      </c>
      <c r="S2752" s="75" t="s">
        <v>8324</v>
      </c>
    </row>
    <row r="2753" spans="1:19" outlineLevel="1">
      <c r="A2753" s="75"/>
      <c r="B2753" s="69">
        <v>45005</v>
      </c>
      <c r="C2753" s="70" t="s">
        <v>4291</v>
      </c>
      <c r="D2753" s="70" t="s">
        <v>2256</v>
      </c>
      <c r="E2753" s="70" t="s">
        <v>2656</v>
      </c>
      <c r="F2753" s="71">
        <v>776739</v>
      </c>
      <c r="G2753" s="72" t="s">
        <v>2255</v>
      </c>
      <c r="H2753" s="71">
        <v>77674</v>
      </c>
      <c r="I2753" s="70" t="s">
        <v>2308</v>
      </c>
      <c r="J2753" s="70" t="s">
        <v>2309</v>
      </c>
      <c r="K2753" s="73">
        <f t="shared" si="177"/>
        <v>15759</v>
      </c>
      <c r="L2753" s="74">
        <f t="shared" si="178"/>
        <v>854413</v>
      </c>
      <c r="M2753" s="75" t="str">
        <f t="shared" si="179"/>
        <v/>
      </c>
      <c r="N2753" s="75"/>
      <c r="O2753" s="75"/>
      <c r="P2753" s="75"/>
      <c r="Q2753" s="75">
        <f>+VLOOKUP(K2753,'20,04,2023'!Q$20:R$1052,2,0)</f>
        <v>854413</v>
      </c>
      <c r="R2753" s="74">
        <f t="shared" si="182"/>
        <v>0</v>
      </c>
      <c r="S2753" s="75" t="s">
        <v>8324</v>
      </c>
    </row>
    <row r="2754" spans="1:19" outlineLevel="1">
      <c r="A2754" s="75"/>
      <c r="B2754" s="69">
        <v>45005</v>
      </c>
      <c r="C2754" s="70" t="s">
        <v>4292</v>
      </c>
      <c r="D2754" s="70" t="s">
        <v>2256</v>
      </c>
      <c r="E2754" s="70" t="s">
        <v>3421</v>
      </c>
      <c r="F2754" s="71">
        <v>726000</v>
      </c>
      <c r="G2754" s="72" t="s">
        <v>2255</v>
      </c>
      <c r="H2754" s="71">
        <v>72600</v>
      </c>
      <c r="I2754" s="70" t="s">
        <v>2308</v>
      </c>
      <c r="J2754" s="70" t="s">
        <v>2309</v>
      </c>
      <c r="K2754" s="73">
        <f t="shared" si="177"/>
        <v>15760</v>
      </c>
      <c r="L2754" s="74">
        <f t="shared" si="178"/>
        <v>798600</v>
      </c>
      <c r="M2754" s="75" t="str">
        <f t="shared" si="179"/>
        <v/>
      </c>
      <c r="N2754" s="75"/>
      <c r="O2754" s="75"/>
      <c r="P2754" s="75"/>
      <c r="Q2754" s="75">
        <f>+VLOOKUP(K2754,'20,04,2023'!Q$20:R$1052,2,0)</f>
        <v>798600</v>
      </c>
      <c r="R2754" s="74">
        <f t="shared" si="182"/>
        <v>0</v>
      </c>
      <c r="S2754" s="75" t="s">
        <v>8324</v>
      </c>
    </row>
    <row r="2755" spans="1:19" outlineLevel="1">
      <c r="A2755" s="75"/>
      <c r="B2755" s="69">
        <v>45005</v>
      </c>
      <c r="C2755" s="70" t="s">
        <v>4293</v>
      </c>
      <c r="D2755" s="70" t="s">
        <v>2256</v>
      </c>
      <c r="E2755" s="70" t="s">
        <v>2666</v>
      </c>
      <c r="F2755" s="71">
        <v>1110580</v>
      </c>
      <c r="G2755" s="72" t="s">
        <v>2255</v>
      </c>
      <c r="H2755" s="71">
        <v>111058</v>
      </c>
      <c r="I2755" s="70" t="s">
        <v>2666</v>
      </c>
      <c r="J2755" s="70" t="s">
        <v>2667</v>
      </c>
      <c r="K2755" s="73">
        <f t="shared" si="177"/>
        <v>15767</v>
      </c>
      <c r="L2755" s="74">
        <f t="shared" si="178"/>
        <v>1221638</v>
      </c>
      <c r="M2755" s="75" t="str">
        <f t="shared" si="179"/>
        <v/>
      </c>
      <c r="N2755" s="75"/>
      <c r="O2755" s="75"/>
      <c r="P2755" s="75"/>
      <c r="Q2755" s="75">
        <f>+VLOOKUP(K2755,'20,04,2023'!Q$20:R$1052,2,0)</f>
        <v>1221638</v>
      </c>
      <c r="R2755" s="74">
        <f t="shared" si="182"/>
        <v>0</v>
      </c>
      <c r="S2755" s="75" t="s">
        <v>8324</v>
      </c>
    </row>
    <row r="2756" spans="1:19" outlineLevel="1">
      <c r="A2756" s="75"/>
      <c r="B2756" s="69">
        <v>45005</v>
      </c>
      <c r="C2756" s="70" t="s">
        <v>4294</v>
      </c>
      <c r="D2756" s="70" t="s">
        <v>2256</v>
      </c>
      <c r="E2756" s="70" t="s">
        <v>3240</v>
      </c>
      <c r="F2756" s="71">
        <v>3469610</v>
      </c>
      <c r="G2756" s="72" t="s">
        <v>2255</v>
      </c>
      <c r="H2756" s="71">
        <v>346961</v>
      </c>
      <c r="I2756" s="70" t="s">
        <v>2265</v>
      </c>
      <c r="J2756" s="70" t="s">
        <v>2266</v>
      </c>
      <c r="K2756" s="73">
        <f t="shared" ref="K2756:K2819" si="183">+C2756*1</f>
        <v>15768</v>
      </c>
      <c r="L2756" s="74">
        <f t="shared" ref="L2756:L2819" si="184">+F2756+H2756</f>
        <v>3816571</v>
      </c>
      <c r="M2756" s="75" t="str">
        <f t="shared" ref="M2756:M2819" si="185">+IF(L2756&gt;=0,"","HT")</f>
        <v/>
      </c>
      <c r="N2756" s="75"/>
      <c r="O2756" s="75"/>
      <c r="P2756" s="75"/>
      <c r="Q2756" s="75">
        <f>+VLOOKUP(K2756,'20,04,2023'!Q$20:R$1052,2,0)</f>
        <v>3816571</v>
      </c>
      <c r="R2756" s="74">
        <f t="shared" si="182"/>
        <v>0</v>
      </c>
      <c r="S2756" s="75" t="s">
        <v>8324</v>
      </c>
    </row>
    <row r="2757" spans="1:19" outlineLevel="1">
      <c r="A2757" s="75"/>
      <c r="B2757" s="69">
        <v>45005</v>
      </c>
      <c r="C2757" s="70" t="s">
        <v>4295</v>
      </c>
      <c r="D2757" s="70" t="s">
        <v>2256</v>
      </c>
      <c r="E2757" s="70" t="s">
        <v>3514</v>
      </c>
      <c r="F2757" s="71">
        <v>2096434</v>
      </c>
      <c r="G2757" s="72" t="s">
        <v>2255</v>
      </c>
      <c r="H2757" s="71">
        <v>209643</v>
      </c>
      <c r="I2757" s="70" t="s">
        <v>2265</v>
      </c>
      <c r="J2757" s="70" t="s">
        <v>2266</v>
      </c>
      <c r="K2757" s="73">
        <f t="shared" si="183"/>
        <v>15773</v>
      </c>
      <c r="L2757" s="74">
        <f t="shared" si="184"/>
        <v>2306077</v>
      </c>
      <c r="M2757" s="75" t="str">
        <f t="shared" si="185"/>
        <v/>
      </c>
      <c r="N2757" s="75"/>
      <c r="O2757" s="75"/>
      <c r="P2757" s="75"/>
      <c r="Q2757" s="75">
        <f>+VLOOKUP(K2757,'20,04,2023'!Q$20:R$1052,2,0)</f>
        <v>2306077</v>
      </c>
      <c r="R2757" s="74">
        <f t="shared" si="182"/>
        <v>0</v>
      </c>
      <c r="S2757" s="75" t="s">
        <v>8324</v>
      </c>
    </row>
    <row r="2758" spans="1:19" hidden="1" outlineLevel="1">
      <c r="B2758" s="33">
        <v>45005</v>
      </c>
      <c r="C2758" s="34" t="s">
        <v>4296</v>
      </c>
      <c r="D2758" s="34" t="s">
        <v>2256</v>
      </c>
      <c r="E2758" s="34" t="s">
        <v>4297</v>
      </c>
      <c r="F2758" s="35">
        <v>424200</v>
      </c>
      <c r="G2758" s="36" t="s">
        <v>2255</v>
      </c>
      <c r="H2758" s="35">
        <v>42420</v>
      </c>
      <c r="I2758" s="34" t="s">
        <v>2932</v>
      </c>
      <c r="J2758" s="34" t="s">
        <v>2933</v>
      </c>
      <c r="K2758" s="50">
        <f t="shared" si="183"/>
        <v>15786</v>
      </c>
      <c r="L2758" s="38">
        <f t="shared" si="184"/>
        <v>466620</v>
      </c>
      <c r="M2758" t="str">
        <f t="shared" si="185"/>
        <v/>
      </c>
    </row>
    <row r="2759" spans="1:19" outlineLevel="1">
      <c r="A2759" s="75"/>
      <c r="B2759" s="69">
        <v>45005</v>
      </c>
      <c r="C2759" s="70" t="s">
        <v>4298</v>
      </c>
      <c r="D2759" s="70" t="s">
        <v>2256</v>
      </c>
      <c r="E2759" s="70" t="s">
        <v>4299</v>
      </c>
      <c r="F2759" s="71">
        <v>1173355</v>
      </c>
      <c r="G2759" s="72" t="s">
        <v>2255</v>
      </c>
      <c r="H2759" s="71">
        <v>117336</v>
      </c>
      <c r="I2759" s="70" t="s">
        <v>2437</v>
      </c>
      <c r="J2759" s="70" t="s">
        <v>2438</v>
      </c>
      <c r="K2759" s="73">
        <f t="shared" si="183"/>
        <v>15789</v>
      </c>
      <c r="L2759" s="74">
        <f t="shared" si="184"/>
        <v>1290691</v>
      </c>
      <c r="M2759" s="75" t="str">
        <f t="shared" si="185"/>
        <v/>
      </c>
      <c r="N2759" s="75"/>
      <c r="O2759" s="75"/>
      <c r="P2759" s="75"/>
      <c r="Q2759" s="75">
        <f>+VLOOKUP(K2759,'20,04,2023'!Q$20:R$1052,2,0)</f>
        <v>1290691</v>
      </c>
      <c r="R2759" s="74">
        <f t="shared" ref="R2759:R2768" si="186">Q2759-L2759</f>
        <v>0</v>
      </c>
      <c r="S2759" s="75" t="s">
        <v>8324</v>
      </c>
    </row>
    <row r="2760" spans="1:19" outlineLevel="1">
      <c r="A2760" s="75"/>
      <c r="B2760" s="69">
        <v>45005</v>
      </c>
      <c r="C2760" s="70" t="s">
        <v>4300</v>
      </c>
      <c r="D2760" s="70" t="s">
        <v>2256</v>
      </c>
      <c r="E2760" s="70" t="s">
        <v>4301</v>
      </c>
      <c r="F2760" s="71">
        <v>2588315</v>
      </c>
      <c r="G2760" s="72" t="s">
        <v>2255</v>
      </c>
      <c r="H2760" s="71">
        <v>258832</v>
      </c>
      <c r="I2760" s="70" t="s">
        <v>2443</v>
      </c>
      <c r="J2760" s="70" t="s">
        <v>2444</v>
      </c>
      <c r="K2760" s="73">
        <f t="shared" si="183"/>
        <v>15790</v>
      </c>
      <c r="L2760" s="74">
        <f t="shared" si="184"/>
        <v>2847147</v>
      </c>
      <c r="M2760" s="75" t="str">
        <f t="shared" si="185"/>
        <v/>
      </c>
      <c r="N2760" s="75"/>
      <c r="O2760" s="75"/>
      <c r="P2760" s="75"/>
      <c r="Q2760" s="75">
        <f>+VLOOKUP(K2760,'20,04,2023'!Q$20:R$1052,2,0)</f>
        <v>2847147</v>
      </c>
      <c r="R2760" s="74">
        <f t="shared" si="186"/>
        <v>0</v>
      </c>
      <c r="S2760" s="75" t="s">
        <v>8324</v>
      </c>
    </row>
    <row r="2761" spans="1:19" outlineLevel="1">
      <c r="A2761" s="75"/>
      <c r="B2761" s="69">
        <v>45005</v>
      </c>
      <c r="C2761" s="70" t="s">
        <v>4302</v>
      </c>
      <c r="D2761" s="70" t="s">
        <v>2256</v>
      </c>
      <c r="E2761" s="70" t="s">
        <v>4303</v>
      </c>
      <c r="F2761" s="71">
        <v>1293695</v>
      </c>
      <c r="G2761" s="72" t="s">
        <v>2255</v>
      </c>
      <c r="H2761" s="71">
        <v>129370</v>
      </c>
      <c r="I2761" s="70" t="s">
        <v>2485</v>
      </c>
      <c r="J2761" s="70" t="s">
        <v>2486</v>
      </c>
      <c r="K2761" s="73">
        <f t="shared" si="183"/>
        <v>15791</v>
      </c>
      <c r="L2761" s="74">
        <f t="shared" si="184"/>
        <v>1423065</v>
      </c>
      <c r="M2761" s="75" t="str">
        <f t="shared" si="185"/>
        <v/>
      </c>
      <c r="N2761" s="75"/>
      <c r="O2761" s="75"/>
      <c r="P2761" s="75"/>
      <c r="Q2761" s="75">
        <f>+VLOOKUP(K2761,'20,04,2023'!Q$20:R$1052,2,0)</f>
        <v>1423065</v>
      </c>
      <c r="R2761" s="74">
        <f t="shared" si="186"/>
        <v>0</v>
      </c>
      <c r="S2761" s="75" t="s">
        <v>8324</v>
      </c>
    </row>
    <row r="2762" spans="1:19" outlineLevel="1">
      <c r="A2762" s="75"/>
      <c r="B2762" s="69">
        <v>45005</v>
      </c>
      <c r="C2762" s="70" t="s">
        <v>4304</v>
      </c>
      <c r="D2762" s="70" t="s">
        <v>2256</v>
      </c>
      <c r="E2762" s="70" t="s">
        <v>4305</v>
      </c>
      <c r="F2762" s="71">
        <v>340315</v>
      </c>
      <c r="G2762" s="72" t="s">
        <v>2255</v>
      </c>
      <c r="H2762" s="71">
        <v>34032</v>
      </c>
      <c r="I2762" s="70" t="s">
        <v>2475</v>
      </c>
      <c r="J2762" s="70" t="s">
        <v>2476</v>
      </c>
      <c r="K2762" s="73">
        <f t="shared" si="183"/>
        <v>15792</v>
      </c>
      <c r="L2762" s="74">
        <f t="shared" si="184"/>
        <v>374347</v>
      </c>
      <c r="M2762" s="75" t="str">
        <f t="shared" si="185"/>
        <v/>
      </c>
      <c r="N2762" s="75"/>
      <c r="O2762" s="75"/>
      <c r="P2762" s="75"/>
      <c r="Q2762" s="75">
        <f>+VLOOKUP(K2762,'20,04,2023'!Q$20:R$1052,2,0)</f>
        <v>374347</v>
      </c>
      <c r="R2762" s="74">
        <f t="shared" si="186"/>
        <v>0</v>
      </c>
      <c r="S2762" s="75" t="s">
        <v>8324</v>
      </c>
    </row>
    <row r="2763" spans="1:19" outlineLevel="1">
      <c r="A2763" s="75"/>
      <c r="B2763" s="69">
        <v>45005</v>
      </c>
      <c r="C2763" s="70" t="s">
        <v>4306</v>
      </c>
      <c r="D2763" s="70" t="s">
        <v>2256</v>
      </c>
      <c r="E2763" s="70" t="s">
        <v>4307</v>
      </c>
      <c r="F2763" s="71">
        <v>340315</v>
      </c>
      <c r="G2763" s="72" t="s">
        <v>2255</v>
      </c>
      <c r="H2763" s="71">
        <v>34032</v>
      </c>
      <c r="I2763" s="70" t="s">
        <v>2475</v>
      </c>
      <c r="J2763" s="70" t="s">
        <v>2476</v>
      </c>
      <c r="K2763" s="73">
        <f t="shared" si="183"/>
        <v>15793</v>
      </c>
      <c r="L2763" s="74">
        <f t="shared" si="184"/>
        <v>374347</v>
      </c>
      <c r="M2763" s="75" t="str">
        <f t="shared" si="185"/>
        <v/>
      </c>
      <c r="N2763" s="75"/>
      <c r="O2763" s="75"/>
      <c r="P2763" s="75"/>
      <c r="Q2763" s="75">
        <f>+VLOOKUP(K2763,'20,04,2023'!Q$20:R$1052,2,0)</f>
        <v>374347</v>
      </c>
      <c r="R2763" s="74">
        <f t="shared" si="186"/>
        <v>0</v>
      </c>
      <c r="S2763" s="75" t="s">
        <v>8324</v>
      </c>
    </row>
    <row r="2764" spans="1:19" outlineLevel="1">
      <c r="A2764" s="75"/>
      <c r="B2764" s="69">
        <v>45005</v>
      </c>
      <c r="C2764" s="70" t="s">
        <v>4308</v>
      </c>
      <c r="D2764" s="70" t="s">
        <v>2256</v>
      </c>
      <c r="E2764" s="70" t="s">
        <v>4309</v>
      </c>
      <c r="F2764" s="71">
        <v>340315</v>
      </c>
      <c r="G2764" s="72" t="s">
        <v>2255</v>
      </c>
      <c r="H2764" s="71">
        <v>34032</v>
      </c>
      <c r="I2764" s="70" t="s">
        <v>2475</v>
      </c>
      <c r="J2764" s="70" t="s">
        <v>2476</v>
      </c>
      <c r="K2764" s="73">
        <f t="shared" si="183"/>
        <v>15794</v>
      </c>
      <c r="L2764" s="74">
        <f t="shared" si="184"/>
        <v>374347</v>
      </c>
      <c r="M2764" s="75" t="str">
        <f t="shared" si="185"/>
        <v/>
      </c>
      <c r="N2764" s="75"/>
      <c r="O2764" s="75"/>
      <c r="P2764" s="75"/>
      <c r="Q2764" s="75">
        <f>+VLOOKUP(K2764,'20,04,2023'!Q$20:R$1052,2,0)</f>
        <v>374347</v>
      </c>
      <c r="R2764" s="74">
        <f t="shared" si="186"/>
        <v>0</v>
      </c>
      <c r="S2764" s="75" t="s">
        <v>8324</v>
      </c>
    </row>
    <row r="2765" spans="1:19" outlineLevel="1">
      <c r="A2765" s="75"/>
      <c r="B2765" s="69">
        <v>45005</v>
      </c>
      <c r="C2765" s="70" t="s">
        <v>4310</v>
      </c>
      <c r="D2765" s="70" t="s">
        <v>2256</v>
      </c>
      <c r="E2765" s="70" t="s">
        <v>4311</v>
      </c>
      <c r="F2765" s="71">
        <v>340315</v>
      </c>
      <c r="G2765" s="72" t="s">
        <v>2255</v>
      </c>
      <c r="H2765" s="71">
        <v>34032</v>
      </c>
      <c r="I2765" s="70" t="s">
        <v>2475</v>
      </c>
      <c r="J2765" s="70" t="s">
        <v>2476</v>
      </c>
      <c r="K2765" s="73">
        <f t="shared" si="183"/>
        <v>15795</v>
      </c>
      <c r="L2765" s="74">
        <f t="shared" si="184"/>
        <v>374347</v>
      </c>
      <c r="M2765" s="75" t="str">
        <f t="shared" si="185"/>
        <v/>
      </c>
      <c r="N2765" s="75"/>
      <c r="O2765" s="75"/>
      <c r="P2765" s="75"/>
      <c r="Q2765" s="75">
        <f>+VLOOKUP(K2765,'20,04,2023'!Q$20:R$1052,2,0)</f>
        <v>374347</v>
      </c>
      <c r="R2765" s="74">
        <f t="shared" si="186"/>
        <v>0</v>
      </c>
      <c r="S2765" s="75" t="s">
        <v>8324</v>
      </c>
    </row>
    <row r="2766" spans="1:19" outlineLevel="1">
      <c r="A2766" s="75"/>
      <c r="B2766" s="69">
        <v>45005</v>
      </c>
      <c r="C2766" s="70" t="s">
        <v>4312</v>
      </c>
      <c r="D2766" s="70" t="s">
        <v>2256</v>
      </c>
      <c r="E2766" s="70" t="s">
        <v>4313</v>
      </c>
      <c r="F2766" s="71">
        <v>340315</v>
      </c>
      <c r="G2766" s="72" t="s">
        <v>2255</v>
      </c>
      <c r="H2766" s="71">
        <v>34032</v>
      </c>
      <c r="I2766" s="70" t="s">
        <v>2475</v>
      </c>
      <c r="J2766" s="70" t="s">
        <v>2476</v>
      </c>
      <c r="K2766" s="73">
        <f t="shared" si="183"/>
        <v>15796</v>
      </c>
      <c r="L2766" s="74">
        <f t="shared" si="184"/>
        <v>374347</v>
      </c>
      <c r="M2766" s="75" t="str">
        <f t="shared" si="185"/>
        <v/>
      </c>
      <c r="N2766" s="75"/>
      <c r="O2766" s="75"/>
      <c r="P2766" s="75"/>
      <c r="Q2766" s="75">
        <f>+VLOOKUP(K2766,'20,04,2023'!Q$20:R$1052,2,0)</f>
        <v>374347</v>
      </c>
      <c r="R2766" s="74">
        <f t="shared" si="186"/>
        <v>0</v>
      </c>
      <c r="S2766" s="75" t="s">
        <v>8324</v>
      </c>
    </row>
    <row r="2767" spans="1:19" outlineLevel="1">
      <c r="A2767" s="75"/>
      <c r="B2767" s="69">
        <v>45005</v>
      </c>
      <c r="C2767" s="70" t="s">
        <v>4314</v>
      </c>
      <c r="D2767" s="70" t="s">
        <v>2256</v>
      </c>
      <c r="E2767" s="70" t="s">
        <v>4315</v>
      </c>
      <c r="F2767" s="71">
        <v>999522</v>
      </c>
      <c r="G2767" s="72" t="s">
        <v>2255</v>
      </c>
      <c r="H2767" s="71">
        <v>99952</v>
      </c>
      <c r="I2767" s="70" t="s">
        <v>2475</v>
      </c>
      <c r="J2767" s="70" t="s">
        <v>2476</v>
      </c>
      <c r="K2767" s="73">
        <f t="shared" si="183"/>
        <v>15797</v>
      </c>
      <c r="L2767" s="74">
        <f t="shared" si="184"/>
        <v>1099474</v>
      </c>
      <c r="M2767" s="75" t="str">
        <f t="shared" si="185"/>
        <v/>
      </c>
      <c r="N2767" s="75"/>
      <c r="O2767" s="75"/>
      <c r="P2767" s="75"/>
      <c r="Q2767" s="75">
        <f>+VLOOKUP(K2767,'20,04,2023'!Q$20:R$1052,2,0)</f>
        <v>1099474</v>
      </c>
      <c r="R2767" s="74">
        <f t="shared" si="186"/>
        <v>0</v>
      </c>
      <c r="S2767" s="75" t="s">
        <v>8324</v>
      </c>
    </row>
    <row r="2768" spans="1:19" outlineLevel="1">
      <c r="A2768" s="75"/>
      <c r="B2768" s="69">
        <v>45005</v>
      </c>
      <c r="C2768" s="70" t="s">
        <v>4316</v>
      </c>
      <c r="D2768" s="70" t="s">
        <v>2256</v>
      </c>
      <c r="E2768" s="70" t="s">
        <v>4317</v>
      </c>
      <c r="F2768" s="71">
        <v>1293695</v>
      </c>
      <c r="G2768" s="72" t="s">
        <v>2255</v>
      </c>
      <c r="H2768" s="71">
        <v>129370</v>
      </c>
      <c r="I2768" s="70" t="s">
        <v>2475</v>
      </c>
      <c r="J2768" s="70" t="s">
        <v>2476</v>
      </c>
      <c r="K2768" s="73">
        <f t="shared" si="183"/>
        <v>15798</v>
      </c>
      <c r="L2768" s="74">
        <f t="shared" si="184"/>
        <v>1423065</v>
      </c>
      <c r="M2768" s="75" t="str">
        <f t="shared" si="185"/>
        <v/>
      </c>
      <c r="N2768" s="75"/>
      <c r="O2768" s="75"/>
      <c r="P2768" s="75"/>
      <c r="Q2768" s="75">
        <f>+VLOOKUP(K2768,'20,04,2023'!Q$20:R$1052,2,0)</f>
        <v>1423065</v>
      </c>
      <c r="R2768" s="74">
        <f t="shared" si="186"/>
        <v>0</v>
      </c>
      <c r="S2768" s="75" t="s">
        <v>8324</v>
      </c>
    </row>
    <row r="2769" spans="1:19" outlineLevel="1">
      <c r="A2769" s="75"/>
      <c r="B2769" s="69">
        <v>45006</v>
      </c>
      <c r="C2769" s="70" t="s">
        <v>5454</v>
      </c>
      <c r="D2769" s="70" t="s">
        <v>4794</v>
      </c>
      <c r="E2769" s="70" t="s">
        <v>6770</v>
      </c>
      <c r="F2769" s="71">
        <v>-602250</v>
      </c>
      <c r="G2769" s="72" t="s">
        <v>2255</v>
      </c>
      <c r="H2769" s="71">
        <v>-60225</v>
      </c>
      <c r="I2769" s="70" t="s">
        <v>2512</v>
      </c>
      <c r="J2769" s="70" t="s">
        <v>2513</v>
      </c>
      <c r="K2769" s="75">
        <f t="shared" si="183"/>
        <v>205</v>
      </c>
      <c r="L2769" s="74">
        <f t="shared" si="184"/>
        <v>-662475</v>
      </c>
      <c r="M2769" s="75" t="str">
        <f t="shared" si="185"/>
        <v>HT</v>
      </c>
      <c r="N2769" s="75"/>
      <c r="O2769" s="75"/>
      <c r="P2769" s="75"/>
      <c r="Q2769" s="75">
        <f>+VLOOKUP(K2769,'20,04,2023'!Q$25:R$1054,2,0)</f>
        <v>-662475</v>
      </c>
      <c r="R2769" s="74">
        <f>+L2769-Q2769</f>
        <v>0</v>
      </c>
      <c r="S2769" s="75" t="s">
        <v>8323</v>
      </c>
    </row>
    <row r="2770" spans="1:19" outlineLevel="1">
      <c r="A2770" s="75"/>
      <c r="B2770" s="69">
        <v>45006</v>
      </c>
      <c r="C2770" s="70" t="s">
        <v>4318</v>
      </c>
      <c r="D2770" s="70" t="s">
        <v>3460</v>
      </c>
      <c r="E2770" s="70" t="s">
        <v>4319</v>
      </c>
      <c r="F2770" s="71">
        <v>-367882</v>
      </c>
      <c r="G2770" s="72" t="s">
        <v>2255</v>
      </c>
      <c r="H2770" s="71">
        <v>-36788</v>
      </c>
      <c r="I2770" s="70" t="s">
        <v>2308</v>
      </c>
      <c r="J2770" s="70" t="s">
        <v>2309</v>
      </c>
      <c r="K2770" s="75">
        <f t="shared" si="183"/>
        <v>9891</v>
      </c>
      <c r="L2770" s="74">
        <f t="shared" si="184"/>
        <v>-404670</v>
      </c>
      <c r="M2770" s="75" t="str">
        <f t="shared" si="185"/>
        <v>HT</v>
      </c>
      <c r="N2770" s="75"/>
      <c r="O2770" s="75"/>
      <c r="P2770" s="75"/>
      <c r="Q2770" s="75">
        <f>+VLOOKUP(K2770,'20,04,2023'!Q$25:R$1054,2,0)</f>
        <v>-404670</v>
      </c>
      <c r="R2770" s="74">
        <f>+L2770-Q2770</f>
        <v>0</v>
      </c>
      <c r="S2770" s="75" t="s">
        <v>8323</v>
      </c>
    </row>
    <row r="2771" spans="1:19" hidden="1" outlineLevel="1">
      <c r="B2771" s="33">
        <v>45006</v>
      </c>
      <c r="C2771" s="34" t="s">
        <v>4320</v>
      </c>
      <c r="D2771" s="34" t="s">
        <v>3460</v>
      </c>
      <c r="E2771" s="34" t="s">
        <v>4321</v>
      </c>
      <c r="F2771" s="35">
        <v>-254520</v>
      </c>
      <c r="G2771" s="36" t="s">
        <v>2255</v>
      </c>
      <c r="H2771" s="35">
        <v>-25452</v>
      </c>
      <c r="I2771" s="34" t="s">
        <v>2308</v>
      </c>
      <c r="J2771" s="34" t="s">
        <v>2309</v>
      </c>
      <c r="K2771">
        <f t="shared" si="183"/>
        <v>10006</v>
      </c>
      <c r="L2771" s="38">
        <f t="shared" si="184"/>
        <v>-279972</v>
      </c>
      <c r="M2771" t="str">
        <f t="shared" si="185"/>
        <v>HT</v>
      </c>
      <c r="Q2771" t="e">
        <f>+VLOOKUP(K2771,'22.04.2023'!O$182:P$408,2,0)</f>
        <v>#N/A</v>
      </c>
    </row>
    <row r="2772" spans="1:19" outlineLevel="1">
      <c r="A2772" s="75"/>
      <c r="B2772" s="69">
        <v>45006</v>
      </c>
      <c r="C2772" s="70" t="s">
        <v>4322</v>
      </c>
      <c r="D2772" s="70" t="s">
        <v>3460</v>
      </c>
      <c r="E2772" s="70" t="s">
        <v>4323</v>
      </c>
      <c r="F2772" s="71">
        <v>-211422</v>
      </c>
      <c r="G2772" s="72" t="s">
        <v>2255</v>
      </c>
      <c r="H2772" s="71">
        <v>-21142</v>
      </c>
      <c r="I2772" s="70" t="s">
        <v>2308</v>
      </c>
      <c r="J2772" s="70" t="s">
        <v>2309</v>
      </c>
      <c r="K2772" s="75">
        <f t="shared" si="183"/>
        <v>10008</v>
      </c>
      <c r="L2772" s="74">
        <f t="shared" si="184"/>
        <v>-232564</v>
      </c>
      <c r="M2772" s="75" t="str">
        <f t="shared" si="185"/>
        <v>HT</v>
      </c>
      <c r="N2772" s="75"/>
      <c r="O2772" s="75"/>
      <c r="P2772" s="75"/>
      <c r="Q2772" s="75">
        <f>+VLOOKUP(K2772,'20,04,2023'!Q$25:R$1054,2,0)</f>
        <v>-232564</v>
      </c>
      <c r="R2772" s="74">
        <f>+L2772-Q2772</f>
        <v>0</v>
      </c>
      <c r="S2772" s="75" t="s">
        <v>8323</v>
      </c>
    </row>
    <row r="2773" spans="1:19" outlineLevel="1">
      <c r="A2773" s="75"/>
      <c r="B2773" s="69">
        <v>45006</v>
      </c>
      <c r="C2773" s="70" t="s">
        <v>4324</v>
      </c>
      <c r="D2773" s="70" t="s">
        <v>3460</v>
      </c>
      <c r="E2773" s="70" t="s">
        <v>4325</v>
      </c>
      <c r="F2773" s="71">
        <v>-111058</v>
      </c>
      <c r="G2773" s="72" t="s">
        <v>2255</v>
      </c>
      <c r="H2773" s="71">
        <v>-11106</v>
      </c>
      <c r="I2773" s="70" t="s">
        <v>2308</v>
      </c>
      <c r="J2773" s="70" t="s">
        <v>2309</v>
      </c>
      <c r="K2773" s="75">
        <f t="shared" si="183"/>
        <v>10077</v>
      </c>
      <c r="L2773" s="74">
        <f t="shared" si="184"/>
        <v>-122164</v>
      </c>
      <c r="M2773" s="75" t="str">
        <f t="shared" si="185"/>
        <v>HT</v>
      </c>
      <c r="N2773" s="75"/>
      <c r="O2773" s="75"/>
      <c r="P2773" s="75"/>
      <c r="Q2773" s="75">
        <f>+VLOOKUP(K2773,'20,04,2023'!Q$25:R$1054,2,0)</f>
        <v>-122164</v>
      </c>
      <c r="R2773" s="74">
        <f>+L2773-Q2773</f>
        <v>0</v>
      </c>
      <c r="S2773" s="75" t="s">
        <v>8323</v>
      </c>
    </row>
    <row r="2774" spans="1:19" hidden="1" outlineLevel="1">
      <c r="B2774" s="33">
        <v>45006</v>
      </c>
      <c r="C2774" s="34" t="s">
        <v>4326</v>
      </c>
      <c r="D2774" s="34" t="s">
        <v>3460</v>
      </c>
      <c r="E2774" s="34" t="s">
        <v>4327</v>
      </c>
      <c r="F2774" s="35">
        <v>-88200</v>
      </c>
      <c r="G2774" s="36" t="s">
        <v>2255</v>
      </c>
      <c r="H2774" s="35">
        <v>-8820</v>
      </c>
      <c r="I2774" s="34" t="s">
        <v>2308</v>
      </c>
      <c r="J2774" s="34" t="s">
        <v>2309</v>
      </c>
      <c r="K2774">
        <f t="shared" si="183"/>
        <v>10126</v>
      </c>
      <c r="L2774" s="38">
        <f t="shared" si="184"/>
        <v>-97020</v>
      </c>
      <c r="M2774" t="str">
        <f t="shared" si="185"/>
        <v>HT</v>
      </c>
      <c r="Q2774" t="e">
        <f>+VLOOKUP(K2774,'22.04.2023'!O$182:P$408,2,0)</f>
        <v>#N/A</v>
      </c>
    </row>
    <row r="2775" spans="1:19" outlineLevel="1">
      <c r="A2775" s="75"/>
      <c r="B2775" s="69">
        <v>45006</v>
      </c>
      <c r="C2775" s="70" t="s">
        <v>4328</v>
      </c>
      <c r="D2775" s="70" t="s">
        <v>3460</v>
      </c>
      <c r="E2775" s="70" t="s">
        <v>4329</v>
      </c>
      <c r="F2775" s="71">
        <v>-111058</v>
      </c>
      <c r="G2775" s="72" t="s">
        <v>2255</v>
      </c>
      <c r="H2775" s="71">
        <v>-11106</v>
      </c>
      <c r="I2775" s="70" t="s">
        <v>2308</v>
      </c>
      <c r="J2775" s="70" t="s">
        <v>2309</v>
      </c>
      <c r="K2775" s="75">
        <f t="shared" si="183"/>
        <v>10143</v>
      </c>
      <c r="L2775" s="74">
        <f t="shared" si="184"/>
        <v>-122164</v>
      </c>
      <c r="M2775" s="75" t="str">
        <f t="shared" si="185"/>
        <v>HT</v>
      </c>
      <c r="N2775" s="75"/>
      <c r="O2775" s="75"/>
      <c r="P2775" s="75"/>
      <c r="Q2775" s="75">
        <f>+VLOOKUP(K2775,'20,04,2023'!Q$25:R$1054,2,0)</f>
        <v>-122164</v>
      </c>
      <c r="R2775" s="74">
        <f>+L2775-Q2775</f>
        <v>0</v>
      </c>
      <c r="S2775" s="75" t="s">
        <v>8323</v>
      </c>
    </row>
    <row r="2776" spans="1:19" outlineLevel="1">
      <c r="A2776" s="75"/>
      <c r="B2776" s="69">
        <v>45006</v>
      </c>
      <c r="C2776" s="70" t="s">
        <v>4330</v>
      </c>
      <c r="D2776" s="70" t="s">
        <v>3460</v>
      </c>
      <c r="E2776" s="70" t="s">
        <v>4331</v>
      </c>
      <c r="F2776" s="71">
        <v>-161940</v>
      </c>
      <c r="G2776" s="72" t="s">
        <v>2255</v>
      </c>
      <c r="H2776" s="71">
        <v>-16194</v>
      </c>
      <c r="I2776" s="70" t="s">
        <v>2308</v>
      </c>
      <c r="J2776" s="70" t="s">
        <v>2309</v>
      </c>
      <c r="K2776" s="75">
        <f t="shared" si="183"/>
        <v>10148</v>
      </c>
      <c r="L2776" s="74">
        <f t="shared" si="184"/>
        <v>-178134</v>
      </c>
      <c r="M2776" s="75" t="str">
        <f t="shared" si="185"/>
        <v>HT</v>
      </c>
      <c r="N2776" s="75"/>
      <c r="O2776" s="75"/>
      <c r="P2776" s="75"/>
      <c r="Q2776" s="75">
        <f>+VLOOKUP(K2776,'20,04,2023'!Q$25:R$1054,2,0)</f>
        <v>-178134</v>
      </c>
      <c r="R2776" s="74">
        <f>+L2776-Q2776</f>
        <v>0</v>
      </c>
      <c r="S2776" s="75" t="s">
        <v>8323</v>
      </c>
    </row>
    <row r="2777" spans="1:19" outlineLevel="1">
      <c r="A2777" s="75"/>
      <c r="B2777" s="69">
        <v>45006</v>
      </c>
      <c r="C2777" s="70" t="s">
        <v>4332</v>
      </c>
      <c r="D2777" s="70" t="s">
        <v>2256</v>
      </c>
      <c r="E2777" s="70" t="s">
        <v>4333</v>
      </c>
      <c r="F2777" s="71">
        <v>222116</v>
      </c>
      <c r="G2777" s="72" t="s">
        <v>2255</v>
      </c>
      <c r="H2777" s="71">
        <v>22212</v>
      </c>
      <c r="I2777" s="70" t="s">
        <v>2308</v>
      </c>
      <c r="J2777" s="70" t="s">
        <v>2309</v>
      </c>
      <c r="K2777" s="73">
        <f t="shared" si="183"/>
        <v>15811</v>
      </c>
      <c r="L2777" s="74">
        <f t="shared" si="184"/>
        <v>244328</v>
      </c>
      <c r="M2777" s="75" t="str">
        <f t="shared" si="185"/>
        <v/>
      </c>
      <c r="N2777" s="75"/>
      <c r="O2777" s="75"/>
      <c r="P2777" s="75"/>
      <c r="Q2777" s="75">
        <f>+VLOOKUP(K2777,'20,04,2023'!Q$20:R$1052,2,0)</f>
        <v>244328</v>
      </c>
      <c r="R2777" s="74">
        <f>Q2777-L2777</f>
        <v>0</v>
      </c>
      <c r="S2777" s="75" t="s">
        <v>8324</v>
      </c>
    </row>
    <row r="2778" spans="1:19" outlineLevel="1">
      <c r="A2778" s="75"/>
      <c r="B2778" s="69">
        <v>45006</v>
      </c>
      <c r="C2778" s="70" t="s">
        <v>4334</v>
      </c>
      <c r="D2778" s="70" t="s">
        <v>2256</v>
      </c>
      <c r="E2778" s="70" t="s">
        <v>2387</v>
      </c>
      <c r="F2778" s="71">
        <v>1110580</v>
      </c>
      <c r="G2778" s="72" t="s">
        <v>2255</v>
      </c>
      <c r="H2778" s="71">
        <v>111058</v>
      </c>
      <c r="I2778" s="70" t="s">
        <v>2308</v>
      </c>
      <c r="J2778" s="70" t="s">
        <v>2309</v>
      </c>
      <c r="K2778" s="73">
        <f t="shared" si="183"/>
        <v>15812</v>
      </c>
      <c r="L2778" s="74">
        <f t="shared" si="184"/>
        <v>1221638</v>
      </c>
      <c r="M2778" s="75" t="str">
        <f t="shared" si="185"/>
        <v/>
      </c>
      <c r="N2778" s="75"/>
      <c r="O2778" s="75"/>
      <c r="P2778" s="75"/>
      <c r="Q2778" s="75">
        <f>+VLOOKUP(K2778,'20,04,2023'!Q$20:R$1052,2,0)</f>
        <v>1221638</v>
      </c>
      <c r="R2778" s="74">
        <f>Q2778-L2778</f>
        <v>0</v>
      </c>
      <c r="S2778" s="75" t="s">
        <v>8324</v>
      </c>
    </row>
    <row r="2779" spans="1:19">
      <c r="A2779" s="75"/>
      <c r="B2779" s="69">
        <v>45006</v>
      </c>
      <c r="C2779" s="70" t="s">
        <v>5493</v>
      </c>
      <c r="D2779" s="70" t="s">
        <v>5035</v>
      </c>
      <c r="E2779" s="70" t="s">
        <v>5481</v>
      </c>
      <c r="F2779" s="71">
        <v>-924268</v>
      </c>
      <c r="G2779" s="72" t="s">
        <v>2255</v>
      </c>
      <c r="H2779" s="71">
        <v>-92427</v>
      </c>
      <c r="I2779" s="70" t="s">
        <v>2434</v>
      </c>
      <c r="J2779" s="70" t="s">
        <v>7809</v>
      </c>
      <c r="K2779" s="73">
        <f t="shared" si="183"/>
        <v>235</v>
      </c>
      <c r="L2779" s="74">
        <f t="shared" si="184"/>
        <v>-1016695</v>
      </c>
      <c r="M2779" s="75" t="str">
        <f t="shared" si="185"/>
        <v>HT</v>
      </c>
      <c r="N2779" s="75"/>
      <c r="O2779" s="75"/>
      <c r="P2779" s="75"/>
      <c r="Q2779" s="75">
        <f>+VLOOKUP(K2779,'20,04,2023'!Q$25:R$1054,2,0)</f>
        <v>-1016695</v>
      </c>
      <c r="R2779" s="74">
        <f>+L2779-Q2779</f>
        <v>0</v>
      </c>
      <c r="S2779" s="75" t="s">
        <v>8323</v>
      </c>
    </row>
    <row r="2780" spans="1:19" outlineLevel="1">
      <c r="A2780" s="75"/>
      <c r="B2780" s="69">
        <v>45006</v>
      </c>
      <c r="C2780" s="70" t="s">
        <v>4336</v>
      </c>
      <c r="D2780" s="70" t="s">
        <v>2256</v>
      </c>
      <c r="E2780" s="70" t="s">
        <v>4337</v>
      </c>
      <c r="F2780" s="71">
        <v>922445</v>
      </c>
      <c r="G2780" s="72" t="s">
        <v>2255</v>
      </c>
      <c r="H2780" s="71">
        <v>92245</v>
      </c>
      <c r="I2780" s="70" t="s">
        <v>2308</v>
      </c>
      <c r="J2780" s="70" t="s">
        <v>2309</v>
      </c>
      <c r="K2780" s="73">
        <f t="shared" si="183"/>
        <v>15814</v>
      </c>
      <c r="L2780" s="74">
        <f t="shared" si="184"/>
        <v>1014690</v>
      </c>
      <c r="M2780" s="75" t="str">
        <f t="shared" si="185"/>
        <v/>
      </c>
      <c r="N2780" s="75"/>
      <c r="O2780" s="75"/>
      <c r="P2780" s="75"/>
      <c r="Q2780" s="75">
        <f>+VLOOKUP(K2780,'20,04,2023'!Q$20:R$1052,2,0)</f>
        <v>1014690</v>
      </c>
      <c r="R2780" s="74">
        <f>Q2780-L2780</f>
        <v>0</v>
      </c>
      <c r="S2780" s="75" t="s">
        <v>8324</v>
      </c>
    </row>
    <row r="2781" spans="1:19" outlineLevel="1">
      <c r="A2781" s="75"/>
      <c r="B2781" s="69">
        <v>45006</v>
      </c>
      <c r="C2781" s="70" t="s">
        <v>4338</v>
      </c>
      <c r="D2781" s="70" t="s">
        <v>2256</v>
      </c>
      <c r="E2781" s="70" t="s">
        <v>2337</v>
      </c>
      <c r="F2781" s="71">
        <v>438900</v>
      </c>
      <c r="G2781" s="72" t="s">
        <v>2255</v>
      </c>
      <c r="H2781" s="71">
        <v>43890</v>
      </c>
      <c r="I2781" s="70" t="s">
        <v>2308</v>
      </c>
      <c r="J2781" s="70" t="s">
        <v>2309</v>
      </c>
      <c r="K2781" s="73">
        <f t="shared" si="183"/>
        <v>15820</v>
      </c>
      <c r="L2781" s="74">
        <f t="shared" si="184"/>
        <v>482790</v>
      </c>
      <c r="M2781" s="75" t="str">
        <f t="shared" si="185"/>
        <v/>
      </c>
      <c r="N2781" s="75"/>
      <c r="O2781" s="75"/>
      <c r="P2781" s="75"/>
      <c r="Q2781" s="75">
        <f>+VLOOKUP(K2781,'20,04,2023'!Q$20:R$1052,2,0)</f>
        <v>482790</v>
      </c>
      <c r="R2781" s="74">
        <f>Q2781-L2781</f>
        <v>0</v>
      </c>
      <c r="S2781" s="75" t="s">
        <v>8324</v>
      </c>
    </row>
    <row r="2782" spans="1:19" outlineLevel="1">
      <c r="A2782" s="75"/>
      <c r="B2782" s="69">
        <v>45006</v>
      </c>
      <c r="C2782" s="70" t="s">
        <v>4339</v>
      </c>
      <c r="D2782" s="70" t="s">
        <v>2256</v>
      </c>
      <c r="E2782" s="70" t="s">
        <v>3387</v>
      </c>
      <c r="F2782" s="71">
        <v>1634422</v>
      </c>
      <c r="G2782" s="72" t="s">
        <v>2255</v>
      </c>
      <c r="H2782" s="71">
        <v>163442</v>
      </c>
      <c r="I2782" s="70" t="s">
        <v>2308</v>
      </c>
      <c r="J2782" s="70" t="s">
        <v>2309</v>
      </c>
      <c r="K2782" s="73">
        <f t="shared" si="183"/>
        <v>15822</v>
      </c>
      <c r="L2782" s="74">
        <f t="shared" si="184"/>
        <v>1797864</v>
      </c>
      <c r="M2782" s="75" t="str">
        <f t="shared" si="185"/>
        <v/>
      </c>
      <c r="N2782" s="75"/>
      <c r="O2782" s="75"/>
      <c r="P2782" s="75"/>
      <c r="Q2782" s="75">
        <f>+VLOOKUP(K2782,'20,04,2023'!Q$20:R$1052,2,0)</f>
        <v>1797864</v>
      </c>
      <c r="R2782" s="74">
        <f>Q2782-L2782</f>
        <v>0</v>
      </c>
      <c r="S2782" s="75" t="s">
        <v>8324</v>
      </c>
    </row>
    <row r="2783" spans="1:19" outlineLevel="1">
      <c r="A2783" s="75"/>
      <c r="B2783" s="69">
        <v>45006</v>
      </c>
      <c r="C2783" s="70" t="s">
        <v>4340</v>
      </c>
      <c r="D2783" s="70" t="s">
        <v>2256</v>
      </c>
      <c r="E2783" s="70" t="s">
        <v>2500</v>
      </c>
      <c r="F2783" s="71">
        <v>2587390</v>
      </c>
      <c r="G2783" s="72" t="s">
        <v>2255</v>
      </c>
      <c r="H2783" s="71">
        <v>258739</v>
      </c>
      <c r="I2783" s="70" t="s">
        <v>2500</v>
      </c>
      <c r="J2783" s="70" t="s">
        <v>2501</v>
      </c>
      <c r="K2783" s="73">
        <f t="shared" si="183"/>
        <v>15823</v>
      </c>
      <c r="L2783" s="74">
        <f t="shared" si="184"/>
        <v>2846129</v>
      </c>
      <c r="M2783" s="75" t="str">
        <f t="shared" si="185"/>
        <v/>
      </c>
      <c r="N2783" s="75"/>
      <c r="O2783" s="75"/>
      <c r="P2783" s="75"/>
      <c r="Q2783" s="75">
        <f>+VLOOKUP(K2783,'20,04,2023'!Q$20:R$1052,2,0)</f>
        <v>2846129</v>
      </c>
      <c r="R2783" s="74">
        <f>Q2783-L2783</f>
        <v>0</v>
      </c>
      <c r="S2783" s="75" t="s">
        <v>8324</v>
      </c>
    </row>
    <row r="2784" spans="1:19">
      <c r="A2784" s="75"/>
      <c r="B2784" s="69">
        <v>45028</v>
      </c>
      <c r="C2784" s="70" t="s">
        <v>5034</v>
      </c>
      <c r="D2784" s="70" t="s">
        <v>5035</v>
      </c>
      <c r="E2784" s="70" t="s">
        <v>5036</v>
      </c>
      <c r="F2784" s="71">
        <v>-222116</v>
      </c>
      <c r="G2784" s="72" t="s">
        <v>2255</v>
      </c>
      <c r="H2784" s="71">
        <v>-22212</v>
      </c>
      <c r="I2784" s="70" t="s">
        <v>2434</v>
      </c>
      <c r="J2784" s="70" t="s">
        <v>7809</v>
      </c>
      <c r="K2784" s="73">
        <f t="shared" si="183"/>
        <v>335</v>
      </c>
      <c r="L2784" s="74">
        <f t="shared" si="184"/>
        <v>-244328</v>
      </c>
      <c r="M2784" s="75" t="str">
        <f t="shared" si="185"/>
        <v>HT</v>
      </c>
      <c r="N2784" s="75"/>
      <c r="O2784" s="75"/>
      <c r="P2784" s="75"/>
      <c r="Q2784" s="75">
        <f>+VLOOKUP(K2784,'20,04,2023'!Q$25:R$1054,2,0)</f>
        <v>-244328</v>
      </c>
      <c r="R2784" s="74">
        <f>+L2784-Q2784</f>
        <v>0</v>
      </c>
      <c r="S2784" s="75" t="s">
        <v>8323</v>
      </c>
    </row>
    <row r="2785" spans="1:19" outlineLevel="1">
      <c r="A2785" s="75"/>
      <c r="B2785" s="69">
        <v>45006</v>
      </c>
      <c r="C2785" s="70" t="s">
        <v>4342</v>
      </c>
      <c r="D2785" s="70" t="s">
        <v>2256</v>
      </c>
      <c r="E2785" s="70" t="s">
        <v>3822</v>
      </c>
      <c r="F2785" s="71">
        <v>734310</v>
      </c>
      <c r="G2785" s="72" t="s">
        <v>2255</v>
      </c>
      <c r="H2785" s="71">
        <v>73431</v>
      </c>
      <c r="I2785" s="70" t="s">
        <v>2265</v>
      </c>
      <c r="J2785" s="70" t="s">
        <v>2266</v>
      </c>
      <c r="K2785" s="73">
        <f t="shared" si="183"/>
        <v>15831</v>
      </c>
      <c r="L2785" s="74">
        <f t="shared" si="184"/>
        <v>807741</v>
      </c>
      <c r="M2785" s="75" t="str">
        <f t="shared" si="185"/>
        <v/>
      </c>
      <c r="N2785" s="75"/>
      <c r="O2785" s="75"/>
      <c r="P2785" s="75"/>
      <c r="Q2785" s="75">
        <f>+VLOOKUP(K2785,'20,04,2023'!Q$20:R$1052,2,0)</f>
        <v>807741</v>
      </c>
      <c r="R2785" s="74">
        <f>Q2785-L2785</f>
        <v>0</v>
      </c>
      <c r="S2785" s="75" t="s">
        <v>8324</v>
      </c>
    </row>
    <row r="2786" spans="1:19" hidden="1" outlineLevel="1">
      <c r="B2786" s="33">
        <v>45006</v>
      </c>
      <c r="C2786" s="34" t="s">
        <v>4343</v>
      </c>
      <c r="D2786" s="34" t="s">
        <v>2256</v>
      </c>
      <c r="E2786" s="34" t="s">
        <v>4344</v>
      </c>
      <c r="F2786" s="35">
        <v>951960</v>
      </c>
      <c r="G2786" s="36" t="s">
        <v>2255</v>
      </c>
      <c r="H2786" s="35">
        <v>95196</v>
      </c>
      <c r="I2786" s="34" t="s">
        <v>2265</v>
      </c>
      <c r="J2786" s="34" t="s">
        <v>2266</v>
      </c>
      <c r="K2786" s="50">
        <f t="shared" si="183"/>
        <v>15832</v>
      </c>
      <c r="L2786" s="38">
        <f t="shared" si="184"/>
        <v>1047156</v>
      </c>
      <c r="M2786" t="str">
        <f t="shared" si="185"/>
        <v/>
      </c>
    </row>
    <row r="2787" spans="1:19" outlineLevel="1">
      <c r="A2787" s="75"/>
      <c r="B2787" s="69">
        <v>45006</v>
      </c>
      <c r="C2787" s="70" t="s">
        <v>4345</v>
      </c>
      <c r="D2787" s="70" t="s">
        <v>2256</v>
      </c>
      <c r="E2787" s="70" t="s">
        <v>3477</v>
      </c>
      <c r="F2787" s="71">
        <v>664155</v>
      </c>
      <c r="G2787" s="72" t="s">
        <v>2255</v>
      </c>
      <c r="H2787" s="71">
        <v>66416</v>
      </c>
      <c r="I2787" s="70" t="s">
        <v>2308</v>
      </c>
      <c r="J2787" s="70" t="s">
        <v>2309</v>
      </c>
      <c r="K2787" s="73">
        <f t="shared" si="183"/>
        <v>15834</v>
      </c>
      <c r="L2787" s="74">
        <f t="shared" si="184"/>
        <v>730571</v>
      </c>
      <c r="M2787" s="75" t="str">
        <f t="shared" si="185"/>
        <v/>
      </c>
      <c r="N2787" s="75"/>
      <c r="O2787" s="75"/>
      <c r="P2787" s="75"/>
      <c r="Q2787" s="75">
        <f>+VLOOKUP(K2787,'20,04,2023'!Q$20:R$1052,2,0)</f>
        <v>730571</v>
      </c>
      <c r="R2787" s="74">
        <f t="shared" ref="R2787:R2793" si="187">Q2787-L2787</f>
        <v>0</v>
      </c>
      <c r="S2787" s="75" t="s">
        <v>8324</v>
      </c>
    </row>
    <row r="2788" spans="1:19" outlineLevel="1">
      <c r="A2788" s="75"/>
      <c r="B2788" s="69">
        <v>45006</v>
      </c>
      <c r="C2788" s="70" t="s">
        <v>4346</v>
      </c>
      <c r="D2788" s="70" t="s">
        <v>2256</v>
      </c>
      <c r="E2788" s="70" t="s">
        <v>2373</v>
      </c>
      <c r="F2788" s="71">
        <v>589271</v>
      </c>
      <c r="G2788" s="72" t="s">
        <v>2255</v>
      </c>
      <c r="H2788" s="71">
        <v>58927</v>
      </c>
      <c r="I2788" s="70" t="s">
        <v>2308</v>
      </c>
      <c r="J2788" s="70" t="s">
        <v>2309</v>
      </c>
      <c r="K2788" s="73">
        <f t="shared" si="183"/>
        <v>15835</v>
      </c>
      <c r="L2788" s="74">
        <f t="shared" si="184"/>
        <v>648198</v>
      </c>
      <c r="M2788" s="75" t="str">
        <f t="shared" si="185"/>
        <v/>
      </c>
      <c r="N2788" s="75"/>
      <c r="O2788" s="75"/>
      <c r="P2788" s="75"/>
      <c r="Q2788" s="75">
        <f>+VLOOKUP(K2788,'20,04,2023'!Q$20:R$1052,2,0)</f>
        <v>648198</v>
      </c>
      <c r="R2788" s="74">
        <f t="shared" si="187"/>
        <v>0</v>
      </c>
      <c r="S2788" s="75" t="s">
        <v>8324</v>
      </c>
    </row>
    <row r="2789" spans="1:19" outlineLevel="1">
      <c r="A2789" s="75"/>
      <c r="B2789" s="69">
        <v>45006</v>
      </c>
      <c r="C2789" s="70" t="s">
        <v>4347</v>
      </c>
      <c r="D2789" s="70" t="s">
        <v>2256</v>
      </c>
      <c r="E2789" s="70" t="s">
        <v>2367</v>
      </c>
      <c r="F2789" s="71">
        <v>333174</v>
      </c>
      <c r="G2789" s="72" t="s">
        <v>2255</v>
      </c>
      <c r="H2789" s="71">
        <v>33317</v>
      </c>
      <c r="I2789" s="70" t="s">
        <v>2308</v>
      </c>
      <c r="J2789" s="70" t="s">
        <v>2309</v>
      </c>
      <c r="K2789" s="73">
        <f t="shared" si="183"/>
        <v>15836</v>
      </c>
      <c r="L2789" s="74">
        <f t="shared" si="184"/>
        <v>366491</v>
      </c>
      <c r="M2789" s="75" t="str">
        <f t="shared" si="185"/>
        <v/>
      </c>
      <c r="N2789" s="75"/>
      <c r="O2789" s="75"/>
      <c r="P2789" s="75"/>
      <c r="Q2789" s="75">
        <f>+VLOOKUP(K2789,'20,04,2023'!Q$20:R$1052,2,0)</f>
        <v>366491</v>
      </c>
      <c r="R2789" s="74">
        <f t="shared" si="187"/>
        <v>0</v>
      </c>
      <c r="S2789" s="75" t="s">
        <v>8324</v>
      </c>
    </row>
    <row r="2790" spans="1:19" outlineLevel="1">
      <c r="A2790" s="75"/>
      <c r="B2790" s="69">
        <v>45006</v>
      </c>
      <c r="C2790" s="70" t="s">
        <v>4348</v>
      </c>
      <c r="D2790" s="70" t="s">
        <v>2256</v>
      </c>
      <c r="E2790" s="70" t="s">
        <v>2375</v>
      </c>
      <c r="F2790" s="71">
        <v>517701</v>
      </c>
      <c r="G2790" s="72" t="s">
        <v>2255</v>
      </c>
      <c r="H2790" s="71">
        <v>51770</v>
      </c>
      <c r="I2790" s="70" t="s">
        <v>2308</v>
      </c>
      <c r="J2790" s="70" t="s">
        <v>2309</v>
      </c>
      <c r="K2790" s="73">
        <f t="shared" si="183"/>
        <v>15837</v>
      </c>
      <c r="L2790" s="74">
        <f t="shared" si="184"/>
        <v>569471</v>
      </c>
      <c r="M2790" s="75" t="str">
        <f t="shared" si="185"/>
        <v/>
      </c>
      <c r="N2790" s="75"/>
      <c r="O2790" s="75"/>
      <c r="P2790" s="75"/>
      <c r="Q2790" s="75">
        <f>+VLOOKUP(K2790,'20,04,2023'!Q$20:R$1052,2,0)</f>
        <v>569471</v>
      </c>
      <c r="R2790" s="74">
        <f t="shared" si="187"/>
        <v>0</v>
      </c>
      <c r="S2790" s="75" t="s">
        <v>8324</v>
      </c>
    </row>
    <row r="2791" spans="1:19" outlineLevel="1">
      <c r="A2791" s="75"/>
      <c r="B2791" s="69">
        <v>45006</v>
      </c>
      <c r="C2791" s="70" t="s">
        <v>4349</v>
      </c>
      <c r="D2791" s="70" t="s">
        <v>2256</v>
      </c>
      <c r="E2791" s="70" t="s">
        <v>2307</v>
      </c>
      <c r="F2791" s="71">
        <v>1110580</v>
      </c>
      <c r="G2791" s="72" t="s">
        <v>2255</v>
      </c>
      <c r="H2791" s="71">
        <v>111058</v>
      </c>
      <c r="I2791" s="70" t="s">
        <v>2308</v>
      </c>
      <c r="J2791" s="70" t="s">
        <v>2309</v>
      </c>
      <c r="K2791" s="73">
        <f t="shared" si="183"/>
        <v>15838</v>
      </c>
      <c r="L2791" s="74">
        <f t="shared" si="184"/>
        <v>1221638</v>
      </c>
      <c r="M2791" s="75" t="str">
        <f t="shared" si="185"/>
        <v/>
      </c>
      <c r="N2791" s="75"/>
      <c r="O2791" s="75"/>
      <c r="P2791" s="75"/>
      <c r="Q2791" s="75">
        <f>+VLOOKUP(K2791,'20,04,2023'!Q$20:R$1052,2,0)</f>
        <v>1221638</v>
      </c>
      <c r="R2791" s="74">
        <f t="shared" si="187"/>
        <v>0</v>
      </c>
      <c r="S2791" s="75" t="s">
        <v>8324</v>
      </c>
    </row>
    <row r="2792" spans="1:19" outlineLevel="1">
      <c r="A2792" s="75"/>
      <c r="B2792" s="69">
        <v>45006</v>
      </c>
      <c r="C2792" s="70" t="s">
        <v>4350</v>
      </c>
      <c r="D2792" s="70" t="s">
        <v>2256</v>
      </c>
      <c r="E2792" s="70" t="s">
        <v>3089</v>
      </c>
      <c r="F2792" s="71">
        <v>809438</v>
      </c>
      <c r="G2792" s="72" t="s">
        <v>2255</v>
      </c>
      <c r="H2792" s="71">
        <v>80944</v>
      </c>
      <c r="I2792" s="70" t="s">
        <v>2308</v>
      </c>
      <c r="J2792" s="70" t="s">
        <v>2309</v>
      </c>
      <c r="K2792" s="73">
        <f t="shared" si="183"/>
        <v>15839</v>
      </c>
      <c r="L2792" s="74">
        <f t="shared" si="184"/>
        <v>890382</v>
      </c>
      <c r="M2792" s="75" t="str">
        <f t="shared" si="185"/>
        <v/>
      </c>
      <c r="N2792" s="75"/>
      <c r="O2792" s="75"/>
      <c r="P2792" s="75"/>
      <c r="Q2792" s="75">
        <f>+VLOOKUP(K2792,'20,04,2023'!Q$20:R$1052,2,0)</f>
        <v>890382</v>
      </c>
      <c r="R2792" s="74">
        <f t="shared" si="187"/>
        <v>0</v>
      </c>
      <c r="S2792" s="75" t="s">
        <v>8324</v>
      </c>
    </row>
    <row r="2793" spans="1:19" outlineLevel="1">
      <c r="A2793" s="75"/>
      <c r="B2793" s="69">
        <v>45006</v>
      </c>
      <c r="C2793" s="70" t="s">
        <v>4351</v>
      </c>
      <c r="D2793" s="70" t="s">
        <v>2256</v>
      </c>
      <c r="E2793" s="70" t="s">
        <v>3786</v>
      </c>
      <c r="F2793" s="71">
        <v>778040</v>
      </c>
      <c r="G2793" s="72" t="s">
        <v>2255</v>
      </c>
      <c r="H2793" s="71">
        <v>77804</v>
      </c>
      <c r="I2793" s="70" t="s">
        <v>2308</v>
      </c>
      <c r="J2793" s="70" t="s">
        <v>2309</v>
      </c>
      <c r="K2793" s="73">
        <f t="shared" si="183"/>
        <v>15840</v>
      </c>
      <c r="L2793" s="74">
        <f t="shared" si="184"/>
        <v>855844</v>
      </c>
      <c r="M2793" s="75" t="str">
        <f t="shared" si="185"/>
        <v/>
      </c>
      <c r="N2793" s="75"/>
      <c r="O2793" s="75"/>
      <c r="P2793" s="75"/>
      <c r="Q2793" s="75">
        <f>+VLOOKUP(K2793,'20,04,2023'!Q$20:R$1052,2,0)</f>
        <v>855844</v>
      </c>
      <c r="R2793" s="74">
        <f t="shared" si="187"/>
        <v>0</v>
      </c>
      <c r="S2793" s="75" t="s">
        <v>8324</v>
      </c>
    </row>
    <row r="2794" spans="1:19" hidden="1" outlineLevel="1">
      <c r="B2794" s="33">
        <v>45006</v>
      </c>
      <c r="C2794" s="34" t="s">
        <v>4352</v>
      </c>
      <c r="D2794" s="34" t="s">
        <v>2256</v>
      </c>
      <c r="E2794" s="34" t="s">
        <v>4353</v>
      </c>
      <c r="F2794" s="35">
        <v>1225748</v>
      </c>
      <c r="G2794" s="36" t="s">
        <v>2255</v>
      </c>
      <c r="H2794" s="35">
        <v>122575</v>
      </c>
      <c r="I2794" s="34" t="s">
        <v>2265</v>
      </c>
      <c r="J2794" s="34" t="s">
        <v>2266</v>
      </c>
      <c r="K2794" s="50">
        <f t="shared" si="183"/>
        <v>15841</v>
      </c>
      <c r="L2794" s="38">
        <f t="shared" si="184"/>
        <v>1348323</v>
      </c>
      <c r="M2794" t="str">
        <f t="shared" si="185"/>
        <v/>
      </c>
    </row>
    <row r="2795" spans="1:19" hidden="1" outlineLevel="1">
      <c r="B2795" s="33">
        <v>45006</v>
      </c>
      <c r="C2795" s="34" t="s">
        <v>4354</v>
      </c>
      <c r="D2795" s="34" t="s">
        <v>2256</v>
      </c>
      <c r="E2795" s="34" t="s">
        <v>4353</v>
      </c>
      <c r="F2795" s="35">
        <v>264600</v>
      </c>
      <c r="G2795" s="36" t="s">
        <v>2255</v>
      </c>
      <c r="H2795" s="35">
        <v>26460</v>
      </c>
      <c r="I2795" s="34" t="s">
        <v>2265</v>
      </c>
      <c r="J2795" s="34" t="s">
        <v>2266</v>
      </c>
      <c r="K2795" s="50">
        <f t="shared" si="183"/>
        <v>15842</v>
      </c>
      <c r="L2795" s="38">
        <f t="shared" si="184"/>
        <v>291060</v>
      </c>
      <c r="M2795" t="str">
        <f t="shared" si="185"/>
        <v/>
      </c>
    </row>
    <row r="2796" spans="1:19" outlineLevel="1">
      <c r="A2796" s="75"/>
      <c r="B2796" s="69">
        <v>45006</v>
      </c>
      <c r="C2796" s="70" t="s">
        <v>4355</v>
      </c>
      <c r="D2796" s="70" t="s">
        <v>2256</v>
      </c>
      <c r="E2796" s="70" t="s">
        <v>4356</v>
      </c>
      <c r="F2796" s="71">
        <v>3945590</v>
      </c>
      <c r="G2796" s="72" t="s">
        <v>2255</v>
      </c>
      <c r="H2796" s="71">
        <v>394559</v>
      </c>
      <c r="I2796" s="70" t="s">
        <v>2518</v>
      </c>
      <c r="J2796" s="70" t="s">
        <v>2519</v>
      </c>
      <c r="K2796" s="73">
        <f t="shared" si="183"/>
        <v>15843</v>
      </c>
      <c r="L2796" s="74">
        <f t="shared" si="184"/>
        <v>4340149</v>
      </c>
      <c r="M2796" s="75" t="str">
        <f t="shared" si="185"/>
        <v/>
      </c>
      <c r="N2796" s="75"/>
      <c r="O2796" s="75"/>
      <c r="P2796" s="75"/>
      <c r="Q2796" s="75">
        <f>+VLOOKUP(K2796,'20,04,2023'!Q$20:R$1052,2,0)</f>
        <v>4340149</v>
      </c>
      <c r="R2796" s="74">
        <f t="shared" ref="R2796:R2805" si="188">Q2796-L2796</f>
        <v>0</v>
      </c>
      <c r="S2796" s="75" t="s">
        <v>8324</v>
      </c>
    </row>
    <row r="2797" spans="1:19" outlineLevel="1">
      <c r="A2797" s="75"/>
      <c r="B2797" s="69">
        <v>45006</v>
      </c>
      <c r="C2797" s="70" t="s">
        <v>4357</v>
      </c>
      <c r="D2797" s="70" t="s">
        <v>2256</v>
      </c>
      <c r="E2797" s="70" t="s">
        <v>3470</v>
      </c>
      <c r="F2797" s="71">
        <v>555290</v>
      </c>
      <c r="G2797" s="72" t="s">
        <v>2255</v>
      </c>
      <c r="H2797" s="71">
        <v>55529</v>
      </c>
      <c r="I2797" s="70" t="s">
        <v>2308</v>
      </c>
      <c r="J2797" s="70" t="s">
        <v>2309</v>
      </c>
      <c r="K2797" s="73">
        <f t="shared" si="183"/>
        <v>15845</v>
      </c>
      <c r="L2797" s="74">
        <f t="shared" si="184"/>
        <v>610819</v>
      </c>
      <c r="M2797" s="75" t="str">
        <f t="shared" si="185"/>
        <v/>
      </c>
      <c r="N2797" s="75"/>
      <c r="O2797" s="75"/>
      <c r="P2797" s="75"/>
      <c r="Q2797" s="75">
        <f>+VLOOKUP(K2797,'20,04,2023'!Q$20:R$1052,2,0)</f>
        <v>610819</v>
      </c>
      <c r="R2797" s="74">
        <f t="shared" si="188"/>
        <v>0</v>
      </c>
      <c r="S2797" s="75" t="s">
        <v>8324</v>
      </c>
    </row>
    <row r="2798" spans="1:19" outlineLevel="1">
      <c r="A2798" s="75"/>
      <c r="B2798" s="69">
        <v>45006</v>
      </c>
      <c r="C2798" s="70" t="s">
        <v>4358</v>
      </c>
      <c r="D2798" s="70" t="s">
        <v>2256</v>
      </c>
      <c r="E2798" s="70" t="s">
        <v>4359</v>
      </c>
      <c r="F2798" s="71">
        <v>2408370</v>
      </c>
      <c r="G2798" s="72" t="s">
        <v>2255</v>
      </c>
      <c r="H2798" s="71">
        <v>240837</v>
      </c>
      <c r="I2798" s="70" t="s">
        <v>2318</v>
      </c>
      <c r="J2798" s="70" t="s">
        <v>2319</v>
      </c>
      <c r="K2798" s="73">
        <f t="shared" si="183"/>
        <v>15848</v>
      </c>
      <c r="L2798" s="74">
        <f t="shared" si="184"/>
        <v>2649207</v>
      </c>
      <c r="M2798" s="75" t="str">
        <f t="shared" si="185"/>
        <v/>
      </c>
      <c r="N2798" s="75"/>
      <c r="O2798" s="75"/>
      <c r="P2798" s="75"/>
      <c r="Q2798" s="75">
        <f>+VLOOKUP(K2798,'20,04,2023'!Q$20:R$1052,2,0)</f>
        <v>2649207</v>
      </c>
      <c r="R2798" s="74">
        <f t="shared" si="188"/>
        <v>0</v>
      </c>
      <c r="S2798" s="75" t="s">
        <v>8324</v>
      </c>
    </row>
    <row r="2799" spans="1:19" outlineLevel="1">
      <c r="A2799" s="75"/>
      <c r="B2799" s="69">
        <v>45006</v>
      </c>
      <c r="C2799" s="70" t="s">
        <v>4360</v>
      </c>
      <c r="D2799" s="70" t="s">
        <v>2256</v>
      </c>
      <c r="E2799" s="70" t="s">
        <v>4361</v>
      </c>
      <c r="F2799" s="71">
        <v>3035550</v>
      </c>
      <c r="G2799" s="72" t="s">
        <v>2255</v>
      </c>
      <c r="H2799" s="71">
        <v>303555</v>
      </c>
      <c r="I2799" s="70" t="s">
        <v>2991</v>
      </c>
      <c r="J2799" s="70" t="s">
        <v>2992</v>
      </c>
      <c r="K2799" s="73">
        <f t="shared" si="183"/>
        <v>15849</v>
      </c>
      <c r="L2799" s="74">
        <f t="shared" si="184"/>
        <v>3339105</v>
      </c>
      <c r="M2799" s="75" t="str">
        <f t="shared" si="185"/>
        <v/>
      </c>
      <c r="N2799" s="75"/>
      <c r="O2799" s="75"/>
      <c r="P2799" s="75"/>
      <c r="Q2799" s="75">
        <f>+VLOOKUP(K2799,'20,04,2023'!Q$20:R$1052,2,0)</f>
        <v>3339105</v>
      </c>
      <c r="R2799" s="74">
        <f t="shared" si="188"/>
        <v>0</v>
      </c>
      <c r="S2799" s="75" t="s">
        <v>8324</v>
      </c>
    </row>
    <row r="2800" spans="1:19" outlineLevel="1">
      <c r="A2800" s="75"/>
      <c r="B2800" s="69">
        <v>45006</v>
      </c>
      <c r="C2800" s="70" t="s">
        <v>4362</v>
      </c>
      <c r="D2800" s="70" t="s">
        <v>2256</v>
      </c>
      <c r="E2800" s="70" t="s">
        <v>4363</v>
      </c>
      <c r="F2800" s="71">
        <v>1896971</v>
      </c>
      <c r="G2800" s="72" t="s">
        <v>2255</v>
      </c>
      <c r="H2800" s="71">
        <v>189697</v>
      </c>
      <c r="I2800" s="70" t="s">
        <v>2535</v>
      </c>
      <c r="J2800" s="70" t="s">
        <v>2536</v>
      </c>
      <c r="K2800" s="73">
        <f t="shared" si="183"/>
        <v>15851</v>
      </c>
      <c r="L2800" s="74">
        <f t="shared" si="184"/>
        <v>2086668</v>
      </c>
      <c r="M2800" s="75" t="str">
        <f t="shared" si="185"/>
        <v/>
      </c>
      <c r="N2800" s="75"/>
      <c r="O2800" s="75"/>
      <c r="P2800" s="75"/>
      <c r="Q2800" s="75">
        <f>+VLOOKUP(K2800,'20,04,2023'!Q$20:R$1052,2,0)</f>
        <v>2086668</v>
      </c>
      <c r="R2800" s="74">
        <f t="shared" si="188"/>
        <v>0</v>
      </c>
      <c r="S2800" s="75" t="s">
        <v>8324</v>
      </c>
    </row>
    <row r="2801" spans="1:19" outlineLevel="1">
      <c r="A2801" s="75"/>
      <c r="B2801" s="69">
        <v>45006</v>
      </c>
      <c r="C2801" s="70" t="s">
        <v>4364</v>
      </c>
      <c r="D2801" s="70" t="s">
        <v>2256</v>
      </c>
      <c r="E2801" s="70" t="s">
        <v>4365</v>
      </c>
      <c r="F2801" s="71">
        <v>555290</v>
      </c>
      <c r="G2801" s="72" t="s">
        <v>2255</v>
      </c>
      <c r="H2801" s="71">
        <v>55529</v>
      </c>
      <c r="I2801" s="70" t="s">
        <v>2308</v>
      </c>
      <c r="J2801" s="70" t="s">
        <v>2309</v>
      </c>
      <c r="K2801" s="73">
        <f t="shared" si="183"/>
        <v>15853</v>
      </c>
      <c r="L2801" s="74">
        <f t="shared" si="184"/>
        <v>610819</v>
      </c>
      <c r="M2801" s="75" t="str">
        <f t="shared" si="185"/>
        <v/>
      </c>
      <c r="N2801" s="75"/>
      <c r="O2801" s="75"/>
      <c r="P2801" s="75"/>
      <c r="Q2801" s="75">
        <f>+VLOOKUP(K2801,'20,04,2023'!Q$20:R$1052,2,0)</f>
        <v>610819</v>
      </c>
      <c r="R2801" s="74">
        <f t="shared" si="188"/>
        <v>0</v>
      </c>
      <c r="S2801" s="75" t="s">
        <v>8324</v>
      </c>
    </row>
    <row r="2802" spans="1:19" outlineLevel="1">
      <c r="A2802" s="75"/>
      <c r="B2802" s="69">
        <v>45006</v>
      </c>
      <c r="C2802" s="70" t="s">
        <v>4366</v>
      </c>
      <c r="D2802" s="70" t="s">
        <v>2256</v>
      </c>
      <c r="E2802" s="70" t="s">
        <v>2659</v>
      </c>
      <c r="F2802" s="71">
        <v>584084</v>
      </c>
      <c r="G2802" s="72" t="s">
        <v>2255</v>
      </c>
      <c r="H2802" s="71">
        <v>58408</v>
      </c>
      <c r="I2802" s="70" t="s">
        <v>2308</v>
      </c>
      <c r="J2802" s="70" t="s">
        <v>2309</v>
      </c>
      <c r="K2802" s="73">
        <f t="shared" si="183"/>
        <v>15854</v>
      </c>
      <c r="L2802" s="74">
        <f t="shared" si="184"/>
        <v>642492</v>
      </c>
      <c r="M2802" s="75" t="str">
        <f t="shared" si="185"/>
        <v/>
      </c>
      <c r="N2802" s="75"/>
      <c r="O2802" s="75"/>
      <c r="P2802" s="75"/>
      <c r="Q2802" s="75">
        <f>+VLOOKUP(K2802,'20,04,2023'!Q$20:R$1052,2,0)</f>
        <v>642492</v>
      </c>
      <c r="R2802" s="74">
        <f t="shared" si="188"/>
        <v>0</v>
      </c>
      <c r="S2802" s="75" t="s">
        <v>8324</v>
      </c>
    </row>
    <row r="2803" spans="1:19" outlineLevel="1">
      <c r="A2803" s="75"/>
      <c r="B2803" s="69">
        <v>45006</v>
      </c>
      <c r="C2803" s="70" t="s">
        <v>4367</v>
      </c>
      <c r="D2803" s="70" t="s">
        <v>2256</v>
      </c>
      <c r="E2803" s="70" t="s">
        <v>4368</v>
      </c>
      <c r="F2803" s="71">
        <v>1329640</v>
      </c>
      <c r="G2803" s="72" t="s">
        <v>2255</v>
      </c>
      <c r="H2803" s="71">
        <v>132964</v>
      </c>
      <c r="I2803" s="70" t="s">
        <v>2265</v>
      </c>
      <c r="J2803" s="70" t="s">
        <v>2266</v>
      </c>
      <c r="K2803" s="73">
        <f t="shared" si="183"/>
        <v>15861</v>
      </c>
      <c r="L2803" s="74">
        <f t="shared" si="184"/>
        <v>1462604</v>
      </c>
      <c r="M2803" s="75" t="str">
        <f t="shared" si="185"/>
        <v/>
      </c>
      <c r="N2803" s="75"/>
      <c r="O2803" s="75"/>
      <c r="P2803" s="75"/>
      <c r="Q2803" s="75">
        <f>+VLOOKUP(K2803,'20,04,2023'!Q$20:R$1052,2,0)</f>
        <v>1462604</v>
      </c>
      <c r="R2803" s="74">
        <f t="shared" si="188"/>
        <v>0</v>
      </c>
      <c r="S2803" s="75" t="s">
        <v>8324</v>
      </c>
    </row>
    <row r="2804" spans="1:19" outlineLevel="1">
      <c r="A2804" s="75"/>
      <c r="B2804" s="69">
        <v>45006</v>
      </c>
      <c r="C2804" s="70" t="s">
        <v>4369</v>
      </c>
      <c r="D2804" s="70" t="s">
        <v>2256</v>
      </c>
      <c r="E2804" s="70" t="s">
        <v>4370</v>
      </c>
      <c r="F2804" s="71">
        <v>1322489</v>
      </c>
      <c r="G2804" s="72" t="s">
        <v>2255</v>
      </c>
      <c r="H2804" s="71">
        <v>132249</v>
      </c>
      <c r="I2804" s="70" t="s">
        <v>2625</v>
      </c>
      <c r="J2804" s="70" t="s">
        <v>2626</v>
      </c>
      <c r="K2804" s="73">
        <f t="shared" si="183"/>
        <v>15867</v>
      </c>
      <c r="L2804" s="74">
        <f t="shared" si="184"/>
        <v>1454738</v>
      </c>
      <c r="M2804" s="75" t="str">
        <f t="shared" si="185"/>
        <v/>
      </c>
      <c r="N2804" s="75"/>
      <c r="O2804" s="75"/>
      <c r="P2804" s="75"/>
      <c r="Q2804" s="75">
        <f>+VLOOKUP(K2804,'20,04,2023'!Q$20:R$1052,2,0)</f>
        <v>1454738</v>
      </c>
      <c r="R2804" s="74">
        <f t="shared" si="188"/>
        <v>0</v>
      </c>
      <c r="S2804" s="75" t="s">
        <v>8324</v>
      </c>
    </row>
    <row r="2805" spans="1:19" outlineLevel="1">
      <c r="A2805" s="75"/>
      <c r="B2805" s="69">
        <v>45006</v>
      </c>
      <c r="C2805" s="70" t="s">
        <v>4371</v>
      </c>
      <c r="D2805" s="70" t="s">
        <v>2256</v>
      </c>
      <c r="E2805" s="70" t="s">
        <v>4372</v>
      </c>
      <c r="F2805" s="71">
        <v>1590695</v>
      </c>
      <c r="G2805" s="72" t="s">
        <v>2255</v>
      </c>
      <c r="H2805" s="71">
        <v>159070</v>
      </c>
      <c r="I2805" s="70" t="s">
        <v>2565</v>
      </c>
      <c r="J2805" s="70" t="s">
        <v>2566</v>
      </c>
      <c r="K2805" s="73">
        <f t="shared" si="183"/>
        <v>15868</v>
      </c>
      <c r="L2805" s="74">
        <f t="shared" si="184"/>
        <v>1749765</v>
      </c>
      <c r="M2805" s="75" t="str">
        <f t="shared" si="185"/>
        <v/>
      </c>
      <c r="N2805" s="75"/>
      <c r="O2805" s="75"/>
      <c r="P2805" s="75"/>
      <c r="Q2805" s="75">
        <f>+VLOOKUP(K2805,'20,04,2023'!Q$20:R$1052,2,0)</f>
        <v>1749765</v>
      </c>
      <c r="R2805" s="74">
        <f t="shared" si="188"/>
        <v>0</v>
      </c>
      <c r="S2805" s="75" t="s">
        <v>8324</v>
      </c>
    </row>
    <row r="2806" spans="1:19" outlineLevel="1">
      <c r="A2806" s="75"/>
      <c r="B2806" s="69">
        <v>45007</v>
      </c>
      <c r="C2806" s="70" t="s">
        <v>5788</v>
      </c>
      <c r="D2806" s="70" t="s">
        <v>4993</v>
      </c>
      <c r="E2806" s="70" t="s">
        <v>5481</v>
      </c>
      <c r="F2806" s="71">
        <v>-193364</v>
      </c>
      <c r="G2806" s="72" t="s">
        <v>2255</v>
      </c>
      <c r="H2806" s="71">
        <v>-19336</v>
      </c>
      <c r="I2806" s="70" t="s">
        <v>2475</v>
      </c>
      <c r="J2806" s="70" t="s">
        <v>2476</v>
      </c>
      <c r="K2806" s="75">
        <f t="shared" si="183"/>
        <v>512</v>
      </c>
      <c r="L2806" s="74">
        <f t="shared" si="184"/>
        <v>-212700</v>
      </c>
      <c r="M2806" s="75" t="str">
        <f t="shared" si="185"/>
        <v>HT</v>
      </c>
      <c r="N2806" s="75"/>
      <c r="O2806" s="75"/>
      <c r="P2806" s="75"/>
      <c r="Q2806" s="75">
        <f>+VLOOKUP(K2806,'20,04,2023'!Q$25:R$1054,2,0)</f>
        <v>-212700</v>
      </c>
      <c r="R2806" s="74">
        <f>+L2806-Q2806</f>
        <v>0</v>
      </c>
      <c r="S2806" s="75" t="s">
        <v>8323</v>
      </c>
    </row>
    <row r="2807" spans="1:19" outlineLevel="1">
      <c r="A2807" s="75"/>
      <c r="B2807" s="69">
        <v>45007</v>
      </c>
      <c r="C2807" s="70" t="s">
        <v>6771</v>
      </c>
      <c r="D2807" s="70" t="s">
        <v>3460</v>
      </c>
      <c r="E2807" s="70" t="s">
        <v>6772</v>
      </c>
      <c r="F2807" s="71">
        <v>-555290</v>
      </c>
      <c r="G2807" s="72" t="s">
        <v>2255</v>
      </c>
      <c r="H2807" s="71">
        <v>-55529</v>
      </c>
      <c r="I2807" s="70" t="s">
        <v>2308</v>
      </c>
      <c r="J2807" s="70" t="s">
        <v>2309</v>
      </c>
      <c r="K2807" s="75">
        <f t="shared" si="183"/>
        <v>10181</v>
      </c>
      <c r="L2807" s="74">
        <f t="shared" si="184"/>
        <v>-610819</v>
      </c>
      <c r="M2807" s="75" t="str">
        <f t="shared" si="185"/>
        <v>HT</v>
      </c>
      <c r="N2807" s="75"/>
      <c r="O2807" s="75"/>
      <c r="P2807" s="75"/>
      <c r="Q2807" s="75">
        <f>+VLOOKUP(K2807,'20,04,2023'!Q$25:R$1054,2,0)</f>
        <v>-610819</v>
      </c>
      <c r="R2807" s="74">
        <f>+L2807-Q2807</f>
        <v>0</v>
      </c>
      <c r="S2807" s="75" t="s">
        <v>8323</v>
      </c>
    </row>
    <row r="2808" spans="1:19" hidden="1" outlineLevel="1">
      <c r="B2808" s="33">
        <v>45007</v>
      </c>
      <c r="C2808" s="34" t="s">
        <v>4373</v>
      </c>
      <c r="D2808" s="34" t="s">
        <v>3460</v>
      </c>
      <c r="E2808" s="34" t="s">
        <v>4374</v>
      </c>
      <c r="F2808" s="35">
        <v>-767550</v>
      </c>
      <c r="G2808" s="36" t="s">
        <v>2255</v>
      </c>
      <c r="H2808" s="35">
        <v>-76755</v>
      </c>
      <c r="I2808" s="34" t="s">
        <v>2308</v>
      </c>
      <c r="J2808" s="34" t="s">
        <v>2309</v>
      </c>
      <c r="K2808">
        <f t="shared" si="183"/>
        <v>10184</v>
      </c>
      <c r="L2808" s="38">
        <f t="shared" si="184"/>
        <v>-844305</v>
      </c>
      <c r="M2808" t="str">
        <f t="shared" si="185"/>
        <v>HT</v>
      </c>
      <c r="Q2808" t="e">
        <f>+VLOOKUP(K2808,'22.04.2023'!O$182:P$408,2,0)</f>
        <v>#N/A</v>
      </c>
    </row>
    <row r="2809" spans="1:19" outlineLevel="1">
      <c r="A2809" s="75"/>
      <c r="B2809" s="69">
        <v>45007</v>
      </c>
      <c r="C2809" s="70" t="s">
        <v>6773</v>
      </c>
      <c r="D2809" s="70" t="s">
        <v>3460</v>
      </c>
      <c r="E2809" s="70" t="s">
        <v>6774</v>
      </c>
      <c r="F2809" s="71">
        <v>-111058</v>
      </c>
      <c r="G2809" s="72" t="s">
        <v>2255</v>
      </c>
      <c r="H2809" s="71">
        <v>-11106</v>
      </c>
      <c r="I2809" s="70" t="s">
        <v>2308</v>
      </c>
      <c r="J2809" s="70" t="s">
        <v>2309</v>
      </c>
      <c r="K2809" s="75">
        <f t="shared" si="183"/>
        <v>10185</v>
      </c>
      <c r="L2809" s="74">
        <f t="shared" si="184"/>
        <v>-122164</v>
      </c>
      <c r="M2809" s="75" t="str">
        <f t="shared" si="185"/>
        <v>HT</v>
      </c>
      <c r="N2809" s="75"/>
      <c r="O2809" s="75"/>
      <c r="P2809" s="75"/>
      <c r="Q2809" s="75">
        <f>+VLOOKUP(K2809,'20,04,2023'!Q$25:R$1054,2,0)</f>
        <v>-122164</v>
      </c>
      <c r="R2809" s="74">
        <f>+L2809-Q2809</f>
        <v>0</v>
      </c>
      <c r="S2809" s="75" t="s">
        <v>8323</v>
      </c>
    </row>
    <row r="2810" spans="1:19" outlineLevel="1">
      <c r="A2810" s="75"/>
      <c r="B2810" s="69">
        <v>45007</v>
      </c>
      <c r="C2810" s="70" t="s">
        <v>6775</v>
      </c>
      <c r="D2810" s="70" t="s">
        <v>3460</v>
      </c>
      <c r="E2810" s="70" t="s">
        <v>6776</v>
      </c>
      <c r="F2810" s="71">
        <v>-640359</v>
      </c>
      <c r="G2810" s="72" t="s">
        <v>2255</v>
      </c>
      <c r="H2810" s="71">
        <v>-64036</v>
      </c>
      <c r="I2810" s="70" t="s">
        <v>2308</v>
      </c>
      <c r="J2810" s="70" t="s">
        <v>2309</v>
      </c>
      <c r="K2810" s="75">
        <f t="shared" si="183"/>
        <v>10240</v>
      </c>
      <c r="L2810" s="74">
        <f t="shared" si="184"/>
        <v>-704395</v>
      </c>
      <c r="M2810" s="75" t="str">
        <f t="shared" si="185"/>
        <v>HT</v>
      </c>
      <c r="N2810" s="75"/>
      <c r="O2810" s="75"/>
      <c r="P2810" s="75"/>
      <c r="Q2810" s="75">
        <f>+VLOOKUP(K2810,'20,04,2023'!Q$25:R$1054,2,0)</f>
        <v>-704395</v>
      </c>
      <c r="R2810" s="74">
        <f>+L2810-Q2810</f>
        <v>0</v>
      </c>
      <c r="S2810" s="75" t="s">
        <v>8323</v>
      </c>
    </row>
    <row r="2811" spans="1:19" outlineLevel="1">
      <c r="A2811" s="75"/>
      <c r="B2811" s="69">
        <v>45007</v>
      </c>
      <c r="C2811" s="70" t="s">
        <v>4375</v>
      </c>
      <c r="D2811" s="70" t="s">
        <v>2256</v>
      </c>
      <c r="E2811" s="70" t="s">
        <v>2464</v>
      </c>
      <c r="F2811" s="71">
        <v>301092</v>
      </c>
      <c r="G2811" s="72" t="s">
        <v>2255</v>
      </c>
      <c r="H2811" s="71">
        <v>30109</v>
      </c>
      <c r="I2811" s="70" t="s">
        <v>2308</v>
      </c>
      <c r="J2811" s="70" t="s">
        <v>2309</v>
      </c>
      <c r="K2811" s="73">
        <f t="shared" si="183"/>
        <v>15873</v>
      </c>
      <c r="L2811" s="74">
        <f t="shared" si="184"/>
        <v>331201</v>
      </c>
      <c r="M2811" s="75" t="str">
        <f t="shared" si="185"/>
        <v/>
      </c>
      <c r="N2811" s="75"/>
      <c r="O2811" s="75"/>
      <c r="P2811" s="75"/>
      <c r="Q2811" s="75">
        <f>+VLOOKUP(K2811,'20,04,2023'!Q$20:R$1052,2,0)</f>
        <v>331201</v>
      </c>
      <c r="R2811" s="74">
        <f t="shared" ref="R2811:R2826" si="189">Q2811-L2811</f>
        <v>0</v>
      </c>
      <c r="S2811" s="75" t="s">
        <v>8324</v>
      </c>
    </row>
    <row r="2812" spans="1:19" outlineLevel="1">
      <c r="A2812" s="75"/>
      <c r="B2812" s="69">
        <v>45007</v>
      </c>
      <c r="C2812" s="70" t="s">
        <v>4376</v>
      </c>
      <c r="D2812" s="70" t="s">
        <v>2256</v>
      </c>
      <c r="E2812" s="70" t="s">
        <v>4377</v>
      </c>
      <c r="F2812" s="71">
        <v>519524</v>
      </c>
      <c r="G2812" s="72" t="s">
        <v>2255</v>
      </c>
      <c r="H2812" s="71">
        <v>51952</v>
      </c>
      <c r="I2812" s="70" t="s">
        <v>2308</v>
      </c>
      <c r="J2812" s="70" t="s">
        <v>2309</v>
      </c>
      <c r="K2812" s="73">
        <f t="shared" si="183"/>
        <v>15874</v>
      </c>
      <c r="L2812" s="74">
        <f t="shared" si="184"/>
        <v>571476</v>
      </c>
      <c r="M2812" s="75" t="str">
        <f t="shared" si="185"/>
        <v/>
      </c>
      <c r="N2812" s="75"/>
      <c r="O2812" s="75"/>
      <c r="P2812" s="75"/>
      <c r="Q2812" s="75">
        <f>+VLOOKUP(K2812,'20,04,2023'!Q$20:R$1052,2,0)</f>
        <v>571476</v>
      </c>
      <c r="R2812" s="74">
        <f t="shared" si="189"/>
        <v>0</v>
      </c>
      <c r="S2812" s="75" t="s">
        <v>8324</v>
      </c>
    </row>
    <row r="2813" spans="1:19" outlineLevel="1">
      <c r="A2813" s="75"/>
      <c r="B2813" s="69">
        <v>45007</v>
      </c>
      <c r="C2813" s="70" t="s">
        <v>4378</v>
      </c>
      <c r="D2813" s="70" t="s">
        <v>2256</v>
      </c>
      <c r="E2813" s="70" t="s">
        <v>2357</v>
      </c>
      <c r="F2813" s="71">
        <v>481674</v>
      </c>
      <c r="G2813" s="72" t="s">
        <v>2255</v>
      </c>
      <c r="H2813" s="71">
        <v>48167</v>
      </c>
      <c r="I2813" s="70" t="s">
        <v>2308</v>
      </c>
      <c r="J2813" s="70" t="s">
        <v>2309</v>
      </c>
      <c r="K2813" s="73">
        <f t="shared" si="183"/>
        <v>15875</v>
      </c>
      <c r="L2813" s="74">
        <f t="shared" si="184"/>
        <v>529841</v>
      </c>
      <c r="M2813" s="75" t="str">
        <f t="shared" si="185"/>
        <v/>
      </c>
      <c r="N2813" s="75"/>
      <c r="O2813" s="75"/>
      <c r="P2813" s="75"/>
      <c r="Q2813" s="75">
        <f>+VLOOKUP(K2813,'20,04,2023'!Q$20:R$1052,2,0)</f>
        <v>529841</v>
      </c>
      <c r="R2813" s="74">
        <f t="shared" si="189"/>
        <v>0</v>
      </c>
      <c r="S2813" s="75" t="s">
        <v>8324</v>
      </c>
    </row>
    <row r="2814" spans="1:19" outlineLevel="1">
      <c r="A2814" s="75"/>
      <c r="B2814" s="69">
        <v>45007</v>
      </c>
      <c r="C2814" s="70" t="s">
        <v>4379</v>
      </c>
      <c r="D2814" s="70" t="s">
        <v>2256</v>
      </c>
      <c r="E2814" s="70" t="s">
        <v>4380</v>
      </c>
      <c r="F2814" s="71">
        <v>1477735</v>
      </c>
      <c r="G2814" s="72" t="s">
        <v>2255</v>
      </c>
      <c r="H2814" s="71">
        <v>147774</v>
      </c>
      <c r="I2814" s="70" t="s">
        <v>2354</v>
      </c>
      <c r="J2814" s="70" t="s">
        <v>2355</v>
      </c>
      <c r="K2814" s="73">
        <f t="shared" si="183"/>
        <v>15876</v>
      </c>
      <c r="L2814" s="74">
        <f t="shared" si="184"/>
        <v>1625509</v>
      </c>
      <c r="M2814" s="75" t="str">
        <f t="shared" si="185"/>
        <v/>
      </c>
      <c r="N2814" s="75"/>
      <c r="O2814" s="75"/>
      <c r="P2814" s="75"/>
      <c r="Q2814" s="75">
        <f>+VLOOKUP(K2814,'20,04,2023'!Q$20:R$1052,2,0)</f>
        <v>1625509</v>
      </c>
      <c r="R2814" s="74">
        <f t="shared" si="189"/>
        <v>0</v>
      </c>
      <c r="S2814" s="75" t="s">
        <v>8324</v>
      </c>
    </row>
    <row r="2815" spans="1:19" outlineLevel="1">
      <c r="A2815" s="75"/>
      <c r="B2815" s="69">
        <v>45007</v>
      </c>
      <c r="C2815" s="70" t="s">
        <v>4381</v>
      </c>
      <c r="D2815" s="70" t="s">
        <v>2256</v>
      </c>
      <c r="E2815" s="70" t="s">
        <v>2584</v>
      </c>
      <c r="F2815" s="71">
        <v>951239</v>
      </c>
      <c r="G2815" s="72" t="s">
        <v>2255</v>
      </c>
      <c r="H2815" s="71">
        <v>95124</v>
      </c>
      <c r="I2815" s="70" t="s">
        <v>2308</v>
      </c>
      <c r="J2815" s="70" t="s">
        <v>2309</v>
      </c>
      <c r="K2815" s="73">
        <f t="shared" si="183"/>
        <v>15877</v>
      </c>
      <c r="L2815" s="74">
        <f t="shared" si="184"/>
        <v>1046363</v>
      </c>
      <c r="M2815" s="75" t="str">
        <f t="shared" si="185"/>
        <v/>
      </c>
      <c r="N2815" s="75"/>
      <c r="O2815" s="75"/>
      <c r="P2815" s="75"/>
      <c r="Q2815" s="75">
        <f>+VLOOKUP(K2815,'20,04,2023'!Q$20:R$1052,2,0)</f>
        <v>1046363</v>
      </c>
      <c r="R2815" s="74">
        <f t="shared" si="189"/>
        <v>0</v>
      </c>
      <c r="S2815" s="75" t="s">
        <v>8324</v>
      </c>
    </row>
    <row r="2816" spans="1:19" outlineLevel="1">
      <c r="A2816" s="75"/>
      <c r="B2816" s="69">
        <v>45007</v>
      </c>
      <c r="C2816" s="70" t="s">
        <v>4382</v>
      </c>
      <c r="D2816" s="70" t="s">
        <v>2256</v>
      </c>
      <c r="E2816" s="70" t="s">
        <v>3844</v>
      </c>
      <c r="F2816" s="71">
        <v>257920</v>
      </c>
      <c r="G2816" s="72" t="s">
        <v>2255</v>
      </c>
      <c r="H2816" s="71">
        <v>25792</v>
      </c>
      <c r="I2816" s="70" t="s">
        <v>2308</v>
      </c>
      <c r="J2816" s="70" t="s">
        <v>2309</v>
      </c>
      <c r="K2816" s="73">
        <f t="shared" si="183"/>
        <v>15883</v>
      </c>
      <c r="L2816" s="74">
        <f t="shared" si="184"/>
        <v>283712</v>
      </c>
      <c r="M2816" s="75" t="str">
        <f t="shared" si="185"/>
        <v/>
      </c>
      <c r="N2816" s="75"/>
      <c r="O2816" s="75"/>
      <c r="P2816" s="75"/>
      <c r="Q2816" s="75">
        <f>+VLOOKUP(K2816,'20,04,2023'!Q$20:R$1052,2,0)</f>
        <v>283712</v>
      </c>
      <c r="R2816" s="74">
        <f t="shared" si="189"/>
        <v>0</v>
      </c>
      <c r="S2816" s="75" t="s">
        <v>8324</v>
      </c>
    </row>
    <row r="2817" spans="1:19" outlineLevel="1">
      <c r="A2817" s="75"/>
      <c r="B2817" s="69">
        <v>45007</v>
      </c>
      <c r="C2817" s="70" t="s">
        <v>4383</v>
      </c>
      <c r="D2817" s="70" t="s">
        <v>2256</v>
      </c>
      <c r="E2817" s="70" t="s">
        <v>2527</v>
      </c>
      <c r="F2817" s="71">
        <v>778674</v>
      </c>
      <c r="G2817" s="72" t="s">
        <v>2255</v>
      </c>
      <c r="H2817" s="71">
        <v>77867</v>
      </c>
      <c r="I2817" s="70" t="s">
        <v>2308</v>
      </c>
      <c r="J2817" s="70" t="s">
        <v>2309</v>
      </c>
      <c r="K2817" s="73">
        <f t="shared" si="183"/>
        <v>15886</v>
      </c>
      <c r="L2817" s="74">
        <f t="shared" si="184"/>
        <v>856541</v>
      </c>
      <c r="M2817" s="75" t="str">
        <f t="shared" si="185"/>
        <v/>
      </c>
      <c r="N2817" s="75"/>
      <c r="O2817" s="75"/>
      <c r="P2817" s="75"/>
      <c r="Q2817" s="75">
        <f>+VLOOKUP(K2817,'20,04,2023'!Q$20:R$1052,2,0)</f>
        <v>856541</v>
      </c>
      <c r="R2817" s="74">
        <f t="shared" si="189"/>
        <v>0</v>
      </c>
      <c r="S2817" s="75" t="s">
        <v>8324</v>
      </c>
    </row>
    <row r="2818" spans="1:19" outlineLevel="1">
      <c r="A2818" s="75"/>
      <c r="B2818" s="69">
        <v>45007</v>
      </c>
      <c r="C2818" s="70" t="s">
        <v>4384</v>
      </c>
      <c r="D2818" s="70" t="s">
        <v>2256</v>
      </c>
      <c r="E2818" s="70" t="s">
        <v>4385</v>
      </c>
      <c r="F2818" s="71">
        <v>340315</v>
      </c>
      <c r="G2818" s="72" t="s">
        <v>2255</v>
      </c>
      <c r="H2818" s="71">
        <v>34032</v>
      </c>
      <c r="I2818" s="70" t="s">
        <v>2308</v>
      </c>
      <c r="J2818" s="70" t="s">
        <v>2309</v>
      </c>
      <c r="K2818" s="73">
        <f t="shared" si="183"/>
        <v>15887</v>
      </c>
      <c r="L2818" s="74">
        <f t="shared" si="184"/>
        <v>374347</v>
      </c>
      <c r="M2818" s="75" t="str">
        <f t="shared" si="185"/>
        <v/>
      </c>
      <c r="N2818" s="75"/>
      <c r="O2818" s="75"/>
      <c r="P2818" s="75"/>
      <c r="Q2818" s="75">
        <f>+VLOOKUP(K2818,'20,04,2023'!Q$20:R$1052,2,0)</f>
        <v>374347</v>
      </c>
      <c r="R2818" s="74">
        <f t="shared" si="189"/>
        <v>0</v>
      </c>
      <c r="S2818" s="75" t="s">
        <v>8324</v>
      </c>
    </row>
    <row r="2819" spans="1:19" outlineLevel="1">
      <c r="A2819" s="75"/>
      <c r="B2819" s="69">
        <v>45007</v>
      </c>
      <c r="C2819" s="70" t="s">
        <v>4386</v>
      </c>
      <c r="D2819" s="70" t="s">
        <v>2256</v>
      </c>
      <c r="E2819" s="70" t="s">
        <v>4387</v>
      </c>
      <c r="F2819" s="71">
        <v>1278524</v>
      </c>
      <c r="G2819" s="72" t="s">
        <v>2255</v>
      </c>
      <c r="H2819" s="71">
        <v>127852</v>
      </c>
      <c r="I2819" s="70" t="s">
        <v>2308</v>
      </c>
      <c r="J2819" s="70" t="s">
        <v>2309</v>
      </c>
      <c r="K2819" s="73">
        <f t="shared" si="183"/>
        <v>15888</v>
      </c>
      <c r="L2819" s="74">
        <f t="shared" si="184"/>
        <v>1406376</v>
      </c>
      <c r="M2819" s="75" t="str">
        <f t="shared" si="185"/>
        <v/>
      </c>
      <c r="N2819" s="75"/>
      <c r="O2819" s="75"/>
      <c r="P2819" s="75"/>
      <c r="Q2819" s="75">
        <f>+VLOOKUP(K2819,'20,04,2023'!Q$20:R$1052,2,0)</f>
        <v>1406376</v>
      </c>
      <c r="R2819" s="74">
        <f t="shared" si="189"/>
        <v>0</v>
      </c>
      <c r="S2819" s="75" t="s">
        <v>8324</v>
      </c>
    </row>
    <row r="2820" spans="1:19" outlineLevel="1">
      <c r="A2820" s="75"/>
      <c r="B2820" s="69">
        <v>45007</v>
      </c>
      <c r="C2820" s="70" t="s">
        <v>4388</v>
      </c>
      <c r="D2820" s="70" t="s">
        <v>2256</v>
      </c>
      <c r="E2820" s="70" t="s">
        <v>3902</v>
      </c>
      <c r="F2820" s="71">
        <v>644960</v>
      </c>
      <c r="G2820" s="72" t="s">
        <v>2255</v>
      </c>
      <c r="H2820" s="71">
        <v>64496</v>
      </c>
      <c r="I2820" s="70" t="s">
        <v>2308</v>
      </c>
      <c r="J2820" s="70" t="s">
        <v>2309</v>
      </c>
      <c r="K2820" s="73">
        <f t="shared" ref="K2820:K2883" si="190">+C2820*1</f>
        <v>15890</v>
      </c>
      <c r="L2820" s="74">
        <f t="shared" ref="L2820:L2883" si="191">+F2820+H2820</f>
        <v>709456</v>
      </c>
      <c r="M2820" s="75" t="str">
        <f t="shared" ref="M2820:M2883" si="192">+IF(L2820&gt;=0,"","HT")</f>
        <v/>
      </c>
      <c r="N2820" s="75"/>
      <c r="O2820" s="75"/>
      <c r="P2820" s="75"/>
      <c r="Q2820" s="75">
        <f>+VLOOKUP(K2820,'20,04,2023'!Q$20:R$1052,2,0)</f>
        <v>709456</v>
      </c>
      <c r="R2820" s="74">
        <f t="shared" si="189"/>
        <v>0</v>
      </c>
      <c r="S2820" s="75" t="s">
        <v>8324</v>
      </c>
    </row>
    <row r="2821" spans="1:19" outlineLevel="1">
      <c r="A2821" s="75"/>
      <c r="B2821" s="69">
        <v>45007</v>
      </c>
      <c r="C2821" s="70" t="s">
        <v>4389</v>
      </c>
      <c r="D2821" s="70" t="s">
        <v>2256</v>
      </c>
      <c r="E2821" s="70" t="s">
        <v>3747</v>
      </c>
      <c r="F2821" s="71">
        <v>333174</v>
      </c>
      <c r="G2821" s="72" t="s">
        <v>2255</v>
      </c>
      <c r="H2821" s="71">
        <v>33317</v>
      </c>
      <c r="I2821" s="70" t="s">
        <v>2308</v>
      </c>
      <c r="J2821" s="70" t="s">
        <v>2309</v>
      </c>
      <c r="K2821" s="73">
        <f t="shared" si="190"/>
        <v>15894</v>
      </c>
      <c r="L2821" s="74">
        <f t="shared" si="191"/>
        <v>366491</v>
      </c>
      <c r="M2821" s="75" t="str">
        <f t="shared" si="192"/>
        <v/>
      </c>
      <c r="N2821" s="75"/>
      <c r="O2821" s="75"/>
      <c r="P2821" s="75"/>
      <c r="Q2821" s="75">
        <f>+VLOOKUP(K2821,'20,04,2023'!Q$20:R$1052,2,0)</f>
        <v>366491</v>
      </c>
      <c r="R2821" s="74">
        <f t="shared" si="189"/>
        <v>0</v>
      </c>
      <c r="S2821" s="75" t="s">
        <v>8324</v>
      </c>
    </row>
    <row r="2822" spans="1:19" outlineLevel="1">
      <c r="A2822" s="75"/>
      <c r="B2822" s="69">
        <v>45007</v>
      </c>
      <c r="C2822" s="70" t="s">
        <v>4390</v>
      </c>
      <c r="D2822" s="70" t="s">
        <v>2256</v>
      </c>
      <c r="E2822" s="70" t="s">
        <v>4391</v>
      </c>
      <c r="F2822" s="71">
        <v>1184601</v>
      </c>
      <c r="G2822" s="72" t="s">
        <v>2255</v>
      </c>
      <c r="H2822" s="71">
        <v>118460</v>
      </c>
      <c r="I2822" s="70" t="s">
        <v>2308</v>
      </c>
      <c r="J2822" s="70" t="s">
        <v>2309</v>
      </c>
      <c r="K2822" s="73">
        <f t="shared" si="190"/>
        <v>15896</v>
      </c>
      <c r="L2822" s="74">
        <f t="shared" si="191"/>
        <v>1303061</v>
      </c>
      <c r="M2822" s="75" t="str">
        <f t="shared" si="192"/>
        <v/>
      </c>
      <c r="N2822" s="75"/>
      <c r="O2822" s="75"/>
      <c r="P2822" s="75"/>
      <c r="Q2822" s="75">
        <f>+VLOOKUP(K2822,'20,04,2023'!Q$20:R$1052,2,0)</f>
        <v>1303061</v>
      </c>
      <c r="R2822" s="74">
        <f t="shared" si="189"/>
        <v>0</v>
      </c>
      <c r="S2822" s="75" t="s">
        <v>8324</v>
      </c>
    </row>
    <row r="2823" spans="1:19" outlineLevel="1">
      <c r="A2823" s="75"/>
      <c r="B2823" s="69">
        <v>45007</v>
      </c>
      <c r="C2823" s="70" t="s">
        <v>4392</v>
      </c>
      <c r="D2823" s="70" t="s">
        <v>2256</v>
      </c>
      <c r="E2823" s="70" t="s">
        <v>3574</v>
      </c>
      <c r="F2823" s="71">
        <v>1419495</v>
      </c>
      <c r="G2823" s="72" t="s">
        <v>2255</v>
      </c>
      <c r="H2823" s="71">
        <v>141950</v>
      </c>
      <c r="I2823" s="70" t="s">
        <v>2308</v>
      </c>
      <c r="J2823" s="70" t="s">
        <v>2309</v>
      </c>
      <c r="K2823" s="73">
        <f t="shared" si="190"/>
        <v>15898</v>
      </c>
      <c r="L2823" s="74">
        <f t="shared" si="191"/>
        <v>1561445</v>
      </c>
      <c r="M2823" s="75" t="str">
        <f t="shared" si="192"/>
        <v/>
      </c>
      <c r="N2823" s="75"/>
      <c r="O2823" s="75"/>
      <c r="P2823" s="75"/>
      <c r="Q2823" s="75">
        <f>+VLOOKUP(K2823,'20,04,2023'!Q$20:R$1052,2,0)</f>
        <v>1561445</v>
      </c>
      <c r="R2823" s="74">
        <f t="shared" si="189"/>
        <v>0</v>
      </c>
      <c r="S2823" s="75" t="s">
        <v>8324</v>
      </c>
    </row>
    <row r="2824" spans="1:19" outlineLevel="1">
      <c r="A2824" s="75"/>
      <c r="B2824" s="69">
        <v>45007</v>
      </c>
      <c r="C2824" s="70" t="s">
        <v>4393</v>
      </c>
      <c r="D2824" s="70" t="s">
        <v>2256</v>
      </c>
      <c r="E2824" s="70" t="s">
        <v>4394</v>
      </c>
      <c r="F2824" s="71">
        <v>442409</v>
      </c>
      <c r="G2824" s="72" t="s">
        <v>2255</v>
      </c>
      <c r="H2824" s="71">
        <v>44241</v>
      </c>
      <c r="I2824" s="70" t="s">
        <v>2308</v>
      </c>
      <c r="J2824" s="70" t="s">
        <v>2309</v>
      </c>
      <c r="K2824" s="73">
        <f t="shared" si="190"/>
        <v>15901</v>
      </c>
      <c r="L2824" s="74">
        <f t="shared" si="191"/>
        <v>486650</v>
      </c>
      <c r="M2824" s="75" t="str">
        <f t="shared" si="192"/>
        <v/>
      </c>
      <c r="N2824" s="75"/>
      <c r="O2824" s="75"/>
      <c r="P2824" s="75"/>
      <c r="Q2824" s="75">
        <f>+VLOOKUP(K2824,'20,04,2023'!Q$20:R$1052,2,0)</f>
        <v>486650</v>
      </c>
      <c r="R2824" s="74">
        <f t="shared" si="189"/>
        <v>0</v>
      </c>
      <c r="S2824" s="75" t="s">
        <v>8324</v>
      </c>
    </row>
    <row r="2825" spans="1:19" outlineLevel="1">
      <c r="A2825" s="75"/>
      <c r="B2825" s="69">
        <v>45007</v>
      </c>
      <c r="C2825" s="70" t="s">
        <v>4395</v>
      </c>
      <c r="D2825" s="70" t="s">
        <v>2256</v>
      </c>
      <c r="E2825" s="70" t="s">
        <v>3411</v>
      </c>
      <c r="F2825" s="71">
        <v>519750</v>
      </c>
      <c r="G2825" s="72" t="s">
        <v>2255</v>
      </c>
      <c r="H2825" s="71">
        <v>51975</v>
      </c>
      <c r="I2825" s="70" t="s">
        <v>2308</v>
      </c>
      <c r="J2825" s="70" t="s">
        <v>2309</v>
      </c>
      <c r="K2825" s="73">
        <f t="shared" si="190"/>
        <v>15902</v>
      </c>
      <c r="L2825" s="74">
        <f t="shared" si="191"/>
        <v>571725</v>
      </c>
      <c r="M2825" s="75" t="str">
        <f t="shared" si="192"/>
        <v/>
      </c>
      <c r="N2825" s="75"/>
      <c r="O2825" s="75"/>
      <c r="P2825" s="75"/>
      <c r="Q2825" s="75">
        <f>+VLOOKUP(K2825,'20,04,2023'!Q$20:R$1052,2,0)</f>
        <v>571725</v>
      </c>
      <c r="R2825" s="74">
        <f t="shared" si="189"/>
        <v>0</v>
      </c>
      <c r="S2825" s="75" t="s">
        <v>8324</v>
      </c>
    </row>
    <row r="2826" spans="1:19" outlineLevel="1">
      <c r="A2826" s="75"/>
      <c r="B2826" s="69">
        <v>45007</v>
      </c>
      <c r="C2826" s="70" t="s">
        <v>4396</v>
      </c>
      <c r="D2826" s="70" t="s">
        <v>2256</v>
      </c>
      <c r="E2826" s="70" t="s">
        <v>2460</v>
      </c>
      <c r="F2826" s="71">
        <v>471203</v>
      </c>
      <c r="G2826" s="72" t="s">
        <v>2255</v>
      </c>
      <c r="H2826" s="71">
        <v>47120</v>
      </c>
      <c r="I2826" s="70" t="s">
        <v>2308</v>
      </c>
      <c r="J2826" s="70" t="s">
        <v>2309</v>
      </c>
      <c r="K2826" s="73">
        <f t="shared" si="190"/>
        <v>15903</v>
      </c>
      <c r="L2826" s="74">
        <f t="shared" si="191"/>
        <v>518323</v>
      </c>
      <c r="M2826" s="75" t="str">
        <f t="shared" si="192"/>
        <v/>
      </c>
      <c r="N2826" s="75"/>
      <c r="O2826" s="75"/>
      <c r="P2826" s="75"/>
      <c r="Q2826" s="75">
        <f>+VLOOKUP(K2826,'20,04,2023'!Q$20:R$1052,2,0)</f>
        <v>518323</v>
      </c>
      <c r="R2826" s="74">
        <f t="shared" si="189"/>
        <v>0</v>
      </c>
      <c r="S2826" s="75" t="s">
        <v>8324</v>
      </c>
    </row>
    <row r="2827" spans="1:19" hidden="1" outlineLevel="1">
      <c r="B2827" s="33">
        <v>45007</v>
      </c>
      <c r="C2827" s="34" t="s">
        <v>4397</v>
      </c>
      <c r="D2827" s="34" t="s">
        <v>2256</v>
      </c>
      <c r="E2827" s="34" t="s">
        <v>2458</v>
      </c>
      <c r="F2827" s="35">
        <v>1642812</v>
      </c>
      <c r="G2827" s="36" t="s">
        <v>2255</v>
      </c>
      <c r="H2827" s="35">
        <v>164281</v>
      </c>
      <c r="I2827" s="34" t="s">
        <v>2308</v>
      </c>
      <c r="J2827" s="34" t="s">
        <v>2309</v>
      </c>
      <c r="K2827" s="50">
        <f t="shared" si="190"/>
        <v>15905</v>
      </c>
      <c r="L2827" s="38">
        <f t="shared" si="191"/>
        <v>1807093</v>
      </c>
      <c r="M2827" t="str">
        <f t="shared" si="192"/>
        <v/>
      </c>
    </row>
    <row r="2828" spans="1:19" outlineLevel="1">
      <c r="A2828" s="75"/>
      <c r="B2828" s="69">
        <v>45007</v>
      </c>
      <c r="C2828" s="70" t="s">
        <v>4398</v>
      </c>
      <c r="D2828" s="70" t="s">
        <v>2256</v>
      </c>
      <c r="E2828" s="70" t="s">
        <v>3607</v>
      </c>
      <c r="F2828" s="71">
        <v>483720</v>
      </c>
      <c r="G2828" s="72" t="s">
        <v>2255</v>
      </c>
      <c r="H2828" s="71">
        <v>48372</v>
      </c>
      <c r="I2828" s="70" t="s">
        <v>2308</v>
      </c>
      <c r="J2828" s="70" t="s">
        <v>2309</v>
      </c>
      <c r="K2828" s="73">
        <f t="shared" si="190"/>
        <v>15907</v>
      </c>
      <c r="L2828" s="74">
        <f t="shared" si="191"/>
        <v>532092</v>
      </c>
      <c r="M2828" s="75" t="str">
        <f t="shared" si="192"/>
        <v/>
      </c>
      <c r="N2828" s="75"/>
      <c r="O2828" s="75"/>
      <c r="P2828" s="75"/>
      <c r="Q2828" s="75">
        <f>+VLOOKUP(K2828,'20,04,2023'!Q$20:R$1052,2,0)</f>
        <v>532092</v>
      </c>
      <c r="R2828" s="74">
        <f t="shared" ref="R2828:R2836" si="193">Q2828-L2828</f>
        <v>0</v>
      </c>
      <c r="S2828" s="75" t="s">
        <v>8324</v>
      </c>
    </row>
    <row r="2829" spans="1:19" outlineLevel="1">
      <c r="A2829" s="75"/>
      <c r="B2829" s="69">
        <v>45007</v>
      </c>
      <c r="C2829" s="70" t="s">
        <v>4399</v>
      </c>
      <c r="D2829" s="70" t="s">
        <v>2256</v>
      </c>
      <c r="E2829" s="70" t="s">
        <v>2381</v>
      </c>
      <c r="F2829" s="71">
        <v>333174</v>
      </c>
      <c r="G2829" s="72" t="s">
        <v>2255</v>
      </c>
      <c r="H2829" s="71">
        <v>33317</v>
      </c>
      <c r="I2829" s="70" t="s">
        <v>2308</v>
      </c>
      <c r="J2829" s="70" t="s">
        <v>2309</v>
      </c>
      <c r="K2829" s="73">
        <f t="shared" si="190"/>
        <v>15908</v>
      </c>
      <c r="L2829" s="74">
        <f t="shared" si="191"/>
        <v>366491</v>
      </c>
      <c r="M2829" s="75" t="str">
        <f t="shared" si="192"/>
        <v/>
      </c>
      <c r="N2829" s="75"/>
      <c r="O2829" s="75"/>
      <c r="P2829" s="75"/>
      <c r="Q2829" s="75">
        <f>+VLOOKUP(K2829,'20,04,2023'!Q$20:R$1052,2,0)</f>
        <v>366491</v>
      </c>
      <c r="R2829" s="74">
        <f t="shared" si="193"/>
        <v>0</v>
      </c>
      <c r="S2829" s="75" t="s">
        <v>8324</v>
      </c>
    </row>
    <row r="2830" spans="1:19" outlineLevel="1">
      <c r="A2830" s="75"/>
      <c r="B2830" s="69">
        <v>45007</v>
      </c>
      <c r="C2830" s="70" t="s">
        <v>4400</v>
      </c>
      <c r="D2830" s="70" t="s">
        <v>2256</v>
      </c>
      <c r="E2830" s="70" t="s">
        <v>3770</v>
      </c>
      <c r="F2830" s="71">
        <v>776217</v>
      </c>
      <c r="G2830" s="72" t="s">
        <v>2255</v>
      </c>
      <c r="H2830" s="71">
        <v>77622</v>
      </c>
      <c r="I2830" s="70" t="s">
        <v>2308</v>
      </c>
      <c r="J2830" s="70" t="s">
        <v>2309</v>
      </c>
      <c r="K2830" s="73">
        <f t="shared" si="190"/>
        <v>15909</v>
      </c>
      <c r="L2830" s="74">
        <f t="shared" si="191"/>
        <v>853839</v>
      </c>
      <c r="M2830" s="75" t="str">
        <f t="shared" si="192"/>
        <v/>
      </c>
      <c r="N2830" s="75"/>
      <c r="O2830" s="75"/>
      <c r="P2830" s="75"/>
      <c r="Q2830" s="75">
        <f>+VLOOKUP(K2830,'20,04,2023'!Q$20:R$1052,2,0)</f>
        <v>853839</v>
      </c>
      <c r="R2830" s="74">
        <f t="shared" si="193"/>
        <v>0</v>
      </c>
      <c r="S2830" s="75" t="s">
        <v>8324</v>
      </c>
    </row>
    <row r="2831" spans="1:19" outlineLevel="1">
      <c r="A2831" s="75"/>
      <c r="B2831" s="69">
        <v>45007</v>
      </c>
      <c r="C2831" s="70" t="s">
        <v>4401</v>
      </c>
      <c r="D2831" s="70" t="s">
        <v>2256</v>
      </c>
      <c r="E2831" s="70" t="s">
        <v>2494</v>
      </c>
      <c r="F2831" s="71">
        <v>590724</v>
      </c>
      <c r="G2831" s="72" t="s">
        <v>2255</v>
      </c>
      <c r="H2831" s="71">
        <v>59072</v>
      </c>
      <c r="I2831" s="70" t="s">
        <v>2308</v>
      </c>
      <c r="J2831" s="70" t="s">
        <v>2309</v>
      </c>
      <c r="K2831" s="73">
        <f t="shared" si="190"/>
        <v>15910</v>
      </c>
      <c r="L2831" s="74">
        <f t="shared" si="191"/>
        <v>649796</v>
      </c>
      <c r="M2831" s="75" t="str">
        <f t="shared" si="192"/>
        <v/>
      </c>
      <c r="N2831" s="75"/>
      <c r="O2831" s="75"/>
      <c r="P2831" s="75"/>
      <c r="Q2831" s="75">
        <f>+VLOOKUP(K2831,'20,04,2023'!Q$20:R$1052,2,0)</f>
        <v>649796</v>
      </c>
      <c r="R2831" s="74">
        <f t="shared" si="193"/>
        <v>0</v>
      </c>
      <c r="S2831" s="75" t="s">
        <v>8324</v>
      </c>
    </row>
    <row r="2832" spans="1:19" outlineLevel="1">
      <c r="A2832" s="75"/>
      <c r="B2832" s="69">
        <v>45007</v>
      </c>
      <c r="C2832" s="70" t="s">
        <v>4402</v>
      </c>
      <c r="D2832" s="70" t="s">
        <v>2256</v>
      </c>
      <c r="E2832" s="70" t="s">
        <v>4403</v>
      </c>
      <c r="F2832" s="71">
        <v>4146130</v>
      </c>
      <c r="G2832" s="72" t="s">
        <v>2255</v>
      </c>
      <c r="H2832" s="71">
        <v>414613</v>
      </c>
      <c r="I2832" s="70" t="s">
        <v>2344</v>
      </c>
      <c r="J2832" s="70" t="s">
        <v>2345</v>
      </c>
      <c r="K2832" s="73">
        <f t="shared" si="190"/>
        <v>15911</v>
      </c>
      <c r="L2832" s="74">
        <f t="shared" si="191"/>
        <v>4560743</v>
      </c>
      <c r="M2832" s="75" t="str">
        <f t="shared" si="192"/>
        <v/>
      </c>
      <c r="N2832" s="75"/>
      <c r="O2832" s="75"/>
      <c r="P2832" s="75"/>
      <c r="Q2832" s="75">
        <f>+VLOOKUP(K2832,'20,04,2023'!Q$20:R$1052,2,0)</f>
        <v>4560743</v>
      </c>
      <c r="R2832" s="74">
        <f t="shared" si="193"/>
        <v>0</v>
      </c>
      <c r="S2832" s="75" t="s">
        <v>8324</v>
      </c>
    </row>
    <row r="2833" spans="1:19" outlineLevel="1">
      <c r="A2833" s="75"/>
      <c r="B2833" s="69">
        <v>45007</v>
      </c>
      <c r="C2833" s="70" t="s">
        <v>4404</v>
      </c>
      <c r="D2833" s="70" t="s">
        <v>2256</v>
      </c>
      <c r="E2833" s="70" t="s">
        <v>4405</v>
      </c>
      <c r="F2833" s="71">
        <v>1889025</v>
      </c>
      <c r="G2833" s="72" t="s">
        <v>2255</v>
      </c>
      <c r="H2833" s="71">
        <v>188903</v>
      </c>
      <c r="I2833" s="70" t="s">
        <v>2599</v>
      </c>
      <c r="J2833" s="70" t="s">
        <v>2600</v>
      </c>
      <c r="K2833" s="73">
        <f t="shared" si="190"/>
        <v>15924</v>
      </c>
      <c r="L2833" s="74">
        <f t="shared" si="191"/>
        <v>2077928</v>
      </c>
      <c r="M2833" s="75" t="str">
        <f t="shared" si="192"/>
        <v/>
      </c>
      <c r="N2833" s="75"/>
      <c r="O2833" s="75"/>
      <c r="P2833" s="75"/>
      <c r="Q2833" s="75">
        <f>+VLOOKUP(K2833,'20,04,2023'!Q$20:R$1052,2,0)</f>
        <v>2077928</v>
      </c>
      <c r="R2833" s="74">
        <f t="shared" si="193"/>
        <v>0</v>
      </c>
      <c r="S2833" s="75" t="s">
        <v>8324</v>
      </c>
    </row>
    <row r="2834" spans="1:19" outlineLevel="1">
      <c r="A2834" s="75"/>
      <c r="B2834" s="69">
        <v>45007</v>
      </c>
      <c r="C2834" s="70" t="s">
        <v>4406</v>
      </c>
      <c r="D2834" s="70" t="s">
        <v>2256</v>
      </c>
      <c r="E2834" s="70" t="s">
        <v>4407</v>
      </c>
      <c r="F2834" s="71">
        <v>3183645</v>
      </c>
      <c r="G2834" s="72" t="s">
        <v>2255</v>
      </c>
      <c r="H2834" s="71">
        <v>318365</v>
      </c>
      <c r="I2834" s="70" t="s">
        <v>2613</v>
      </c>
      <c r="J2834" s="70" t="s">
        <v>2614</v>
      </c>
      <c r="K2834" s="73">
        <f t="shared" si="190"/>
        <v>15925</v>
      </c>
      <c r="L2834" s="74">
        <f t="shared" si="191"/>
        <v>3502010</v>
      </c>
      <c r="M2834" s="75" t="str">
        <f t="shared" si="192"/>
        <v/>
      </c>
      <c r="N2834" s="75"/>
      <c r="O2834" s="75"/>
      <c r="P2834" s="75"/>
      <c r="Q2834" s="75">
        <f>+VLOOKUP(K2834,'20,04,2023'!Q$20:R$1052,2,0)</f>
        <v>3502010</v>
      </c>
      <c r="R2834" s="74">
        <f t="shared" si="193"/>
        <v>0</v>
      </c>
      <c r="S2834" s="75" t="s">
        <v>8324</v>
      </c>
    </row>
    <row r="2835" spans="1:19" outlineLevel="1">
      <c r="A2835" s="75"/>
      <c r="B2835" s="69">
        <v>45007</v>
      </c>
      <c r="C2835" s="70" t="s">
        <v>4408</v>
      </c>
      <c r="D2835" s="70" t="s">
        <v>2256</v>
      </c>
      <c r="E2835" s="70" t="s">
        <v>4409</v>
      </c>
      <c r="F2835" s="71">
        <v>2440220</v>
      </c>
      <c r="G2835" s="72" t="s">
        <v>2255</v>
      </c>
      <c r="H2835" s="71">
        <v>244022</v>
      </c>
      <c r="I2835" s="70" t="s">
        <v>2617</v>
      </c>
      <c r="J2835" s="70" t="s">
        <v>2618</v>
      </c>
      <c r="K2835" s="73">
        <f t="shared" si="190"/>
        <v>15926</v>
      </c>
      <c r="L2835" s="74">
        <f t="shared" si="191"/>
        <v>2684242</v>
      </c>
      <c r="M2835" s="75" t="str">
        <f t="shared" si="192"/>
        <v/>
      </c>
      <c r="N2835" s="75"/>
      <c r="O2835" s="75"/>
      <c r="P2835" s="75"/>
      <c r="Q2835" s="75">
        <f>+VLOOKUP(K2835,'20,04,2023'!Q$20:R$1052,2,0)</f>
        <v>2684242</v>
      </c>
      <c r="R2835" s="74">
        <f t="shared" si="193"/>
        <v>0</v>
      </c>
      <c r="S2835" s="75" t="s">
        <v>8324</v>
      </c>
    </row>
    <row r="2836" spans="1:19" outlineLevel="1">
      <c r="A2836" s="75"/>
      <c r="B2836" s="69">
        <v>45007</v>
      </c>
      <c r="C2836" s="70" t="s">
        <v>4410</v>
      </c>
      <c r="D2836" s="70" t="s">
        <v>2256</v>
      </c>
      <c r="E2836" s="70" t="s">
        <v>4411</v>
      </c>
      <c r="F2836" s="71">
        <v>1477735</v>
      </c>
      <c r="G2836" s="72" t="s">
        <v>2255</v>
      </c>
      <c r="H2836" s="71">
        <v>147774</v>
      </c>
      <c r="I2836" s="70" t="s">
        <v>2603</v>
      </c>
      <c r="J2836" s="70" t="s">
        <v>2604</v>
      </c>
      <c r="K2836" s="73">
        <f t="shared" si="190"/>
        <v>15929</v>
      </c>
      <c r="L2836" s="74">
        <f t="shared" si="191"/>
        <v>1625509</v>
      </c>
      <c r="M2836" s="75" t="str">
        <f t="shared" si="192"/>
        <v/>
      </c>
      <c r="N2836" s="75"/>
      <c r="O2836" s="75"/>
      <c r="P2836" s="75"/>
      <c r="Q2836" s="75">
        <f>+VLOOKUP(K2836,'20,04,2023'!Q$20:R$1052,2,0)</f>
        <v>1625509</v>
      </c>
      <c r="R2836" s="74">
        <f t="shared" si="193"/>
        <v>0</v>
      </c>
      <c r="S2836" s="75" t="s">
        <v>8324</v>
      </c>
    </row>
    <row r="2837" spans="1:19" hidden="1" outlineLevel="1">
      <c r="B2837" s="33">
        <v>45007</v>
      </c>
      <c r="C2837" s="34" t="s">
        <v>4412</v>
      </c>
      <c r="D2837" s="34" t="s">
        <v>2256</v>
      </c>
      <c r="E2837" s="34" t="s">
        <v>4413</v>
      </c>
      <c r="F2837" s="35">
        <v>688800</v>
      </c>
      <c r="G2837" s="36" t="s">
        <v>2255</v>
      </c>
      <c r="H2837" s="35">
        <v>68880</v>
      </c>
      <c r="I2837" s="34" t="s">
        <v>2613</v>
      </c>
      <c r="J2837" s="34" t="s">
        <v>2614</v>
      </c>
      <c r="K2837" s="50">
        <f t="shared" si="190"/>
        <v>15931</v>
      </c>
      <c r="L2837" s="38">
        <f t="shared" si="191"/>
        <v>757680</v>
      </c>
      <c r="M2837" t="str">
        <f t="shared" si="192"/>
        <v/>
      </c>
    </row>
    <row r="2838" spans="1:19" outlineLevel="1">
      <c r="A2838" s="75"/>
      <c r="B2838" s="69">
        <v>45008</v>
      </c>
      <c r="C2838" s="70" t="s">
        <v>6777</v>
      </c>
      <c r="D2838" s="70" t="s">
        <v>3460</v>
      </c>
      <c r="E2838" s="70" t="s">
        <v>6778</v>
      </c>
      <c r="F2838" s="71">
        <v>-444232</v>
      </c>
      <c r="G2838" s="72" t="s">
        <v>2255</v>
      </c>
      <c r="H2838" s="71">
        <v>-44423</v>
      </c>
      <c r="I2838" s="70" t="s">
        <v>2308</v>
      </c>
      <c r="J2838" s="70" t="s">
        <v>2309</v>
      </c>
      <c r="K2838" s="75">
        <f t="shared" si="190"/>
        <v>10371</v>
      </c>
      <c r="L2838" s="74">
        <f t="shared" si="191"/>
        <v>-488655</v>
      </c>
      <c r="M2838" s="75" t="str">
        <f t="shared" si="192"/>
        <v>HT</v>
      </c>
      <c r="N2838" s="75"/>
      <c r="O2838" s="75"/>
      <c r="P2838" s="75"/>
      <c r="Q2838" s="75">
        <f>+VLOOKUP(K2838,'20,04,2023'!Q$25:R$1054,2,0)</f>
        <v>-488655</v>
      </c>
      <c r="R2838" s="74">
        <f>+L2838-Q2838</f>
        <v>0</v>
      </c>
      <c r="S2838" s="75" t="s">
        <v>8323</v>
      </c>
    </row>
    <row r="2839" spans="1:19" outlineLevel="1">
      <c r="A2839" s="75"/>
      <c r="B2839" s="69">
        <v>45008</v>
      </c>
      <c r="C2839" s="70" t="s">
        <v>6779</v>
      </c>
      <c r="D2839" s="70" t="s">
        <v>3460</v>
      </c>
      <c r="E2839" s="70" t="s">
        <v>6780</v>
      </c>
      <c r="F2839" s="71">
        <v>-123613</v>
      </c>
      <c r="G2839" s="72" t="s">
        <v>2255</v>
      </c>
      <c r="H2839" s="71">
        <v>-12361</v>
      </c>
      <c r="I2839" s="70" t="s">
        <v>2308</v>
      </c>
      <c r="J2839" s="70" t="s">
        <v>2309</v>
      </c>
      <c r="K2839" s="75">
        <f t="shared" si="190"/>
        <v>10383</v>
      </c>
      <c r="L2839" s="74">
        <f t="shared" si="191"/>
        <v>-135974</v>
      </c>
      <c r="M2839" s="75" t="str">
        <f t="shared" si="192"/>
        <v>HT</v>
      </c>
      <c r="N2839" s="75"/>
      <c r="O2839" s="75"/>
      <c r="P2839" s="75"/>
      <c r="Q2839" s="75">
        <f>+VLOOKUP(K2839,'20,04,2023'!Q$25:R$1054,2,0)</f>
        <v>-135974</v>
      </c>
      <c r="R2839" s="74">
        <f>+L2839-Q2839</f>
        <v>0</v>
      </c>
      <c r="S2839" s="75" t="s">
        <v>8323</v>
      </c>
    </row>
    <row r="2840" spans="1:19" hidden="1" outlineLevel="1">
      <c r="B2840" s="33">
        <v>45008</v>
      </c>
      <c r="C2840" s="34" t="s">
        <v>4415</v>
      </c>
      <c r="D2840" s="34" t="s">
        <v>3460</v>
      </c>
      <c r="E2840" s="34" t="s">
        <v>4416</v>
      </c>
      <c r="F2840" s="35">
        <v>-515760</v>
      </c>
      <c r="G2840" s="36" t="s">
        <v>2255</v>
      </c>
      <c r="H2840" s="35">
        <v>-51576</v>
      </c>
      <c r="I2840" s="34" t="s">
        <v>2308</v>
      </c>
      <c r="J2840" s="34" t="s">
        <v>2309</v>
      </c>
      <c r="K2840">
        <f t="shared" si="190"/>
        <v>10384</v>
      </c>
      <c r="L2840" s="38">
        <f t="shared" si="191"/>
        <v>-567336</v>
      </c>
      <c r="M2840" t="str">
        <f t="shared" si="192"/>
        <v>HT</v>
      </c>
      <c r="Q2840" t="e">
        <f>+VLOOKUP(K2840,'22.04.2023'!O$182:P$408,2,0)</f>
        <v>#N/A</v>
      </c>
    </row>
    <row r="2841" spans="1:19" hidden="1" outlineLevel="1">
      <c r="B2841" s="33">
        <v>45008</v>
      </c>
      <c r="C2841" s="34" t="s">
        <v>4417</v>
      </c>
      <c r="D2841" s="34" t="s">
        <v>3460</v>
      </c>
      <c r="E2841" s="34" t="s">
        <v>4418</v>
      </c>
      <c r="F2841" s="35">
        <v>-176400</v>
      </c>
      <c r="G2841" s="36" t="s">
        <v>2255</v>
      </c>
      <c r="H2841" s="35">
        <v>-17640</v>
      </c>
      <c r="I2841" s="34" t="s">
        <v>2308</v>
      </c>
      <c r="J2841" s="34" t="s">
        <v>2309</v>
      </c>
      <c r="K2841">
        <f t="shared" si="190"/>
        <v>10409</v>
      </c>
      <c r="L2841" s="38">
        <f t="shared" si="191"/>
        <v>-194040</v>
      </c>
      <c r="M2841" t="str">
        <f t="shared" si="192"/>
        <v>HT</v>
      </c>
      <c r="Q2841" t="e">
        <f>+VLOOKUP(K2841,'22.04.2023'!O$182:P$408,2,0)</f>
        <v>#N/A</v>
      </c>
    </row>
    <row r="2842" spans="1:19" outlineLevel="1">
      <c r="A2842" s="75"/>
      <c r="B2842" s="69">
        <v>45008</v>
      </c>
      <c r="C2842" s="70" t="s">
        <v>6781</v>
      </c>
      <c r="D2842" s="70" t="s">
        <v>3460</v>
      </c>
      <c r="E2842" s="70" t="s">
        <v>6782</v>
      </c>
      <c r="F2842" s="71">
        <v>-222116</v>
      </c>
      <c r="G2842" s="72" t="s">
        <v>2255</v>
      </c>
      <c r="H2842" s="71">
        <v>-22212</v>
      </c>
      <c r="I2842" s="70" t="s">
        <v>2308</v>
      </c>
      <c r="J2842" s="70" t="s">
        <v>2309</v>
      </c>
      <c r="K2842" s="75">
        <f t="shared" si="190"/>
        <v>10413</v>
      </c>
      <c r="L2842" s="74">
        <f t="shared" si="191"/>
        <v>-244328</v>
      </c>
      <c r="M2842" s="75" t="str">
        <f t="shared" si="192"/>
        <v>HT</v>
      </c>
      <c r="N2842" s="75"/>
      <c r="O2842" s="75"/>
      <c r="P2842" s="75"/>
      <c r="Q2842" s="75">
        <f>+VLOOKUP(K2842,'20,04,2023'!Q$25:R$1054,2,0)</f>
        <v>-244328</v>
      </c>
      <c r="R2842" s="74">
        <f>+L2842-Q2842</f>
        <v>0</v>
      </c>
      <c r="S2842" s="75" t="s">
        <v>8323</v>
      </c>
    </row>
    <row r="2843" spans="1:19" outlineLevel="1">
      <c r="A2843" s="75"/>
      <c r="B2843" s="69">
        <v>45008</v>
      </c>
      <c r="C2843" s="70" t="s">
        <v>6783</v>
      </c>
      <c r="D2843" s="70" t="s">
        <v>3460</v>
      </c>
      <c r="E2843" s="70" t="s">
        <v>6784</v>
      </c>
      <c r="F2843" s="71">
        <v>-446093</v>
      </c>
      <c r="G2843" s="72" t="s">
        <v>2255</v>
      </c>
      <c r="H2843" s="71">
        <v>-44609</v>
      </c>
      <c r="I2843" s="70" t="s">
        <v>2308</v>
      </c>
      <c r="J2843" s="70" t="s">
        <v>2309</v>
      </c>
      <c r="K2843" s="75">
        <f t="shared" si="190"/>
        <v>10466</v>
      </c>
      <c r="L2843" s="74">
        <f t="shared" si="191"/>
        <v>-490702</v>
      </c>
      <c r="M2843" s="75" t="str">
        <f t="shared" si="192"/>
        <v>HT</v>
      </c>
      <c r="N2843" s="75"/>
      <c r="O2843" s="75"/>
      <c r="P2843" s="75"/>
      <c r="Q2843" s="75">
        <f>+VLOOKUP(K2843,'20,04,2023'!Q$25:R$1054,2,0)</f>
        <v>-490702</v>
      </c>
      <c r="R2843" s="74">
        <f>+L2843-Q2843</f>
        <v>0</v>
      </c>
      <c r="S2843" s="75" t="s">
        <v>8323</v>
      </c>
    </row>
    <row r="2844" spans="1:19" outlineLevel="1">
      <c r="A2844" s="75"/>
      <c r="B2844" s="69">
        <v>45008</v>
      </c>
      <c r="C2844" s="70" t="s">
        <v>6785</v>
      </c>
      <c r="D2844" s="70" t="s">
        <v>3460</v>
      </c>
      <c r="E2844" s="70" t="s">
        <v>6786</v>
      </c>
      <c r="F2844" s="71">
        <v>-900035</v>
      </c>
      <c r="G2844" s="72" t="s">
        <v>2255</v>
      </c>
      <c r="H2844" s="71">
        <v>-90004</v>
      </c>
      <c r="I2844" s="70" t="s">
        <v>2308</v>
      </c>
      <c r="J2844" s="70" t="s">
        <v>2309</v>
      </c>
      <c r="K2844" s="75">
        <f t="shared" si="190"/>
        <v>10472</v>
      </c>
      <c r="L2844" s="74">
        <f t="shared" si="191"/>
        <v>-990039</v>
      </c>
      <c r="M2844" s="75" t="str">
        <f t="shared" si="192"/>
        <v>HT</v>
      </c>
      <c r="N2844" s="75"/>
      <c r="O2844" s="75"/>
      <c r="P2844" s="75"/>
      <c r="Q2844" s="75">
        <f>+VLOOKUP(K2844,'20,04,2023'!Q$25:R$1054,2,0)</f>
        <v>-990039</v>
      </c>
      <c r="R2844" s="74">
        <f>+L2844-Q2844</f>
        <v>0</v>
      </c>
      <c r="S2844" s="75" t="s">
        <v>8323</v>
      </c>
    </row>
    <row r="2845" spans="1:19" outlineLevel="1">
      <c r="A2845" s="75"/>
      <c r="B2845" s="69">
        <v>45008</v>
      </c>
      <c r="C2845" s="70" t="s">
        <v>6787</v>
      </c>
      <c r="D2845" s="70" t="s">
        <v>2256</v>
      </c>
      <c r="E2845" s="70" t="s">
        <v>6788</v>
      </c>
      <c r="F2845" s="71">
        <v>594778</v>
      </c>
      <c r="G2845" s="72" t="s">
        <v>2255</v>
      </c>
      <c r="H2845" s="71">
        <v>59478</v>
      </c>
      <c r="I2845" s="70" t="s">
        <v>2504</v>
      </c>
      <c r="J2845" s="70" t="s">
        <v>2505</v>
      </c>
      <c r="K2845" s="73">
        <f t="shared" si="190"/>
        <v>15971</v>
      </c>
      <c r="L2845" s="74">
        <f t="shared" si="191"/>
        <v>654256</v>
      </c>
      <c r="M2845" s="75" t="str">
        <f t="shared" si="192"/>
        <v/>
      </c>
      <c r="N2845" s="75"/>
      <c r="O2845" s="75"/>
      <c r="P2845" s="75"/>
      <c r="Q2845" s="75">
        <f>+VLOOKUP(K2845,'20,04,2023'!Q$20:R$1052,2,0)</f>
        <v>654256</v>
      </c>
      <c r="R2845" s="74">
        <f>Q2845-L2845</f>
        <v>0</v>
      </c>
      <c r="S2845" s="75" t="s">
        <v>8324</v>
      </c>
    </row>
    <row r="2846" spans="1:19" outlineLevel="1">
      <c r="A2846" s="75"/>
      <c r="B2846" s="69">
        <v>45008</v>
      </c>
      <c r="C2846" s="70" t="s">
        <v>4419</v>
      </c>
      <c r="D2846" s="70" t="s">
        <v>2256</v>
      </c>
      <c r="E2846" s="70" t="s">
        <v>2415</v>
      </c>
      <c r="F2846" s="71">
        <v>1289600</v>
      </c>
      <c r="G2846" s="72" t="s">
        <v>2255</v>
      </c>
      <c r="H2846" s="71">
        <v>128960</v>
      </c>
      <c r="I2846" s="70" t="s">
        <v>2308</v>
      </c>
      <c r="J2846" s="70" t="s">
        <v>2309</v>
      </c>
      <c r="K2846" s="73">
        <f t="shared" si="190"/>
        <v>15989</v>
      </c>
      <c r="L2846" s="74">
        <f t="shared" si="191"/>
        <v>1418560</v>
      </c>
      <c r="M2846" s="75" t="str">
        <f t="shared" si="192"/>
        <v/>
      </c>
      <c r="N2846" s="75"/>
      <c r="O2846" s="75"/>
      <c r="P2846" s="75"/>
      <c r="Q2846" s="75">
        <f>+VLOOKUP(K2846,'20,04,2023'!Q$20:R$1052,2,0)</f>
        <v>1418560</v>
      </c>
      <c r="R2846" s="74">
        <f>Q2846-L2846</f>
        <v>0</v>
      </c>
      <c r="S2846" s="75" t="s">
        <v>8324</v>
      </c>
    </row>
    <row r="2847" spans="1:19" outlineLevel="1">
      <c r="A2847" s="75"/>
      <c r="B2847" s="69">
        <v>45008</v>
      </c>
      <c r="C2847" s="70" t="s">
        <v>4420</v>
      </c>
      <c r="D2847" s="70" t="s">
        <v>2256</v>
      </c>
      <c r="E2847" s="70" t="s">
        <v>3601</v>
      </c>
      <c r="F2847" s="71">
        <v>555290</v>
      </c>
      <c r="G2847" s="72" t="s">
        <v>2255</v>
      </c>
      <c r="H2847" s="71">
        <v>55529</v>
      </c>
      <c r="I2847" s="70" t="s">
        <v>2308</v>
      </c>
      <c r="J2847" s="70" t="s">
        <v>2309</v>
      </c>
      <c r="K2847" s="73">
        <f t="shared" si="190"/>
        <v>16083</v>
      </c>
      <c r="L2847" s="74">
        <f t="shared" si="191"/>
        <v>610819</v>
      </c>
      <c r="M2847" s="75" t="str">
        <f t="shared" si="192"/>
        <v/>
      </c>
      <c r="N2847" s="75"/>
      <c r="O2847" s="75"/>
      <c r="P2847" s="75"/>
      <c r="Q2847" s="75">
        <f>+VLOOKUP(K2847,'20,04,2023'!Q$20:R$1052,2,0)</f>
        <v>610819</v>
      </c>
      <c r="R2847" s="74">
        <f>Q2847-L2847</f>
        <v>0</v>
      </c>
      <c r="S2847" s="75" t="s">
        <v>8324</v>
      </c>
    </row>
    <row r="2848" spans="1:19" hidden="1" outlineLevel="1">
      <c r="B2848" s="33">
        <v>45008</v>
      </c>
      <c r="C2848" s="34" t="s">
        <v>4421</v>
      </c>
      <c r="D2848" s="34" t="s">
        <v>2256</v>
      </c>
      <c r="E2848" s="34" t="s">
        <v>4422</v>
      </c>
      <c r="F2848" s="35">
        <v>848400</v>
      </c>
      <c r="G2848" s="36" t="s">
        <v>2255</v>
      </c>
      <c r="H2848" s="35">
        <v>84840</v>
      </c>
      <c r="I2848" s="34" t="s">
        <v>2500</v>
      </c>
      <c r="J2848" s="34" t="s">
        <v>2501</v>
      </c>
      <c r="K2848" s="50">
        <f t="shared" si="190"/>
        <v>16116</v>
      </c>
      <c r="L2848" s="38">
        <f t="shared" si="191"/>
        <v>933240</v>
      </c>
      <c r="M2848" t="str">
        <f t="shared" si="192"/>
        <v/>
      </c>
    </row>
    <row r="2849" spans="1:19" hidden="1" outlineLevel="1">
      <c r="B2849" s="33">
        <v>45008</v>
      </c>
      <c r="C2849" s="34" t="s">
        <v>4423</v>
      </c>
      <c r="D2849" s="34" t="s">
        <v>2256</v>
      </c>
      <c r="E2849" s="34" t="s">
        <v>2401</v>
      </c>
      <c r="F2849" s="35">
        <v>555290</v>
      </c>
      <c r="G2849" s="36" t="s">
        <v>2255</v>
      </c>
      <c r="H2849" s="35">
        <v>55529</v>
      </c>
      <c r="I2849" s="34" t="s">
        <v>2308</v>
      </c>
      <c r="J2849" s="34" t="s">
        <v>2309</v>
      </c>
      <c r="K2849" s="50">
        <f t="shared" si="190"/>
        <v>16187</v>
      </c>
      <c r="L2849" s="38">
        <f t="shared" si="191"/>
        <v>610819</v>
      </c>
      <c r="M2849" t="str">
        <f t="shared" si="192"/>
        <v/>
      </c>
    </row>
    <row r="2850" spans="1:19" outlineLevel="1">
      <c r="A2850" s="75"/>
      <c r="B2850" s="69">
        <v>45008</v>
      </c>
      <c r="C2850" s="70" t="s">
        <v>4424</v>
      </c>
      <c r="D2850" s="70" t="s">
        <v>2256</v>
      </c>
      <c r="E2850" s="70" t="s">
        <v>4425</v>
      </c>
      <c r="F2850" s="71">
        <v>368978</v>
      </c>
      <c r="G2850" s="72" t="s">
        <v>2255</v>
      </c>
      <c r="H2850" s="71">
        <v>36898</v>
      </c>
      <c r="I2850" s="70" t="s">
        <v>2308</v>
      </c>
      <c r="J2850" s="70" t="s">
        <v>2309</v>
      </c>
      <c r="K2850" s="73">
        <f t="shared" si="190"/>
        <v>16361</v>
      </c>
      <c r="L2850" s="74">
        <f t="shared" si="191"/>
        <v>405876</v>
      </c>
      <c r="M2850" s="75" t="str">
        <f t="shared" si="192"/>
        <v/>
      </c>
      <c r="N2850" s="75"/>
      <c r="O2850" s="75"/>
      <c r="P2850" s="75"/>
      <c r="Q2850" s="75">
        <f>+VLOOKUP(K2850,'20,04,2023'!Q$20:R$1052,2,0)</f>
        <v>405876</v>
      </c>
      <c r="R2850" s="74">
        <f>Q2850-L2850</f>
        <v>0</v>
      </c>
      <c r="S2850" s="75" t="s">
        <v>8324</v>
      </c>
    </row>
    <row r="2851" spans="1:19" hidden="1">
      <c r="B2851" s="33">
        <v>44958</v>
      </c>
      <c r="C2851" s="34" t="s">
        <v>6216</v>
      </c>
      <c r="D2851" s="34" t="s">
        <v>7124</v>
      </c>
      <c r="E2851" s="34" t="s">
        <v>5481</v>
      </c>
      <c r="F2851" s="35">
        <v>-978087</v>
      </c>
      <c r="G2851" s="36" t="s">
        <v>2568</v>
      </c>
      <c r="H2851" s="35">
        <v>-78247</v>
      </c>
      <c r="I2851" s="34" t="s">
        <v>3509</v>
      </c>
      <c r="J2851" s="34" t="s">
        <v>7943</v>
      </c>
      <c r="K2851" s="50">
        <f t="shared" si="190"/>
        <v>56</v>
      </c>
      <c r="L2851" s="38">
        <f t="shared" si="191"/>
        <v>-1056334</v>
      </c>
      <c r="M2851" t="str">
        <f t="shared" si="192"/>
        <v>HT</v>
      </c>
      <c r="Q2851" t="e">
        <f>+VLOOKUP(K2851,'22.04.2023'!O$182:P$408,2,0)</f>
        <v>#N/A</v>
      </c>
      <c r="R2851" s="38" t="e">
        <f>+L2851-Q2851</f>
        <v>#N/A</v>
      </c>
    </row>
    <row r="2852" spans="1:19" outlineLevel="1">
      <c r="A2852" s="75"/>
      <c r="B2852" s="69">
        <v>45008</v>
      </c>
      <c r="C2852" s="70" t="s">
        <v>4427</v>
      </c>
      <c r="D2852" s="70" t="s">
        <v>2256</v>
      </c>
      <c r="E2852" s="70" t="s">
        <v>4199</v>
      </c>
      <c r="F2852" s="71">
        <v>584084</v>
      </c>
      <c r="G2852" s="72" t="s">
        <v>2255</v>
      </c>
      <c r="H2852" s="71">
        <v>58408</v>
      </c>
      <c r="I2852" s="70" t="s">
        <v>2308</v>
      </c>
      <c r="J2852" s="70" t="s">
        <v>2309</v>
      </c>
      <c r="K2852" s="73">
        <f t="shared" si="190"/>
        <v>16377</v>
      </c>
      <c r="L2852" s="74">
        <f t="shared" si="191"/>
        <v>642492</v>
      </c>
      <c r="M2852" s="75" t="str">
        <f t="shared" si="192"/>
        <v/>
      </c>
      <c r="N2852" s="75"/>
      <c r="O2852" s="75"/>
      <c r="P2852" s="75"/>
      <c r="Q2852" s="75">
        <f>+VLOOKUP(K2852,'20,04,2023'!Q$20:R$1052,2,0)</f>
        <v>642492</v>
      </c>
      <c r="R2852" s="74">
        <f>Q2852-L2852</f>
        <v>0</v>
      </c>
      <c r="S2852" s="75" t="s">
        <v>8324</v>
      </c>
    </row>
    <row r="2853" spans="1:19" outlineLevel="1">
      <c r="A2853" s="75"/>
      <c r="B2853" s="69">
        <v>45008</v>
      </c>
      <c r="C2853" s="70" t="s">
        <v>4428</v>
      </c>
      <c r="D2853" s="70" t="s">
        <v>2256</v>
      </c>
      <c r="E2853" s="70" t="s">
        <v>2327</v>
      </c>
      <c r="F2853" s="71">
        <v>1484859</v>
      </c>
      <c r="G2853" s="72" t="s">
        <v>2255</v>
      </c>
      <c r="H2853" s="71">
        <v>148486</v>
      </c>
      <c r="I2853" s="70" t="s">
        <v>2308</v>
      </c>
      <c r="J2853" s="70" t="s">
        <v>2309</v>
      </c>
      <c r="K2853" s="73">
        <f t="shared" si="190"/>
        <v>16756</v>
      </c>
      <c r="L2853" s="74">
        <f t="shared" si="191"/>
        <v>1633345</v>
      </c>
      <c r="M2853" s="75" t="str">
        <f t="shared" si="192"/>
        <v/>
      </c>
      <c r="N2853" s="75"/>
      <c r="O2853" s="75"/>
      <c r="P2853" s="75"/>
      <c r="Q2853" s="75">
        <f>+VLOOKUP(K2853,'20,04,2023'!Q$20:R$1052,2,0)</f>
        <v>1633345</v>
      </c>
      <c r="R2853" s="74">
        <f>Q2853-L2853</f>
        <v>0</v>
      </c>
      <c r="S2853" s="75" t="s">
        <v>8324</v>
      </c>
    </row>
    <row r="2854" spans="1:19" hidden="1">
      <c r="B2854" s="33">
        <v>44980</v>
      </c>
      <c r="C2854" s="34" t="s">
        <v>5470</v>
      </c>
      <c r="D2854" s="34" t="s">
        <v>7124</v>
      </c>
      <c r="E2854" s="34" t="s">
        <v>7955</v>
      </c>
      <c r="F2854" s="35">
        <v>-60308</v>
      </c>
      <c r="G2854" s="36" t="s">
        <v>2568</v>
      </c>
      <c r="H2854" s="35">
        <v>-4825</v>
      </c>
      <c r="I2854" s="34" t="s">
        <v>3509</v>
      </c>
      <c r="J2854" s="34" t="s">
        <v>7943</v>
      </c>
      <c r="K2854" s="50">
        <f t="shared" si="190"/>
        <v>213</v>
      </c>
      <c r="L2854" s="38">
        <f t="shared" si="191"/>
        <v>-65133</v>
      </c>
      <c r="M2854" t="str">
        <f t="shared" si="192"/>
        <v>HT</v>
      </c>
      <c r="Q2854" t="e">
        <f>+VLOOKUP(K2854,'22.04.2023'!O$182:P$408,2,0)</f>
        <v>#N/A</v>
      </c>
      <c r="R2854" s="38" t="e">
        <f>+L2854-Q2854</f>
        <v>#N/A</v>
      </c>
    </row>
    <row r="2855" spans="1:19">
      <c r="B2855" s="33">
        <v>44980</v>
      </c>
      <c r="C2855" s="34" t="s">
        <v>5472</v>
      </c>
      <c r="D2855" s="34" t="s">
        <v>7124</v>
      </c>
      <c r="E2855" s="34" t="s">
        <v>7956</v>
      </c>
      <c r="F2855" s="35">
        <v>-110250</v>
      </c>
      <c r="G2855" s="36" t="s">
        <v>2568</v>
      </c>
      <c r="H2855" s="35">
        <v>-8820</v>
      </c>
      <c r="I2855" s="34" t="s">
        <v>3509</v>
      </c>
      <c r="J2855" s="34" t="s">
        <v>7943</v>
      </c>
      <c r="K2855" s="50">
        <f t="shared" si="190"/>
        <v>214</v>
      </c>
      <c r="L2855" s="38">
        <f t="shared" si="191"/>
        <v>-119070</v>
      </c>
      <c r="M2855" t="str">
        <f t="shared" si="192"/>
        <v>HT</v>
      </c>
      <c r="Q2855">
        <f>+VLOOKUP(K2855,'22.04.2023'!O$182:P$408,2,0)</f>
        <v>-119070</v>
      </c>
      <c r="R2855" s="38">
        <f>+L2855-Q2855</f>
        <v>0</v>
      </c>
      <c r="S2855" s="75" t="s">
        <v>8327</v>
      </c>
    </row>
    <row r="2856" spans="1:19" outlineLevel="1">
      <c r="A2856" s="75"/>
      <c r="B2856" s="69">
        <v>45008</v>
      </c>
      <c r="C2856" s="70" t="s">
        <v>4431</v>
      </c>
      <c r="D2856" s="70" t="s">
        <v>2256</v>
      </c>
      <c r="E2856" s="70" t="s">
        <v>2466</v>
      </c>
      <c r="F2856" s="71">
        <v>806200</v>
      </c>
      <c r="G2856" s="72" t="s">
        <v>2255</v>
      </c>
      <c r="H2856" s="71">
        <v>80620</v>
      </c>
      <c r="I2856" s="70" t="s">
        <v>2308</v>
      </c>
      <c r="J2856" s="70" t="s">
        <v>2309</v>
      </c>
      <c r="K2856" s="73">
        <f t="shared" si="190"/>
        <v>16919</v>
      </c>
      <c r="L2856" s="74">
        <f t="shared" si="191"/>
        <v>886820</v>
      </c>
      <c r="M2856" s="75" t="str">
        <f t="shared" si="192"/>
        <v/>
      </c>
      <c r="N2856" s="75"/>
      <c r="O2856" s="75"/>
      <c r="P2856" s="75"/>
      <c r="Q2856" s="75">
        <f>+VLOOKUP(K2856,'20,04,2023'!Q$20:R$1052,2,0)</f>
        <v>886820</v>
      </c>
      <c r="R2856" s="74">
        <f>Q2856-L2856</f>
        <v>0</v>
      </c>
      <c r="S2856" s="75" t="s">
        <v>8324</v>
      </c>
    </row>
    <row r="2857" spans="1:19" outlineLevel="1">
      <c r="A2857" s="75"/>
      <c r="B2857" s="69">
        <v>45008</v>
      </c>
      <c r="C2857" s="70" t="s">
        <v>4432</v>
      </c>
      <c r="D2857" s="70" t="s">
        <v>2256</v>
      </c>
      <c r="E2857" s="70" t="s">
        <v>4433</v>
      </c>
      <c r="F2857" s="71">
        <v>2023910</v>
      </c>
      <c r="G2857" s="72" t="s">
        <v>2255</v>
      </c>
      <c r="H2857" s="71">
        <v>202391</v>
      </c>
      <c r="I2857" s="70" t="s">
        <v>2426</v>
      </c>
      <c r="J2857" s="70" t="s">
        <v>2427</v>
      </c>
      <c r="K2857" s="73">
        <f t="shared" si="190"/>
        <v>17386</v>
      </c>
      <c r="L2857" s="74">
        <f t="shared" si="191"/>
        <v>2226301</v>
      </c>
      <c r="M2857" s="75" t="str">
        <f t="shared" si="192"/>
        <v/>
      </c>
      <c r="N2857" s="75"/>
      <c r="O2857" s="75"/>
      <c r="P2857" s="75"/>
      <c r="Q2857" s="75">
        <f>+VLOOKUP(K2857,'20,04,2023'!Q$20:R$1052,2,0)</f>
        <v>2226301</v>
      </c>
      <c r="R2857" s="74">
        <f>Q2857-L2857</f>
        <v>0</v>
      </c>
      <c r="S2857" s="75" t="s">
        <v>8324</v>
      </c>
    </row>
    <row r="2858" spans="1:19">
      <c r="A2858" s="75"/>
      <c r="B2858" s="69">
        <v>44996</v>
      </c>
      <c r="C2858" s="70" t="s">
        <v>5537</v>
      </c>
      <c r="D2858" s="70" t="s">
        <v>7124</v>
      </c>
      <c r="E2858" s="70" t="s">
        <v>5481</v>
      </c>
      <c r="F2858" s="71">
        <v>-2193570</v>
      </c>
      <c r="G2858" s="72" t="s">
        <v>2255</v>
      </c>
      <c r="H2858" s="71">
        <v>-219357</v>
      </c>
      <c r="I2858" s="70" t="s">
        <v>3509</v>
      </c>
      <c r="J2858" s="70" t="s">
        <v>7943</v>
      </c>
      <c r="K2858" s="73">
        <f t="shared" si="190"/>
        <v>260</v>
      </c>
      <c r="L2858" s="74">
        <f t="shared" si="191"/>
        <v>-2412927</v>
      </c>
      <c r="M2858" s="75" t="str">
        <f t="shared" si="192"/>
        <v>HT</v>
      </c>
      <c r="N2858" s="75"/>
      <c r="O2858" s="75"/>
      <c r="P2858" s="75"/>
      <c r="Q2858" s="75">
        <f>+VLOOKUP(K2858,'20,04,2023'!Q$25:R$1054,2,0)</f>
        <v>-2412927</v>
      </c>
      <c r="R2858" s="74">
        <f t="shared" ref="R2858:R2863" si="194">+L2858-Q2858</f>
        <v>0</v>
      </c>
      <c r="S2858" s="75" t="s">
        <v>8323</v>
      </c>
    </row>
    <row r="2859" spans="1:19" hidden="1">
      <c r="B2859" s="33">
        <v>44996</v>
      </c>
      <c r="C2859" s="34" t="s">
        <v>5543</v>
      </c>
      <c r="D2859" s="34" t="s">
        <v>7124</v>
      </c>
      <c r="E2859" s="34" t="s">
        <v>7959</v>
      </c>
      <c r="F2859" s="35">
        <v>-110250</v>
      </c>
      <c r="G2859" s="36" t="s">
        <v>2255</v>
      </c>
      <c r="H2859" s="35">
        <v>-11025</v>
      </c>
      <c r="I2859" s="34" t="s">
        <v>3509</v>
      </c>
      <c r="J2859" s="34" t="s">
        <v>7943</v>
      </c>
      <c r="K2859" s="50">
        <f t="shared" si="190"/>
        <v>263</v>
      </c>
      <c r="L2859" s="38">
        <f t="shared" si="191"/>
        <v>-121275</v>
      </c>
      <c r="M2859" t="str">
        <f t="shared" si="192"/>
        <v>HT</v>
      </c>
      <c r="Q2859" t="e">
        <f>+VLOOKUP(K2859,'22.04.2023'!O$182:P$408,2,0)</f>
        <v>#N/A</v>
      </c>
      <c r="R2859" s="38" t="e">
        <f t="shared" si="194"/>
        <v>#N/A</v>
      </c>
    </row>
    <row r="2860" spans="1:19" outlineLevel="1">
      <c r="A2860" s="75"/>
      <c r="B2860" s="69">
        <v>45009</v>
      </c>
      <c r="C2860" s="70" t="s">
        <v>6791</v>
      </c>
      <c r="D2860" s="70" t="s">
        <v>3460</v>
      </c>
      <c r="E2860" s="70" t="s">
        <v>6792</v>
      </c>
      <c r="F2860" s="71">
        <v>-111058</v>
      </c>
      <c r="G2860" s="72" t="s">
        <v>2255</v>
      </c>
      <c r="H2860" s="71">
        <v>-11106</v>
      </c>
      <c r="I2860" s="70" t="s">
        <v>2308</v>
      </c>
      <c r="J2860" s="70" t="s">
        <v>2309</v>
      </c>
      <c r="K2860" s="75">
        <f t="shared" si="190"/>
        <v>10518</v>
      </c>
      <c r="L2860" s="74">
        <f t="shared" si="191"/>
        <v>-122164</v>
      </c>
      <c r="M2860" s="75" t="str">
        <f t="shared" si="192"/>
        <v>HT</v>
      </c>
      <c r="N2860" s="75"/>
      <c r="O2860" s="75"/>
      <c r="P2860" s="75"/>
      <c r="Q2860" s="75">
        <f>+VLOOKUP(K2860,'20,04,2023'!Q$25:R$1054,2,0)</f>
        <v>-122164</v>
      </c>
      <c r="R2860" s="74">
        <f t="shared" si="194"/>
        <v>0</v>
      </c>
      <c r="S2860" s="75" t="s">
        <v>8323</v>
      </c>
    </row>
    <row r="2861" spans="1:19" outlineLevel="1">
      <c r="A2861" s="75"/>
      <c r="B2861" s="69">
        <v>45009</v>
      </c>
      <c r="C2861" s="70" t="s">
        <v>6793</v>
      </c>
      <c r="D2861" s="70" t="s">
        <v>3460</v>
      </c>
      <c r="E2861" s="70" t="s">
        <v>6794</v>
      </c>
      <c r="F2861" s="71">
        <v>-743185</v>
      </c>
      <c r="G2861" s="72" t="s">
        <v>2255</v>
      </c>
      <c r="H2861" s="71">
        <v>-74319</v>
      </c>
      <c r="I2861" s="70" t="s">
        <v>2308</v>
      </c>
      <c r="J2861" s="70" t="s">
        <v>2309</v>
      </c>
      <c r="K2861" s="75">
        <f t="shared" si="190"/>
        <v>10610</v>
      </c>
      <c r="L2861" s="74">
        <f t="shared" si="191"/>
        <v>-817504</v>
      </c>
      <c r="M2861" s="75" t="str">
        <f t="shared" si="192"/>
        <v>HT</v>
      </c>
      <c r="N2861" s="75"/>
      <c r="O2861" s="75"/>
      <c r="P2861" s="75"/>
      <c r="Q2861" s="75">
        <f>+VLOOKUP(K2861,'20,04,2023'!Q$25:R$1054,2,0)</f>
        <v>-817504</v>
      </c>
      <c r="R2861" s="74">
        <f t="shared" si="194"/>
        <v>0</v>
      </c>
      <c r="S2861" s="75" t="s">
        <v>8323</v>
      </c>
    </row>
    <row r="2862" spans="1:19" outlineLevel="1">
      <c r="A2862" s="75"/>
      <c r="B2862" s="69">
        <v>45009</v>
      </c>
      <c r="C2862" s="70" t="s">
        <v>6795</v>
      </c>
      <c r="D2862" s="70" t="s">
        <v>3460</v>
      </c>
      <c r="E2862" s="70" t="s">
        <v>6796</v>
      </c>
      <c r="F2862" s="71">
        <v>-348658</v>
      </c>
      <c r="G2862" s="72" t="s">
        <v>2255</v>
      </c>
      <c r="H2862" s="71">
        <v>-34866</v>
      </c>
      <c r="I2862" s="70" t="s">
        <v>2308</v>
      </c>
      <c r="J2862" s="70" t="s">
        <v>2309</v>
      </c>
      <c r="K2862" s="75">
        <f t="shared" si="190"/>
        <v>10619</v>
      </c>
      <c r="L2862" s="74">
        <f t="shared" si="191"/>
        <v>-383524</v>
      </c>
      <c r="M2862" s="75" t="str">
        <f t="shared" si="192"/>
        <v>HT</v>
      </c>
      <c r="N2862" s="75"/>
      <c r="O2862" s="75"/>
      <c r="P2862" s="75"/>
      <c r="Q2862" s="75">
        <f>+VLOOKUP(K2862,'20,04,2023'!Q$25:R$1054,2,0)</f>
        <v>-383524</v>
      </c>
      <c r="R2862" s="74">
        <f t="shared" si="194"/>
        <v>0</v>
      </c>
      <c r="S2862" s="75" t="s">
        <v>8323</v>
      </c>
    </row>
    <row r="2863" spans="1:19" outlineLevel="1">
      <c r="A2863" s="75"/>
      <c r="B2863" s="69">
        <v>45009</v>
      </c>
      <c r="C2863" s="70" t="s">
        <v>6797</v>
      </c>
      <c r="D2863" s="70" t="s">
        <v>3460</v>
      </c>
      <c r="E2863" s="70" t="s">
        <v>6798</v>
      </c>
      <c r="F2863" s="71">
        <v>-295547</v>
      </c>
      <c r="G2863" s="72" t="s">
        <v>2255</v>
      </c>
      <c r="H2863" s="71">
        <v>-29555</v>
      </c>
      <c r="I2863" s="70" t="s">
        <v>2308</v>
      </c>
      <c r="J2863" s="70" t="s">
        <v>2309</v>
      </c>
      <c r="K2863" s="75">
        <f t="shared" si="190"/>
        <v>10640</v>
      </c>
      <c r="L2863" s="74">
        <f t="shared" si="191"/>
        <v>-325102</v>
      </c>
      <c r="M2863" s="75" t="str">
        <f t="shared" si="192"/>
        <v>HT</v>
      </c>
      <c r="N2863" s="75"/>
      <c r="O2863" s="75"/>
      <c r="P2863" s="75"/>
      <c r="Q2863" s="75">
        <f>+VLOOKUP(K2863,'20,04,2023'!Q$25:R$1054,2,0)</f>
        <v>-325102</v>
      </c>
      <c r="R2863" s="74">
        <f t="shared" si="194"/>
        <v>0</v>
      </c>
      <c r="S2863" s="75" t="s">
        <v>8323</v>
      </c>
    </row>
    <row r="2864" spans="1:19" hidden="1" outlineLevel="1">
      <c r="B2864" s="33">
        <v>45009</v>
      </c>
      <c r="C2864" s="34" t="s">
        <v>4436</v>
      </c>
      <c r="D2864" s="34" t="s">
        <v>3460</v>
      </c>
      <c r="E2864" s="34" t="s">
        <v>4437</v>
      </c>
      <c r="F2864" s="35">
        <v>-318150</v>
      </c>
      <c r="G2864" s="36" t="s">
        <v>2255</v>
      </c>
      <c r="H2864" s="35">
        <v>-31815</v>
      </c>
      <c r="I2864" s="34" t="s">
        <v>2308</v>
      </c>
      <c r="J2864" s="34" t="s">
        <v>2309</v>
      </c>
      <c r="K2864">
        <f t="shared" si="190"/>
        <v>10648</v>
      </c>
      <c r="L2864" s="38">
        <f t="shared" si="191"/>
        <v>-349965</v>
      </c>
      <c r="M2864" t="str">
        <f t="shared" si="192"/>
        <v>HT</v>
      </c>
      <c r="Q2864" t="e">
        <f>+VLOOKUP(K2864,'22.04.2023'!O$182:P$408,2,0)</f>
        <v>#N/A</v>
      </c>
    </row>
    <row r="2865" spans="1:19" hidden="1">
      <c r="B2865" s="33">
        <v>45030</v>
      </c>
      <c r="C2865" s="34" t="s">
        <v>5754</v>
      </c>
      <c r="D2865" s="34" t="s">
        <v>7124</v>
      </c>
      <c r="E2865" s="34" t="s">
        <v>7968</v>
      </c>
      <c r="F2865" s="35">
        <v>-937009</v>
      </c>
      <c r="G2865" s="36" t="s">
        <v>2255</v>
      </c>
      <c r="H2865" s="35">
        <v>-93701</v>
      </c>
      <c r="I2865" s="34" t="s">
        <v>3509</v>
      </c>
      <c r="J2865" s="34" t="s">
        <v>7943</v>
      </c>
      <c r="K2865" s="50">
        <f t="shared" si="190"/>
        <v>492</v>
      </c>
      <c r="L2865" s="38">
        <f t="shared" si="191"/>
        <v>-1030710</v>
      </c>
      <c r="M2865" t="str">
        <f t="shared" si="192"/>
        <v>HT</v>
      </c>
      <c r="Q2865" t="e">
        <f>+VLOOKUP(K2865,'22.04.2023'!O$182:P$408,2,0)</f>
        <v>#N/A</v>
      </c>
      <c r="R2865" s="38" t="e">
        <f>+L2865-Q2865</f>
        <v>#N/A</v>
      </c>
    </row>
    <row r="2866" spans="1:19" hidden="1" outlineLevel="1">
      <c r="B2866" s="33">
        <v>45009</v>
      </c>
      <c r="C2866" s="34" t="s">
        <v>4440</v>
      </c>
      <c r="D2866" s="34" t="s">
        <v>2256</v>
      </c>
      <c r="E2866" s="34" t="s">
        <v>4439</v>
      </c>
      <c r="F2866" s="35">
        <v>695520</v>
      </c>
      <c r="G2866" s="36" t="s">
        <v>2255</v>
      </c>
      <c r="H2866" s="35">
        <v>69552</v>
      </c>
      <c r="I2866" s="34" t="s">
        <v>2265</v>
      </c>
      <c r="J2866" s="34" t="s">
        <v>2266</v>
      </c>
      <c r="K2866" s="50">
        <f t="shared" si="190"/>
        <v>17437</v>
      </c>
      <c r="L2866" s="38">
        <f t="shared" si="191"/>
        <v>765072</v>
      </c>
      <c r="M2866" t="str">
        <f t="shared" si="192"/>
        <v/>
      </c>
    </row>
    <row r="2867" spans="1:19" outlineLevel="1">
      <c r="A2867" s="75"/>
      <c r="B2867" s="69">
        <v>45009</v>
      </c>
      <c r="C2867" s="70" t="s">
        <v>4441</v>
      </c>
      <c r="D2867" s="70" t="s">
        <v>2256</v>
      </c>
      <c r="E2867" s="70" t="s">
        <v>4442</v>
      </c>
      <c r="F2867" s="71">
        <v>553467</v>
      </c>
      <c r="G2867" s="72" t="s">
        <v>2255</v>
      </c>
      <c r="H2867" s="71">
        <v>55347</v>
      </c>
      <c r="I2867" s="70" t="s">
        <v>2308</v>
      </c>
      <c r="J2867" s="70" t="s">
        <v>2309</v>
      </c>
      <c r="K2867" s="73">
        <f t="shared" si="190"/>
        <v>17439</v>
      </c>
      <c r="L2867" s="74">
        <f t="shared" si="191"/>
        <v>608814</v>
      </c>
      <c r="M2867" s="75" t="str">
        <f t="shared" si="192"/>
        <v/>
      </c>
      <c r="N2867" s="75"/>
      <c r="O2867" s="75"/>
      <c r="P2867" s="75"/>
      <c r="Q2867" s="75">
        <f>+VLOOKUP(K2867,'20,04,2023'!Q$20:R$1052,2,0)</f>
        <v>608814</v>
      </c>
      <c r="R2867" s="74">
        <f>Q2867-L2867</f>
        <v>0</v>
      </c>
      <c r="S2867" s="75" t="s">
        <v>8324</v>
      </c>
    </row>
    <row r="2868" spans="1:19" outlineLevel="1">
      <c r="A2868" s="75"/>
      <c r="B2868" s="69">
        <v>45009</v>
      </c>
      <c r="C2868" s="70" t="s">
        <v>4443</v>
      </c>
      <c r="D2868" s="70" t="s">
        <v>2256</v>
      </c>
      <c r="E2868" s="70" t="s">
        <v>2391</v>
      </c>
      <c r="F2868" s="71">
        <v>818532</v>
      </c>
      <c r="G2868" s="72" t="s">
        <v>2255</v>
      </c>
      <c r="H2868" s="71">
        <v>81853</v>
      </c>
      <c r="I2868" s="70" t="s">
        <v>2308</v>
      </c>
      <c r="J2868" s="70" t="s">
        <v>2309</v>
      </c>
      <c r="K2868" s="73">
        <f t="shared" si="190"/>
        <v>17440</v>
      </c>
      <c r="L2868" s="74">
        <f t="shared" si="191"/>
        <v>900385</v>
      </c>
      <c r="M2868" s="75" t="str">
        <f t="shared" si="192"/>
        <v/>
      </c>
      <c r="N2868" s="75"/>
      <c r="O2868" s="75"/>
      <c r="P2868" s="75"/>
      <c r="Q2868" s="75">
        <f>+VLOOKUP(K2868,'20,04,2023'!Q$20:R$1052,2,0)</f>
        <v>900385</v>
      </c>
      <c r="R2868" s="74">
        <f>Q2868-L2868</f>
        <v>0</v>
      </c>
      <c r="S2868" s="75" t="s">
        <v>8324</v>
      </c>
    </row>
    <row r="2869" spans="1:19" outlineLevel="1">
      <c r="A2869" s="75"/>
      <c r="B2869" s="69">
        <v>45009</v>
      </c>
      <c r="C2869" s="70" t="s">
        <v>4444</v>
      </c>
      <c r="D2869" s="70" t="s">
        <v>2256</v>
      </c>
      <c r="E2869" s="70" t="s">
        <v>2389</v>
      </c>
      <c r="F2869" s="71">
        <v>1665870</v>
      </c>
      <c r="G2869" s="72" t="s">
        <v>2255</v>
      </c>
      <c r="H2869" s="71">
        <v>166587</v>
      </c>
      <c r="I2869" s="70" t="s">
        <v>2308</v>
      </c>
      <c r="J2869" s="70" t="s">
        <v>2309</v>
      </c>
      <c r="K2869" s="73">
        <f t="shared" si="190"/>
        <v>17441</v>
      </c>
      <c r="L2869" s="74">
        <f t="shared" si="191"/>
        <v>1832457</v>
      </c>
      <c r="M2869" s="75" t="str">
        <f t="shared" si="192"/>
        <v/>
      </c>
      <c r="N2869" s="75"/>
      <c r="O2869" s="75"/>
      <c r="P2869" s="75"/>
      <c r="Q2869" s="75">
        <f>+VLOOKUP(K2869,'20,04,2023'!Q$20:R$1052,2,0)</f>
        <v>1832457</v>
      </c>
      <c r="R2869" s="74">
        <f>Q2869-L2869</f>
        <v>0</v>
      </c>
      <c r="S2869" s="75" t="s">
        <v>8324</v>
      </c>
    </row>
    <row r="2870" spans="1:19" outlineLevel="1">
      <c r="A2870" s="75"/>
      <c r="B2870" s="69">
        <v>45009</v>
      </c>
      <c r="C2870" s="70" t="s">
        <v>4445</v>
      </c>
      <c r="D2870" s="70" t="s">
        <v>2256</v>
      </c>
      <c r="E2870" s="70" t="s">
        <v>4446</v>
      </c>
      <c r="F2870" s="71">
        <v>2158575</v>
      </c>
      <c r="G2870" s="72" t="s">
        <v>2255</v>
      </c>
      <c r="H2870" s="71">
        <v>215858</v>
      </c>
      <c r="I2870" s="70" t="s">
        <v>2396</v>
      </c>
      <c r="J2870" s="70" t="s">
        <v>2397</v>
      </c>
      <c r="K2870" s="73">
        <f t="shared" si="190"/>
        <v>17446</v>
      </c>
      <c r="L2870" s="74">
        <f t="shared" si="191"/>
        <v>2374433</v>
      </c>
      <c r="M2870" s="75" t="str">
        <f t="shared" si="192"/>
        <v/>
      </c>
      <c r="N2870" s="75"/>
      <c r="O2870" s="75"/>
      <c r="P2870" s="75"/>
      <c r="Q2870" s="75">
        <f>+VLOOKUP(K2870,'20,04,2023'!Q$20:R$1052,2,0)</f>
        <v>2374433</v>
      </c>
      <c r="R2870" s="74">
        <f>Q2870-L2870</f>
        <v>0</v>
      </c>
      <c r="S2870" s="75" t="s">
        <v>8324</v>
      </c>
    </row>
    <row r="2871" spans="1:19" outlineLevel="1">
      <c r="A2871" s="75"/>
      <c r="B2871" s="69">
        <v>45009</v>
      </c>
      <c r="C2871" s="70" t="s">
        <v>4447</v>
      </c>
      <c r="D2871" s="70" t="s">
        <v>2256</v>
      </c>
      <c r="E2871" s="70" t="s">
        <v>3438</v>
      </c>
      <c r="F2871" s="71">
        <v>618070</v>
      </c>
      <c r="G2871" s="72" t="s">
        <v>2255</v>
      </c>
      <c r="H2871" s="71">
        <v>61807</v>
      </c>
      <c r="I2871" s="70" t="s">
        <v>2308</v>
      </c>
      <c r="J2871" s="70" t="s">
        <v>2309</v>
      </c>
      <c r="K2871" s="73">
        <f t="shared" si="190"/>
        <v>17448</v>
      </c>
      <c r="L2871" s="74">
        <f t="shared" si="191"/>
        <v>679877</v>
      </c>
      <c r="M2871" s="75" t="str">
        <f t="shared" si="192"/>
        <v/>
      </c>
      <c r="N2871" s="75"/>
      <c r="O2871" s="75"/>
      <c r="P2871" s="75"/>
      <c r="Q2871" s="75">
        <f>+VLOOKUP(K2871,'20,04,2023'!Q$20:R$1052,2,0)</f>
        <v>679877</v>
      </c>
      <c r="R2871" s="74">
        <f>Q2871-L2871</f>
        <v>0</v>
      </c>
      <c r="S2871" s="75" t="s">
        <v>8324</v>
      </c>
    </row>
    <row r="2872" spans="1:19" hidden="1">
      <c r="B2872" s="33">
        <v>44944</v>
      </c>
      <c r="C2872" s="34" t="s">
        <v>5350</v>
      </c>
      <c r="D2872" s="34" t="s">
        <v>7977</v>
      </c>
      <c r="E2872" s="34" t="s">
        <v>5481</v>
      </c>
      <c r="F2872" s="35">
        <v>-655733</v>
      </c>
      <c r="G2872" s="36" t="s">
        <v>2255</v>
      </c>
      <c r="H2872" s="35">
        <v>-65573</v>
      </c>
      <c r="I2872" s="34" t="s">
        <v>3176</v>
      </c>
      <c r="J2872" s="34" t="s">
        <v>7972</v>
      </c>
      <c r="K2872" s="50">
        <f t="shared" si="190"/>
        <v>80</v>
      </c>
      <c r="L2872" s="38">
        <f t="shared" si="191"/>
        <v>-721306</v>
      </c>
      <c r="M2872" t="str">
        <f t="shared" si="192"/>
        <v>HT</v>
      </c>
      <c r="Q2872" t="e">
        <f>+VLOOKUP(K2872,'22.04.2023'!O$182:P$408,2,0)</f>
        <v>#N/A</v>
      </c>
      <c r="R2872" s="38" t="e">
        <f>+L2872-Q2872</f>
        <v>#N/A</v>
      </c>
    </row>
    <row r="2873" spans="1:19" outlineLevel="1">
      <c r="A2873" s="75"/>
      <c r="B2873" s="69">
        <v>45009</v>
      </c>
      <c r="C2873" s="70" t="s">
        <v>4449</v>
      </c>
      <c r="D2873" s="70" t="s">
        <v>2256</v>
      </c>
      <c r="E2873" s="70" t="s">
        <v>4450</v>
      </c>
      <c r="F2873" s="71">
        <v>1185687</v>
      </c>
      <c r="G2873" s="72" t="s">
        <v>2255</v>
      </c>
      <c r="H2873" s="71">
        <v>118569</v>
      </c>
      <c r="I2873" s="70" t="s">
        <v>2265</v>
      </c>
      <c r="J2873" s="70" t="s">
        <v>2266</v>
      </c>
      <c r="K2873" s="73">
        <f t="shared" si="190"/>
        <v>17454</v>
      </c>
      <c r="L2873" s="74">
        <f t="shared" si="191"/>
        <v>1304256</v>
      </c>
      <c r="M2873" s="75" t="str">
        <f t="shared" si="192"/>
        <v/>
      </c>
      <c r="N2873" s="75"/>
      <c r="O2873" s="75"/>
      <c r="P2873" s="75"/>
      <c r="Q2873" s="75">
        <f>+VLOOKUP(K2873,'20,04,2023'!Q$20:R$1052,2,0)</f>
        <v>1304256</v>
      </c>
      <c r="R2873" s="74">
        <f>Q2873-L2873</f>
        <v>0</v>
      </c>
      <c r="S2873" s="75" t="s">
        <v>8324</v>
      </c>
    </row>
    <row r="2874" spans="1:19" outlineLevel="1">
      <c r="A2874" s="75"/>
      <c r="B2874" s="69">
        <v>45009</v>
      </c>
      <c r="C2874" s="70" t="s">
        <v>4451</v>
      </c>
      <c r="D2874" s="70" t="s">
        <v>2256</v>
      </c>
      <c r="E2874" s="70" t="s">
        <v>4452</v>
      </c>
      <c r="F2874" s="71">
        <v>3904126</v>
      </c>
      <c r="G2874" s="72" t="s">
        <v>2255</v>
      </c>
      <c r="H2874" s="71">
        <v>390413</v>
      </c>
      <c r="I2874" s="70" t="s">
        <v>2350</v>
      </c>
      <c r="J2874" s="70" t="s">
        <v>2351</v>
      </c>
      <c r="K2874" s="73">
        <f t="shared" si="190"/>
        <v>17455</v>
      </c>
      <c r="L2874" s="74">
        <f t="shared" si="191"/>
        <v>4294539</v>
      </c>
      <c r="M2874" s="75" t="str">
        <f t="shared" si="192"/>
        <v/>
      </c>
      <c r="N2874" s="75"/>
      <c r="O2874" s="75"/>
      <c r="P2874" s="75"/>
      <c r="Q2874" s="75">
        <f>+VLOOKUP(K2874,'20,04,2023'!Q$20:R$1052,2,0)</f>
        <v>4294539</v>
      </c>
      <c r="R2874" s="74">
        <f>Q2874-L2874</f>
        <v>0</v>
      </c>
      <c r="S2874" s="75" t="s">
        <v>8324</v>
      </c>
    </row>
    <row r="2875" spans="1:19" hidden="1" outlineLevel="1">
      <c r="B2875" s="33">
        <v>45009</v>
      </c>
      <c r="C2875" s="34" t="s">
        <v>4453</v>
      </c>
      <c r="D2875" s="34" t="s">
        <v>2256</v>
      </c>
      <c r="E2875" s="34" t="s">
        <v>3444</v>
      </c>
      <c r="F2875" s="35">
        <v>1365215</v>
      </c>
      <c r="G2875" s="36" t="s">
        <v>2255</v>
      </c>
      <c r="H2875" s="35">
        <v>136522</v>
      </c>
      <c r="I2875" s="34" t="s">
        <v>2265</v>
      </c>
      <c r="J2875" s="34" t="s">
        <v>2266</v>
      </c>
      <c r="K2875" s="50">
        <f t="shared" si="190"/>
        <v>17457</v>
      </c>
      <c r="L2875" s="38">
        <f t="shared" si="191"/>
        <v>1501737</v>
      </c>
      <c r="M2875" t="str">
        <f t="shared" si="192"/>
        <v/>
      </c>
    </row>
    <row r="2876" spans="1:19" hidden="1">
      <c r="B2876" s="33">
        <v>44963</v>
      </c>
      <c r="C2876" s="34" t="s">
        <v>6448</v>
      </c>
      <c r="D2876" s="34" t="s">
        <v>7977</v>
      </c>
      <c r="E2876" s="34" t="s">
        <v>7984</v>
      </c>
      <c r="F2876" s="35">
        <v>-405805</v>
      </c>
      <c r="G2876" s="36" t="s">
        <v>2255</v>
      </c>
      <c r="H2876" s="35">
        <v>-40581</v>
      </c>
      <c r="I2876" s="34" t="s">
        <v>3176</v>
      </c>
      <c r="J2876" s="34" t="s">
        <v>7972</v>
      </c>
      <c r="K2876" s="50">
        <f t="shared" si="190"/>
        <v>153</v>
      </c>
      <c r="L2876" s="38">
        <f t="shared" si="191"/>
        <v>-446386</v>
      </c>
      <c r="M2876" t="str">
        <f t="shared" si="192"/>
        <v>HT</v>
      </c>
      <c r="Q2876">
        <v>0</v>
      </c>
      <c r="R2876" s="38">
        <f>+Q2876-L2876</f>
        <v>446386</v>
      </c>
    </row>
    <row r="2877" spans="1:19" outlineLevel="1">
      <c r="A2877" s="75"/>
      <c r="B2877" s="69">
        <v>45009</v>
      </c>
      <c r="C2877" s="70" t="s">
        <v>4455</v>
      </c>
      <c r="D2877" s="70" t="s">
        <v>2256</v>
      </c>
      <c r="E2877" s="70" t="s">
        <v>2377</v>
      </c>
      <c r="F2877" s="71">
        <v>964308</v>
      </c>
      <c r="G2877" s="72" t="s">
        <v>2255</v>
      </c>
      <c r="H2877" s="71">
        <v>96431</v>
      </c>
      <c r="I2877" s="70" t="s">
        <v>2308</v>
      </c>
      <c r="J2877" s="70" t="s">
        <v>2309</v>
      </c>
      <c r="K2877" s="73">
        <f t="shared" si="190"/>
        <v>17464</v>
      </c>
      <c r="L2877" s="74">
        <f t="shared" si="191"/>
        <v>1060739</v>
      </c>
      <c r="M2877" s="75" t="str">
        <f t="shared" si="192"/>
        <v/>
      </c>
      <c r="N2877" s="75"/>
      <c r="O2877" s="75"/>
      <c r="P2877" s="75"/>
      <c r="Q2877" s="75">
        <f>+VLOOKUP(K2877,'20,04,2023'!Q$20:R$1052,2,0)</f>
        <v>1060739</v>
      </c>
      <c r="R2877" s="74">
        <f>Q2877-L2877</f>
        <v>0</v>
      </c>
      <c r="S2877" s="75" t="s">
        <v>8324</v>
      </c>
    </row>
    <row r="2878" spans="1:19" hidden="1">
      <c r="B2878" s="33">
        <v>44968</v>
      </c>
      <c r="C2878" s="34" t="s">
        <v>7987</v>
      </c>
      <c r="D2878" s="34" t="s">
        <v>7977</v>
      </c>
      <c r="E2878" s="34" t="s">
        <v>7988</v>
      </c>
      <c r="F2878" s="35">
        <v>-846450</v>
      </c>
      <c r="G2878" s="36" t="s">
        <v>2568</v>
      </c>
      <c r="H2878" s="35">
        <v>-67716</v>
      </c>
      <c r="I2878" s="34" t="s">
        <v>3176</v>
      </c>
      <c r="J2878" s="34" t="s">
        <v>7972</v>
      </c>
      <c r="K2878" s="50">
        <f t="shared" si="190"/>
        <v>259</v>
      </c>
      <c r="L2878" s="38">
        <f t="shared" si="191"/>
        <v>-914166</v>
      </c>
      <c r="M2878" t="str">
        <f t="shared" si="192"/>
        <v>HT</v>
      </c>
      <c r="Q2878" t="e">
        <f>+VLOOKUP(K2878,'22.04.2023'!O$182:P$408,2,0)</f>
        <v>#N/A</v>
      </c>
      <c r="R2878" s="38" t="e">
        <f>+L2878-Q2878</f>
        <v>#N/A</v>
      </c>
    </row>
    <row r="2879" spans="1:19" outlineLevel="1">
      <c r="A2879" s="75"/>
      <c r="B2879" s="69">
        <v>45009</v>
      </c>
      <c r="C2879" s="70" t="s">
        <v>4457</v>
      </c>
      <c r="D2879" s="70" t="s">
        <v>2256</v>
      </c>
      <c r="E2879" s="70" t="s">
        <v>4458</v>
      </c>
      <c r="F2879" s="71">
        <v>1529816</v>
      </c>
      <c r="G2879" s="72" t="s">
        <v>2255</v>
      </c>
      <c r="H2879" s="71">
        <v>152982</v>
      </c>
      <c r="I2879" s="70" t="s">
        <v>2535</v>
      </c>
      <c r="J2879" s="70" t="s">
        <v>2536</v>
      </c>
      <c r="K2879" s="73">
        <f t="shared" si="190"/>
        <v>17472</v>
      </c>
      <c r="L2879" s="74">
        <f t="shared" si="191"/>
        <v>1682798</v>
      </c>
      <c r="M2879" s="75" t="str">
        <f t="shared" si="192"/>
        <v/>
      </c>
      <c r="N2879" s="75"/>
      <c r="O2879" s="75"/>
      <c r="P2879" s="75"/>
      <c r="Q2879" s="75">
        <f>+VLOOKUP(K2879,'20,04,2023'!Q$20:R$1052,2,0)</f>
        <v>1682798</v>
      </c>
      <c r="R2879" s="74">
        <f>Q2879-L2879</f>
        <v>0</v>
      </c>
      <c r="S2879" s="75" t="s">
        <v>8324</v>
      </c>
    </row>
    <row r="2880" spans="1:19" outlineLevel="1">
      <c r="A2880" s="75"/>
      <c r="B2880" s="69">
        <v>45009</v>
      </c>
      <c r="C2880" s="70" t="s">
        <v>4459</v>
      </c>
      <c r="D2880" s="70" t="s">
        <v>2256</v>
      </c>
      <c r="E2880" s="70" t="s">
        <v>4460</v>
      </c>
      <c r="F2880" s="71">
        <v>1612400</v>
      </c>
      <c r="G2880" s="72" t="s">
        <v>2255</v>
      </c>
      <c r="H2880" s="71">
        <v>161240</v>
      </c>
      <c r="I2880" s="70" t="s">
        <v>2629</v>
      </c>
      <c r="J2880" s="70" t="s">
        <v>2630</v>
      </c>
      <c r="K2880" s="73">
        <f t="shared" si="190"/>
        <v>17475</v>
      </c>
      <c r="L2880" s="74">
        <f t="shared" si="191"/>
        <v>1773640</v>
      </c>
      <c r="M2880" s="75" t="str">
        <f t="shared" si="192"/>
        <v/>
      </c>
      <c r="N2880" s="75"/>
      <c r="O2880" s="75"/>
      <c r="P2880" s="75"/>
      <c r="Q2880" s="75">
        <f>+VLOOKUP(K2880,'20,04,2023'!Q$20:R$1052,2,0)</f>
        <v>1773640</v>
      </c>
      <c r="R2880" s="74">
        <f>Q2880-L2880</f>
        <v>0</v>
      </c>
      <c r="S2880" s="75" t="s">
        <v>8324</v>
      </c>
    </row>
    <row r="2881" spans="1:19" hidden="1">
      <c r="B2881" s="33">
        <v>44980</v>
      </c>
      <c r="C2881" s="34" t="s">
        <v>5075</v>
      </c>
      <c r="D2881" s="34" t="s">
        <v>7977</v>
      </c>
      <c r="E2881" s="34" t="s">
        <v>7984</v>
      </c>
      <c r="F2881" s="35">
        <v>-385690</v>
      </c>
      <c r="G2881" s="36" t="s">
        <v>2255</v>
      </c>
      <c r="H2881" s="35">
        <v>-38569</v>
      </c>
      <c r="I2881" s="34" t="s">
        <v>3176</v>
      </c>
      <c r="J2881" s="34" t="s">
        <v>7972</v>
      </c>
      <c r="K2881" s="50">
        <f t="shared" si="190"/>
        <v>350</v>
      </c>
      <c r="L2881" s="38">
        <f t="shared" si="191"/>
        <v>-424259</v>
      </c>
      <c r="M2881" t="str">
        <f t="shared" si="192"/>
        <v>HT</v>
      </c>
      <c r="Q2881" t="e">
        <f>+VLOOKUP(K2881,'22.04.2023'!O$182:P$408,2,0)</f>
        <v>#N/A</v>
      </c>
      <c r="R2881" s="38" t="e">
        <f>+L2881-Q2881</f>
        <v>#N/A</v>
      </c>
    </row>
    <row r="2882" spans="1:19" hidden="1">
      <c r="B2882" s="33">
        <v>44981</v>
      </c>
      <c r="C2882" s="34" t="s">
        <v>5618</v>
      </c>
      <c r="D2882" s="34" t="s">
        <v>7977</v>
      </c>
      <c r="E2882" s="34" t="s">
        <v>7991</v>
      </c>
      <c r="F2882" s="35">
        <v>-460350</v>
      </c>
      <c r="G2882" s="36" t="s">
        <v>2255</v>
      </c>
      <c r="H2882" s="35">
        <v>-46035</v>
      </c>
      <c r="I2882" s="34" t="s">
        <v>3176</v>
      </c>
      <c r="J2882" s="34" t="s">
        <v>7972</v>
      </c>
      <c r="K2882" s="50">
        <f t="shared" si="190"/>
        <v>368</v>
      </c>
      <c r="L2882" s="38">
        <f t="shared" si="191"/>
        <v>-506385</v>
      </c>
      <c r="M2882" t="str">
        <f t="shared" si="192"/>
        <v>HT</v>
      </c>
      <c r="Q2882" t="e">
        <f>+VLOOKUP(K2882,'22.04.2023'!O$182:P$408,2,0)</f>
        <v>#N/A</v>
      </c>
      <c r="R2882" s="38" t="e">
        <f>+L2882-Q2882</f>
        <v>#N/A</v>
      </c>
    </row>
    <row r="2883" spans="1:19" hidden="1" outlineLevel="1">
      <c r="B2883" s="33">
        <v>45010</v>
      </c>
      <c r="C2883" s="34" t="s">
        <v>5698</v>
      </c>
      <c r="D2883" s="34" t="s">
        <v>5270</v>
      </c>
      <c r="E2883" s="34" t="s">
        <v>6801</v>
      </c>
      <c r="F2883" s="35">
        <v>-106050</v>
      </c>
      <c r="G2883" s="36" t="s">
        <v>2255</v>
      </c>
      <c r="H2883" s="35">
        <v>-10605</v>
      </c>
      <c r="I2883" s="34" t="s">
        <v>2443</v>
      </c>
      <c r="J2883" s="34" t="s">
        <v>2444</v>
      </c>
      <c r="K2883">
        <f t="shared" si="190"/>
        <v>438</v>
      </c>
      <c r="L2883" s="38">
        <f t="shared" si="191"/>
        <v>-116655</v>
      </c>
      <c r="M2883" t="str">
        <f t="shared" si="192"/>
        <v>HT</v>
      </c>
      <c r="Q2883" t="e">
        <f>+VLOOKUP(K2883,'22.04.2023'!O$182:P$408,2,0)</f>
        <v>#N/A</v>
      </c>
    </row>
    <row r="2884" spans="1:19" hidden="1" collapsed="1">
      <c r="B2884" s="33">
        <v>44985</v>
      </c>
      <c r="C2884" s="34" t="s">
        <v>5712</v>
      </c>
      <c r="D2884" s="34" t="s">
        <v>7977</v>
      </c>
      <c r="E2884" s="34" t="s">
        <v>7991</v>
      </c>
      <c r="F2884" s="35">
        <v>-183150</v>
      </c>
      <c r="G2884" s="36" t="s">
        <v>2255</v>
      </c>
      <c r="H2884" s="35">
        <v>-18315</v>
      </c>
      <c r="I2884" s="34" t="s">
        <v>3176</v>
      </c>
      <c r="J2884" s="34" t="s">
        <v>7972</v>
      </c>
      <c r="K2884" s="50">
        <f t="shared" ref="K2884:K2911" si="195">+C2884*1</f>
        <v>459</v>
      </c>
      <c r="L2884" s="38">
        <f t="shared" ref="L2884:L2947" si="196">+F2884+H2884</f>
        <v>-201465</v>
      </c>
      <c r="M2884" t="str">
        <f t="shared" ref="M2884:M2947" si="197">+IF(L2884&gt;=0,"","HT")</f>
        <v>HT</v>
      </c>
      <c r="Q2884" t="e">
        <f>+VLOOKUP(K2884,'22.04.2023'!O$182:P$408,2,0)</f>
        <v>#N/A</v>
      </c>
      <c r="R2884" s="38" t="e">
        <f>+L2884-Q2884</f>
        <v>#N/A</v>
      </c>
    </row>
    <row r="2885" spans="1:19" outlineLevel="1">
      <c r="A2885" s="75"/>
      <c r="B2885" s="69">
        <v>45010</v>
      </c>
      <c r="C2885" s="70" t="s">
        <v>6802</v>
      </c>
      <c r="D2885" s="70" t="s">
        <v>3460</v>
      </c>
      <c r="E2885" s="70" t="s">
        <v>6803</v>
      </c>
      <c r="F2885" s="71">
        <v>-334453</v>
      </c>
      <c r="G2885" s="72" t="s">
        <v>2255</v>
      </c>
      <c r="H2885" s="71">
        <v>-33445</v>
      </c>
      <c r="I2885" s="70" t="s">
        <v>2308</v>
      </c>
      <c r="J2885" s="70" t="s">
        <v>2309</v>
      </c>
      <c r="K2885" s="75">
        <f t="shared" si="195"/>
        <v>10721</v>
      </c>
      <c r="L2885" s="74">
        <f t="shared" si="196"/>
        <v>-367898</v>
      </c>
      <c r="M2885" s="75" t="str">
        <f t="shared" si="197"/>
        <v>HT</v>
      </c>
      <c r="N2885" s="75"/>
      <c r="O2885" s="75"/>
      <c r="P2885" s="75"/>
      <c r="Q2885" s="75">
        <f>+VLOOKUP(K2885,'20,04,2023'!Q$25:R$1054,2,0)</f>
        <v>-367898</v>
      </c>
      <c r="R2885" s="74">
        <f>+L2885-Q2885</f>
        <v>0</v>
      </c>
      <c r="S2885" s="75" t="s">
        <v>8323</v>
      </c>
    </row>
    <row r="2886" spans="1:19" outlineLevel="1">
      <c r="A2886" s="75"/>
      <c r="B2886" s="69">
        <v>45010</v>
      </c>
      <c r="C2886" s="70" t="s">
        <v>6804</v>
      </c>
      <c r="D2886" s="70" t="s">
        <v>3460</v>
      </c>
      <c r="E2886" s="70" t="s">
        <v>6805</v>
      </c>
      <c r="F2886" s="71">
        <v>-333174</v>
      </c>
      <c r="G2886" s="72" t="s">
        <v>2255</v>
      </c>
      <c r="H2886" s="71">
        <v>-33317</v>
      </c>
      <c r="I2886" s="70" t="s">
        <v>2308</v>
      </c>
      <c r="J2886" s="70" t="s">
        <v>2309</v>
      </c>
      <c r="K2886" s="75">
        <f t="shared" si="195"/>
        <v>10723</v>
      </c>
      <c r="L2886" s="74">
        <f t="shared" si="196"/>
        <v>-366491</v>
      </c>
      <c r="M2886" s="75" t="str">
        <f t="shared" si="197"/>
        <v>HT</v>
      </c>
      <c r="N2886" s="75"/>
      <c r="O2886" s="75"/>
      <c r="P2886" s="75"/>
      <c r="Q2886" s="75">
        <f>+VLOOKUP(K2886,'20,04,2023'!Q$25:R$1054,2,0)</f>
        <v>-366491</v>
      </c>
      <c r="R2886" s="74">
        <f>+L2886-Q2886</f>
        <v>0</v>
      </c>
      <c r="S2886" s="75" t="s">
        <v>8323</v>
      </c>
    </row>
    <row r="2887" spans="1:19">
      <c r="A2887" s="75"/>
      <c r="B2887" s="69">
        <v>45008</v>
      </c>
      <c r="C2887" s="70" t="s">
        <v>4414</v>
      </c>
      <c r="D2887" s="70" t="s">
        <v>7977</v>
      </c>
      <c r="E2887" s="70" t="s">
        <v>7997</v>
      </c>
      <c r="F2887" s="71">
        <v>-173382</v>
      </c>
      <c r="G2887" s="72" t="s">
        <v>2255</v>
      </c>
      <c r="H2887" s="71">
        <v>-17338</v>
      </c>
      <c r="I2887" s="70" t="s">
        <v>3176</v>
      </c>
      <c r="J2887" s="70" t="s">
        <v>7972</v>
      </c>
      <c r="K2887" s="73">
        <f t="shared" si="195"/>
        <v>671</v>
      </c>
      <c r="L2887" s="74">
        <f t="shared" si="196"/>
        <v>-190720</v>
      </c>
      <c r="M2887" s="75" t="str">
        <f t="shared" si="197"/>
        <v>HT</v>
      </c>
      <c r="N2887" s="75"/>
      <c r="O2887" s="75"/>
      <c r="P2887" s="75"/>
      <c r="Q2887" s="75">
        <f>+VLOOKUP(K2887,'20,04,2023'!Q$25:R$1054,2,0)</f>
        <v>-190720</v>
      </c>
      <c r="R2887" s="74">
        <f>+L2887-Q2887</f>
        <v>0</v>
      </c>
      <c r="S2887" s="75" t="s">
        <v>8323</v>
      </c>
    </row>
    <row r="2888" spans="1:19" outlineLevel="1">
      <c r="A2888" s="75"/>
      <c r="B2888" s="69">
        <v>45010</v>
      </c>
      <c r="C2888" s="70" t="s">
        <v>4470</v>
      </c>
      <c r="D2888" s="70" t="s">
        <v>2256</v>
      </c>
      <c r="E2888" s="70" t="s">
        <v>3933</v>
      </c>
      <c r="F2888" s="71">
        <v>305250</v>
      </c>
      <c r="G2888" s="72" t="s">
        <v>2255</v>
      </c>
      <c r="H2888" s="71">
        <v>30525</v>
      </c>
      <c r="I2888" s="70" t="s">
        <v>2308</v>
      </c>
      <c r="J2888" s="70" t="s">
        <v>2309</v>
      </c>
      <c r="K2888" s="73">
        <f t="shared" si="195"/>
        <v>17479</v>
      </c>
      <c r="L2888" s="74">
        <f t="shared" si="196"/>
        <v>335775</v>
      </c>
      <c r="M2888" s="75" t="str">
        <f t="shared" si="197"/>
        <v/>
      </c>
      <c r="N2888" s="75"/>
      <c r="O2888" s="75"/>
      <c r="P2888" s="75"/>
      <c r="Q2888" s="75">
        <f>+VLOOKUP(K2888,'20,04,2023'!Q$20:R$1052,2,0)</f>
        <v>335775</v>
      </c>
      <c r="R2888" s="74">
        <f>Q2888-L2888</f>
        <v>0</v>
      </c>
      <c r="S2888" s="75" t="s">
        <v>8324</v>
      </c>
    </row>
    <row r="2889" spans="1:19" outlineLevel="1">
      <c r="A2889" s="75"/>
      <c r="B2889" s="69">
        <v>45010</v>
      </c>
      <c r="C2889" s="70" t="s">
        <v>4471</v>
      </c>
      <c r="D2889" s="70" t="s">
        <v>2256</v>
      </c>
      <c r="E2889" s="70" t="s">
        <v>3369</v>
      </c>
      <c r="F2889" s="71">
        <v>1123173</v>
      </c>
      <c r="G2889" s="72" t="s">
        <v>2255</v>
      </c>
      <c r="H2889" s="71">
        <v>112317</v>
      </c>
      <c r="I2889" s="70" t="s">
        <v>2308</v>
      </c>
      <c r="J2889" s="70" t="s">
        <v>2309</v>
      </c>
      <c r="K2889" s="73">
        <f t="shared" si="195"/>
        <v>17480</v>
      </c>
      <c r="L2889" s="74">
        <f t="shared" si="196"/>
        <v>1235490</v>
      </c>
      <c r="M2889" s="75" t="str">
        <f t="shared" si="197"/>
        <v/>
      </c>
      <c r="N2889" s="75"/>
      <c r="O2889" s="75"/>
      <c r="P2889" s="75"/>
      <c r="Q2889" s="75">
        <f>+VLOOKUP(K2889,'20,04,2023'!Q$20:R$1052,2,0)</f>
        <v>1235490</v>
      </c>
      <c r="R2889" s="74">
        <f>Q2889-L2889</f>
        <v>0</v>
      </c>
      <c r="S2889" s="75" t="s">
        <v>8324</v>
      </c>
    </row>
    <row r="2890" spans="1:19" outlineLevel="1">
      <c r="A2890" s="75"/>
      <c r="B2890" s="69">
        <v>45010</v>
      </c>
      <c r="C2890" s="70" t="s">
        <v>4472</v>
      </c>
      <c r="D2890" s="70" t="s">
        <v>2256</v>
      </c>
      <c r="E2890" s="70" t="s">
        <v>3411</v>
      </c>
      <c r="F2890" s="71">
        <v>737956</v>
      </c>
      <c r="G2890" s="72" t="s">
        <v>2255</v>
      </c>
      <c r="H2890" s="71">
        <v>73796</v>
      </c>
      <c r="I2890" s="70" t="s">
        <v>2308</v>
      </c>
      <c r="J2890" s="70" t="s">
        <v>2309</v>
      </c>
      <c r="K2890" s="73">
        <f t="shared" si="195"/>
        <v>17484</v>
      </c>
      <c r="L2890" s="74">
        <f t="shared" si="196"/>
        <v>811752</v>
      </c>
      <c r="M2890" s="75" t="str">
        <f t="shared" si="197"/>
        <v/>
      </c>
      <c r="N2890" s="75"/>
      <c r="O2890" s="75"/>
      <c r="P2890" s="75"/>
      <c r="Q2890" s="75">
        <f>+VLOOKUP(K2890,'20,04,2023'!Q$20:R$1052,2,0)</f>
        <v>811752</v>
      </c>
      <c r="R2890" s="74">
        <f>Q2890-L2890</f>
        <v>0</v>
      </c>
      <c r="S2890" s="75" t="s">
        <v>8324</v>
      </c>
    </row>
    <row r="2891" spans="1:19" outlineLevel="1">
      <c r="A2891" s="75"/>
      <c r="B2891" s="69">
        <v>45010</v>
      </c>
      <c r="C2891" s="70" t="s">
        <v>4473</v>
      </c>
      <c r="D2891" s="70" t="s">
        <v>2256</v>
      </c>
      <c r="E2891" s="70" t="s">
        <v>3927</v>
      </c>
      <c r="F2891" s="71">
        <v>553467</v>
      </c>
      <c r="G2891" s="72" t="s">
        <v>2255</v>
      </c>
      <c r="H2891" s="71">
        <v>55347</v>
      </c>
      <c r="I2891" s="70" t="s">
        <v>2308</v>
      </c>
      <c r="J2891" s="70" t="s">
        <v>2309</v>
      </c>
      <c r="K2891" s="73">
        <f t="shared" si="195"/>
        <v>17485</v>
      </c>
      <c r="L2891" s="74">
        <f t="shared" si="196"/>
        <v>608814</v>
      </c>
      <c r="M2891" s="75" t="str">
        <f t="shared" si="197"/>
        <v/>
      </c>
      <c r="N2891" s="75"/>
      <c r="O2891" s="75"/>
      <c r="P2891" s="75"/>
      <c r="Q2891" s="75">
        <f>+VLOOKUP(K2891,'20,04,2023'!Q$20:R$1052,2,0)</f>
        <v>608814</v>
      </c>
      <c r="R2891" s="74">
        <f>Q2891-L2891</f>
        <v>0</v>
      </c>
      <c r="S2891" s="75" t="s">
        <v>8324</v>
      </c>
    </row>
    <row r="2892" spans="1:19" outlineLevel="1">
      <c r="A2892" s="75"/>
      <c r="B2892" s="69">
        <v>45010</v>
      </c>
      <c r="C2892" s="70" t="s">
        <v>4474</v>
      </c>
      <c r="D2892" s="70" t="s">
        <v>2256</v>
      </c>
      <c r="E2892" s="70" t="s">
        <v>3738</v>
      </c>
      <c r="F2892" s="71">
        <v>1176421</v>
      </c>
      <c r="G2892" s="72" t="s">
        <v>2255</v>
      </c>
      <c r="H2892" s="71">
        <v>117642</v>
      </c>
      <c r="I2892" s="70" t="s">
        <v>2308</v>
      </c>
      <c r="J2892" s="70" t="s">
        <v>2309</v>
      </c>
      <c r="K2892" s="73">
        <f t="shared" si="195"/>
        <v>17486</v>
      </c>
      <c r="L2892" s="74">
        <f t="shared" si="196"/>
        <v>1294063</v>
      </c>
      <c r="M2892" s="75" t="str">
        <f t="shared" si="197"/>
        <v/>
      </c>
      <c r="N2892" s="75"/>
      <c r="O2892" s="75"/>
      <c r="P2892" s="75"/>
      <c r="Q2892" s="75">
        <f>+VLOOKUP(K2892,'20,04,2023'!Q$20:R$1052,2,0)</f>
        <v>1294063</v>
      </c>
      <c r="R2892" s="74">
        <f>Q2892-L2892</f>
        <v>0</v>
      </c>
      <c r="S2892" s="75" t="s">
        <v>8324</v>
      </c>
    </row>
    <row r="2893" spans="1:19" hidden="1" outlineLevel="1">
      <c r="B2893" s="33">
        <v>45010</v>
      </c>
      <c r="C2893" s="34" t="s">
        <v>4475</v>
      </c>
      <c r="D2893" s="34" t="s">
        <v>2256</v>
      </c>
      <c r="E2893" s="34" t="s">
        <v>3738</v>
      </c>
      <c r="F2893" s="35">
        <v>519120</v>
      </c>
      <c r="G2893" s="36" t="s">
        <v>2255</v>
      </c>
      <c r="H2893" s="35">
        <v>51912</v>
      </c>
      <c r="I2893" s="34" t="s">
        <v>2308</v>
      </c>
      <c r="J2893" s="34" t="s">
        <v>2309</v>
      </c>
      <c r="K2893" s="50">
        <f t="shared" si="195"/>
        <v>17487</v>
      </c>
      <c r="L2893" s="38">
        <f t="shared" si="196"/>
        <v>571032</v>
      </c>
      <c r="M2893" t="str">
        <f t="shared" si="197"/>
        <v/>
      </c>
    </row>
    <row r="2894" spans="1:19" hidden="1">
      <c r="B2894" s="33">
        <v>45028</v>
      </c>
      <c r="C2894" s="34" t="s">
        <v>5988</v>
      </c>
      <c r="D2894" s="34" t="s">
        <v>7977</v>
      </c>
      <c r="E2894" s="34" t="s">
        <v>8006</v>
      </c>
      <c r="F2894" s="35">
        <v>-580445</v>
      </c>
      <c r="G2894" s="36" t="s">
        <v>2255</v>
      </c>
      <c r="H2894" s="35">
        <v>-58045</v>
      </c>
      <c r="I2894" s="34" t="s">
        <v>3176</v>
      </c>
      <c r="J2894" s="34" t="s">
        <v>7972</v>
      </c>
      <c r="K2894" s="50">
        <f t="shared" si="195"/>
        <v>826</v>
      </c>
      <c r="L2894" s="38">
        <f t="shared" si="196"/>
        <v>-638490</v>
      </c>
      <c r="M2894" t="str">
        <f t="shared" si="197"/>
        <v>HT</v>
      </c>
      <c r="Q2894" t="e">
        <f>+VLOOKUP(K2894,'22.04.2023'!O$182:P$408,2,0)</f>
        <v>#N/A</v>
      </c>
      <c r="R2894" s="38" t="e">
        <f>+L2894-Q2894</f>
        <v>#N/A</v>
      </c>
    </row>
    <row r="2895" spans="1:19">
      <c r="A2895" s="75"/>
      <c r="B2895" s="69">
        <v>45028</v>
      </c>
      <c r="C2895" s="70" t="s">
        <v>5990</v>
      </c>
      <c r="D2895" s="70" t="s">
        <v>7977</v>
      </c>
      <c r="E2895" s="70" t="s">
        <v>8007</v>
      </c>
      <c r="F2895" s="71">
        <v>-340738</v>
      </c>
      <c r="G2895" s="72" t="s">
        <v>2255</v>
      </c>
      <c r="H2895" s="71">
        <v>-34074</v>
      </c>
      <c r="I2895" s="70" t="s">
        <v>3176</v>
      </c>
      <c r="J2895" s="70" t="s">
        <v>7972</v>
      </c>
      <c r="K2895" s="73">
        <f t="shared" si="195"/>
        <v>838</v>
      </c>
      <c r="L2895" s="74">
        <f t="shared" si="196"/>
        <v>-374812</v>
      </c>
      <c r="M2895" s="75" t="str">
        <f t="shared" si="197"/>
        <v>HT</v>
      </c>
      <c r="N2895" s="75"/>
      <c r="O2895" s="75"/>
      <c r="P2895" s="75"/>
      <c r="Q2895" s="75">
        <f>+VLOOKUP(K2895,'20,04,2023'!Q$25:R$1054,2,0)</f>
        <v>-374812</v>
      </c>
      <c r="R2895" s="74">
        <f>+L2895-Q2895</f>
        <v>0</v>
      </c>
      <c r="S2895" s="75" t="s">
        <v>8323</v>
      </c>
    </row>
    <row r="2896" spans="1:19" outlineLevel="1">
      <c r="A2896" s="75"/>
      <c r="B2896" s="69">
        <v>45010</v>
      </c>
      <c r="C2896" s="70" t="s">
        <v>4478</v>
      </c>
      <c r="D2896" s="70" t="s">
        <v>2256</v>
      </c>
      <c r="E2896" s="70" t="s">
        <v>3367</v>
      </c>
      <c r="F2896" s="71">
        <v>922445</v>
      </c>
      <c r="G2896" s="72" t="s">
        <v>2255</v>
      </c>
      <c r="H2896" s="71">
        <v>92245</v>
      </c>
      <c r="I2896" s="70" t="s">
        <v>2308</v>
      </c>
      <c r="J2896" s="70" t="s">
        <v>2309</v>
      </c>
      <c r="K2896" s="73">
        <f t="shared" si="195"/>
        <v>17490</v>
      </c>
      <c r="L2896" s="74">
        <f t="shared" si="196"/>
        <v>1014690</v>
      </c>
      <c r="M2896" s="75" t="str">
        <f t="shared" si="197"/>
        <v/>
      </c>
      <c r="N2896" s="75"/>
      <c r="O2896" s="75"/>
      <c r="P2896" s="75"/>
      <c r="Q2896" s="75">
        <f>+VLOOKUP(K2896,'20,04,2023'!Q$20:R$1052,2,0)</f>
        <v>1014690</v>
      </c>
      <c r="R2896" s="74">
        <f>Q2896-L2896</f>
        <v>0</v>
      </c>
      <c r="S2896" s="75" t="s">
        <v>8324</v>
      </c>
    </row>
    <row r="2897" spans="1:19" hidden="1">
      <c r="B2897" s="33">
        <v>45043</v>
      </c>
      <c r="C2897" s="34" t="s">
        <v>8009</v>
      </c>
      <c r="D2897" s="34" t="s">
        <v>7977</v>
      </c>
      <c r="E2897" s="34" t="s">
        <v>8010</v>
      </c>
      <c r="F2897" s="35">
        <v>-453750</v>
      </c>
      <c r="G2897" s="36" t="s">
        <v>2255</v>
      </c>
      <c r="H2897" s="35">
        <v>-45375</v>
      </c>
      <c r="I2897" s="34" t="s">
        <v>3176</v>
      </c>
      <c r="J2897" s="34" t="s">
        <v>7972</v>
      </c>
      <c r="K2897" s="50">
        <f t="shared" si="195"/>
        <v>950</v>
      </c>
      <c r="L2897" s="38">
        <f t="shared" si="196"/>
        <v>-499125</v>
      </c>
      <c r="M2897" t="str">
        <f t="shared" si="197"/>
        <v>HT</v>
      </c>
      <c r="Q2897" t="e">
        <f>+VLOOKUP(K2897,'22.04.2023'!O$182:P$408,2,0)</f>
        <v>#N/A</v>
      </c>
      <c r="R2897" s="38" t="e">
        <f>+L2897-Q2897</f>
        <v>#N/A</v>
      </c>
    </row>
    <row r="2898" spans="1:19" hidden="1" outlineLevel="1">
      <c r="B2898" s="33">
        <v>45010</v>
      </c>
      <c r="C2898" s="34" t="s">
        <v>4480</v>
      </c>
      <c r="D2898" s="34" t="s">
        <v>2256</v>
      </c>
      <c r="E2898" s="34" t="s">
        <v>3413</v>
      </c>
      <c r="F2898" s="35">
        <v>519120</v>
      </c>
      <c r="G2898" s="36" t="s">
        <v>2255</v>
      </c>
      <c r="H2898" s="35">
        <v>51912</v>
      </c>
      <c r="I2898" s="34" t="s">
        <v>2308</v>
      </c>
      <c r="J2898" s="34" t="s">
        <v>2309</v>
      </c>
      <c r="K2898" s="50">
        <f t="shared" si="195"/>
        <v>17492</v>
      </c>
      <c r="L2898" s="38">
        <f t="shared" si="196"/>
        <v>571032</v>
      </c>
      <c r="M2898" t="str">
        <f t="shared" si="197"/>
        <v/>
      </c>
    </row>
    <row r="2899" spans="1:19" hidden="1" collapsed="1">
      <c r="B2899" s="33">
        <v>44930</v>
      </c>
      <c r="C2899" s="34" t="s">
        <v>5314</v>
      </c>
      <c r="D2899" s="34" t="s">
        <v>8015</v>
      </c>
      <c r="E2899" s="34" t="s">
        <v>5481</v>
      </c>
      <c r="F2899" s="35">
        <v>-183150</v>
      </c>
      <c r="G2899" s="36" t="s">
        <v>2568</v>
      </c>
      <c r="H2899" s="35">
        <v>-14652</v>
      </c>
      <c r="I2899" s="34" t="s">
        <v>8013</v>
      </c>
      <c r="J2899" s="34" t="s">
        <v>8014</v>
      </c>
      <c r="K2899" s="50">
        <f t="shared" si="195"/>
        <v>20</v>
      </c>
      <c r="L2899" s="38">
        <f t="shared" si="196"/>
        <v>-197802</v>
      </c>
      <c r="M2899" t="str">
        <f t="shared" si="197"/>
        <v>HT</v>
      </c>
      <c r="Q2899" t="e">
        <f>+VLOOKUP(K2899,'22.04.2023'!O$182:P$408,2,0)</f>
        <v>#N/A</v>
      </c>
      <c r="R2899" s="38" t="e">
        <f>+L2899-Q2899</f>
        <v>#N/A</v>
      </c>
    </row>
    <row r="2900" spans="1:19" hidden="1" outlineLevel="1">
      <c r="B2900" s="33">
        <v>45010</v>
      </c>
      <c r="C2900" s="34" t="s">
        <v>4482</v>
      </c>
      <c r="D2900" s="34" t="s">
        <v>2256</v>
      </c>
      <c r="E2900" s="34" t="s">
        <v>3933</v>
      </c>
      <c r="F2900" s="35">
        <v>519120</v>
      </c>
      <c r="G2900" s="36" t="s">
        <v>2255</v>
      </c>
      <c r="H2900" s="35">
        <v>51912</v>
      </c>
      <c r="I2900" s="34" t="s">
        <v>2308</v>
      </c>
      <c r="J2900" s="34" t="s">
        <v>2309</v>
      </c>
      <c r="K2900" s="50">
        <f t="shared" si="195"/>
        <v>17494</v>
      </c>
      <c r="L2900" s="38">
        <f t="shared" si="196"/>
        <v>571032</v>
      </c>
      <c r="M2900" t="str">
        <f t="shared" si="197"/>
        <v/>
      </c>
    </row>
    <row r="2901" spans="1:19" outlineLevel="1">
      <c r="A2901" s="75"/>
      <c r="B2901" s="69">
        <v>45010</v>
      </c>
      <c r="C2901" s="70" t="s">
        <v>4483</v>
      </c>
      <c r="D2901" s="70" t="s">
        <v>2256</v>
      </c>
      <c r="E2901" s="70" t="s">
        <v>3851</v>
      </c>
      <c r="F2901" s="71">
        <v>705836</v>
      </c>
      <c r="G2901" s="72" t="s">
        <v>2255</v>
      </c>
      <c r="H2901" s="71">
        <v>70584</v>
      </c>
      <c r="I2901" s="70" t="s">
        <v>2308</v>
      </c>
      <c r="J2901" s="70" t="s">
        <v>2309</v>
      </c>
      <c r="K2901" s="73">
        <f t="shared" si="195"/>
        <v>17496</v>
      </c>
      <c r="L2901" s="74">
        <f t="shared" si="196"/>
        <v>776420</v>
      </c>
      <c r="M2901" s="75" t="str">
        <f t="shared" si="197"/>
        <v/>
      </c>
      <c r="N2901" s="75"/>
      <c r="O2901" s="75"/>
      <c r="P2901" s="75"/>
      <c r="Q2901" s="75">
        <f>+VLOOKUP(K2901,'20,04,2023'!Q$20:R$1052,2,0)</f>
        <v>776420</v>
      </c>
      <c r="R2901" s="74">
        <f>Q2901-L2901</f>
        <v>0</v>
      </c>
      <c r="S2901" s="75" t="s">
        <v>8324</v>
      </c>
    </row>
    <row r="2902" spans="1:19" outlineLevel="1">
      <c r="A2902" s="75"/>
      <c r="B2902" s="69">
        <v>45010</v>
      </c>
      <c r="C2902" s="70" t="s">
        <v>4484</v>
      </c>
      <c r="D2902" s="70" t="s">
        <v>2256</v>
      </c>
      <c r="E2902" s="70" t="s">
        <v>2648</v>
      </c>
      <c r="F2902" s="71">
        <v>1085584</v>
      </c>
      <c r="G2902" s="72" t="s">
        <v>2255</v>
      </c>
      <c r="H2902" s="71">
        <v>108558</v>
      </c>
      <c r="I2902" s="70" t="s">
        <v>2308</v>
      </c>
      <c r="J2902" s="70" t="s">
        <v>2309</v>
      </c>
      <c r="K2902" s="73">
        <f t="shared" si="195"/>
        <v>17500</v>
      </c>
      <c r="L2902" s="74">
        <f t="shared" si="196"/>
        <v>1194142</v>
      </c>
      <c r="M2902" s="75" t="str">
        <f t="shared" si="197"/>
        <v/>
      </c>
      <c r="N2902" s="75"/>
      <c r="O2902" s="75"/>
      <c r="P2902" s="75"/>
      <c r="Q2902" s="75">
        <f>+VLOOKUP(K2902,'20,04,2023'!Q$20:R$1052,2,0)</f>
        <v>1194142</v>
      </c>
      <c r="R2902" s="74">
        <f>Q2902-L2902</f>
        <v>0</v>
      </c>
      <c r="S2902" s="75" t="s">
        <v>8324</v>
      </c>
    </row>
    <row r="2903" spans="1:19" outlineLevel="1">
      <c r="A2903" s="75"/>
      <c r="B2903" s="69">
        <v>45010</v>
      </c>
      <c r="C2903" s="70" t="s">
        <v>4485</v>
      </c>
      <c r="D2903" s="70" t="s">
        <v>2256</v>
      </c>
      <c r="E2903" s="70" t="s">
        <v>2460</v>
      </c>
      <c r="F2903" s="71">
        <v>555290</v>
      </c>
      <c r="G2903" s="72" t="s">
        <v>2255</v>
      </c>
      <c r="H2903" s="71">
        <v>55529</v>
      </c>
      <c r="I2903" s="70" t="s">
        <v>2308</v>
      </c>
      <c r="J2903" s="70" t="s">
        <v>2309</v>
      </c>
      <c r="K2903" s="73">
        <f t="shared" si="195"/>
        <v>17501</v>
      </c>
      <c r="L2903" s="74">
        <f t="shared" si="196"/>
        <v>610819</v>
      </c>
      <c r="M2903" s="75" t="str">
        <f t="shared" si="197"/>
        <v/>
      </c>
      <c r="N2903" s="75"/>
      <c r="O2903" s="75"/>
      <c r="P2903" s="75"/>
      <c r="Q2903" s="75">
        <f>+VLOOKUP(K2903,'20,04,2023'!Q$20:R$1052,2,0)</f>
        <v>610819</v>
      </c>
      <c r="R2903" s="74">
        <f>Q2903-L2903</f>
        <v>0</v>
      </c>
      <c r="S2903" s="75" t="s">
        <v>8324</v>
      </c>
    </row>
    <row r="2904" spans="1:19" outlineLevel="1">
      <c r="A2904" s="75"/>
      <c r="B2904" s="69">
        <v>45010</v>
      </c>
      <c r="C2904" s="70" t="s">
        <v>6806</v>
      </c>
      <c r="D2904" s="70" t="s">
        <v>2256</v>
      </c>
      <c r="E2904" s="70" t="s">
        <v>6524</v>
      </c>
      <c r="F2904" s="71">
        <v>2231516</v>
      </c>
      <c r="G2904" s="72" t="s">
        <v>2255</v>
      </c>
      <c r="H2904" s="71">
        <v>223152</v>
      </c>
      <c r="I2904" s="70" t="s">
        <v>2265</v>
      </c>
      <c r="J2904" s="70" t="s">
        <v>2266</v>
      </c>
      <c r="K2904" s="73">
        <f t="shared" si="195"/>
        <v>17502</v>
      </c>
      <c r="L2904" s="74">
        <f t="shared" si="196"/>
        <v>2454668</v>
      </c>
      <c r="M2904" s="75" t="str">
        <f t="shared" si="197"/>
        <v/>
      </c>
      <c r="N2904" s="75"/>
      <c r="O2904" s="75"/>
      <c r="P2904" s="75"/>
      <c r="Q2904" s="75">
        <f>+VLOOKUP(K2904,'20,04,2023'!Q$20:R$1052,2,0)</f>
        <v>2454668</v>
      </c>
      <c r="R2904" s="74">
        <f>Q2904-L2904</f>
        <v>0</v>
      </c>
      <c r="S2904" s="75" t="s">
        <v>8324</v>
      </c>
    </row>
    <row r="2905" spans="1:19" hidden="1" outlineLevel="1">
      <c r="B2905" s="33">
        <v>45010</v>
      </c>
      <c r="C2905" s="34" t="s">
        <v>4486</v>
      </c>
      <c r="D2905" s="34" t="s">
        <v>2256</v>
      </c>
      <c r="E2905" s="34" t="s">
        <v>3900</v>
      </c>
      <c r="F2905" s="35">
        <v>367155</v>
      </c>
      <c r="G2905" s="36" t="s">
        <v>2255</v>
      </c>
      <c r="H2905" s="35">
        <v>36716</v>
      </c>
      <c r="I2905" s="34" t="s">
        <v>2308</v>
      </c>
      <c r="J2905" s="34" t="s">
        <v>2309</v>
      </c>
      <c r="K2905" s="50">
        <f t="shared" si="195"/>
        <v>17508</v>
      </c>
      <c r="L2905" s="38">
        <f t="shared" si="196"/>
        <v>403871</v>
      </c>
      <c r="M2905" t="str">
        <f t="shared" si="197"/>
        <v/>
      </c>
    </row>
    <row r="2906" spans="1:19" hidden="1">
      <c r="B2906" s="33">
        <v>44960</v>
      </c>
      <c r="C2906" s="34" t="s">
        <v>5497</v>
      </c>
      <c r="D2906" s="34" t="s">
        <v>8015</v>
      </c>
      <c r="E2906" s="34" t="s">
        <v>8028</v>
      </c>
      <c r="F2906" s="35">
        <v>-888360</v>
      </c>
      <c r="G2906" s="36" t="s">
        <v>2568</v>
      </c>
      <c r="H2906" s="35">
        <v>-71069</v>
      </c>
      <c r="I2906" s="34" t="s">
        <v>8013</v>
      </c>
      <c r="J2906" s="34" t="s">
        <v>8014</v>
      </c>
      <c r="K2906" s="50">
        <f t="shared" si="195"/>
        <v>237</v>
      </c>
      <c r="L2906" s="38">
        <f t="shared" si="196"/>
        <v>-959429</v>
      </c>
      <c r="M2906" t="str">
        <f t="shared" si="197"/>
        <v>HT</v>
      </c>
      <c r="Q2906" t="e">
        <f>+VLOOKUP(K2906,'22.04.2023'!O$182:P$408,2,0)</f>
        <v>#N/A</v>
      </c>
      <c r="R2906" s="38" t="e">
        <f>+L2906-Q2906</f>
        <v>#N/A</v>
      </c>
    </row>
    <row r="2907" spans="1:19" hidden="1">
      <c r="B2907" s="33">
        <v>44963</v>
      </c>
      <c r="C2907" s="34" t="s">
        <v>5509</v>
      </c>
      <c r="D2907" s="34" t="s">
        <v>8015</v>
      </c>
      <c r="E2907" s="34" t="s">
        <v>8028</v>
      </c>
      <c r="F2907" s="35">
        <v>-594000</v>
      </c>
      <c r="G2907" s="36" t="s">
        <v>2568</v>
      </c>
      <c r="H2907" s="35">
        <v>-47520</v>
      </c>
      <c r="I2907" s="34" t="s">
        <v>8013</v>
      </c>
      <c r="J2907" s="34" t="s">
        <v>8014</v>
      </c>
      <c r="K2907" s="50">
        <f t="shared" si="195"/>
        <v>243</v>
      </c>
      <c r="L2907" s="38">
        <f t="shared" si="196"/>
        <v>-641520</v>
      </c>
      <c r="M2907" t="str">
        <f t="shared" si="197"/>
        <v>HT</v>
      </c>
      <c r="Q2907" t="e">
        <f>+VLOOKUP(K2907,'22.04.2023'!O$182:P$408,2,0)</f>
        <v>#N/A</v>
      </c>
      <c r="R2907" s="38" t="e">
        <f>+L2907-Q2907</f>
        <v>#N/A</v>
      </c>
    </row>
    <row r="2908" spans="1:19" outlineLevel="1">
      <c r="A2908" s="75"/>
      <c r="B2908" s="69">
        <v>45010</v>
      </c>
      <c r="C2908" s="70" t="s">
        <v>4488</v>
      </c>
      <c r="D2908" s="70" t="s">
        <v>2256</v>
      </c>
      <c r="E2908" s="70" t="s">
        <v>4489</v>
      </c>
      <c r="F2908" s="71">
        <v>927952</v>
      </c>
      <c r="G2908" s="72" t="s">
        <v>2255</v>
      </c>
      <c r="H2908" s="71">
        <v>92795</v>
      </c>
      <c r="I2908" s="70" t="s">
        <v>2314</v>
      </c>
      <c r="J2908" s="70" t="s">
        <v>2315</v>
      </c>
      <c r="K2908" s="73">
        <f t="shared" si="195"/>
        <v>17511</v>
      </c>
      <c r="L2908" s="74">
        <f t="shared" si="196"/>
        <v>1020747</v>
      </c>
      <c r="M2908" s="75" t="str">
        <f t="shared" si="197"/>
        <v/>
      </c>
      <c r="N2908" s="75"/>
      <c r="O2908" s="75"/>
      <c r="P2908" s="75"/>
      <c r="Q2908" s="75">
        <f>+VLOOKUP(K2908,'20,04,2023'!Q$20:R$1052,2,0)</f>
        <v>1020747</v>
      </c>
      <c r="R2908" s="74">
        <f>Q2908-L2908</f>
        <v>0</v>
      </c>
      <c r="S2908" s="75" t="s">
        <v>8324</v>
      </c>
    </row>
    <row r="2909" spans="1:19" outlineLevel="1">
      <c r="A2909" s="75"/>
      <c r="B2909" s="69">
        <v>45010</v>
      </c>
      <c r="C2909" s="70" t="s">
        <v>4490</v>
      </c>
      <c r="D2909" s="70" t="s">
        <v>2256</v>
      </c>
      <c r="E2909" s="70" t="s">
        <v>4059</v>
      </c>
      <c r="F2909" s="71">
        <v>774244</v>
      </c>
      <c r="G2909" s="72" t="s">
        <v>2255</v>
      </c>
      <c r="H2909" s="71">
        <v>77424</v>
      </c>
      <c r="I2909" s="70" t="s">
        <v>2308</v>
      </c>
      <c r="J2909" s="70" t="s">
        <v>2309</v>
      </c>
      <c r="K2909" s="73">
        <f t="shared" si="195"/>
        <v>17519</v>
      </c>
      <c r="L2909" s="74">
        <f t="shared" si="196"/>
        <v>851668</v>
      </c>
      <c r="M2909" s="75" t="str">
        <f t="shared" si="197"/>
        <v/>
      </c>
      <c r="N2909" s="75"/>
      <c r="O2909" s="75"/>
      <c r="P2909" s="75"/>
      <c r="Q2909" s="75">
        <f>+VLOOKUP(K2909,'20,04,2023'!Q$20:R$1052,2,0)</f>
        <v>851668</v>
      </c>
      <c r="R2909" s="74">
        <f>Q2909-L2909</f>
        <v>0</v>
      </c>
      <c r="S2909" s="75" t="s">
        <v>8324</v>
      </c>
    </row>
    <row r="2910" spans="1:19" outlineLevel="1">
      <c r="A2910" s="75"/>
      <c r="B2910" s="69">
        <v>45010</v>
      </c>
      <c r="C2910" s="70" t="s">
        <v>4491</v>
      </c>
      <c r="D2910" s="70" t="s">
        <v>2256</v>
      </c>
      <c r="E2910" s="70" t="s">
        <v>3466</v>
      </c>
      <c r="F2910" s="71">
        <v>1768685</v>
      </c>
      <c r="G2910" s="72" t="s">
        <v>2255</v>
      </c>
      <c r="H2910" s="71">
        <v>176869</v>
      </c>
      <c r="I2910" s="70" t="s">
        <v>2308</v>
      </c>
      <c r="J2910" s="70" t="s">
        <v>2309</v>
      </c>
      <c r="K2910" s="73">
        <f t="shared" si="195"/>
        <v>17521</v>
      </c>
      <c r="L2910" s="74">
        <f t="shared" si="196"/>
        <v>1945554</v>
      </c>
      <c r="M2910" s="75" t="str">
        <f t="shared" si="197"/>
        <v/>
      </c>
      <c r="N2910" s="75"/>
      <c r="O2910" s="75"/>
      <c r="P2910" s="75"/>
      <c r="Q2910" s="75">
        <f>+VLOOKUP(K2910,'20,04,2023'!Q$20:R$1052,2,0)</f>
        <v>1945554</v>
      </c>
      <c r="R2910" s="74">
        <f>Q2910-L2910</f>
        <v>0</v>
      </c>
      <c r="S2910" s="75" t="s">
        <v>8324</v>
      </c>
    </row>
    <row r="2911" spans="1:19" outlineLevel="1">
      <c r="A2911" s="75"/>
      <c r="B2911" s="69">
        <v>45010</v>
      </c>
      <c r="C2911" s="70" t="s">
        <v>4492</v>
      </c>
      <c r="D2911" s="70" t="s">
        <v>2256</v>
      </c>
      <c r="E2911" s="70" t="s">
        <v>3641</v>
      </c>
      <c r="F2911" s="71">
        <v>806200</v>
      </c>
      <c r="G2911" s="72" t="s">
        <v>2255</v>
      </c>
      <c r="H2911" s="71">
        <v>80620</v>
      </c>
      <c r="I2911" s="70" t="s">
        <v>2265</v>
      </c>
      <c r="J2911" s="70" t="s">
        <v>2266</v>
      </c>
      <c r="K2911" s="73">
        <f t="shared" si="195"/>
        <v>17523</v>
      </c>
      <c r="L2911" s="74">
        <f t="shared" si="196"/>
        <v>886820</v>
      </c>
      <c r="M2911" s="75" t="str">
        <f t="shared" si="197"/>
        <v/>
      </c>
      <c r="N2911" s="75"/>
      <c r="O2911" s="75"/>
      <c r="P2911" s="75"/>
      <c r="Q2911" s="75">
        <f>+VLOOKUP(K2911,'20,04,2023'!Q$20:R$1052,2,0)</f>
        <v>886820</v>
      </c>
      <c r="R2911" s="74">
        <f>Q2911-L2911</f>
        <v>0</v>
      </c>
      <c r="S2911" s="75" t="s">
        <v>8324</v>
      </c>
    </row>
    <row r="2912" spans="1:19" outlineLevel="1">
      <c r="A2912" s="75"/>
      <c r="B2912" s="69">
        <v>45012</v>
      </c>
      <c r="C2912" s="76" t="s">
        <v>4493</v>
      </c>
      <c r="D2912" s="70" t="s">
        <v>4494</v>
      </c>
      <c r="E2912" s="70" t="s">
        <v>4495</v>
      </c>
      <c r="F2912" s="71">
        <v>-237237</v>
      </c>
      <c r="G2912" s="72" t="s">
        <v>2255</v>
      </c>
      <c r="H2912" s="71">
        <f>+F2912*G2912</f>
        <v>-23723.7</v>
      </c>
      <c r="I2912" s="70" t="s">
        <v>4496</v>
      </c>
      <c r="J2912" s="70">
        <v>3900895373</v>
      </c>
      <c r="K2912" s="75">
        <v>419</v>
      </c>
      <c r="L2912" s="74">
        <f t="shared" si="196"/>
        <v>-260960.7</v>
      </c>
      <c r="M2912" s="75" t="str">
        <f t="shared" si="197"/>
        <v>HT</v>
      </c>
      <c r="N2912" s="75"/>
      <c r="O2912" s="75"/>
      <c r="P2912" s="75"/>
      <c r="Q2912" s="75">
        <f>+VLOOKUP(K2912,'20,04,2023'!Q$25:R$1054,2,0)</f>
        <v>-260961</v>
      </c>
      <c r="R2912" s="74">
        <f t="shared" ref="R2912:R2919" si="198">+L2912-Q2912</f>
        <v>0.29999999998835847</v>
      </c>
      <c r="S2912" s="75" t="s">
        <v>8323</v>
      </c>
    </row>
    <row r="2913" spans="1:19" outlineLevel="1">
      <c r="A2913" s="75"/>
      <c r="B2913" s="69">
        <v>45012</v>
      </c>
      <c r="C2913" s="70" t="s">
        <v>6807</v>
      </c>
      <c r="D2913" s="70" t="s">
        <v>4794</v>
      </c>
      <c r="E2913" s="70" t="s">
        <v>6808</v>
      </c>
      <c r="F2913" s="71">
        <v>-462072</v>
      </c>
      <c r="G2913" s="72" t="s">
        <v>2255</v>
      </c>
      <c r="H2913" s="71">
        <v>-46207</v>
      </c>
      <c r="I2913" s="70" t="s">
        <v>2512</v>
      </c>
      <c r="J2913" s="70" t="s">
        <v>2513</v>
      </c>
      <c r="K2913" s="75">
        <f t="shared" ref="K2913:K2976" si="199">+C2913*1</f>
        <v>225</v>
      </c>
      <c r="L2913" s="74">
        <f t="shared" si="196"/>
        <v>-508279</v>
      </c>
      <c r="M2913" s="75" t="str">
        <f t="shared" si="197"/>
        <v>HT</v>
      </c>
      <c r="N2913" s="75"/>
      <c r="O2913" s="75"/>
      <c r="P2913" s="75"/>
      <c r="Q2913" s="75">
        <f>+VLOOKUP(K2913,'20,04,2023'!Q$25:R$1054,2,0)</f>
        <v>-508279</v>
      </c>
      <c r="R2913" s="74">
        <f t="shared" si="198"/>
        <v>0</v>
      </c>
      <c r="S2913" s="75" t="s">
        <v>8323</v>
      </c>
    </row>
    <row r="2914" spans="1:19" outlineLevel="1">
      <c r="A2914" s="75"/>
      <c r="B2914" s="69">
        <v>45012</v>
      </c>
      <c r="C2914" s="70" t="s">
        <v>6809</v>
      </c>
      <c r="D2914" s="70" t="s">
        <v>4794</v>
      </c>
      <c r="E2914" s="70" t="s">
        <v>5481</v>
      </c>
      <c r="F2914" s="71">
        <v>-883780</v>
      </c>
      <c r="G2914" s="72" t="s">
        <v>2255</v>
      </c>
      <c r="H2914" s="71">
        <v>-88378</v>
      </c>
      <c r="I2914" s="70" t="s">
        <v>2512</v>
      </c>
      <c r="J2914" s="70" t="s">
        <v>2513</v>
      </c>
      <c r="K2914" s="75">
        <f t="shared" si="199"/>
        <v>230</v>
      </c>
      <c r="L2914" s="74">
        <f t="shared" si="196"/>
        <v>-972158</v>
      </c>
      <c r="M2914" s="75" t="str">
        <f t="shared" si="197"/>
        <v>HT</v>
      </c>
      <c r="N2914" s="75"/>
      <c r="O2914" s="75"/>
      <c r="P2914" s="75"/>
      <c r="Q2914" s="75">
        <v>-972158</v>
      </c>
      <c r="R2914" s="74">
        <f t="shared" si="198"/>
        <v>0</v>
      </c>
      <c r="S2914" s="75" t="s">
        <v>8323</v>
      </c>
    </row>
    <row r="2915" spans="1:19" outlineLevel="1">
      <c r="A2915" s="75"/>
      <c r="B2915" s="69">
        <v>45012</v>
      </c>
      <c r="C2915" s="70" t="s">
        <v>6810</v>
      </c>
      <c r="D2915" s="70" t="s">
        <v>4794</v>
      </c>
      <c r="E2915" s="70" t="s">
        <v>5481</v>
      </c>
      <c r="F2915" s="71">
        <v>-475862</v>
      </c>
      <c r="G2915" s="72" t="s">
        <v>2255</v>
      </c>
      <c r="H2915" s="71">
        <v>-47586</v>
      </c>
      <c r="I2915" s="70" t="s">
        <v>2512</v>
      </c>
      <c r="J2915" s="70" t="s">
        <v>2513</v>
      </c>
      <c r="K2915" s="75">
        <f t="shared" si="199"/>
        <v>231</v>
      </c>
      <c r="L2915" s="74">
        <f t="shared" si="196"/>
        <v>-523448</v>
      </c>
      <c r="M2915" s="75" t="str">
        <f t="shared" si="197"/>
        <v>HT</v>
      </c>
      <c r="N2915" s="75"/>
      <c r="O2915" s="75"/>
      <c r="P2915" s="75"/>
      <c r="Q2915" s="75">
        <f>+VLOOKUP(K2915,'20,04,2023'!Q$25:R$1054,2,0)</f>
        <v>-523448</v>
      </c>
      <c r="R2915" s="74">
        <f t="shared" si="198"/>
        <v>0</v>
      </c>
      <c r="S2915" s="75" t="s">
        <v>8323</v>
      </c>
    </row>
    <row r="2916" spans="1:19" outlineLevel="1">
      <c r="A2916" s="75"/>
      <c r="B2916" s="69">
        <v>45012</v>
      </c>
      <c r="C2916" s="70" t="s">
        <v>6540</v>
      </c>
      <c r="D2916" s="70" t="s">
        <v>5277</v>
      </c>
      <c r="E2916" s="70" t="s">
        <v>5481</v>
      </c>
      <c r="F2916" s="71">
        <v>-406599</v>
      </c>
      <c r="G2916" s="72" t="s">
        <v>2255</v>
      </c>
      <c r="H2916" s="71">
        <v>-40660</v>
      </c>
      <c r="I2916" s="70" t="s">
        <v>2609</v>
      </c>
      <c r="J2916" s="70" t="s">
        <v>2610</v>
      </c>
      <c r="K2916" s="75">
        <f t="shared" si="199"/>
        <v>315</v>
      </c>
      <c r="L2916" s="74">
        <f t="shared" si="196"/>
        <v>-447259</v>
      </c>
      <c r="M2916" s="75" t="str">
        <f t="shared" si="197"/>
        <v>HT</v>
      </c>
      <c r="N2916" s="75"/>
      <c r="O2916" s="75"/>
      <c r="P2916" s="75"/>
      <c r="Q2916" s="75">
        <f>+VLOOKUP(K2916,'20,04,2023'!Q$25:R$1054,2,0)</f>
        <v>-447259</v>
      </c>
      <c r="R2916" s="74">
        <f t="shared" si="198"/>
        <v>0</v>
      </c>
      <c r="S2916" s="75" t="s">
        <v>8323</v>
      </c>
    </row>
    <row r="2917" spans="1:19" outlineLevel="1">
      <c r="A2917" s="75"/>
      <c r="B2917" s="69">
        <v>45012</v>
      </c>
      <c r="C2917" s="70" t="s">
        <v>6811</v>
      </c>
      <c r="D2917" s="70" t="s">
        <v>6447</v>
      </c>
      <c r="E2917" s="70" t="s">
        <v>5481</v>
      </c>
      <c r="F2917" s="71">
        <v>-119066</v>
      </c>
      <c r="G2917" s="72" t="s">
        <v>2255</v>
      </c>
      <c r="H2917" s="71">
        <v>-11907</v>
      </c>
      <c r="I2917" s="70" t="s">
        <v>2599</v>
      </c>
      <c r="J2917" s="70" t="s">
        <v>2600</v>
      </c>
      <c r="K2917" s="75">
        <f t="shared" si="199"/>
        <v>343</v>
      </c>
      <c r="L2917" s="74">
        <f t="shared" si="196"/>
        <v>-130973</v>
      </c>
      <c r="M2917" s="75" t="str">
        <f t="shared" si="197"/>
        <v>HT</v>
      </c>
      <c r="N2917" s="75"/>
      <c r="O2917" s="75"/>
      <c r="P2917" s="75"/>
      <c r="Q2917" s="75">
        <f>+VLOOKUP(K2917,'20,04,2023'!Q$25:R$1054,2,0)</f>
        <v>-130973</v>
      </c>
      <c r="R2917" s="74">
        <f t="shared" si="198"/>
        <v>0</v>
      </c>
      <c r="S2917" s="75" t="s">
        <v>8323</v>
      </c>
    </row>
    <row r="2918" spans="1:19" outlineLevel="1">
      <c r="A2918" s="75"/>
      <c r="B2918" s="69">
        <v>45012</v>
      </c>
      <c r="C2918" s="70" t="s">
        <v>6812</v>
      </c>
      <c r="D2918" s="70" t="s">
        <v>4993</v>
      </c>
      <c r="E2918" s="70" t="s">
        <v>6813</v>
      </c>
      <c r="F2918" s="71">
        <v>-368175</v>
      </c>
      <c r="G2918" s="72" t="s">
        <v>2255</v>
      </c>
      <c r="H2918" s="71">
        <v>-36818</v>
      </c>
      <c r="I2918" s="70" t="s">
        <v>2475</v>
      </c>
      <c r="J2918" s="70" t="s">
        <v>2476</v>
      </c>
      <c r="K2918" s="75">
        <f t="shared" si="199"/>
        <v>540</v>
      </c>
      <c r="L2918" s="74">
        <f t="shared" si="196"/>
        <v>-404993</v>
      </c>
      <c r="M2918" s="75" t="str">
        <f t="shared" si="197"/>
        <v>HT</v>
      </c>
      <c r="N2918" s="75"/>
      <c r="O2918" s="75"/>
      <c r="P2918" s="75"/>
      <c r="Q2918" s="75">
        <f>+VLOOKUP(K2918,'20,04,2023'!Q$25:R$1054,2,0)</f>
        <v>-404993</v>
      </c>
      <c r="R2918" s="74">
        <f t="shared" si="198"/>
        <v>0</v>
      </c>
      <c r="S2918" s="75" t="s">
        <v>8323</v>
      </c>
    </row>
    <row r="2919" spans="1:19" hidden="1">
      <c r="B2919" s="33">
        <v>44998</v>
      </c>
      <c r="C2919" s="34" t="s">
        <v>5937</v>
      </c>
      <c r="D2919" s="34" t="s">
        <v>8015</v>
      </c>
      <c r="E2919" s="34" t="s">
        <v>8028</v>
      </c>
      <c r="F2919" s="35">
        <v>-616974</v>
      </c>
      <c r="G2919" s="36" t="s">
        <v>2255</v>
      </c>
      <c r="H2919" s="35">
        <v>-61697</v>
      </c>
      <c r="I2919" s="34" t="s">
        <v>8013</v>
      </c>
      <c r="J2919" s="34" t="s">
        <v>8014</v>
      </c>
      <c r="K2919" s="50">
        <f t="shared" si="199"/>
        <v>742</v>
      </c>
      <c r="L2919" s="38">
        <f t="shared" si="196"/>
        <v>-678671</v>
      </c>
      <c r="M2919" t="str">
        <f t="shared" si="197"/>
        <v>HT</v>
      </c>
      <c r="Q2919" t="e">
        <f>+VLOOKUP(K2919,'22.04.2023'!O$182:P$408,2,0)</f>
        <v>#N/A</v>
      </c>
      <c r="R2919" s="38" t="e">
        <f t="shared" si="198"/>
        <v>#N/A</v>
      </c>
    </row>
    <row r="2920" spans="1:19" hidden="1" outlineLevel="1">
      <c r="B2920" s="33">
        <v>45012</v>
      </c>
      <c r="C2920" s="34" t="s">
        <v>4499</v>
      </c>
      <c r="D2920" s="34" t="s">
        <v>3460</v>
      </c>
      <c r="E2920" s="34" t="s">
        <v>4500</v>
      </c>
      <c r="F2920" s="35">
        <v>-88200</v>
      </c>
      <c r="G2920" s="36" t="s">
        <v>2255</v>
      </c>
      <c r="H2920" s="35">
        <v>-8820</v>
      </c>
      <c r="I2920" s="34" t="s">
        <v>2308</v>
      </c>
      <c r="J2920" s="34" t="s">
        <v>2309</v>
      </c>
      <c r="K2920">
        <f t="shared" si="199"/>
        <v>10788</v>
      </c>
      <c r="L2920" s="38">
        <f t="shared" si="196"/>
        <v>-97020</v>
      </c>
      <c r="M2920" t="str">
        <f t="shared" si="197"/>
        <v>HT</v>
      </c>
      <c r="Q2920" t="e">
        <f>+VLOOKUP(K2920,'22.04.2023'!O$182:P$408,2,0)</f>
        <v>#N/A</v>
      </c>
    </row>
    <row r="2921" spans="1:19" outlineLevel="1">
      <c r="A2921" s="75"/>
      <c r="B2921" s="69">
        <v>45012</v>
      </c>
      <c r="C2921" s="70" t="s">
        <v>6814</v>
      </c>
      <c r="D2921" s="70" t="s">
        <v>3460</v>
      </c>
      <c r="E2921" s="70" t="s">
        <v>6815</v>
      </c>
      <c r="F2921" s="71">
        <v>-73431</v>
      </c>
      <c r="G2921" s="72" t="s">
        <v>2255</v>
      </c>
      <c r="H2921" s="71">
        <v>-7343</v>
      </c>
      <c r="I2921" s="70" t="s">
        <v>2308</v>
      </c>
      <c r="J2921" s="70" t="s">
        <v>2309</v>
      </c>
      <c r="K2921" s="75">
        <f t="shared" si="199"/>
        <v>10851</v>
      </c>
      <c r="L2921" s="74">
        <f t="shared" si="196"/>
        <v>-80774</v>
      </c>
      <c r="M2921" s="75" t="str">
        <f t="shared" si="197"/>
        <v>HT</v>
      </c>
      <c r="N2921" s="75"/>
      <c r="O2921" s="75"/>
      <c r="P2921" s="75"/>
      <c r="Q2921" s="75">
        <f>+VLOOKUP(K2921,'20,04,2023'!Q$25:R$1054,2,0)</f>
        <v>-80774</v>
      </c>
      <c r="R2921" s="74">
        <f t="shared" ref="R2921:R2927" si="200">+L2921-Q2921</f>
        <v>0</v>
      </c>
      <c r="S2921" s="75" t="s">
        <v>8323</v>
      </c>
    </row>
    <row r="2922" spans="1:19" outlineLevel="1">
      <c r="A2922" s="75"/>
      <c r="B2922" s="69">
        <v>45012</v>
      </c>
      <c r="C2922" s="70" t="s">
        <v>6816</v>
      </c>
      <c r="D2922" s="70" t="s">
        <v>3460</v>
      </c>
      <c r="E2922" s="70" t="s">
        <v>6817</v>
      </c>
      <c r="F2922" s="71">
        <v>-617088</v>
      </c>
      <c r="G2922" s="72" t="s">
        <v>2255</v>
      </c>
      <c r="H2922" s="71">
        <v>-61709</v>
      </c>
      <c r="I2922" s="70" t="s">
        <v>2308</v>
      </c>
      <c r="J2922" s="70" t="s">
        <v>2309</v>
      </c>
      <c r="K2922" s="75">
        <f t="shared" si="199"/>
        <v>10874</v>
      </c>
      <c r="L2922" s="74">
        <f t="shared" si="196"/>
        <v>-678797</v>
      </c>
      <c r="M2922" s="75" t="str">
        <f t="shared" si="197"/>
        <v>HT</v>
      </c>
      <c r="N2922" s="75"/>
      <c r="O2922" s="75"/>
      <c r="P2922" s="75"/>
      <c r="Q2922" s="75">
        <f>+VLOOKUP(K2922,'20,04,2023'!Q$25:R$1054,2,0)</f>
        <v>-678797</v>
      </c>
      <c r="R2922" s="74">
        <f t="shared" si="200"/>
        <v>0</v>
      </c>
      <c r="S2922" s="75" t="s">
        <v>8323</v>
      </c>
    </row>
    <row r="2923" spans="1:19" outlineLevel="1">
      <c r="A2923" s="75"/>
      <c r="B2923" s="69">
        <v>45012</v>
      </c>
      <c r="C2923" s="70" t="s">
        <v>6818</v>
      </c>
      <c r="D2923" s="70" t="s">
        <v>3460</v>
      </c>
      <c r="E2923" s="70" t="s">
        <v>6819</v>
      </c>
      <c r="F2923" s="71">
        <v>-206262</v>
      </c>
      <c r="G2923" s="72" t="s">
        <v>2255</v>
      </c>
      <c r="H2923" s="71">
        <v>-20626</v>
      </c>
      <c r="I2923" s="70" t="s">
        <v>2308</v>
      </c>
      <c r="J2923" s="70" t="s">
        <v>2309</v>
      </c>
      <c r="K2923" s="75">
        <f t="shared" si="199"/>
        <v>10885</v>
      </c>
      <c r="L2923" s="74">
        <f t="shared" si="196"/>
        <v>-226888</v>
      </c>
      <c r="M2923" s="75" t="str">
        <f t="shared" si="197"/>
        <v>HT</v>
      </c>
      <c r="N2923" s="75"/>
      <c r="O2923" s="75"/>
      <c r="P2923" s="75"/>
      <c r="Q2923" s="75">
        <f>+VLOOKUP(K2923,'20,04,2023'!Q$25:R$1054,2,0)</f>
        <v>-226888</v>
      </c>
      <c r="R2923" s="74">
        <f t="shared" si="200"/>
        <v>0</v>
      </c>
      <c r="S2923" s="75" t="s">
        <v>8323</v>
      </c>
    </row>
    <row r="2924" spans="1:19" hidden="1">
      <c r="B2924" s="33">
        <v>45034</v>
      </c>
      <c r="C2924" s="34" t="s">
        <v>8053</v>
      </c>
      <c r="D2924" s="34" t="s">
        <v>8015</v>
      </c>
      <c r="E2924" s="34" t="s">
        <v>8054</v>
      </c>
      <c r="F2924" s="35">
        <v>-452608</v>
      </c>
      <c r="G2924" s="36" t="s">
        <v>2255</v>
      </c>
      <c r="H2924" s="35">
        <v>-45261</v>
      </c>
      <c r="I2924" s="34" t="s">
        <v>8013</v>
      </c>
      <c r="J2924" s="34" t="s">
        <v>8014</v>
      </c>
      <c r="K2924" s="50">
        <f t="shared" si="199"/>
        <v>1113</v>
      </c>
      <c r="L2924" s="38">
        <f t="shared" si="196"/>
        <v>-497869</v>
      </c>
      <c r="M2924" t="str">
        <f t="shared" si="197"/>
        <v>HT</v>
      </c>
      <c r="Q2924" t="e">
        <f>+VLOOKUP(K2924,'22.04.2023'!O$182:P$408,2,0)</f>
        <v>#N/A</v>
      </c>
      <c r="R2924" s="38" t="e">
        <f t="shared" si="200"/>
        <v>#N/A</v>
      </c>
    </row>
    <row r="2925" spans="1:19" outlineLevel="1">
      <c r="A2925" s="75"/>
      <c r="B2925" s="69">
        <v>45012</v>
      </c>
      <c r="C2925" s="70" t="s">
        <v>6820</v>
      </c>
      <c r="D2925" s="70" t="s">
        <v>3460</v>
      </c>
      <c r="E2925" s="70" t="s">
        <v>6821</v>
      </c>
      <c r="F2925" s="71">
        <v>-734310</v>
      </c>
      <c r="G2925" s="72" t="s">
        <v>2255</v>
      </c>
      <c r="H2925" s="71">
        <v>-73431</v>
      </c>
      <c r="I2925" s="70" t="s">
        <v>2308</v>
      </c>
      <c r="J2925" s="70" t="s">
        <v>2309</v>
      </c>
      <c r="K2925" s="75">
        <f t="shared" si="199"/>
        <v>10895</v>
      </c>
      <c r="L2925" s="74">
        <f t="shared" si="196"/>
        <v>-807741</v>
      </c>
      <c r="M2925" s="75" t="str">
        <f t="shared" si="197"/>
        <v>HT</v>
      </c>
      <c r="N2925" s="75"/>
      <c r="O2925" s="75"/>
      <c r="P2925" s="75"/>
      <c r="Q2925" s="75">
        <f>+VLOOKUP(K2925,'20,04,2023'!Q$25:R$1054,2,0)</f>
        <v>-807741</v>
      </c>
      <c r="R2925" s="74">
        <f t="shared" si="200"/>
        <v>0</v>
      </c>
      <c r="S2925" s="75" t="s">
        <v>8323</v>
      </c>
    </row>
    <row r="2926" spans="1:19" outlineLevel="1">
      <c r="A2926" s="75"/>
      <c r="B2926" s="69">
        <v>45012</v>
      </c>
      <c r="C2926" s="70" t="s">
        <v>6822</v>
      </c>
      <c r="D2926" s="70" t="s">
        <v>3460</v>
      </c>
      <c r="E2926" s="70" t="s">
        <v>6823</v>
      </c>
      <c r="F2926" s="71">
        <v>-552463</v>
      </c>
      <c r="G2926" s="72" t="s">
        <v>2255</v>
      </c>
      <c r="H2926" s="71">
        <v>-55246</v>
      </c>
      <c r="I2926" s="70" t="s">
        <v>2308</v>
      </c>
      <c r="J2926" s="70" t="s">
        <v>2309</v>
      </c>
      <c r="K2926" s="75">
        <f t="shared" si="199"/>
        <v>10946</v>
      </c>
      <c r="L2926" s="74">
        <f t="shared" si="196"/>
        <v>-607709</v>
      </c>
      <c r="M2926" s="75" t="str">
        <f t="shared" si="197"/>
        <v>HT</v>
      </c>
      <c r="N2926" s="75"/>
      <c r="O2926" s="75"/>
      <c r="P2926" s="75"/>
      <c r="Q2926" s="75">
        <f>+VLOOKUP(K2926,'20,04,2023'!Q$25:R$1054,2,0)</f>
        <v>-607709</v>
      </c>
      <c r="R2926" s="74">
        <f t="shared" si="200"/>
        <v>0</v>
      </c>
      <c r="S2926" s="75" t="s">
        <v>8323</v>
      </c>
    </row>
    <row r="2927" spans="1:19" outlineLevel="1">
      <c r="A2927" s="75"/>
      <c r="B2927" s="69">
        <v>45012</v>
      </c>
      <c r="C2927" s="70" t="s">
        <v>6824</v>
      </c>
      <c r="D2927" s="70" t="s">
        <v>3460</v>
      </c>
      <c r="E2927" s="70" t="s">
        <v>6825</v>
      </c>
      <c r="F2927" s="71">
        <v>-480036</v>
      </c>
      <c r="G2927" s="72" t="s">
        <v>2255</v>
      </c>
      <c r="H2927" s="71">
        <v>-48004</v>
      </c>
      <c r="I2927" s="70" t="s">
        <v>2308</v>
      </c>
      <c r="J2927" s="70" t="s">
        <v>2309</v>
      </c>
      <c r="K2927" s="75">
        <f t="shared" si="199"/>
        <v>10967</v>
      </c>
      <c r="L2927" s="74">
        <f t="shared" si="196"/>
        <v>-528040</v>
      </c>
      <c r="M2927" s="75" t="str">
        <f t="shared" si="197"/>
        <v>HT</v>
      </c>
      <c r="N2927" s="75"/>
      <c r="O2927" s="75"/>
      <c r="P2927" s="75"/>
      <c r="Q2927" s="75">
        <f>+VLOOKUP(K2927,'20,04,2023'!Q$25:R$1054,2,0)</f>
        <v>-528040</v>
      </c>
      <c r="R2927" s="74">
        <f t="shared" si="200"/>
        <v>0</v>
      </c>
      <c r="S2927" s="75" t="s">
        <v>8323</v>
      </c>
    </row>
    <row r="2928" spans="1:19" hidden="1" outlineLevel="1">
      <c r="B2928" s="33">
        <v>45012</v>
      </c>
      <c r="C2928" s="34" t="s">
        <v>4503</v>
      </c>
      <c r="D2928" s="34" t="s">
        <v>3460</v>
      </c>
      <c r="E2928" s="34" t="s">
        <v>4504</v>
      </c>
      <c r="F2928" s="35">
        <v>-169680</v>
      </c>
      <c r="G2928" s="36" t="s">
        <v>2255</v>
      </c>
      <c r="H2928" s="35">
        <v>-16968</v>
      </c>
      <c r="I2928" s="34" t="s">
        <v>2308</v>
      </c>
      <c r="J2928" s="34" t="s">
        <v>2309</v>
      </c>
      <c r="K2928">
        <f t="shared" si="199"/>
        <v>10968</v>
      </c>
      <c r="L2928" s="38">
        <f t="shared" si="196"/>
        <v>-186648</v>
      </c>
      <c r="M2928" t="str">
        <f t="shared" si="197"/>
        <v>HT</v>
      </c>
      <c r="Q2928" t="e">
        <f>+VLOOKUP(K2928,'22.04.2023'!O$182:P$408,2,0)</f>
        <v>#N/A</v>
      </c>
    </row>
    <row r="2929" spans="1:19" outlineLevel="1">
      <c r="A2929" s="75"/>
      <c r="B2929" s="69">
        <v>45012</v>
      </c>
      <c r="C2929" s="70" t="s">
        <v>4505</v>
      </c>
      <c r="D2929" s="70" t="s">
        <v>2256</v>
      </c>
      <c r="E2929" s="70" t="s">
        <v>3789</v>
      </c>
      <c r="F2929" s="71">
        <v>435600</v>
      </c>
      <c r="G2929" s="72" t="s">
        <v>2255</v>
      </c>
      <c r="H2929" s="71">
        <v>43560</v>
      </c>
      <c r="I2929" s="70" t="s">
        <v>2308</v>
      </c>
      <c r="J2929" s="70" t="s">
        <v>2309</v>
      </c>
      <c r="K2929" s="73">
        <f t="shared" si="199"/>
        <v>17525</v>
      </c>
      <c r="L2929" s="74">
        <f t="shared" si="196"/>
        <v>479160</v>
      </c>
      <c r="M2929" s="75" t="str">
        <f t="shared" si="197"/>
        <v/>
      </c>
      <c r="N2929" s="75"/>
      <c r="O2929" s="75"/>
      <c r="P2929" s="75"/>
      <c r="Q2929" s="75">
        <f>+VLOOKUP(K2929,'20,04,2023'!Q$20:R$1052,2,0)</f>
        <v>479160</v>
      </c>
      <c r="R2929" s="74">
        <f t="shared" ref="R2929:R2935" si="201">Q2929-L2929</f>
        <v>0</v>
      </c>
      <c r="S2929" s="75" t="s">
        <v>8324</v>
      </c>
    </row>
    <row r="2930" spans="1:19" outlineLevel="1">
      <c r="A2930" s="75"/>
      <c r="B2930" s="69">
        <v>45012</v>
      </c>
      <c r="C2930" s="70" t="s">
        <v>4506</v>
      </c>
      <c r="D2930" s="70" t="s">
        <v>2256</v>
      </c>
      <c r="E2930" s="70" t="s">
        <v>3595</v>
      </c>
      <c r="F2930" s="71">
        <v>1612878</v>
      </c>
      <c r="G2930" s="72" t="s">
        <v>2255</v>
      </c>
      <c r="H2930" s="71">
        <v>161288</v>
      </c>
      <c r="I2930" s="70" t="s">
        <v>2308</v>
      </c>
      <c r="J2930" s="70" t="s">
        <v>2309</v>
      </c>
      <c r="K2930" s="73">
        <f t="shared" si="199"/>
        <v>17528</v>
      </c>
      <c r="L2930" s="74">
        <f t="shared" si="196"/>
        <v>1774166</v>
      </c>
      <c r="M2930" s="75" t="str">
        <f t="shared" si="197"/>
        <v/>
      </c>
      <c r="N2930" s="75"/>
      <c r="O2930" s="75"/>
      <c r="P2930" s="75"/>
      <c r="Q2930" s="75">
        <f>+VLOOKUP(K2930,'20,04,2023'!Q$20:R$1052,2,0)</f>
        <v>1774166</v>
      </c>
      <c r="R2930" s="74">
        <f t="shared" si="201"/>
        <v>0</v>
      </c>
      <c r="S2930" s="75" t="s">
        <v>8324</v>
      </c>
    </row>
    <row r="2931" spans="1:19" outlineLevel="1">
      <c r="A2931" s="75"/>
      <c r="B2931" s="69">
        <v>45012</v>
      </c>
      <c r="C2931" s="70" t="s">
        <v>4507</v>
      </c>
      <c r="D2931" s="70" t="s">
        <v>2256</v>
      </c>
      <c r="E2931" s="70" t="s">
        <v>4508</v>
      </c>
      <c r="F2931" s="71">
        <v>1844890</v>
      </c>
      <c r="G2931" s="72" t="s">
        <v>2255</v>
      </c>
      <c r="H2931" s="71">
        <v>184489</v>
      </c>
      <c r="I2931" s="70" t="s">
        <v>2666</v>
      </c>
      <c r="J2931" s="70" t="s">
        <v>2667</v>
      </c>
      <c r="K2931" s="73">
        <f t="shared" si="199"/>
        <v>17529</v>
      </c>
      <c r="L2931" s="74">
        <f t="shared" si="196"/>
        <v>2029379</v>
      </c>
      <c r="M2931" s="75" t="str">
        <f t="shared" si="197"/>
        <v/>
      </c>
      <c r="N2931" s="75"/>
      <c r="O2931" s="75"/>
      <c r="P2931" s="75"/>
      <c r="Q2931" s="75">
        <f>+VLOOKUP(K2931,'20,04,2023'!Q$20:R$1052,2,0)</f>
        <v>2029379</v>
      </c>
      <c r="R2931" s="74">
        <f t="shared" si="201"/>
        <v>0</v>
      </c>
      <c r="S2931" s="75" t="s">
        <v>8324</v>
      </c>
    </row>
    <row r="2932" spans="1:19" outlineLevel="1">
      <c r="A2932" s="75"/>
      <c r="B2932" s="69">
        <v>45012</v>
      </c>
      <c r="C2932" s="70" t="s">
        <v>4509</v>
      </c>
      <c r="D2932" s="70" t="s">
        <v>2256</v>
      </c>
      <c r="E2932" s="70" t="s">
        <v>4510</v>
      </c>
      <c r="F2932" s="71">
        <v>1110580</v>
      </c>
      <c r="G2932" s="72" t="s">
        <v>2255</v>
      </c>
      <c r="H2932" s="71">
        <v>111058</v>
      </c>
      <c r="I2932" s="70" t="s">
        <v>2906</v>
      </c>
      <c r="J2932" s="70" t="s">
        <v>2907</v>
      </c>
      <c r="K2932" s="73">
        <f t="shared" si="199"/>
        <v>17530</v>
      </c>
      <c r="L2932" s="74">
        <f t="shared" si="196"/>
        <v>1221638</v>
      </c>
      <c r="M2932" s="75" t="str">
        <f t="shared" si="197"/>
        <v/>
      </c>
      <c r="N2932" s="75"/>
      <c r="O2932" s="75"/>
      <c r="P2932" s="75"/>
      <c r="Q2932" s="75">
        <f>+VLOOKUP(K2932,'20,04,2023'!Q$20:R$1052,2,0)</f>
        <v>1221638</v>
      </c>
      <c r="R2932" s="74">
        <f t="shared" si="201"/>
        <v>0</v>
      </c>
      <c r="S2932" s="75" t="s">
        <v>8324</v>
      </c>
    </row>
    <row r="2933" spans="1:19" outlineLevel="1">
      <c r="A2933" s="75"/>
      <c r="B2933" s="69">
        <v>45012</v>
      </c>
      <c r="C2933" s="70" t="s">
        <v>4511</v>
      </c>
      <c r="D2933" s="70" t="s">
        <v>2256</v>
      </c>
      <c r="E2933" s="70" t="s">
        <v>4512</v>
      </c>
      <c r="F2933" s="71">
        <v>2014088</v>
      </c>
      <c r="G2933" s="72" t="s">
        <v>2255</v>
      </c>
      <c r="H2933" s="71">
        <v>201409</v>
      </c>
      <c r="I2933" s="70" t="s">
        <v>2512</v>
      </c>
      <c r="J2933" s="70" t="s">
        <v>2513</v>
      </c>
      <c r="K2933" s="73">
        <f t="shared" si="199"/>
        <v>17537</v>
      </c>
      <c r="L2933" s="74">
        <f t="shared" si="196"/>
        <v>2215497</v>
      </c>
      <c r="M2933" s="75" t="str">
        <f t="shared" si="197"/>
        <v/>
      </c>
      <c r="N2933" s="75"/>
      <c r="O2933" s="75"/>
      <c r="P2933" s="75"/>
      <c r="Q2933" s="75">
        <f>+VLOOKUP(K2933,'20,04,2023'!Q$20:R$1052,2,0)</f>
        <v>2215497</v>
      </c>
      <c r="R2933" s="74">
        <f t="shared" si="201"/>
        <v>0</v>
      </c>
      <c r="S2933" s="75" t="s">
        <v>8324</v>
      </c>
    </row>
    <row r="2934" spans="1:19" outlineLevel="1">
      <c r="A2934" s="75"/>
      <c r="B2934" s="69">
        <v>45012</v>
      </c>
      <c r="C2934" s="70" t="s">
        <v>4513</v>
      </c>
      <c r="D2934" s="70" t="s">
        <v>2256</v>
      </c>
      <c r="E2934" s="70" t="s">
        <v>4514</v>
      </c>
      <c r="F2934" s="71">
        <v>1236130</v>
      </c>
      <c r="G2934" s="72" t="s">
        <v>2255</v>
      </c>
      <c r="H2934" s="71">
        <v>123613</v>
      </c>
      <c r="I2934" s="70" t="s">
        <v>2629</v>
      </c>
      <c r="J2934" s="70" t="s">
        <v>2630</v>
      </c>
      <c r="K2934" s="73">
        <f t="shared" si="199"/>
        <v>17540</v>
      </c>
      <c r="L2934" s="74">
        <f t="shared" si="196"/>
        <v>1359743</v>
      </c>
      <c r="M2934" s="75" t="str">
        <f t="shared" si="197"/>
        <v/>
      </c>
      <c r="N2934" s="75"/>
      <c r="O2934" s="75"/>
      <c r="P2934" s="75"/>
      <c r="Q2934" s="75">
        <f>+VLOOKUP(K2934,'20,04,2023'!Q$20:R$1052,2,0)</f>
        <v>1359743</v>
      </c>
      <c r="R2934" s="74">
        <f t="shared" si="201"/>
        <v>0</v>
      </c>
      <c r="S2934" s="75" t="s">
        <v>8324</v>
      </c>
    </row>
    <row r="2935" spans="1:19" outlineLevel="1">
      <c r="A2935" s="75"/>
      <c r="B2935" s="69">
        <v>45012</v>
      </c>
      <c r="C2935" s="70" t="s">
        <v>4515</v>
      </c>
      <c r="D2935" s="70" t="s">
        <v>2256</v>
      </c>
      <c r="E2935" s="70" t="s">
        <v>4516</v>
      </c>
      <c r="F2935" s="71">
        <v>1705910</v>
      </c>
      <c r="G2935" s="72" t="s">
        <v>2255</v>
      </c>
      <c r="H2935" s="71">
        <v>170591</v>
      </c>
      <c r="I2935" s="70" t="s">
        <v>2396</v>
      </c>
      <c r="J2935" s="70" t="s">
        <v>2397</v>
      </c>
      <c r="K2935" s="73">
        <f t="shared" si="199"/>
        <v>17544</v>
      </c>
      <c r="L2935" s="74">
        <f t="shared" si="196"/>
        <v>1876501</v>
      </c>
      <c r="M2935" s="75" t="str">
        <f t="shared" si="197"/>
        <v/>
      </c>
      <c r="N2935" s="75"/>
      <c r="O2935" s="75"/>
      <c r="P2935" s="75"/>
      <c r="Q2935" s="75">
        <f>+VLOOKUP(K2935,'20,04,2023'!Q$20:R$1052,2,0)</f>
        <v>1876501</v>
      </c>
      <c r="R2935" s="74">
        <f t="shared" si="201"/>
        <v>0</v>
      </c>
      <c r="S2935" s="75" t="s">
        <v>8324</v>
      </c>
    </row>
    <row r="2936" spans="1:19" hidden="1" outlineLevel="1">
      <c r="B2936" s="33">
        <v>45012</v>
      </c>
      <c r="C2936" s="34" t="s">
        <v>4517</v>
      </c>
      <c r="D2936" s="34" t="s">
        <v>2256</v>
      </c>
      <c r="E2936" s="34" t="s">
        <v>3540</v>
      </c>
      <c r="F2936" s="35">
        <v>734310</v>
      </c>
      <c r="G2936" s="36" t="s">
        <v>2255</v>
      </c>
      <c r="H2936" s="35">
        <v>73431</v>
      </c>
      <c r="I2936" s="34" t="s">
        <v>2308</v>
      </c>
      <c r="J2936" s="34" t="s">
        <v>2309</v>
      </c>
      <c r="K2936" s="50">
        <f t="shared" si="199"/>
        <v>17565</v>
      </c>
      <c r="L2936" s="38">
        <f t="shared" si="196"/>
        <v>807741</v>
      </c>
      <c r="M2936" t="str">
        <f t="shared" si="197"/>
        <v/>
      </c>
    </row>
    <row r="2937" spans="1:19" hidden="1" outlineLevel="1">
      <c r="B2937" s="33">
        <v>45012</v>
      </c>
      <c r="C2937" s="34" t="s">
        <v>4518</v>
      </c>
      <c r="D2937" s="34" t="s">
        <v>2256</v>
      </c>
      <c r="E2937" s="34" t="s">
        <v>4519</v>
      </c>
      <c r="F2937" s="35">
        <v>1730400</v>
      </c>
      <c r="G2937" s="36" t="s">
        <v>2255</v>
      </c>
      <c r="H2937" s="35">
        <v>173040</v>
      </c>
      <c r="I2937" s="34" t="s">
        <v>2260</v>
      </c>
      <c r="J2937" s="34" t="s">
        <v>2261</v>
      </c>
      <c r="K2937" s="50">
        <f t="shared" si="199"/>
        <v>17568</v>
      </c>
      <c r="L2937" s="38">
        <f t="shared" si="196"/>
        <v>1903440</v>
      </c>
      <c r="M2937" t="str">
        <f t="shared" si="197"/>
        <v/>
      </c>
    </row>
    <row r="2938" spans="1:19" hidden="1" outlineLevel="1">
      <c r="B2938" s="33">
        <v>45012</v>
      </c>
      <c r="C2938" s="34" t="s">
        <v>4520</v>
      </c>
      <c r="D2938" s="34" t="s">
        <v>2256</v>
      </c>
      <c r="E2938" s="34" t="s">
        <v>3566</v>
      </c>
      <c r="F2938" s="35">
        <v>1615312</v>
      </c>
      <c r="G2938" s="36" t="s">
        <v>2255</v>
      </c>
      <c r="H2938" s="35">
        <v>161531</v>
      </c>
      <c r="I2938" s="34" t="s">
        <v>2265</v>
      </c>
      <c r="J2938" s="34" t="s">
        <v>2266</v>
      </c>
      <c r="K2938" s="50">
        <f t="shared" si="199"/>
        <v>17595</v>
      </c>
      <c r="L2938" s="38">
        <f t="shared" si="196"/>
        <v>1776843</v>
      </c>
      <c r="M2938" t="str">
        <f t="shared" si="197"/>
        <v/>
      </c>
    </row>
    <row r="2939" spans="1:19" hidden="1" outlineLevel="1">
      <c r="B2939" s="33">
        <v>45012</v>
      </c>
      <c r="C2939" s="34" t="s">
        <v>6826</v>
      </c>
      <c r="D2939" s="34" t="s">
        <v>2256</v>
      </c>
      <c r="E2939" s="34"/>
      <c r="F2939" s="35">
        <v>0</v>
      </c>
      <c r="G2939" s="36" t="s">
        <v>2255</v>
      </c>
      <c r="H2939" s="35">
        <v>0</v>
      </c>
      <c r="I2939" s="34" t="s">
        <v>2475</v>
      </c>
      <c r="J2939" s="34" t="s">
        <v>2476</v>
      </c>
      <c r="K2939" s="50">
        <f t="shared" si="199"/>
        <v>17600</v>
      </c>
      <c r="L2939" s="38">
        <f t="shared" si="196"/>
        <v>0</v>
      </c>
      <c r="M2939" t="str">
        <f t="shared" si="197"/>
        <v/>
      </c>
    </row>
    <row r="2940" spans="1:19" hidden="1" outlineLevel="1">
      <c r="B2940" s="33">
        <v>45012</v>
      </c>
      <c r="C2940" s="34" t="s">
        <v>4521</v>
      </c>
      <c r="D2940" s="34" t="s">
        <v>2256</v>
      </c>
      <c r="E2940" s="34" t="s">
        <v>4522</v>
      </c>
      <c r="F2940" s="35">
        <v>1289400</v>
      </c>
      <c r="G2940" s="36" t="s">
        <v>2255</v>
      </c>
      <c r="H2940" s="35">
        <v>128940</v>
      </c>
      <c r="I2940" s="34" t="s">
        <v>2437</v>
      </c>
      <c r="J2940" s="34" t="s">
        <v>2438</v>
      </c>
      <c r="K2940" s="50">
        <f t="shared" si="199"/>
        <v>17606</v>
      </c>
      <c r="L2940" s="38">
        <f t="shared" si="196"/>
        <v>1418340</v>
      </c>
      <c r="M2940" t="str">
        <f t="shared" si="197"/>
        <v/>
      </c>
    </row>
    <row r="2941" spans="1:19" hidden="1" outlineLevel="1">
      <c r="B2941" s="33">
        <v>45012</v>
      </c>
      <c r="C2941" s="34" t="s">
        <v>4523</v>
      </c>
      <c r="D2941" s="34" t="s">
        <v>2256</v>
      </c>
      <c r="E2941" s="34" t="s">
        <v>4524</v>
      </c>
      <c r="F2941" s="35">
        <v>695520</v>
      </c>
      <c r="G2941" s="36" t="s">
        <v>2255</v>
      </c>
      <c r="H2941" s="35">
        <v>69552</v>
      </c>
      <c r="I2941" s="34" t="s">
        <v>2449</v>
      </c>
      <c r="J2941" s="34" t="s">
        <v>2450</v>
      </c>
      <c r="K2941" s="50">
        <f t="shared" si="199"/>
        <v>17607</v>
      </c>
      <c r="L2941" s="38">
        <f t="shared" si="196"/>
        <v>765072</v>
      </c>
      <c r="M2941" t="str">
        <f t="shared" si="197"/>
        <v/>
      </c>
    </row>
    <row r="2942" spans="1:19" hidden="1" outlineLevel="1">
      <c r="B2942" s="33">
        <v>45012</v>
      </c>
      <c r="C2942" s="34" t="s">
        <v>4525</v>
      </c>
      <c r="D2942" s="34" t="s">
        <v>2256</v>
      </c>
      <c r="E2942" s="34" t="s">
        <v>4526</v>
      </c>
      <c r="F2942" s="35">
        <v>848400</v>
      </c>
      <c r="G2942" s="36" t="s">
        <v>2255</v>
      </c>
      <c r="H2942" s="35">
        <v>84840</v>
      </c>
      <c r="I2942" s="34" t="s">
        <v>2432</v>
      </c>
      <c r="J2942" s="34" t="s">
        <v>2433</v>
      </c>
      <c r="K2942" s="50">
        <f t="shared" si="199"/>
        <v>17609</v>
      </c>
      <c r="L2942" s="38">
        <f t="shared" si="196"/>
        <v>933240</v>
      </c>
      <c r="M2942" t="str">
        <f t="shared" si="197"/>
        <v/>
      </c>
    </row>
    <row r="2943" spans="1:19" hidden="1" outlineLevel="1">
      <c r="B2943" s="33">
        <v>45012</v>
      </c>
      <c r="C2943" s="34" t="s">
        <v>4527</v>
      </c>
      <c r="D2943" s="34" t="s">
        <v>2256</v>
      </c>
      <c r="E2943" s="34" t="s">
        <v>4528</v>
      </c>
      <c r="F2943" s="35">
        <v>882000</v>
      </c>
      <c r="G2943" s="36" t="s">
        <v>2255</v>
      </c>
      <c r="H2943" s="35">
        <v>88200</v>
      </c>
      <c r="I2943" s="34" t="s">
        <v>2432</v>
      </c>
      <c r="J2943" s="34" t="s">
        <v>2433</v>
      </c>
      <c r="K2943" s="50">
        <f t="shared" si="199"/>
        <v>17610</v>
      </c>
      <c r="L2943" s="38">
        <f t="shared" si="196"/>
        <v>970200</v>
      </c>
      <c r="M2943" t="str">
        <f t="shared" si="197"/>
        <v/>
      </c>
    </row>
    <row r="2944" spans="1:19" outlineLevel="1">
      <c r="A2944" s="75"/>
      <c r="B2944" s="69">
        <v>45012</v>
      </c>
      <c r="C2944" s="70" t="s">
        <v>4529</v>
      </c>
      <c r="D2944" s="70" t="s">
        <v>2256</v>
      </c>
      <c r="E2944" s="70" t="s">
        <v>4530</v>
      </c>
      <c r="F2944" s="71">
        <v>364016</v>
      </c>
      <c r="G2944" s="72" t="s">
        <v>2255</v>
      </c>
      <c r="H2944" s="71">
        <v>36402</v>
      </c>
      <c r="I2944" s="70" t="s">
        <v>2475</v>
      </c>
      <c r="J2944" s="70" t="s">
        <v>2476</v>
      </c>
      <c r="K2944" s="73">
        <f t="shared" si="199"/>
        <v>17611</v>
      </c>
      <c r="L2944" s="74">
        <f t="shared" si="196"/>
        <v>400418</v>
      </c>
      <c r="M2944" s="75" t="str">
        <f t="shared" si="197"/>
        <v/>
      </c>
      <c r="N2944" s="75"/>
      <c r="O2944" s="75"/>
      <c r="P2944" s="75"/>
      <c r="Q2944" s="75">
        <f>+VLOOKUP(K2944,'20,04,2023'!Q$20:R$1052,2,0)</f>
        <v>400418</v>
      </c>
      <c r="R2944" s="74">
        <f>Q2944-L2944</f>
        <v>0</v>
      </c>
      <c r="S2944" s="75" t="s">
        <v>8324</v>
      </c>
    </row>
    <row r="2945" spans="1:19" outlineLevel="1">
      <c r="A2945" s="75"/>
      <c r="B2945" s="69">
        <v>45012</v>
      </c>
      <c r="C2945" s="70" t="s">
        <v>4531</v>
      </c>
      <c r="D2945" s="70" t="s">
        <v>2256</v>
      </c>
      <c r="E2945" s="70" t="s">
        <v>4532</v>
      </c>
      <c r="F2945" s="71">
        <v>626898</v>
      </c>
      <c r="G2945" s="72" t="s">
        <v>2255</v>
      </c>
      <c r="H2945" s="71">
        <v>62690</v>
      </c>
      <c r="I2945" s="70" t="s">
        <v>2475</v>
      </c>
      <c r="J2945" s="70" t="s">
        <v>2476</v>
      </c>
      <c r="K2945" s="73">
        <f t="shared" si="199"/>
        <v>17612</v>
      </c>
      <c r="L2945" s="74">
        <f t="shared" si="196"/>
        <v>689588</v>
      </c>
      <c r="M2945" s="75" t="str">
        <f t="shared" si="197"/>
        <v/>
      </c>
      <c r="N2945" s="75"/>
      <c r="O2945" s="75"/>
      <c r="P2945" s="75"/>
      <c r="Q2945" s="75">
        <f>+VLOOKUP(K2945,'20,04,2023'!Q$20:R$1052,2,0)</f>
        <v>689588</v>
      </c>
      <c r="R2945" s="74">
        <f>Q2945-L2945</f>
        <v>0</v>
      </c>
      <c r="S2945" s="75" t="s">
        <v>8324</v>
      </c>
    </row>
    <row r="2946" spans="1:19" outlineLevel="1">
      <c r="A2946" s="75"/>
      <c r="B2946" s="69">
        <v>45012</v>
      </c>
      <c r="C2946" s="70" t="s">
        <v>4533</v>
      </c>
      <c r="D2946" s="70" t="s">
        <v>2256</v>
      </c>
      <c r="E2946" s="70" t="s">
        <v>4534</v>
      </c>
      <c r="F2946" s="71">
        <v>516324</v>
      </c>
      <c r="G2946" s="72" t="s">
        <v>2255</v>
      </c>
      <c r="H2946" s="71">
        <v>51632</v>
      </c>
      <c r="I2946" s="70" t="s">
        <v>2475</v>
      </c>
      <c r="J2946" s="70" t="s">
        <v>2476</v>
      </c>
      <c r="K2946" s="73">
        <f t="shared" si="199"/>
        <v>17613</v>
      </c>
      <c r="L2946" s="74">
        <f t="shared" si="196"/>
        <v>567956</v>
      </c>
      <c r="M2946" s="75" t="str">
        <f t="shared" si="197"/>
        <v/>
      </c>
      <c r="N2946" s="75"/>
      <c r="O2946" s="75"/>
      <c r="P2946" s="75"/>
      <c r="Q2946" s="75">
        <f>+VLOOKUP(K2946,'20,04,2023'!Q$20:R$1052,2,0)</f>
        <v>567956</v>
      </c>
      <c r="R2946" s="74">
        <f>Q2946-L2946</f>
        <v>0</v>
      </c>
      <c r="S2946" s="75" t="s">
        <v>8324</v>
      </c>
    </row>
    <row r="2947" spans="1:19" outlineLevel="1">
      <c r="A2947" s="75"/>
      <c r="B2947" s="69">
        <v>45013</v>
      </c>
      <c r="C2947" s="70" t="s">
        <v>6464</v>
      </c>
      <c r="D2947" s="70" t="s">
        <v>5260</v>
      </c>
      <c r="E2947" s="70" t="s">
        <v>6827</v>
      </c>
      <c r="F2947" s="71">
        <v>-181500</v>
      </c>
      <c r="G2947" s="72" t="s">
        <v>2255</v>
      </c>
      <c r="H2947" s="71">
        <v>-18150</v>
      </c>
      <c r="I2947" s="70" t="s">
        <v>2504</v>
      </c>
      <c r="J2947" s="70" t="s">
        <v>2505</v>
      </c>
      <c r="K2947" s="75">
        <f t="shared" si="199"/>
        <v>167</v>
      </c>
      <c r="L2947" s="74">
        <f t="shared" si="196"/>
        <v>-199650</v>
      </c>
      <c r="M2947" s="75" t="str">
        <f t="shared" si="197"/>
        <v>HT</v>
      </c>
      <c r="N2947" s="75"/>
      <c r="O2947" s="75"/>
      <c r="P2947" s="75"/>
      <c r="Q2947" s="75">
        <f>+VLOOKUP(K2947,'20,04,2023'!Q$25:R$1054,2,0)</f>
        <v>-199650</v>
      </c>
      <c r="R2947" s="74">
        <f>+L2947-Q2947</f>
        <v>0</v>
      </c>
      <c r="S2947" s="75" t="s">
        <v>8323</v>
      </c>
    </row>
    <row r="2948" spans="1:19" outlineLevel="1">
      <c r="A2948" s="75"/>
      <c r="B2948" s="69">
        <v>45013</v>
      </c>
      <c r="C2948" s="70" t="s">
        <v>6828</v>
      </c>
      <c r="D2948" s="70" t="s">
        <v>3460</v>
      </c>
      <c r="E2948" s="70" t="s">
        <v>6829</v>
      </c>
      <c r="F2948" s="71">
        <v>-333174</v>
      </c>
      <c r="G2948" s="72" t="s">
        <v>2255</v>
      </c>
      <c r="H2948" s="71">
        <v>-33317</v>
      </c>
      <c r="I2948" s="70" t="s">
        <v>2308</v>
      </c>
      <c r="J2948" s="70" t="s">
        <v>2309</v>
      </c>
      <c r="K2948" s="75">
        <f t="shared" si="199"/>
        <v>11036</v>
      </c>
      <c r="L2948" s="74">
        <f t="shared" ref="L2948:L3011" si="202">+F2948+H2948</f>
        <v>-366491</v>
      </c>
      <c r="M2948" s="75" t="str">
        <f t="shared" ref="M2948:M3011" si="203">+IF(L2948&gt;=0,"","HT")</f>
        <v>HT</v>
      </c>
      <c r="N2948" s="75"/>
      <c r="O2948" s="75"/>
      <c r="P2948" s="75"/>
      <c r="Q2948" s="75">
        <f>+VLOOKUP(K2948,'20,04,2023'!Q$25:R$1054,2,0)</f>
        <v>-366491</v>
      </c>
      <c r="R2948" s="74">
        <f>+L2948-Q2948</f>
        <v>0</v>
      </c>
      <c r="S2948" s="75" t="s">
        <v>8323</v>
      </c>
    </row>
    <row r="2949" spans="1:19" hidden="1" outlineLevel="1">
      <c r="B2949" s="33">
        <v>45013</v>
      </c>
      <c r="C2949" s="34" t="s">
        <v>4535</v>
      </c>
      <c r="D2949" s="34" t="s">
        <v>3460</v>
      </c>
      <c r="E2949" s="34" t="s">
        <v>4536</v>
      </c>
      <c r="F2949" s="35">
        <v>-84840</v>
      </c>
      <c r="G2949" s="36" t="s">
        <v>2255</v>
      </c>
      <c r="H2949" s="35">
        <v>-8484</v>
      </c>
      <c r="I2949" s="34" t="s">
        <v>2308</v>
      </c>
      <c r="J2949" s="34" t="s">
        <v>2309</v>
      </c>
      <c r="K2949">
        <f t="shared" si="199"/>
        <v>11037</v>
      </c>
      <c r="L2949" s="38">
        <f t="shared" si="202"/>
        <v>-93324</v>
      </c>
      <c r="M2949" t="str">
        <f t="shared" si="203"/>
        <v>HT</v>
      </c>
      <c r="Q2949" t="e">
        <f>+VLOOKUP(K2949,'22.04.2023'!O$182:P$408,2,0)</f>
        <v>#N/A</v>
      </c>
    </row>
    <row r="2950" spans="1:19" outlineLevel="1">
      <c r="A2950" s="75"/>
      <c r="B2950" s="69">
        <v>45013</v>
      </c>
      <c r="C2950" s="70" t="s">
        <v>6830</v>
      </c>
      <c r="D2950" s="70" t="s">
        <v>3460</v>
      </c>
      <c r="E2950" s="70" t="s">
        <v>6831</v>
      </c>
      <c r="F2950" s="71">
        <v>-222116</v>
      </c>
      <c r="G2950" s="72" t="s">
        <v>2255</v>
      </c>
      <c r="H2950" s="71">
        <v>-22212</v>
      </c>
      <c r="I2950" s="70" t="s">
        <v>2308</v>
      </c>
      <c r="J2950" s="70" t="s">
        <v>2309</v>
      </c>
      <c r="K2950" s="75">
        <f t="shared" si="199"/>
        <v>11079</v>
      </c>
      <c r="L2950" s="74">
        <f t="shared" si="202"/>
        <v>-244328</v>
      </c>
      <c r="M2950" s="75" t="str">
        <f t="shared" si="203"/>
        <v>HT</v>
      </c>
      <c r="N2950" s="75"/>
      <c r="O2950" s="75"/>
      <c r="P2950" s="75"/>
      <c r="Q2950" s="75">
        <f>+VLOOKUP(K2950,'20,04,2023'!Q$25:R$1054,2,0)</f>
        <v>-244328</v>
      </c>
      <c r="R2950" s="74">
        <f>+L2950-Q2950</f>
        <v>0</v>
      </c>
      <c r="S2950" s="75" t="s">
        <v>8323</v>
      </c>
    </row>
    <row r="2951" spans="1:19" outlineLevel="1">
      <c r="A2951" s="75"/>
      <c r="B2951" s="69">
        <v>45013</v>
      </c>
      <c r="C2951" s="70" t="s">
        <v>6832</v>
      </c>
      <c r="D2951" s="70" t="s">
        <v>3460</v>
      </c>
      <c r="E2951" s="70" t="s">
        <v>6833</v>
      </c>
      <c r="F2951" s="71">
        <v>-346764</v>
      </c>
      <c r="G2951" s="72" t="s">
        <v>2255</v>
      </c>
      <c r="H2951" s="71">
        <v>-34676</v>
      </c>
      <c r="I2951" s="70" t="s">
        <v>2308</v>
      </c>
      <c r="J2951" s="70" t="s">
        <v>2309</v>
      </c>
      <c r="K2951" s="75">
        <f t="shared" si="199"/>
        <v>11088</v>
      </c>
      <c r="L2951" s="74">
        <f t="shared" si="202"/>
        <v>-381440</v>
      </c>
      <c r="M2951" s="75" t="str">
        <f t="shared" si="203"/>
        <v>HT</v>
      </c>
      <c r="N2951" s="75"/>
      <c r="O2951" s="75"/>
      <c r="P2951" s="75"/>
      <c r="Q2951" s="75">
        <f>+VLOOKUP(K2951,'20,04,2023'!Q$25:R$1054,2,0)</f>
        <v>-381440</v>
      </c>
      <c r="R2951" s="74">
        <f>+L2951-Q2951</f>
        <v>0</v>
      </c>
      <c r="S2951" s="75" t="s">
        <v>8323</v>
      </c>
    </row>
    <row r="2952" spans="1:19" outlineLevel="1">
      <c r="A2952" s="75"/>
      <c r="B2952" s="69">
        <v>45013</v>
      </c>
      <c r="C2952" s="70" t="s">
        <v>6834</v>
      </c>
      <c r="D2952" s="70" t="s">
        <v>3460</v>
      </c>
      <c r="E2952" s="70" t="s">
        <v>6835</v>
      </c>
      <c r="F2952" s="71">
        <v>-489602</v>
      </c>
      <c r="G2952" s="72" t="s">
        <v>2255</v>
      </c>
      <c r="H2952" s="71">
        <v>-48960</v>
      </c>
      <c r="I2952" s="70" t="s">
        <v>2308</v>
      </c>
      <c r="J2952" s="70" t="s">
        <v>2309</v>
      </c>
      <c r="K2952" s="75">
        <f t="shared" si="199"/>
        <v>11106</v>
      </c>
      <c r="L2952" s="74">
        <f t="shared" si="202"/>
        <v>-538562</v>
      </c>
      <c r="M2952" s="75" t="str">
        <f t="shared" si="203"/>
        <v>HT</v>
      </c>
      <c r="N2952" s="75"/>
      <c r="O2952" s="75"/>
      <c r="P2952" s="75"/>
      <c r="Q2952" s="75">
        <f>+VLOOKUP(K2952,'20,04,2023'!Q$25:R$1054,2,0)</f>
        <v>-538562</v>
      </c>
      <c r="R2952" s="74">
        <f>+L2952-Q2952</f>
        <v>0</v>
      </c>
      <c r="S2952" s="75" t="s">
        <v>8323</v>
      </c>
    </row>
    <row r="2953" spans="1:19" hidden="1" outlineLevel="1">
      <c r="B2953" s="33">
        <v>45013</v>
      </c>
      <c r="C2953" s="34" t="s">
        <v>4537</v>
      </c>
      <c r="D2953" s="34" t="s">
        <v>3460</v>
      </c>
      <c r="E2953" s="34" t="s">
        <v>4538</v>
      </c>
      <c r="F2953" s="35">
        <v>-257880</v>
      </c>
      <c r="G2953" s="36" t="s">
        <v>2255</v>
      </c>
      <c r="H2953" s="35">
        <v>-25788</v>
      </c>
      <c r="I2953" s="34" t="s">
        <v>2308</v>
      </c>
      <c r="J2953" s="34" t="s">
        <v>2309</v>
      </c>
      <c r="K2953">
        <f t="shared" si="199"/>
        <v>11153</v>
      </c>
      <c r="L2953" s="38">
        <f t="shared" si="202"/>
        <v>-283668</v>
      </c>
      <c r="M2953" t="str">
        <f t="shared" si="203"/>
        <v>HT</v>
      </c>
      <c r="Q2953" t="e">
        <f>+VLOOKUP(K2953,'22.04.2023'!O$182:P$408,2,0)</f>
        <v>#N/A</v>
      </c>
    </row>
    <row r="2954" spans="1:19">
      <c r="B2954" s="33">
        <v>44967</v>
      </c>
      <c r="C2954" s="34" t="s">
        <v>5372</v>
      </c>
      <c r="D2954" s="34" t="s">
        <v>8104</v>
      </c>
      <c r="E2954" s="34" t="s">
        <v>8105</v>
      </c>
      <c r="F2954" s="35">
        <v>-110250</v>
      </c>
      <c r="G2954" s="36" t="s">
        <v>2568</v>
      </c>
      <c r="H2954" s="35">
        <v>-8820</v>
      </c>
      <c r="I2954" s="34" t="s">
        <v>8093</v>
      </c>
      <c r="J2954" s="34" t="s">
        <v>8094</v>
      </c>
      <c r="K2954" s="50">
        <f t="shared" si="199"/>
        <v>106</v>
      </c>
      <c r="L2954" s="38">
        <f t="shared" si="202"/>
        <v>-119070</v>
      </c>
      <c r="M2954" t="str">
        <f t="shared" si="203"/>
        <v>HT</v>
      </c>
      <c r="Q2954" t="e">
        <f>+VLOOKUP(K2954,'22.04.2023'!O$182:P$408,2,0)</f>
        <v>#N/A</v>
      </c>
      <c r="R2954" s="38" t="e">
        <f>+L2954-Q2954</f>
        <v>#N/A</v>
      </c>
      <c r="S2954" t="s">
        <v>8325</v>
      </c>
    </row>
    <row r="2955" spans="1:19" hidden="1" outlineLevel="1">
      <c r="B2955" s="33">
        <v>45013</v>
      </c>
      <c r="C2955" s="34" t="s">
        <v>4539</v>
      </c>
      <c r="D2955" s="34" t="s">
        <v>3460</v>
      </c>
      <c r="E2955" s="34" t="s">
        <v>4540</v>
      </c>
      <c r="F2955" s="35">
        <v>-176400</v>
      </c>
      <c r="G2955" s="36" t="s">
        <v>2255</v>
      </c>
      <c r="H2955" s="35">
        <v>-17640</v>
      </c>
      <c r="I2955" s="34" t="s">
        <v>2308</v>
      </c>
      <c r="J2955" s="34" t="s">
        <v>2309</v>
      </c>
      <c r="K2955">
        <f t="shared" si="199"/>
        <v>11184</v>
      </c>
      <c r="L2955" s="38">
        <f t="shared" si="202"/>
        <v>-194040</v>
      </c>
      <c r="M2955" t="str">
        <f t="shared" si="203"/>
        <v>HT</v>
      </c>
      <c r="Q2955" t="e">
        <f>+VLOOKUP(K2955,'22.04.2023'!O$182:P$408,2,0)</f>
        <v>#N/A</v>
      </c>
    </row>
    <row r="2956" spans="1:19" hidden="1" outlineLevel="1">
      <c r="B2956" s="33">
        <v>45013</v>
      </c>
      <c r="C2956" s="34" t="s">
        <v>4541</v>
      </c>
      <c r="D2956" s="34" t="s">
        <v>3460</v>
      </c>
      <c r="E2956" s="34" t="s">
        <v>4542</v>
      </c>
      <c r="F2956" s="35">
        <v>-169680</v>
      </c>
      <c r="G2956" s="36" t="s">
        <v>2255</v>
      </c>
      <c r="H2956" s="35">
        <v>-16968</v>
      </c>
      <c r="I2956" s="34" t="s">
        <v>2308</v>
      </c>
      <c r="J2956" s="34" t="s">
        <v>2309</v>
      </c>
      <c r="K2956">
        <f t="shared" si="199"/>
        <v>11191</v>
      </c>
      <c r="L2956" s="38">
        <f t="shared" si="202"/>
        <v>-186648</v>
      </c>
      <c r="M2956" t="str">
        <f t="shared" si="203"/>
        <v>HT</v>
      </c>
      <c r="Q2956" t="e">
        <f>+VLOOKUP(K2956,'22.04.2023'!O$182:P$408,2,0)</f>
        <v>#N/A</v>
      </c>
    </row>
    <row r="2957" spans="1:19" hidden="1" outlineLevel="1">
      <c r="B2957" s="33">
        <v>45013</v>
      </c>
      <c r="C2957" s="34" t="s">
        <v>3585</v>
      </c>
      <c r="D2957" s="34" t="s">
        <v>3460</v>
      </c>
      <c r="E2957" s="34" t="s">
        <v>4543</v>
      </c>
      <c r="F2957" s="35">
        <v>-84840</v>
      </c>
      <c r="G2957" s="36" t="s">
        <v>2255</v>
      </c>
      <c r="H2957" s="35">
        <v>-8484</v>
      </c>
      <c r="I2957" s="34" t="s">
        <v>2308</v>
      </c>
      <c r="J2957" s="34" t="s">
        <v>2309</v>
      </c>
      <c r="K2957">
        <f t="shared" si="199"/>
        <v>11249</v>
      </c>
      <c r="L2957" s="38">
        <f t="shared" si="202"/>
        <v>-93324</v>
      </c>
      <c r="M2957" t="str">
        <f t="shared" si="203"/>
        <v>HT</v>
      </c>
      <c r="Q2957" t="e">
        <f>+VLOOKUP(K2957,'22.04.2023'!O$182:P$408,2,0)</f>
        <v>#N/A</v>
      </c>
    </row>
    <row r="2958" spans="1:19" outlineLevel="1">
      <c r="A2958" s="75"/>
      <c r="B2958" s="69">
        <v>45013</v>
      </c>
      <c r="C2958" s="70" t="s">
        <v>3592</v>
      </c>
      <c r="D2958" s="70" t="s">
        <v>3460</v>
      </c>
      <c r="E2958" s="70" t="s">
        <v>6838</v>
      </c>
      <c r="F2958" s="71">
        <v>-174870</v>
      </c>
      <c r="G2958" s="72" t="s">
        <v>2255</v>
      </c>
      <c r="H2958" s="71">
        <v>-17487</v>
      </c>
      <c r="I2958" s="70" t="s">
        <v>2308</v>
      </c>
      <c r="J2958" s="70" t="s">
        <v>2309</v>
      </c>
      <c r="K2958" s="75">
        <f t="shared" si="199"/>
        <v>11253</v>
      </c>
      <c r="L2958" s="74">
        <f t="shared" si="202"/>
        <v>-192357</v>
      </c>
      <c r="M2958" s="75" t="str">
        <f t="shared" si="203"/>
        <v>HT</v>
      </c>
      <c r="N2958" s="75"/>
      <c r="O2958" s="75"/>
      <c r="P2958" s="75"/>
      <c r="Q2958" s="75">
        <v>-192357</v>
      </c>
      <c r="R2958" s="74">
        <f>Q2958-L2958</f>
        <v>0</v>
      </c>
      <c r="S2958" s="75" t="s">
        <v>8323</v>
      </c>
    </row>
    <row r="2959" spans="1:19" outlineLevel="1">
      <c r="A2959" s="75"/>
      <c r="B2959" s="69">
        <v>45013</v>
      </c>
      <c r="C2959" s="70" t="s">
        <v>6839</v>
      </c>
      <c r="D2959" s="70" t="s">
        <v>3460</v>
      </c>
      <c r="E2959" s="70" t="s">
        <v>6840</v>
      </c>
      <c r="F2959" s="71">
        <v>-492591</v>
      </c>
      <c r="G2959" s="72" t="s">
        <v>2255</v>
      </c>
      <c r="H2959" s="71">
        <v>-49259</v>
      </c>
      <c r="I2959" s="70" t="s">
        <v>2308</v>
      </c>
      <c r="J2959" s="70" t="s">
        <v>2309</v>
      </c>
      <c r="K2959" s="75">
        <f t="shared" si="199"/>
        <v>11275</v>
      </c>
      <c r="L2959" s="74">
        <f t="shared" si="202"/>
        <v>-541850</v>
      </c>
      <c r="M2959" s="75" t="str">
        <f t="shared" si="203"/>
        <v>HT</v>
      </c>
      <c r="N2959" s="75"/>
      <c r="O2959" s="75"/>
      <c r="P2959" s="75"/>
      <c r="Q2959" s="75">
        <f>+VLOOKUP(K2959,'20,04,2023'!Q$25:R$1054,2,0)</f>
        <v>-541850</v>
      </c>
      <c r="R2959" s="74">
        <f>+L2959-Q2959</f>
        <v>0</v>
      </c>
      <c r="S2959" s="75" t="s">
        <v>8323</v>
      </c>
    </row>
    <row r="2960" spans="1:19" hidden="1" outlineLevel="1">
      <c r="B2960" s="33">
        <v>45013</v>
      </c>
      <c r="C2960" s="34" t="s">
        <v>6841</v>
      </c>
      <c r="D2960" s="34" t="s">
        <v>3460</v>
      </c>
      <c r="E2960" s="34" t="s">
        <v>6842</v>
      </c>
      <c r="F2960" s="35">
        <v>-88200</v>
      </c>
      <c r="G2960" s="36" t="s">
        <v>2255</v>
      </c>
      <c r="H2960" s="35">
        <v>-8820</v>
      </c>
      <c r="I2960" s="34" t="s">
        <v>2308</v>
      </c>
      <c r="J2960" s="34" t="s">
        <v>2309</v>
      </c>
      <c r="K2960">
        <f t="shared" si="199"/>
        <v>11276</v>
      </c>
      <c r="L2960" s="38">
        <f t="shared" si="202"/>
        <v>-97020</v>
      </c>
      <c r="M2960" t="str">
        <f t="shared" si="203"/>
        <v>HT</v>
      </c>
      <c r="Q2960" t="e">
        <f>+VLOOKUP(K2960,'22.04.2023'!O$182:P$408,2,0)</f>
        <v>#N/A</v>
      </c>
    </row>
    <row r="2961" spans="1:19" hidden="1" outlineLevel="1">
      <c r="B2961" s="33">
        <v>45013</v>
      </c>
      <c r="C2961" s="34" t="s">
        <v>4544</v>
      </c>
      <c r="D2961" s="34" t="s">
        <v>2256</v>
      </c>
      <c r="E2961" s="34" t="s">
        <v>4545</v>
      </c>
      <c r="F2961" s="35">
        <v>1730400</v>
      </c>
      <c r="G2961" s="36" t="s">
        <v>2255</v>
      </c>
      <c r="H2961" s="35">
        <v>173040</v>
      </c>
      <c r="I2961" s="34" t="s">
        <v>2518</v>
      </c>
      <c r="J2961" s="34" t="s">
        <v>2519</v>
      </c>
      <c r="K2961" s="50">
        <f t="shared" si="199"/>
        <v>17635</v>
      </c>
      <c r="L2961" s="38">
        <f t="shared" si="202"/>
        <v>1903440</v>
      </c>
      <c r="M2961" t="str">
        <f t="shared" si="203"/>
        <v/>
      </c>
    </row>
    <row r="2962" spans="1:19" outlineLevel="1">
      <c r="A2962" s="75"/>
      <c r="B2962" s="69">
        <v>45013</v>
      </c>
      <c r="C2962" s="70" t="s">
        <v>4546</v>
      </c>
      <c r="D2962" s="70" t="s">
        <v>2256</v>
      </c>
      <c r="E2962" s="70" t="s">
        <v>3660</v>
      </c>
      <c r="F2962" s="71">
        <v>746083</v>
      </c>
      <c r="G2962" s="72" t="s">
        <v>2255</v>
      </c>
      <c r="H2962" s="71">
        <v>74608</v>
      </c>
      <c r="I2962" s="70" t="s">
        <v>2308</v>
      </c>
      <c r="J2962" s="70" t="s">
        <v>2309</v>
      </c>
      <c r="K2962" s="73">
        <f t="shared" si="199"/>
        <v>17636</v>
      </c>
      <c r="L2962" s="74">
        <f t="shared" si="202"/>
        <v>820691</v>
      </c>
      <c r="M2962" s="75" t="str">
        <f t="shared" si="203"/>
        <v/>
      </c>
      <c r="N2962" s="75"/>
      <c r="O2962" s="75"/>
      <c r="P2962" s="75"/>
      <c r="Q2962" s="75">
        <f>+VLOOKUP(K2962,'20,04,2023'!Q$20:R$1052,2,0)</f>
        <v>820691</v>
      </c>
      <c r="R2962" s="74">
        <f>Q2962-L2962</f>
        <v>0</v>
      </c>
      <c r="S2962" s="75" t="s">
        <v>8324</v>
      </c>
    </row>
    <row r="2963" spans="1:19" hidden="1" outlineLevel="1">
      <c r="B2963" s="33">
        <v>45013</v>
      </c>
      <c r="C2963" s="34" t="s">
        <v>4547</v>
      </c>
      <c r="D2963" s="34" t="s">
        <v>2256</v>
      </c>
      <c r="E2963" s="34" t="s">
        <v>4548</v>
      </c>
      <c r="F2963" s="35">
        <v>865200</v>
      </c>
      <c r="G2963" s="36" t="s">
        <v>2255</v>
      </c>
      <c r="H2963" s="35">
        <v>86520</v>
      </c>
      <c r="I2963" s="34" t="s">
        <v>2764</v>
      </c>
      <c r="J2963" s="34" t="s">
        <v>2765</v>
      </c>
      <c r="K2963" s="50">
        <f t="shared" si="199"/>
        <v>17638</v>
      </c>
      <c r="L2963" s="38">
        <f t="shared" si="202"/>
        <v>951720</v>
      </c>
      <c r="M2963" t="str">
        <f t="shared" si="203"/>
        <v/>
      </c>
    </row>
    <row r="2964" spans="1:19" outlineLevel="1">
      <c r="A2964" s="75"/>
      <c r="B2964" s="69">
        <v>45013</v>
      </c>
      <c r="C2964" s="70" t="s">
        <v>4549</v>
      </c>
      <c r="D2964" s="70" t="s">
        <v>2256</v>
      </c>
      <c r="E2964" s="70" t="s">
        <v>4550</v>
      </c>
      <c r="F2964" s="71">
        <v>704016</v>
      </c>
      <c r="G2964" s="72" t="s">
        <v>2255</v>
      </c>
      <c r="H2964" s="71">
        <v>70402</v>
      </c>
      <c r="I2964" s="70" t="s">
        <v>2308</v>
      </c>
      <c r="J2964" s="70" t="s">
        <v>2309</v>
      </c>
      <c r="K2964" s="73">
        <f t="shared" si="199"/>
        <v>17639</v>
      </c>
      <c r="L2964" s="74">
        <f t="shared" si="202"/>
        <v>774418</v>
      </c>
      <c r="M2964" s="75" t="str">
        <f t="shared" si="203"/>
        <v/>
      </c>
      <c r="N2964" s="75"/>
      <c r="O2964" s="75"/>
      <c r="P2964" s="75"/>
      <c r="Q2964" s="75">
        <f>+VLOOKUP(K2964,'20,04,2023'!Q$20:R$1052,2,0)</f>
        <v>774418</v>
      </c>
      <c r="R2964" s="74">
        <f>Q2964-L2964</f>
        <v>0</v>
      </c>
      <c r="S2964" s="75" t="s">
        <v>8324</v>
      </c>
    </row>
    <row r="2965" spans="1:19" hidden="1" outlineLevel="1">
      <c r="B2965" s="33">
        <v>45013</v>
      </c>
      <c r="C2965" s="34" t="s">
        <v>4551</v>
      </c>
      <c r="D2965" s="34" t="s">
        <v>2256</v>
      </c>
      <c r="E2965" s="34" t="s">
        <v>4552</v>
      </c>
      <c r="F2965" s="35">
        <v>865200</v>
      </c>
      <c r="G2965" s="36" t="s">
        <v>2255</v>
      </c>
      <c r="H2965" s="35">
        <v>86520</v>
      </c>
      <c r="I2965" s="34" t="s">
        <v>2768</v>
      </c>
      <c r="J2965" s="34" t="s">
        <v>2769</v>
      </c>
      <c r="K2965" s="50">
        <f t="shared" si="199"/>
        <v>17640</v>
      </c>
      <c r="L2965" s="38">
        <f t="shared" si="202"/>
        <v>951720</v>
      </c>
      <c r="M2965" t="str">
        <f t="shared" si="203"/>
        <v/>
      </c>
    </row>
    <row r="2966" spans="1:19" hidden="1" outlineLevel="1">
      <c r="B2966" s="33">
        <v>45013</v>
      </c>
      <c r="C2966" s="34" t="s">
        <v>4553</v>
      </c>
      <c r="D2966" s="34" t="s">
        <v>2256</v>
      </c>
      <c r="E2966" s="34" t="s">
        <v>3652</v>
      </c>
      <c r="F2966" s="35">
        <v>169680</v>
      </c>
      <c r="G2966" s="36" t="s">
        <v>2255</v>
      </c>
      <c r="H2966" s="35">
        <v>16968</v>
      </c>
      <c r="I2966" s="34" t="s">
        <v>2308</v>
      </c>
      <c r="J2966" s="34" t="s">
        <v>2309</v>
      </c>
      <c r="K2966" s="50">
        <f t="shared" si="199"/>
        <v>17644</v>
      </c>
      <c r="L2966" s="38">
        <f t="shared" si="202"/>
        <v>186648</v>
      </c>
      <c r="M2966" t="str">
        <f t="shared" si="203"/>
        <v/>
      </c>
    </row>
    <row r="2967" spans="1:19" outlineLevel="1">
      <c r="A2967" s="75"/>
      <c r="B2967" s="69">
        <v>45013</v>
      </c>
      <c r="C2967" s="70" t="s">
        <v>4554</v>
      </c>
      <c r="D2967" s="70" t="s">
        <v>2256</v>
      </c>
      <c r="E2967" s="70" t="s">
        <v>3652</v>
      </c>
      <c r="F2967" s="71">
        <v>605287</v>
      </c>
      <c r="G2967" s="72" t="s">
        <v>2255</v>
      </c>
      <c r="H2967" s="71">
        <v>60529</v>
      </c>
      <c r="I2967" s="70" t="s">
        <v>2308</v>
      </c>
      <c r="J2967" s="70" t="s">
        <v>2309</v>
      </c>
      <c r="K2967" s="73">
        <f t="shared" si="199"/>
        <v>17645</v>
      </c>
      <c r="L2967" s="74">
        <f t="shared" si="202"/>
        <v>665816</v>
      </c>
      <c r="M2967" s="75" t="str">
        <f t="shared" si="203"/>
        <v/>
      </c>
      <c r="N2967" s="75"/>
      <c r="O2967" s="75"/>
      <c r="P2967" s="75"/>
      <c r="Q2967" s="75">
        <f>+VLOOKUP(K2967,'20,04,2023'!Q$20:R$1052,2,0)</f>
        <v>665816</v>
      </c>
      <c r="R2967" s="74">
        <f>Q2967-L2967</f>
        <v>0</v>
      </c>
      <c r="S2967" s="75" t="s">
        <v>8324</v>
      </c>
    </row>
    <row r="2968" spans="1:19" outlineLevel="1">
      <c r="A2968" s="75"/>
      <c r="B2968" s="69">
        <v>45013</v>
      </c>
      <c r="C2968" s="70" t="s">
        <v>4555</v>
      </c>
      <c r="D2968" s="70" t="s">
        <v>2256</v>
      </c>
      <c r="E2968" s="70" t="s">
        <v>2385</v>
      </c>
      <c r="F2968" s="71">
        <v>2399840</v>
      </c>
      <c r="G2968" s="72" t="s">
        <v>2255</v>
      </c>
      <c r="H2968" s="71">
        <v>239984</v>
      </c>
      <c r="I2968" s="70" t="s">
        <v>2308</v>
      </c>
      <c r="J2968" s="70" t="s">
        <v>2309</v>
      </c>
      <c r="K2968" s="73">
        <f t="shared" si="199"/>
        <v>17647</v>
      </c>
      <c r="L2968" s="74">
        <f t="shared" si="202"/>
        <v>2639824</v>
      </c>
      <c r="M2968" s="75" t="str">
        <f t="shared" si="203"/>
        <v/>
      </c>
      <c r="N2968" s="75"/>
      <c r="O2968" s="75"/>
      <c r="P2968" s="75"/>
      <c r="Q2968" s="75">
        <f>+VLOOKUP(K2968,'20,04,2023'!Q$20:R$1052,2,0)</f>
        <v>2639824</v>
      </c>
      <c r="R2968" s="74">
        <f>Q2968-L2968</f>
        <v>0</v>
      </c>
      <c r="S2968" s="75" t="s">
        <v>8324</v>
      </c>
    </row>
    <row r="2969" spans="1:19" outlineLevel="1">
      <c r="A2969" s="75"/>
      <c r="B2969" s="69">
        <v>45013</v>
      </c>
      <c r="C2969" s="70" t="s">
        <v>4556</v>
      </c>
      <c r="D2969" s="70" t="s">
        <v>2256</v>
      </c>
      <c r="E2969" s="70" t="s">
        <v>3545</v>
      </c>
      <c r="F2969" s="71">
        <v>926763</v>
      </c>
      <c r="G2969" s="72" t="s">
        <v>2255</v>
      </c>
      <c r="H2969" s="71">
        <v>92676</v>
      </c>
      <c r="I2969" s="70" t="s">
        <v>2308</v>
      </c>
      <c r="J2969" s="70" t="s">
        <v>2309</v>
      </c>
      <c r="K2969" s="73">
        <f t="shared" si="199"/>
        <v>17649</v>
      </c>
      <c r="L2969" s="74">
        <f t="shared" si="202"/>
        <v>1019439</v>
      </c>
      <c r="M2969" s="75" t="str">
        <f t="shared" si="203"/>
        <v/>
      </c>
      <c r="N2969" s="75"/>
      <c r="O2969" s="75"/>
      <c r="P2969" s="75"/>
      <c r="Q2969" s="75">
        <f>+VLOOKUP(K2969,'20,04,2023'!Q$20:R$1052,2,0)</f>
        <v>1019439</v>
      </c>
      <c r="R2969" s="74">
        <f>Q2969-L2969</f>
        <v>0</v>
      </c>
      <c r="S2969" s="75" t="s">
        <v>8324</v>
      </c>
    </row>
    <row r="2970" spans="1:19" outlineLevel="1">
      <c r="A2970" s="75"/>
      <c r="B2970" s="69">
        <v>45013</v>
      </c>
      <c r="C2970" s="70" t="s">
        <v>4557</v>
      </c>
      <c r="D2970" s="70" t="s">
        <v>2256</v>
      </c>
      <c r="E2970" s="70" t="s">
        <v>3871</v>
      </c>
      <c r="F2970" s="71">
        <v>1173355</v>
      </c>
      <c r="G2970" s="72" t="s">
        <v>2255</v>
      </c>
      <c r="H2970" s="71">
        <v>117336</v>
      </c>
      <c r="I2970" s="70" t="s">
        <v>2308</v>
      </c>
      <c r="J2970" s="70" t="s">
        <v>2309</v>
      </c>
      <c r="K2970" s="73">
        <f t="shared" si="199"/>
        <v>17650</v>
      </c>
      <c r="L2970" s="74">
        <f t="shared" si="202"/>
        <v>1290691</v>
      </c>
      <c r="M2970" s="75" t="str">
        <f t="shared" si="203"/>
        <v/>
      </c>
      <c r="N2970" s="75"/>
      <c r="O2970" s="75"/>
      <c r="P2970" s="75"/>
      <c r="Q2970" s="75">
        <f>+VLOOKUP(K2970,'20,04,2023'!Q$20:R$1052,2,0)</f>
        <v>1290691</v>
      </c>
      <c r="R2970" s="74">
        <f>Q2970-L2970</f>
        <v>0</v>
      </c>
      <c r="S2970" s="75" t="s">
        <v>8324</v>
      </c>
    </row>
    <row r="2971" spans="1:19" hidden="1" outlineLevel="1">
      <c r="B2971" s="33">
        <v>45013</v>
      </c>
      <c r="C2971" s="34" t="s">
        <v>4558</v>
      </c>
      <c r="D2971" s="34" t="s">
        <v>2256</v>
      </c>
      <c r="E2971" s="34" t="s">
        <v>3871</v>
      </c>
      <c r="F2971" s="35">
        <v>519120</v>
      </c>
      <c r="G2971" s="36" t="s">
        <v>2255</v>
      </c>
      <c r="H2971" s="35">
        <v>51912</v>
      </c>
      <c r="I2971" s="34" t="s">
        <v>2308</v>
      </c>
      <c r="J2971" s="34" t="s">
        <v>2309</v>
      </c>
      <c r="K2971" s="50">
        <f t="shared" si="199"/>
        <v>17651</v>
      </c>
      <c r="L2971" s="38">
        <f t="shared" si="202"/>
        <v>571032</v>
      </c>
      <c r="M2971" t="str">
        <f t="shared" si="203"/>
        <v/>
      </c>
    </row>
    <row r="2972" spans="1:19" outlineLevel="1">
      <c r="A2972" s="75"/>
      <c r="B2972" s="69">
        <v>45013</v>
      </c>
      <c r="C2972" s="70" t="s">
        <v>4559</v>
      </c>
      <c r="D2972" s="70" t="s">
        <v>2256</v>
      </c>
      <c r="E2972" s="70" t="s">
        <v>2331</v>
      </c>
      <c r="F2972" s="71">
        <v>594778</v>
      </c>
      <c r="G2972" s="72" t="s">
        <v>2255</v>
      </c>
      <c r="H2972" s="71">
        <v>59478</v>
      </c>
      <c r="I2972" s="70" t="s">
        <v>2308</v>
      </c>
      <c r="J2972" s="70" t="s">
        <v>2309</v>
      </c>
      <c r="K2972" s="73">
        <f t="shared" si="199"/>
        <v>17652</v>
      </c>
      <c r="L2972" s="74">
        <f t="shared" si="202"/>
        <v>654256</v>
      </c>
      <c r="M2972" s="75" t="str">
        <f t="shared" si="203"/>
        <v/>
      </c>
      <c r="N2972" s="75"/>
      <c r="O2972" s="75"/>
      <c r="P2972" s="75"/>
      <c r="Q2972" s="75">
        <f>+VLOOKUP(K2972,'20,04,2023'!Q$20:R$1052,2,0)</f>
        <v>654256</v>
      </c>
      <c r="R2972" s="74">
        <f t="shared" ref="R2972:R2977" si="204">Q2972-L2972</f>
        <v>0</v>
      </c>
      <c r="S2972" s="75" t="s">
        <v>8324</v>
      </c>
    </row>
    <row r="2973" spans="1:19" outlineLevel="1">
      <c r="A2973" s="75"/>
      <c r="B2973" s="69">
        <v>45013</v>
      </c>
      <c r="C2973" s="70" t="s">
        <v>4560</v>
      </c>
      <c r="D2973" s="70" t="s">
        <v>2256</v>
      </c>
      <c r="E2973" s="70" t="s">
        <v>4561</v>
      </c>
      <c r="F2973" s="71">
        <v>591094</v>
      </c>
      <c r="G2973" s="72" t="s">
        <v>2255</v>
      </c>
      <c r="H2973" s="71">
        <v>59109</v>
      </c>
      <c r="I2973" s="70" t="s">
        <v>2308</v>
      </c>
      <c r="J2973" s="70" t="s">
        <v>2309</v>
      </c>
      <c r="K2973" s="73">
        <f t="shared" si="199"/>
        <v>17653</v>
      </c>
      <c r="L2973" s="74">
        <f t="shared" si="202"/>
        <v>650203</v>
      </c>
      <c r="M2973" s="75" t="str">
        <f t="shared" si="203"/>
        <v/>
      </c>
      <c r="N2973" s="75"/>
      <c r="O2973" s="75"/>
      <c r="P2973" s="75"/>
      <c r="Q2973" s="75">
        <f>+VLOOKUP(K2973,'20,04,2023'!Q$20:R$1052,2,0)</f>
        <v>650203</v>
      </c>
      <c r="R2973" s="74">
        <f t="shared" si="204"/>
        <v>0</v>
      </c>
      <c r="S2973" s="75" t="s">
        <v>8324</v>
      </c>
    </row>
    <row r="2974" spans="1:19" outlineLevel="1">
      <c r="A2974" s="75"/>
      <c r="B2974" s="69">
        <v>45013</v>
      </c>
      <c r="C2974" s="70" t="s">
        <v>4562</v>
      </c>
      <c r="D2974" s="70" t="s">
        <v>2256</v>
      </c>
      <c r="E2974" s="70" t="s">
        <v>3603</v>
      </c>
      <c r="F2974" s="71">
        <v>555290</v>
      </c>
      <c r="G2974" s="72" t="s">
        <v>2255</v>
      </c>
      <c r="H2974" s="71">
        <v>55529</v>
      </c>
      <c r="I2974" s="70" t="s">
        <v>2308</v>
      </c>
      <c r="J2974" s="70" t="s">
        <v>2309</v>
      </c>
      <c r="K2974" s="73">
        <f t="shared" si="199"/>
        <v>17654</v>
      </c>
      <c r="L2974" s="74">
        <f t="shared" si="202"/>
        <v>610819</v>
      </c>
      <c r="M2974" s="75" t="str">
        <f t="shared" si="203"/>
        <v/>
      </c>
      <c r="N2974" s="75"/>
      <c r="O2974" s="75"/>
      <c r="P2974" s="75"/>
      <c r="Q2974" s="75">
        <f>+VLOOKUP(K2974,'20,04,2023'!Q$20:R$1052,2,0)</f>
        <v>610819</v>
      </c>
      <c r="R2974" s="74">
        <f t="shared" si="204"/>
        <v>0</v>
      </c>
      <c r="S2974" s="75" t="s">
        <v>8324</v>
      </c>
    </row>
    <row r="2975" spans="1:19" outlineLevel="1">
      <c r="A2975" s="75"/>
      <c r="B2975" s="69">
        <v>45013</v>
      </c>
      <c r="C2975" s="70" t="s">
        <v>4563</v>
      </c>
      <c r="D2975" s="70" t="s">
        <v>2256</v>
      </c>
      <c r="E2975" s="70" t="s">
        <v>2335</v>
      </c>
      <c r="F2975" s="71">
        <v>738405</v>
      </c>
      <c r="G2975" s="72" t="s">
        <v>2255</v>
      </c>
      <c r="H2975" s="71">
        <v>73841</v>
      </c>
      <c r="I2975" s="70" t="s">
        <v>2308</v>
      </c>
      <c r="J2975" s="70" t="s">
        <v>2309</v>
      </c>
      <c r="K2975" s="73">
        <f t="shared" si="199"/>
        <v>17655</v>
      </c>
      <c r="L2975" s="74">
        <f t="shared" si="202"/>
        <v>812246</v>
      </c>
      <c r="M2975" s="75" t="str">
        <f t="shared" si="203"/>
        <v/>
      </c>
      <c r="N2975" s="75"/>
      <c r="O2975" s="75"/>
      <c r="P2975" s="75"/>
      <c r="Q2975" s="75">
        <f>+VLOOKUP(K2975,'20,04,2023'!Q$20:R$1052,2,0)</f>
        <v>812246</v>
      </c>
      <c r="R2975" s="74">
        <f t="shared" si="204"/>
        <v>0</v>
      </c>
      <c r="S2975" s="75" t="s">
        <v>8324</v>
      </c>
    </row>
    <row r="2976" spans="1:19" outlineLevel="1">
      <c r="A2976" s="75"/>
      <c r="B2976" s="69">
        <v>45013</v>
      </c>
      <c r="C2976" s="70" t="s">
        <v>4564</v>
      </c>
      <c r="D2976" s="70" t="s">
        <v>2256</v>
      </c>
      <c r="E2976" s="70" t="s">
        <v>4565</v>
      </c>
      <c r="F2976" s="71">
        <v>806834</v>
      </c>
      <c r="G2976" s="72" t="s">
        <v>2255</v>
      </c>
      <c r="H2976" s="71">
        <v>80683</v>
      </c>
      <c r="I2976" s="70" t="s">
        <v>2308</v>
      </c>
      <c r="J2976" s="70" t="s">
        <v>2309</v>
      </c>
      <c r="K2976" s="73">
        <f t="shared" si="199"/>
        <v>17656</v>
      </c>
      <c r="L2976" s="74">
        <f t="shared" si="202"/>
        <v>887517</v>
      </c>
      <c r="M2976" s="75" t="str">
        <f t="shared" si="203"/>
        <v/>
      </c>
      <c r="N2976" s="75"/>
      <c r="O2976" s="75"/>
      <c r="P2976" s="75"/>
      <c r="Q2976" s="75">
        <f>+VLOOKUP(K2976,'20,04,2023'!Q$20:R$1052,2,0)</f>
        <v>887517</v>
      </c>
      <c r="R2976" s="74">
        <f t="shared" si="204"/>
        <v>0</v>
      </c>
      <c r="S2976" s="75" t="s">
        <v>8324</v>
      </c>
    </row>
    <row r="2977" spans="1:19" outlineLevel="1">
      <c r="A2977" s="75"/>
      <c r="B2977" s="69">
        <v>45013</v>
      </c>
      <c r="C2977" s="87" t="s">
        <v>4566</v>
      </c>
      <c r="D2977" s="87" t="s">
        <v>2256</v>
      </c>
      <c r="E2977" s="87" t="s">
        <v>2339</v>
      </c>
      <c r="F2977" s="71">
        <v>2243775</v>
      </c>
      <c r="G2977" s="95" t="s">
        <v>2255</v>
      </c>
      <c r="H2977" s="71">
        <v>224378</v>
      </c>
      <c r="I2977" s="87" t="s">
        <v>2308</v>
      </c>
      <c r="J2977" s="87" t="s">
        <v>2309</v>
      </c>
      <c r="K2977" s="73">
        <f t="shared" ref="K2977:K3040" si="205">+C2977*1</f>
        <v>17657</v>
      </c>
      <c r="L2977" s="74">
        <f t="shared" si="202"/>
        <v>2468153</v>
      </c>
      <c r="M2977" s="75" t="str">
        <f t="shared" si="203"/>
        <v/>
      </c>
      <c r="N2977" s="75"/>
      <c r="O2977" s="75"/>
      <c r="P2977" s="75"/>
      <c r="Q2977" s="75">
        <f>+VLOOKUP(K2977,'20,04,2023'!Q$20:R$1052,2,0)</f>
        <v>2468153</v>
      </c>
      <c r="R2977" s="74">
        <f t="shared" si="204"/>
        <v>0</v>
      </c>
      <c r="S2977" s="75" t="s">
        <v>8324</v>
      </c>
    </row>
    <row r="2978" spans="1:19" hidden="1">
      <c r="B2978" s="33">
        <v>45036</v>
      </c>
      <c r="C2978" s="88" t="s">
        <v>7287</v>
      </c>
      <c r="D2978" s="89" t="s">
        <v>2256</v>
      </c>
      <c r="E2978" s="89" t="s">
        <v>7261</v>
      </c>
      <c r="F2978" s="94">
        <v>2960600</v>
      </c>
      <c r="G2978" s="36" t="s">
        <v>2255</v>
      </c>
      <c r="H2978" s="94">
        <v>296060</v>
      </c>
      <c r="I2978" s="89" t="s">
        <v>2360</v>
      </c>
      <c r="J2978" s="89" t="s">
        <v>7172</v>
      </c>
      <c r="K2978" s="50">
        <f t="shared" si="205"/>
        <v>23164</v>
      </c>
      <c r="L2978" s="38">
        <f t="shared" si="202"/>
        <v>3256660</v>
      </c>
      <c r="M2978" t="str">
        <f t="shared" si="203"/>
        <v/>
      </c>
      <c r="R2978" s="38">
        <f>+L2978-Q2978</f>
        <v>3256660</v>
      </c>
    </row>
    <row r="2979" spans="1:19" hidden="1">
      <c r="B2979" s="83">
        <v>44978</v>
      </c>
      <c r="C2979" s="88" t="s">
        <v>7689</v>
      </c>
      <c r="D2979" s="89" t="s">
        <v>2256</v>
      </c>
      <c r="E2979" s="89" t="s">
        <v>7690</v>
      </c>
      <c r="F2979" s="94">
        <v>2961810</v>
      </c>
      <c r="G2979" s="36" t="s">
        <v>2255</v>
      </c>
      <c r="H2979" s="94">
        <v>296181</v>
      </c>
      <c r="I2979" s="89" t="s">
        <v>7678</v>
      </c>
      <c r="J2979" s="89" t="s">
        <v>7679</v>
      </c>
      <c r="K2979" s="50">
        <f t="shared" si="205"/>
        <v>6776</v>
      </c>
      <c r="L2979" s="38">
        <f t="shared" si="202"/>
        <v>3257991</v>
      </c>
      <c r="M2979" t="str">
        <f t="shared" si="203"/>
        <v/>
      </c>
      <c r="R2979" s="38">
        <f>+L2979-Q2979</f>
        <v>3257991</v>
      </c>
    </row>
    <row r="2980" spans="1:19" s="75" customFormat="1" hidden="1">
      <c r="A2980"/>
      <c r="B2980" s="83">
        <v>44935</v>
      </c>
      <c r="C2980" s="88" t="s">
        <v>8155</v>
      </c>
      <c r="D2980" s="89" t="s">
        <v>2256</v>
      </c>
      <c r="E2980" s="89" t="s">
        <v>8156</v>
      </c>
      <c r="F2980" s="94">
        <v>2989451</v>
      </c>
      <c r="G2980" s="36" t="s">
        <v>2255</v>
      </c>
      <c r="H2980" s="94">
        <v>298945</v>
      </c>
      <c r="I2980" s="89" t="s">
        <v>7127</v>
      </c>
      <c r="J2980" s="89" t="s">
        <v>8157</v>
      </c>
      <c r="K2980" s="50">
        <f t="shared" si="205"/>
        <v>932</v>
      </c>
      <c r="L2980" s="38">
        <f t="shared" si="202"/>
        <v>3288396</v>
      </c>
      <c r="M2980" t="str">
        <f t="shared" si="203"/>
        <v/>
      </c>
      <c r="N2980"/>
      <c r="O2980"/>
      <c r="P2980"/>
      <c r="Q2980"/>
      <c r="R2980" s="38">
        <f>+L2980-Q2980</f>
        <v>3288396</v>
      </c>
      <c r="S2980"/>
    </row>
    <row r="2981" spans="1:19" outlineLevel="1">
      <c r="A2981" s="75"/>
      <c r="B2981" s="69">
        <v>45013</v>
      </c>
      <c r="C2981" s="70" t="s">
        <v>4573</v>
      </c>
      <c r="D2981" s="70" t="s">
        <v>2256</v>
      </c>
      <c r="E2981" s="70" t="s">
        <v>4574</v>
      </c>
      <c r="F2981" s="71">
        <v>1080857</v>
      </c>
      <c r="G2981" s="72" t="s">
        <v>2255</v>
      </c>
      <c r="H2981" s="71">
        <v>108086</v>
      </c>
      <c r="I2981" s="70" t="s">
        <v>2512</v>
      </c>
      <c r="J2981" s="70" t="s">
        <v>2513</v>
      </c>
      <c r="K2981" s="73">
        <f t="shared" si="205"/>
        <v>17666</v>
      </c>
      <c r="L2981" s="74">
        <f t="shared" si="202"/>
        <v>1188943</v>
      </c>
      <c r="M2981" s="75" t="str">
        <f t="shared" si="203"/>
        <v/>
      </c>
      <c r="N2981" s="75"/>
      <c r="O2981" s="75"/>
      <c r="P2981" s="75"/>
      <c r="Q2981" s="75">
        <f>+VLOOKUP(K2981,'20,04,2023'!Q$20:R$1052,2,0)</f>
        <v>1188943</v>
      </c>
      <c r="R2981" s="74">
        <f>Q2981-L2981</f>
        <v>0</v>
      </c>
      <c r="S2981" s="75" t="s">
        <v>8324</v>
      </c>
    </row>
    <row r="2982" spans="1:19" outlineLevel="1">
      <c r="A2982" s="75"/>
      <c r="B2982" s="69">
        <v>45013</v>
      </c>
      <c r="C2982" s="70" t="s">
        <v>4575</v>
      </c>
      <c r="D2982" s="70" t="s">
        <v>2256</v>
      </c>
      <c r="E2982" s="70" t="s">
        <v>4576</v>
      </c>
      <c r="F2982" s="71">
        <v>1145195</v>
      </c>
      <c r="G2982" s="72" t="s">
        <v>2255</v>
      </c>
      <c r="H2982" s="71">
        <v>114520</v>
      </c>
      <c r="I2982" s="70" t="s">
        <v>2512</v>
      </c>
      <c r="J2982" s="70" t="s">
        <v>2513</v>
      </c>
      <c r="K2982" s="73">
        <f t="shared" si="205"/>
        <v>17667</v>
      </c>
      <c r="L2982" s="74">
        <f t="shared" si="202"/>
        <v>1259715</v>
      </c>
      <c r="M2982" s="75" t="str">
        <f t="shared" si="203"/>
        <v/>
      </c>
      <c r="N2982" s="75"/>
      <c r="O2982" s="75"/>
      <c r="P2982" s="75"/>
      <c r="Q2982" s="75">
        <f>+VLOOKUP(K2982,'20,04,2023'!Q$20:R$1052,2,0)</f>
        <v>1259715</v>
      </c>
      <c r="R2982" s="74">
        <f>Q2982-L2982</f>
        <v>0</v>
      </c>
      <c r="S2982" s="75" t="s">
        <v>8324</v>
      </c>
    </row>
    <row r="2983" spans="1:19" hidden="1" outlineLevel="1">
      <c r="B2983" s="33">
        <v>45013</v>
      </c>
      <c r="C2983" s="34" t="s">
        <v>4577</v>
      </c>
      <c r="D2983" s="34" t="s">
        <v>2256</v>
      </c>
      <c r="E2983" s="34" t="s">
        <v>4578</v>
      </c>
      <c r="F2983" s="35">
        <v>1730400</v>
      </c>
      <c r="G2983" s="36" t="s">
        <v>2255</v>
      </c>
      <c r="H2983" s="35">
        <v>173040</v>
      </c>
      <c r="I2983" s="34" t="s">
        <v>4579</v>
      </c>
      <c r="J2983" s="34" t="s">
        <v>4580</v>
      </c>
      <c r="K2983" s="50">
        <f t="shared" si="205"/>
        <v>17669</v>
      </c>
      <c r="L2983" s="38">
        <f t="shared" si="202"/>
        <v>1903440</v>
      </c>
      <c r="M2983" t="str">
        <f t="shared" si="203"/>
        <v/>
      </c>
    </row>
    <row r="2984" spans="1:19" hidden="1" outlineLevel="1">
      <c r="B2984" s="33">
        <v>45013</v>
      </c>
      <c r="C2984" s="34" t="s">
        <v>4581</v>
      </c>
      <c r="D2984" s="34" t="s">
        <v>2256</v>
      </c>
      <c r="E2984" s="34" t="s">
        <v>3662</v>
      </c>
      <c r="F2984" s="35">
        <v>1583252</v>
      </c>
      <c r="G2984" s="36" t="s">
        <v>2255</v>
      </c>
      <c r="H2984" s="35">
        <v>158325</v>
      </c>
      <c r="I2984" s="34" t="s">
        <v>2308</v>
      </c>
      <c r="J2984" s="34" t="s">
        <v>2309</v>
      </c>
      <c r="K2984" s="50">
        <f t="shared" si="205"/>
        <v>17670</v>
      </c>
      <c r="L2984" s="38">
        <f t="shared" si="202"/>
        <v>1741577</v>
      </c>
      <c r="M2984" t="str">
        <f t="shared" si="203"/>
        <v/>
      </c>
    </row>
    <row r="2985" spans="1:19" outlineLevel="1">
      <c r="A2985" s="75"/>
      <c r="B2985" s="69">
        <v>45013</v>
      </c>
      <c r="C2985" s="70" t="s">
        <v>4582</v>
      </c>
      <c r="D2985" s="70" t="s">
        <v>2256</v>
      </c>
      <c r="E2985" s="70" t="s">
        <v>3656</v>
      </c>
      <c r="F2985" s="71">
        <v>1402524</v>
      </c>
      <c r="G2985" s="72" t="s">
        <v>2255</v>
      </c>
      <c r="H2985" s="71">
        <v>140252</v>
      </c>
      <c r="I2985" s="70" t="s">
        <v>2308</v>
      </c>
      <c r="J2985" s="70" t="s">
        <v>2309</v>
      </c>
      <c r="K2985" s="73">
        <f t="shared" si="205"/>
        <v>17673</v>
      </c>
      <c r="L2985" s="74">
        <f t="shared" si="202"/>
        <v>1542776</v>
      </c>
      <c r="M2985" s="75" t="str">
        <f t="shared" si="203"/>
        <v/>
      </c>
      <c r="N2985" s="75"/>
      <c r="O2985" s="75"/>
      <c r="P2985" s="75"/>
      <c r="Q2985" s="75">
        <f>+VLOOKUP(K2985,'20,04,2023'!Q$20:R$1052,2,0)</f>
        <v>1542776</v>
      </c>
      <c r="R2985" s="74">
        <f>Q2985-L2985</f>
        <v>0</v>
      </c>
      <c r="S2985" s="75" t="s">
        <v>8324</v>
      </c>
    </row>
    <row r="2986" spans="1:19" hidden="1" outlineLevel="1">
      <c r="B2986" s="33">
        <v>45013</v>
      </c>
      <c r="C2986" s="34" t="s">
        <v>4583</v>
      </c>
      <c r="D2986" s="34" t="s">
        <v>2256</v>
      </c>
      <c r="E2986" s="34" t="s">
        <v>4584</v>
      </c>
      <c r="F2986" s="35">
        <v>882000</v>
      </c>
      <c r="G2986" s="36" t="s">
        <v>2255</v>
      </c>
      <c r="H2986" s="35">
        <v>88200</v>
      </c>
      <c r="I2986" s="34" t="s">
        <v>2396</v>
      </c>
      <c r="J2986" s="34" t="s">
        <v>2397</v>
      </c>
      <c r="K2986" s="50">
        <f t="shared" si="205"/>
        <v>17684</v>
      </c>
      <c r="L2986" s="38">
        <f t="shared" si="202"/>
        <v>970200</v>
      </c>
      <c r="M2986" t="str">
        <f t="shared" si="203"/>
        <v/>
      </c>
    </row>
    <row r="2987" spans="1:19" outlineLevel="1">
      <c r="A2987" s="75"/>
      <c r="B2987" s="69">
        <v>45013</v>
      </c>
      <c r="C2987" s="70" t="s">
        <v>4585</v>
      </c>
      <c r="D2987" s="70" t="s">
        <v>2256</v>
      </c>
      <c r="E2987" s="70" t="s">
        <v>4586</v>
      </c>
      <c r="F2987" s="71">
        <v>1607380</v>
      </c>
      <c r="G2987" s="72" t="s">
        <v>2255</v>
      </c>
      <c r="H2987" s="71">
        <v>160738</v>
      </c>
      <c r="I2987" s="70" t="s">
        <v>2396</v>
      </c>
      <c r="J2987" s="70" t="s">
        <v>2397</v>
      </c>
      <c r="K2987" s="73">
        <f t="shared" si="205"/>
        <v>17685</v>
      </c>
      <c r="L2987" s="74">
        <f t="shared" si="202"/>
        <v>1768118</v>
      </c>
      <c r="M2987" s="75" t="str">
        <f t="shared" si="203"/>
        <v/>
      </c>
      <c r="N2987" s="75"/>
      <c r="O2987" s="75"/>
      <c r="P2987" s="75"/>
      <c r="Q2987" s="75">
        <f>+VLOOKUP(K2987,'20,04,2023'!Q$20:R$1052,2,0)</f>
        <v>1768118</v>
      </c>
      <c r="R2987" s="74">
        <f>Q2987-L2987</f>
        <v>0</v>
      </c>
      <c r="S2987" s="75" t="s">
        <v>8324</v>
      </c>
    </row>
    <row r="2988" spans="1:19" outlineLevel="1">
      <c r="A2988" s="75"/>
      <c r="B2988" s="69">
        <v>45013</v>
      </c>
      <c r="C2988" s="70" t="s">
        <v>4587</v>
      </c>
      <c r="D2988" s="70" t="s">
        <v>2256</v>
      </c>
      <c r="E2988" s="70" t="s">
        <v>4588</v>
      </c>
      <c r="F2988" s="71">
        <v>3928596</v>
      </c>
      <c r="G2988" s="72" t="s">
        <v>2255</v>
      </c>
      <c r="H2988" s="71">
        <v>392860</v>
      </c>
      <c r="I2988" s="70" t="s">
        <v>2260</v>
      </c>
      <c r="J2988" s="70" t="s">
        <v>2261</v>
      </c>
      <c r="K2988" s="73">
        <f t="shared" si="205"/>
        <v>17688</v>
      </c>
      <c r="L2988" s="74">
        <f t="shared" si="202"/>
        <v>4321456</v>
      </c>
      <c r="M2988" s="75" t="str">
        <f t="shared" si="203"/>
        <v/>
      </c>
      <c r="N2988" s="75"/>
      <c r="O2988" s="75"/>
      <c r="P2988" s="75"/>
      <c r="Q2988" s="75">
        <f>+VLOOKUP(K2988,'20,04,2023'!Q$20:R$1052,2,0)</f>
        <v>4321456</v>
      </c>
      <c r="R2988" s="74">
        <f>Q2988-L2988</f>
        <v>0</v>
      </c>
      <c r="S2988" s="75" t="s">
        <v>8324</v>
      </c>
    </row>
    <row r="2989" spans="1:19" hidden="1" outlineLevel="1">
      <c r="B2989" s="33">
        <v>45013</v>
      </c>
      <c r="C2989" s="34" t="s">
        <v>4589</v>
      </c>
      <c r="D2989" s="34" t="s">
        <v>2256</v>
      </c>
      <c r="E2989" s="34" t="s">
        <v>4590</v>
      </c>
      <c r="F2989" s="35">
        <v>865200</v>
      </c>
      <c r="G2989" s="36" t="s">
        <v>2255</v>
      </c>
      <c r="H2989" s="35">
        <v>86520</v>
      </c>
      <c r="I2989" s="34" t="s">
        <v>2541</v>
      </c>
      <c r="J2989" s="34" t="s">
        <v>2542</v>
      </c>
      <c r="K2989" s="50">
        <f t="shared" si="205"/>
        <v>17689</v>
      </c>
      <c r="L2989" s="38">
        <f t="shared" si="202"/>
        <v>951720</v>
      </c>
      <c r="M2989" t="str">
        <f t="shared" si="203"/>
        <v/>
      </c>
    </row>
    <row r="2990" spans="1:19" s="75" customFormat="1" hidden="1" outlineLevel="1">
      <c r="A2990"/>
      <c r="B2990" s="33">
        <v>45013</v>
      </c>
      <c r="C2990" s="34" t="s">
        <v>4591</v>
      </c>
      <c r="D2990" s="34" t="s">
        <v>2256</v>
      </c>
      <c r="E2990" s="34" t="s">
        <v>4592</v>
      </c>
      <c r="F2990" s="35">
        <v>441000</v>
      </c>
      <c r="G2990" s="36" t="s">
        <v>2255</v>
      </c>
      <c r="H2990" s="35">
        <v>44100</v>
      </c>
      <c r="I2990" s="34" t="s">
        <v>2995</v>
      </c>
      <c r="J2990" s="34" t="s">
        <v>2996</v>
      </c>
      <c r="K2990" s="50">
        <f t="shared" si="205"/>
        <v>17690</v>
      </c>
      <c r="L2990" s="38">
        <f t="shared" si="202"/>
        <v>485100</v>
      </c>
      <c r="M2990" t="str">
        <f t="shared" si="203"/>
        <v/>
      </c>
      <c r="N2990"/>
      <c r="O2990"/>
      <c r="P2990"/>
      <c r="Q2990"/>
      <c r="R2990"/>
      <c r="S2990"/>
    </row>
    <row r="2991" spans="1:19" s="75" customFormat="1" outlineLevel="1">
      <c r="B2991" s="69">
        <v>45013</v>
      </c>
      <c r="C2991" s="70" t="s">
        <v>4593</v>
      </c>
      <c r="D2991" s="70" t="s">
        <v>2256</v>
      </c>
      <c r="E2991" s="70" t="s">
        <v>4594</v>
      </c>
      <c r="F2991" s="71">
        <v>1844890</v>
      </c>
      <c r="G2991" s="72" t="s">
        <v>2255</v>
      </c>
      <c r="H2991" s="71">
        <v>184489</v>
      </c>
      <c r="I2991" s="70" t="s">
        <v>2995</v>
      </c>
      <c r="J2991" s="70" t="s">
        <v>2996</v>
      </c>
      <c r="K2991" s="73">
        <f t="shared" si="205"/>
        <v>17697</v>
      </c>
      <c r="L2991" s="74">
        <f t="shared" si="202"/>
        <v>2029379</v>
      </c>
      <c r="M2991" s="75" t="str">
        <f t="shared" si="203"/>
        <v/>
      </c>
      <c r="Q2991" s="75">
        <f>+VLOOKUP(K2991,'20,04,2023'!Q$20:R$1052,2,0)</f>
        <v>2029379</v>
      </c>
      <c r="R2991" s="74">
        <f>Q2991-L2991</f>
        <v>0</v>
      </c>
      <c r="S2991" s="75" t="s">
        <v>8324</v>
      </c>
    </row>
    <row r="2992" spans="1:19" s="75" customFormat="1" outlineLevel="1">
      <c r="B2992" s="69">
        <v>45013</v>
      </c>
      <c r="C2992" s="70" t="s">
        <v>4595</v>
      </c>
      <c r="D2992" s="70" t="s">
        <v>2256</v>
      </c>
      <c r="E2992" s="70" t="s">
        <v>4596</v>
      </c>
      <c r="F2992" s="71">
        <v>2274820</v>
      </c>
      <c r="G2992" s="72" t="s">
        <v>2255</v>
      </c>
      <c r="H2992" s="71">
        <v>227482</v>
      </c>
      <c r="I2992" s="70" t="s">
        <v>2318</v>
      </c>
      <c r="J2992" s="70" t="s">
        <v>2319</v>
      </c>
      <c r="K2992" s="73">
        <f t="shared" si="205"/>
        <v>17698</v>
      </c>
      <c r="L2992" s="74">
        <f t="shared" si="202"/>
        <v>2502302</v>
      </c>
      <c r="M2992" s="75" t="str">
        <f t="shared" si="203"/>
        <v/>
      </c>
      <c r="Q2992" s="75">
        <f>+VLOOKUP(K2992,'20,04,2023'!Q$20:R$1052,2,0)</f>
        <v>2502302</v>
      </c>
      <c r="R2992" s="74">
        <f>Q2992-L2992</f>
        <v>0</v>
      </c>
      <c r="S2992" s="75" t="s">
        <v>8324</v>
      </c>
    </row>
    <row r="2993" spans="1:19" s="75" customFormat="1" outlineLevel="1">
      <c r="B2993" s="69">
        <v>45013</v>
      </c>
      <c r="C2993" s="70" t="s">
        <v>4597</v>
      </c>
      <c r="D2993" s="70" t="s">
        <v>2256</v>
      </c>
      <c r="E2993" s="70" t="s">
        <v>4598</v>
      </c>
      <c r="F2993" s="71">
        <v>2383374</v>
      </c>
      <c r="G2993" s="72" t="s">
        <v>2255</v>
      </c>
      <c r="H2993" s="71">
        <v>238337</v>
      </c>
      <c r="I2993" s="70" t="s">
        <v>2535</v>
      </c>
      <c r="J2993" s="70" t="s">
        <v>2536</v>
      </c>
      <c r="K2993" s="73">
        <f t="shared" si="205"/>
        <v>17699</v>
      </c>
      <c r="L2993" s="74">
        <f t="shared" si="202"/>
        <v>2621711</v>
      </c>
      <c r="M2993" s="75" t="str">
        <f t="shared" si="203"/>
        <v/>
      </c>
      <c r="Q2993" s="75">
        <f>+VLOOKUP(K2993,'20,04,2023'!Q$20:R$1052,2,0)</f>
        <v>2621711</v>
      </c>
      <c r="R2993" s="74">
        <f>Q2993-L2993</f>
        <v>0</v>
      </c>
      <c r="S2993" s="75" t="s">
        <v>8324</v>
      </c>
    </row>
    <row r="2994" spans="1:19" s="75" customFormat="1" outlineLevel="1">
      <c r="B2994" s="69">
        <v>45013</v>
      </c>
      <c r="C2994" s="70" t="s">
        <v>4599</v>
      </c>
      <c r="D2994" s="70" t="s">
        <v>2256</v>
      </c>
      <c r="E2994" s="70" t="s">
        <v>3993</v>
      </c>
      <c r="F2994" s="71">
        <v>483720</v>
      </c>
      <c r="G2994" s="72" t="s">
        <v>2255</v>
      </c>
      <c r="H2994" s="71">
        <v>48372</v>
      </c>
      <c r="I2994" s="70" t="s">
        <v>2308</v>
      </c>
      <c r="J2994" s="70" t="s">
        <v>2309</v>
      </c>
      <c r="K2994" s="73">
        <f t="shared" si="205"/>
        <v>17701</v>
      </c>
      <c r="L2994" s="74">
        <f t="shared" si="202"/>
        <v>532092</v>
      </c>
      <c r="M2994" s="75" t="str">
        <f t="shared" si="203"/>
        <v/>
      </c>
      <c r="Q2994" s="75">
        <f>+VLOOKUP(K2994,'20,04,2023'!Q$20:R$1052,2,0)</f>
        <v>532092</v>
      </c>
      <c r="R2994" s="74">
        <f>Q2994-L2994</f>
        <v>0</v>
      </c>
      <c r="S2994" s="75" t="s">
        <v>8324</v>
      </c>
    </row>
    <row r="2995" spans="1:19" s="75" customFormat="1" outlineLevel="1">
      <c r="B2995" s="69">
        <v>45013</v>
      </c>
      <c r="C2995" s="70" t="s">
        <v>4600</v>
      </c>
      <c r="D2995" s="70" t="s">
        <v>2256</v>
      </c>
      <c r="E2995" s="70" t="s">
        <v>2393</v>
      </c>
      <c r="F2995" s="71">
        <v>553467</v>
      </c>
      <c r="G2995" s="72" t="s">
        <v>2255</v>
      </c>
      <c r="H2995" s="71">
        <v>55347</v>
      </c>
      <c r="I2995" s="70" t="s">
        <v>2308</v>
      </c>
      <c r="J2995" s="70" t="s">
        <v>2309</v>
      </c>
      <c r="K2995" s="73">
        <f t="shared" si="205"/>
        <v>17706</v>
      </c>
      <c r="L2995" s="74">
        <f t="shared" si="202"/>
        <v>608814</v>
      </c>
      <c r="M2995" s="75" t="str">
        <f t="shared" si="203"/>
        <v/>
      </c>
      <c r="Q2995" s="75">
        <f>+VLOOKUP(K2995,'20,04,2023'!Q$20:R$1052,2,0)</f>
        <v>608814</v>
      </c>
      <c r="R2995" s="74">
        <f>Q2995-L2995</f>
        <v>0</v>
      </c>
      <c r="S2995" s="75" t="s">
        <v>8324</v>
      </c>
    </row>
    <row r="2996" spans="1:19" s="75" customFormat="1" hidden="1" outlineLevel="1">
      <c r="A2996"/>
      <c r="B2996" s="33">
        <v>45013</v>
      </c>
      <c r="C2996" s="34" t="s">
        <v>4601</v>
      </c>
      <c r="D2996" s="34" t="s">
        <v>2256</v>
      </c>
      <c r="E2996" s="34" t="s">
        <v>3890</v>
      </c>
      <c r="F2996" s="35">
        <v>1106229</v>
      </c>
      <c r="G2996" s="36" t="s">
        <v>2255</v>
      </c>
      <c r="H2996" s="35">
        <v>110623</v>
      </c>
      <c r="I2996" s="34" t="s">
        <v>2308</v>
      </c>
      <c r="J2996" s="34" t="s">
        <v>2309</v>
      </c>
      <c r="K2996" s="50">
        <f t="shared" si="205"/>
        <v>17707</v>
      </c>
      <c r="L2996" s="38">
        <f t="shared" si="202"/>
        <v>1216852</v>
      </c>
      <c r="M2996" t="str">
        <f t="shared" si="203"/>
        <v/>
      </c>
      <c r="N2996"/>
      <c r="O2996"/>
      <c r="P2996"/>
      <c r="Q2996"/>
      <c r="R2996"/>
      <c r="S2996"/>
    </row>
    <row r="2997" spans="1:19" outlineLevel="1">
      <c r="A2997" s="75"/>
      <c r="B2997" s="69">
        <v>45014</v>
      </c>
      <c r="C2997" s="70" t="s">
        <v>5503</v>
      </c>
      <c r="D2997" s="70" t="s">
        <v>4794</v>
      </c>
      <c r="E2997" s="70" t="s">
        <v>6843</v>
      </c>
      <c r="F2997" s="71">
        <v>-452240</v>
      </c>
      <c r="G2997" s="72" t="s">
        <v>2255</v>
      </c>
      <c r="H2997" s="71">
        <v>-45224</v>
      </c>
      <c r="I2997" s="70" t="s">
        <v>2512</v>
      </c>
      <c r="J2997" s="70" t="s">
        <v>2513</v>
      </c>
      <c r="K2997" s="75">
        <f t="shared" si="205"/>
        <v>240</v>
      </c>
      <c r="L2997" s="74">
        <f t="shared" si="202"/>
        <v>-497464</v>
      </c>
      <c r="M2997" s="75" t="str">
        <f t="shared" si="203"/>
        <v>HT</v>
      </c>
      <c r="N2997" s="75"/>
      <c r="O2997" s="75"/>
      <c r="P2997" s="75"/>
      <c r="Q2997" s="75">
        <f>+VLOOKUP(K2997,'20,04,2023'!Q$25:R$1054,2,0)</f>
        <v>-497464</v>
      </c>
      <c r="R2997" s="74">
        <f>+L2997-Q2997</f>
        <v>0</v>
      </c>
      <c r="S2997" s="75" t="s">
        <v>8323</v>
      </c>
    </row>
    <row r="2998" spans="1:19" outlineLevel="1">
      <c r="A2998" s="75"/>
      <c r="B2998" s="69">
        <v>45014</v>
      </c>
      <c r="C2998" s="70" t="s">
        <v>5505</v>
      </c>
      <c r="D2998" s="70" t="s">
        <v>4794</v>
      </c>
      <c r="E2998" s="70" t="s">
        <v>6844</v>
      </c>
      <c r="F2998" s="71">
        <v>-345729</v>
      </c>
      <c r="G2998" s="72" t="s">
        <v>2255</v>
      </c>
      <c r="H2998" s="71">
        <v>-34573</v>
      </c>
      <c r="I2998" s="70" t="s">
        <v>2512</v>
      </c>
      <c r="J2998" s="70" t="s">
        <v>2513</v>
      </c>
      <c r="K2998" s="75">
        <f t="shared" si="205"/>
        <v>241</v>
      </c>
      <c r="L2998" s="74">
        <f t="shared" si="202"/>
        <v>-380302</v>
      </c>
      <c r="M2998" s="75" t="str">
        <f t="shared" si="203"/>
        <v>HT</v>
      </c>
      <c r="N2998" s="75"/>
      <c r="O2998" s="75"/>
      <c r="P2998" s="75"/>
      <c r="Q2998" s="75">
        <f>+VLOOKUP(K2998,'20,04,2023'!Q$25:R$1054,2,0)</f>
        <v>-380302</v>
      </c>
      <c r="R2998" s="74">
        <f>+L2998-Q2998</f>
        <v>0</v>
      </c>
      <c r="S2998" s="75" t="s">
        <v>8323</v>
      </c>
    </row>
    <row r="2999" spans="1:19" outlineLevel="1">
      <c r="A2999" s="75"/>
      <c r="B2999" s="69">
        <v>45014</v>
      </c>
      <c r="C2999" s="70" t="s">
        <v>5507</v>
      </c>
      <c r="D2999" s="70" t="s">
        <v>4794</v>
      </c>
      <c r="E2999" s="70" t="s">
        <v>6845</v>
      </c>
      <c r="F2999" s="71">
        <v>-333174</v>
      </c>
      <c r="G2999" s="72" t="s">
        <v>2255</v>
      </c>
      <c r="H2999" s="71">
        <v>-33317</v>
      </c>
      <c r="I2999" s="70" t="s">
        <v>2512</v>
      </c>
      <c r="J2999" s="70" t="s">
        <v>2513</v>
      </c>
      <c r="K2999" s="75">
        <f t="shared" si="205"/>
        <v>242</v>
      </c>
      <c r="L2999" s="74">
        <f t="shared" si="202"/>
        <v>-366491</v>
      </c>
      <c r="M2999" s="75" t="str">
        <f t="shared" si="203"/>
        <v>HT</v>
      </c>
      <c r="N2999" s="75"/>
      <c r="O2999" s="75"/>
      <c r="P2999" s="75"/>
      <c r="Q2999" s="75">
        <f>+VLOOKUP(K2999,'20,04,2023'!Q$25:R$1054,2,0)</f>
        <v>-366491</v>
      </c>
      <c r="R2999" s="74">
        <f>+L2999-Q2999</f>
        <v>0</v>
      </c>
      <c r="S2999" s="75" t="s">
        <v>8323</v>
      </c>
    </row>
    <row r="3000" spans="1:19" hidden="1" outlineLevel="1">
      <c r="B3000" s="33">
        <v>45014</v>
      </c>
      <c r="C3000" s="34" t="s">
        <v>4602</v>
      </c>
      <c r="D3000" s="34" t="s">
        <v>4603</v>
      </c>
      <c r="E3000" s="34" t="s">
        <v>4604</v>
      </c>
      <c r="F3000" s="35">
        <v>-422156</v>
      </c>
      <c r="G3000" s="36" t="s">
        <v>2255</v>
      </c>
      <c r="H3000" s="35">
        <v>-42216</v>
      </c>
      <c r="I3000" s="34" t="s">
        <v>2485</v>
      </c>
      <c r="J3000" s="34" t="s">
        <v>2486</v>
      </c>
      <c r="K3000">
        <f t="shared" si="205"/>
        <v>408</v>
      </c>
      <c r="L3000" s="38">
        <f t="shared" si="202"/>
        <v>-464372</v>
      </c>
      <c r="M3000" t="str">
        <f t="shared" si="203"/>
        <v>HT</v>
      </c>
      <c r="Q3000">
        <v>0</v>
      </c>
      <c r="R3000" s="38">
        <f>+Q3000-L3000</f>
        <v>464372</v>
      </c>
    </row>
    <row r="3001" spans="1:19" s="75" customFormat="1" hidden="1" outlineLevel="1">
      <c r="A3001"/>
      <c r="B3001" s="83">
        <v>45014</v>
      </c>
      <c r="C3001" s="88" t="s">
        <v>4605</v>
      </c>
      <c r="D3001" s="89" t="s">
        <v>4606</v>
      </c>
      <c r="E3001" s="89" t="s">
        <v>4607</v>
      </c>
      <c r="F3001" s="94">
        <v>-110250</v>
      </c>
      <c r="G3001" s="36" t="s">
        <v>2568</v>
      </c>
      <c r="H3001" s="35">
        <v>-8820</v>
      </c>
      <c r="I3001" s="89" t="s">
        <v>2621</v>
      </c>
      <c r="J3001" s="89" t="s">
        <v>2622</v>
      </c>
      <c r="K3001">
        <f t="shared" si="205"/>
        <v>418</v>
      </c>
      <c r="L3001" s="38">
        <f t="shared" si="202"/>
        <v>-119070</v>
      </c>
      <c r="M3001" t="str">
        <f t="shared" si="203"/>
        <v>HT</v>
      </c>
      <c r="N3001"/>
      <c r="O3001"/>
      <c r="P3001"/>
      <c r="Q3001" t="e">
        <f>+VLOOKUP(K3001,'22.04.2023'!O$182:P$408,2,0)</f>
        <v>#N/A</v>
      </c>
      <c r="R3001"/>
      <c r="S3001"/>
    </row>
    <row r="3002" spans="1:19" outlineLevel="1">
      <c r="A3002" s="75"/>
      <c r="B3002" s="69">
        <v>45014</v>
      </c>
      <c r="C3002" s="70" t="s">
        <v>4493</v>
      </c>
      <c r="D3002" s="70" t="s">
        <v>4606</v>
      </c>
      <c r="E3002" s="70" t="s">
        <v>4608</v>
      </c>
      <c r="F3002" s="71">
        <v>-222116</v>
      </c>
      <c r="G3002" s="72" t="s">
        <v>2255</v>
      </c>
      <c r="H3002" s="71">
        <v>-22212</v>
      </c>
      <c r="I3002" s="70" t="s">
        <v>2621</v>
      </c>
      <c r="J3002" s="70" t="s">
        <v>2622</v>
      </c>
      <c r="K3002" s="75">
        <f t="shared" si="205"/>
        <v>419</v>
      </c>
      <c r="L3002" s="74">
        <f t="shared" si="202"/>
        <v>-244328</v>
      </c>
      <c r="M3002" s="75" t="str">
        <f t="shared" si="203"/>
        <v>HT</v>
      </c>
      <c r="N3002" s="75"/>
      <c r="O3002" s="75"/>
      <c r="P3002" s="75"/>
      <c r="Q3002" s="75">
        <v>-244328</v>
      </c>
      <c r="R3002" s="74">
        <f>+L3002-Q3002</f>
        <v>0</v>
      </c>
      <c r="S3002" s="75" t="s">
        <v>8323</v>
      </c>
    </row>
    <row r="3003" spans="1:19" outlineLevel="1">
      <c r="A3003" s="75"/>
      <c r="B3003" s="69">
        <v>45014</v>
      </c>
      <c r="C3003" s="70" t="s">
        <v>4609</v>
      </c>
      <c r="D3003" s="70" t="s">
        <v>3460</v>
      </c>
      <c r="E3003" s="70" t="s">
        <v>4610</v>
      </c>
      <c r="F3003" s="71">
        <v>-422844</v>
      </c>
      <c r="G3003" s="72" t="s">
        <v>2568</v>
      </c>
      <c r="H3003" s="71">
        <v>-33828</v>
      </c>
      <c r="I3003" s="70" t="s">
        <v>2308</v>
      </c>
      <c r="J3003" s="70" t="s">
        <v>2309</v>
      </c>
      <c r="K3003" s="75">
        <f t="shared" si="205"/>
        <v>11295</v>
      </c>
      <c r="L3003" s="74">
        <f t="shared" si="202"/>
        <v>-456672</v>
      </c>
      <c r="M3003" s="75" t="str">
        <f t="shared" si="203"/>
        <v>HT</v>
      </c>
      <c r="N3003" s="75"/>
      <c r="O3003" s="75"/>
      <c r="P3003" s="75"/>
      <c r="Q3003" s="75">
        <f>+VLOOKUP(K3003,'20,04,2023'!Q$25:R$1054,2,0)</f>
        <v>-456672</v>
      </c>
      <c r="R3003" s="74">
        <f>+L3003-Q3003</f>
        <v>0</v>
      </c>
      <c r="S3003" s="75" t="s">
        <v>8323</v>
      </c>
    </row>
    <row r="3004" spans="1:19" hidden="1" outlineLevel="1">
      <c r="B3004" s="33">
        <v>45014</v>
      </c>
      <c r="C3004" s="34" t="s">
        <v>4611</v>
      </c>
      <c r="D3004" s="34" t="s">
        <v>3460</v>
      </c>
      <c r="E3004" s="34" t="s">
        <v>4612</v>
      </c>
      <c r="F3004" s="35">
        <v>-88200</v>
      </c>
      <c r="G3004" s="36" t="s">
        <v>2255</v>
      </c>
      <c r="H3004" s="35">
        <v>-8820</v>
      </c>
      <c r="I3004" s="34" t="s">
        <v>2308</v>
      </c>
      <c r="J3004" s="34" t="s">
        <v>2309</v>
      </c>
      <c r="K3004">
        <f t="shared" si="205"/>
        <v>11373</v>
      </c>
      <c r="L3004" s="38">
        <f t="shared" si="202"/>
        <v>-97020</v>
      </c>
      <c r="M3004" t="str">
        <f t="shared" si="203"/>
        <v>HT</v>
      </c>
      <c r="Q3004" t="e">
        <f>+VLOOKUP(K3004,'22.04.2023'!O$182:P$408,2,0)</f>
        <v>#N/A</v>
      </c>
    </row>
    <row r="3005" spans="1:19" outlineLevel="1">
      <c r="A3005" s="75"/>
      <c r="B3005" s="69">
        <v>45014</v>
      </c>
      <c r="C3005" s="70" t="s">
        <v>4613</v>
      </c>
      <c r="D3005" s="70" t="s">
        <v>3460</v>
      </c>
      <c r="E3005" s="70" t="s">
        <v>4614</v>
      </c>
      <c r="F3005" s="71">
        <v>-250050</v>
      </c>
      <c r="G3005" s="72" t="s">
        <v>2255</v>
      </c>
      <c r="H3005" s="71">
        <v>-25005</v>
      </c>
      <c r="I3005" s="70" t="s">
        <v>2308</v>
      </c>
      <c r="J3005" s="70" t="s">
        <v>2309</v>
      </c>
      <c r="K3005" s="75">
        <f t="shared" si="205"/>
        <v>11374</v>
      </c>
      <c r="L3005" s="74">
        <f t="shared" si="202"/>
        <v>-275055</v>
      </c>
      <c r="M3005" s="75" t="str">
        <f t="shared" si="203"/>
        <v>HT</v>
      </c>
      <c r="N3005" s="75"/>
      <c r="O3005" s="75"/>
      <c r="P3005" s="75"/>
      <c r="Q3005" s="75">
        <f>+VLOOKUP(K3005,'20,04,2023'!Q$25:R$1054,2,0)</f>
        <v>-275055</v>
      </c>
      <c r="R3005" s="74">
        <f>+L3005-Q3005</f>
        <v>0</v>
      </c>
      <c r="S3005" s="75" t="s">
        <v>8323</v>
      </c>
    </row>
    <row r="3006" spans="1:19" hidden="1" outlineLevel="1">
      <c r="B3006" s="33">
        <v>45014</v>
      </c>
      <c r="C3006" s="34" t="s">
        <v>4615</v>
      </c>
      <c r="D3006" s="34" t="s">
        <v>3460</v>
      </c>
      <c r="E3006" s="34" t="s">
        <v>4616</v>
      </c>
      <c r="F3006" s="35">
        <v>-257880</v>
      </c>
      <c r="G3006" s="36" t="s">
        <v>2255</v>
      </c>
      <c r="H3006" s="35">
        <v>-25788</v>
      </c>
      <c r="I3006" s="34" t="s">
        <v>2308</v>
      </c>
      <c r="J3006" s="34" t="s">
        <v>2309</v>
      </c>
      <c r="K3006">
        <f t="shared" si="205"/>
        <v>11418</v>
      </c>
      <c r="L3006" s="38">
        <f t="shared" si="202"/>
        <v>-283668</v>
      </c>
      <c r="M3006" t="str">
        <f t="shared" si="203"/>
        <v>HT</v>
      </c>
      <c r="Q3006" t="e">
        <f>+VLOOKUP(K3006,'22.04.2023'!O$182:P$408,2,0)</f>
        <v>#N/A</v>
      </c>
    </row>
    <row r="3007" spans="1:19" outlineLevel="1">
      <c r="A3007" s="75"/>
      <c r="B3007" s="69">
        <v>45014</v>
      </c>
      <c r="C3007" s="70" t="s">
        <v>6846</v>
      </c>
      <c r="D3007" s="70" t="s">
        <v>3460</v>
      </c>
      <c r="E3007" s="70" t="s">
        <v>6847</v>
      </c>
      <c r="F3007" s="71">
        <v>-50182</v>
      </c>
      <c r="G3007" s="72" t="s">
        <v>2255</v>
      </c>
      <c r="H3007" s="71">
        <v>-5018</v>
      </c>
      <c r="I3007" s="70" t="s">
        <v>2308</v>
      </c>
      <c r="J3007" s="70" t="s">
        <v>2309</v>
      </c>
      <c r="K3007" s="75">
        <f t="shared" si="205"/>
        <v>11429</v>
      </c>
      <c r="L3007" s="74">
        <f t="shared" si="202"/>
        <v>-55200</v>
      </c>
      <c r="M3007" s="75" t="str">
        <f t="shared" si="203"/>
        <v>HT</v>
      </c>
      <c r="N3007" s="75"/>
      <c r="O3007" s="75"/>
      <c r="P3007" s="75"/>
      <c r="Q3007" s="75">
        <f>+VLOOKUP(K3007,'20,04,2023'!Q$25:R$1054,2,0)</f>
        <v>-55200</v>
      </c>
      <c r="R3007" s="74">
        <f>+L3007-Q3007</f>
        <v>0</v>
      </c>
      <c r="S3007" s="75" t="s">
        <v>8323</v>
      </c>
    </row>
    <row r="3008" spans="1:19" hidden="1" outlineLevel="1">
      <c r="B3008" s="33">
        <v>45014</v>
      </c>
      <c r="C3008" s="34" t="s">
        <v>4617</v>
      </c>
      <c r="D3008" s="34" t="s">
        <v>3460</v>
      </c>
      <c r="E3008" s="34" t="s">
        <v>4618</v>
      </c>
      <c r="F3008" s="35">
        <v>-438900</v>
      </c>
      <c r="G3008" s="36" t="s">
        <v>2255</v>
      </c>
      <c r="H3008" s="35">
        <v>-43890</v>
      </c>
      <c r="I3008" s="34" t="s">
        <v>2308</v>
      </c>
      <c r="J3008" s="34" t="s">
        <v>2309</v>
      </c>
      <c r="K3008">
        <f t="shared" si="205"/>
        <v>11452</v>
      </c>
      <c r="L3008" s="38">
        <f t="shared" si="202"/>
        <v>-482790</v>
      </c>
      <c r="M3008" t="str">
        <f t="shared" si="203"/>
        <v>HT</v>
      </c>
      <c r="Q3008" t="e">
        <f>+VLOOKUP(K3008,'22.04.2023'!O$182:P$408,2,0)</f>
        <v>#N/A</v>
      </c>
    </row>
    <row r="3009" spans="1:19" outlineLevel="1">
      <c r="A3009" s="75"/>
      <c r="B3009" s="69">
        <v>45014</v>
      </c>
      <c r="C3009" s="70" t="s">
        <v>6848</v>
      </c>
      <c r="D3009" s="70" t="s">
        <v>3460</v>
      </c>
      <c r="E3009" s="70" t="s">
        <v>6849</v>
      </c>
      <c r="F3009" s="71">
        <v>-738949</v>
      </c>
      <c r="G3009" s="72" t="s">
        <v>2255</v>
      </c>
      <c r="H3009" s="71">
        <v>-73895</v>
      </c>
      <c r="I3009" s="70" t="s">
        <v>2308</v>
      </c>
      <c r="J3009" s="70" t="s">
        <v>2309</v>
      </c>
      <c r="K3009" s="75">
        <f t="shared" si="205"/>
        <v>11454</v>
      </c>
      <c r="L3009" s="74">
        <f t="shared" si="202"/>
        <v>-812844</v>
      </c>
      <c r="M3009" s="75" t="str">
        <f t="shared" si="203"/>
        <v>HT</v>
      </c>
      <c r="N3009" s="75"/>
      <c r="O3009" s="75"/>
      <c r="P3009" s="75"/>
      <c r="Q3009" s="75">
        <f>+VLOOKUP(K3009,'20,04,2023'!Q$25:R$1054,2,0)</f>
        <v>-812844</v>
      </c>
      <c r="R3009" s="74">
        <f>+L3009-Q3009</f>
        <v>0</v>
      </c>
      <c r="S3009" s="75" t="s">
        <v>8323</v>
      </c>
    </row>
    <row r="3010" spans="1:19" outlineLevel="1">
      <c r="A3010" s="75"/>
      <c r="B3010" s="69">
        <v>45014</v>
      </c>
      <c r="C3010" s="70" t="s">
        <v>4619</v>
      </c>
      <c r="D3010" s="70" t="s">
        <v>2256</v>
      </c>
      <c r="E3010" s="70" t="s">
        <v>2470</v>
      </c>
      <c r="F3010" s="71">
        <v>736767</v>
      </c>
      <c r="G3010" s="72" t="s">
        <v>2255</v>
      </c>
      <c r="H3010" s="71">
        <v>73677</v>
      </c>
      <c r="I3010" s="70" t="s">
        <v>2308</v>
      </c>
      <c r="J3010" s="70" t="s">
        <v>2309</v>
      </c>
      <c r="K3010" s="73">
        <f t="shared" si="205"/>
        <v>17716</v>
      </c>
      <c r="L3010" s="74">
        <f t="shared" si="202"/>
        <v>810444</v>
      </c>
      <c r="M3010" s="75" t="str">
        <f t="shared" si="203"/>
        <v/>
      </c>
      <c r="N3010" s="75"/>
      <c r="O3010" s="75"/>
      <c r="P3010" s="75"/>
      <c r="Q3010" s="75">
        <f>+VLOOKUP(K3010,'20,04,2023'!Q$20:R$1052,2,0)</f>
        <v>810444</v>
      </c>
      <c r="R3010" s="74">
        <f>Q3010-L3010</f>
        <v>0</v>
      </c>
      <c r="S3010" s="75" t="s">
        <v>8324</v>
      </c>
    </row>
    <row r="3011" spans="1:19" hidden="1" outlineLevel="1">
      <c r="B3011" s="33">
        <v>45014</v>
      </c>
      <c r="C3011" s="34" t="s">
        <v>4620</v>
      </c>
      <c r="D3011" s="34" t="s">
        <v>2256</v>
      </c>
      <c r="E3011" s="34" t="s">
        <v>4621</v>
      </c>
      <c r="F3011" s="35">
        <v>1730400</v>
      </c>
      <c r="G3011" s="36" t="s">
        <v>2255</v>
      </c>
      <c r="H3011" s="35">
        <v>173040</v>
      </c>
      <c r="I3011" s="34" t="s">
        <v>2354</v>
      </c>
      <c r="J3011" s="34" t="s">
        <v>2355</v>
      </c>
      <c r="K3011" s="50">
        <f t="shared" si="205"/>
        <v>17717</v>
      </c>
      <c r="L3011" s="38">
        <f t="shared" si="202"/>
        <v>1903440</v>
      </c>
      <c r="M3011" t="str">
        <f t="shared" si="203"/>
        <v/>
      </c>
      <c r="Q3011" s="75" t="e">
        <f>+VLOOKUP(K3011,'20,04,2023'!Q$20:R$1052,2,0)</f>
        <v>#N/A</v>
      </c>
      <c r="R3011" s="74" t="e">
        <f>Q3011-L3011</f>
        <v>#N/A</v>
      </c>
    </row>
    <row r="3012" spans="1:19" hidden="1" outlineLevel="1">
      <c r="B3012" s="33">
        <v>45014</v>
      </c>
      <c r="C3012" s="34" t="s">
        <v>4622</v>
      </c>
      <c r="D3012" s="34" t="s">
        <v>2256</v>
      </c>
      <c r="E3012" s="34" t="s">
        <v>4623</v>
      </c>
      <c r="F3012" s="35">
        <v>865200</v>
      </c>
      <c r="G3012" s="36" t="s">
        <v>2255</v>
      </c>
      <c r="H3012" s="35">
        <v>86520</v>
      </c>
      <c r="I3012" s="34" t="s">
        <v>2350</v>
      </c>
      <c r="J3012" s="34" t="s">
        <v>2351</v>
      </c>
      <c r="K3012" s="50">
        <f t="shared" si="205"/>
        <v>17719</v>
      </c>
      <c r="L3012" s="38">
        <f t="shared" ref="L3012:L3075" si="206">+F3012+H3012</f>
        <v>951720</v>
      </c>
      <c r="M3012" t="str">
        <f t="shared" ref="M3012:M3075" si="207">+IF(L3012&gt;=0,"","HT")</f>
        <v/>
      </c>
    </row>
    <row r="3013" spans="1:19" outlineLevel="1">
      <c r="A3013" s="75"/>
      <c r="B3013" s="69">
        <v>45014</v>
      </c>
      <c r="C3013" s="70" t="s">
        <v>4624</v>
      </c>
      <c r="D3013" s="70" t="s">
        <v>2256</v>
      </c>
      <c r="E3013" s="70" t="s">
        <v>2575</v>
      </c>
      <c r="F3013" s="71">
        <v>1568010</v>
      </c>
      <c r="G3013" s="72" t="s">
        <v>2255</v>
      </c>
      <c r="H3013" s="71">
        <v>156801</v>
      </c>
      <c r="I3013" s="70" t="s">
        <v>2308</v>
      </c>
      <c r="J3013" s="70" t="s">
        <v>2309</v>
      </c>
      <c r="K3013" s="73">
        <f t="shared" si="205"/>
        <v>17722</v>
      </c>
      <c r="L3013" s="74">
        <f t="shared" si="206"/>
        <v>1724811</v>
      </c>
      <c r="M3013" s="75" t="str">
        <f t="shared" si="207"/>
        <v/>
      </c>
      <c r="N3013" s="75"/>
      <c r="O3013" s="75"/>
      <c r="P3013" s="75"/>
      <c r="Q3013" s="75">
        <f>+VLOOKUP(K3013,'20,04,2023'!Q$20:R$1052,2,0)</f>
        <v>1724811</v>
      </c>
      <c r="R3013" s="74">
        <f>Q3013-L3013</f>
        <v>0</v>
      </c>
      <c r="S3013" s="75" t="s">
        <v>8324</v>
      </c>
    </row>
    <row r="3014" spans="1:19" outlineLevel="1">
      <c r="A3014" s="75"/>
      <c r="B3014" s="69">
        <v>45014</v>
      </c>
      <c r="C3014" s="70" t="s">
        <v>4625</v>
      </c>
      <c r="D3014" s="70" t="s">
        <v>2256</v>
      </c>
      <c r="E3014" s="70" t="s">
        <v>2367</v>
      </c>
      <c r="F3014" s="71">
        <v>704013</v>
      </c>
      <c r="G3014" s="72" t="s">
        <v>2255</v>
      </c>
      <c r="H3014" s="71">
        <v>70401</v>
      </c>
      <c r="I3014" s="70" t="s">
        <v>2308</v>
      </c>
      <c r="J3014" s="70" t="s">
        <v>2309</v>
      </c>
      <c r="K3014" s="73">
        <f t="shared" si="205"/>
        <v>17723</v>
      </c>
      <c r="L3014" s="74">
        <f t="shared" si="206"/>
        <v>774414</v>
      </c>
      <c r="M3014" s="75" t="str">
        <f t="shared" si="207"/>
        <v/>
      </c>
      <c r="N3014" s="75"/>
      <c r="O3014" s="75"/>
      <c r="P3014" s="75"/>
      <c r="Q3014" s="75">
        <f>+VLOOKUP(K3014,'20,04,2023'!Q$20:R$1052,2,0)</f>
        <v>774414</v>
      </c>
      <c r="R3014" s="74">
        <f>Q3014-L3014</f>
        <v>0</v>
      </c>
      <c r="S3014" s="75" t="s">
        <v>8324</v>
      </c>
    </row>
    <row r="3015" spans="1:19" hidden="1" outlineLevel="1">
      <c r="B3015" s="33">
        <v>45014</v>
      </c>
      <c r="C3015" s="34" t="s">
        <v>4626</v>
      </c>
      <c r="D3015" s="34" t="s">
        <v>2256</v>
      </c>
      <c r="E3015" s="34" t="s">
        <v>4627</v>
      </c>
      <c r="F3015" s="35">
        <v>1730400</v>
      </c>
      <c r="G3015" s="36" t="s">
        <v>2255</v>
      </c>
      <c r="H3015" s="35">
        <v>173040</v>
      </c>
      <c r="I3015" s="34" t="s">
        <v>3473</v>
      </c>
      <c r="J3015" s="34" t="s">
        <v>3474</v>
      </c>
      <c r="K3015" s="50">
        <f t="shared" si="205"/>
        <v>17725</v>
      </c>
      <c r="L3015" s="38">
        <f t="shared" si="206"/>
        <v>1903440</v>
      </c>
      <c r="M3015" t="str">
        <f t="shared" si="207"/>
        <v/>
      </c>
    </row>
    <row r="3016" spans="1:19" outlineLevel="1">
      <c r="A3016" s="75"/>
      <c r="B3016" s="69">
        <v>45014</v>
      </c>
      <c r="C3016" s="70" t="s">
        <v>4628</v>
      </c>
      <c r="D3016" s="70" t="s">
        <v>2256</v>
      </c>
      <c r="E3016" s="70" t="s">
        <v>3380</v>
      </c>
      <c r="F3016" s="71">
        <v>340315</v>
      </c>
      <c r="G3016" s="72" t="s">
        <v>2255</v>
      </c>
      <c r="H3016" s="71">
        <v>34032</v>
      </c>
      <c r="I3016" s="70" t="s">
        <v>2308</v>
      </c>
      <c r="J3016" s="70" t="s">
        <v>2309</v>
      </c>
      <c r="K3016" s="73">
        <f t="shared" si="205"/>
        <v>17726</v>
      </c>
      <c r="L3016" s="74">
        <f t="shared" si="206"/>
        <v>374347</v>
      </c>
      <c r="M3016" s="75" t="str">
        <f t="shared" si="207"/>
        <v/>
      </c>
      <c r="N3016" s="75"/>
      <c r="O3016" s="75"/>
      <c r="P3016" s="75"/>
      <c r="Q3016" s="75">
        <f>+VLOOKUP(K3016,'20,04,2023'!Q$20:R$1052,2,0)</f>
        <v>374347</v>
      </c>
      <c r="R3016" s="74">
        <f>Q3016-L3016</f>
        <v>0</v>
      </c>
      <c r="S3016" s="75" t="s">
        <v>8324</v>
      </c>
    </row>
    <row r="3017" spans="1:19" outlineLevel="1">
      <c r="A3017" s="75"/>
      <c r="B3017" s="69">
        <v>45014</v>
      </c>
      <c r="C3017" s="70" t="s">
        <v>4629</v>
      </c>
      <c r="D3017" s="70" t="s">
        <v>2256</v>
      </c>
      <c r="E3017" s="70" t="s">
        <v>3380</v>
      </c>
      <c r="F3017" s="71">
        <v>579314</v>
      </c>
      <c r="G3017" s="72" t="s">
        <v>2255</v>
      </c>
      <c r="H3017" s="71">
        <v>57931</v>
      </c>
      <c r="I3017" s="70" t="s">
        <v>2308</v>
      </c>
      <c r="J3017" s="70" t="s">
        <v>2309</v>
      </c>
      <c r="K3017" s="73">
        <f t="shared" si="205"/>
        <v>17727</v>
      </c>
      <c r="L3017" s="74">
        <f t="shared" si="206"/>
        <v>637245</v>
      </c>
      <c r="M3017" s="75" t="str">
        <f t="shared" si="207"/>
        <v/>
      </c>
      <c r="N3017" s="75"/>
      <c r="O3017" s="75"/>
      <c r="P3017" s="75"/>
      <c r="Q3017" s="75">
        <f>+VLOOKUP(K3017,'20,04,2023'!Q$20:R$1052,2,0)</f>
        <v>637245</v>
      </c>
      <c r="R3017" s="74">
        <f>Q3017-L3017</f>
        <v>0</v>
      </c>
      <c r="S3017" s="75" t="s">
        <v>8324</v>
      </c>
    </row>
    <row r="3018" spans="1:19" hidden="1" outlineLevel="1">
      <c r="B3018" s="33">
        <v>45014</v>
      </c>
      <c r="C3018" s="34" t="s">
        <v>4630</v>
      </c>
      <c r="D3018" s="34" t="s">
        <v>2256</v>
      </c>
      <c r="E3018" s="34" t="s">
        <v>4631</v>
      </c>
      <c r="F3018" s="35">
        <v>1730400</v>
      </c>
      <c r="G3018" s="36" t="s">
        <v>2255</v>
      </c>
      <c r="H3018" s="35">
        <v>173040</v>
      </c>
      <c r="I3018" s="34" t="s">
        <v>3132</v>
      </c>
      <c r="J3018" s="34" t="s">
        <v>3133</v>
      </c>
      <c r="K3018" s="50">
        <f t="shared" si="205"/>
        <v>17728</v>
      </c>
      <c r="L3018" s="38">
        <f t="shared" si="206"/>
        <v>1903440</v>
      </c>
      <c r="M3018" t="str">
        <f t="shared" si="207"/>
        <v/>
      </c>
    </row>
    <row r="3019" spans="1:19" hidden="1" outlineLevel="1">
      <c r="B3019" s="33">
        <v>45014</v>
      </c>
      <c r="C3019" s="34" t="s">
        <v>4632</v>
      </c>
      <c r="D3019" s="34" t="s">
        <v>2256</v>
      </c>
      <c r="E3019" s="34" t="s">
        <v>4633</v>
      </c>
      <c r="F3019" s="35">
        <v>1730400</v>
      </c>
      <c r="G3019" s="36" t="s">
        <v>2255</v>
      </c>
      <c r="H3019" s="35">
        <v>173040</v>
      </c>
      <c r="I3019" s="34" t="s">
        <v>2678</v>
      </c>
      <c r="J3019" s="34" t="s">
        <v>2679</v>
      </c>
      <c r="K3019" s="50">
        <f t="shared" si="205"/>
        <v>17729</v>
      </c>
      <c r="L3019" s="38">
        <f t="shared" si="206"/>
        <v>1903440</v>
      </c>
      <c r="M3019" t="str">
        <f t="shared" si="207"/>
        <v/>
      </c>
    </row>
    <row r="3020" spans="1:19" hidden="1" outlineLevel="1">
      <c r="B3020" s="33">
        <v>45014</v>
      </c>
      <c r="C3020" s="34" t="s">
        <v>4634</v>
      </c>
      <c r="D3020" s="34" t="s">
        <v>2256</v>
      </c>
      <c r="E3020" s="34" t="s">
        <v>4635</v>
      </c>
      <c r="F3020" s="35">
        <v>1306200</v>
      </c>
      <c r="G3020" s="36" t="s">
        <v>2255</v>
      </c>
      <c r="H3020" s="35">
        <v>130620</v>
      </c>
      <c r="I3020" s="34" t="s">
        <v>3132</v>
      </c>
      <c r="J3020" s="34" t="s">
        <v>3133</v>
      </c>
      <c r="K3020" s="50">
        <f t="shared" si="205"/>
        <v>17730</v>
      </c>
      <c r="L3020" s="38">
        <f t="shared" si="206"/>
        <v>1436820</v>
      </c>
      <c r="M3020" t="str">
        <f t="shared" si="207"/>
        <v/>
      </c>
    </row>
    <row r="3021" spans="1:19" outlineLevel="1">
      <c r="A3021" s="75"/>
      <c r="B3021" s="69">
        <v>45014</v>
      </c>
      <c r="C3021" s="70" t="s">
        <v>4636</v>
      </c>
      <c r="D3021" s="70" t="s">
        <v>2256</v>
      </c>
      <c r="E3021" s="70" t="s">
        <v>3421</v>
      </c>
      <c r="F3021" s="71">
        <v>1265771</v>
      </c>
      <c r="G3021" s="72" t="s">
        <v>2255</v>
      </c>
      <c r="H3021" s="71">
        <v>126577</v>
      </c>
      <c r="I3021" s="70" t="s">
        <v>2308</v>
      </c>
      <c r="J3021" s="70" t="s">
        <v>2309</v>
      </c>
      <c r="K3021" s="73">
        <f t="shared" si="205"/>
        <v>17731</v>
      </c>
      <c r="L3021" s="74">
        <f t="shared" si="206"/>
        <v>1392348</v>
      </c>
      <c r="M3021" s="75" t="str">
        <f t="shared" si="207"/>
        <v/>
      </c>
      <c r="N3021" s="75"/>
      <c r="O3021" s="75"/>
      <c r="P3021" s="75"/>
      <c r="Q3021" s="75">
        <f>+VLOOKUP(K3021,'20,04,2023'!Q$20:R$1052,2,0)</f>
        <v>1392348</v>
      </c>
      <c r="R3021" s="74">
        <f>Q3021-L3021</f>
        <v>0</v>
      </c>
      <c r="S3021" s="75" t="s">
        <v>8324</v>
      </c>
    </row>
    <row r="3022" spans="1:19" outlineLevel="1">
      <c r="A3022" s="75"/>
      <c r="B3022" s="69">
        <v>45014</v>
      </c>
      <c r="C3022" s="70" t="s">
        <v>4637</v>
      </c>
      <c r="D3022" s="70" t="s">
        <v>2256</v>
      </c>
      <c r="E3022" s="70" t="s">
        <v>2523</v>
      </c>
      <c r="F3022" s="71">
        <v>1517775</v>
      </c>
      <c r="G3022" s="72" t="s">
        <v>2255</v>
      </c>
      <c r="H3022" s="71">
        <v>151778</v>
      </c>
      <c r="I3022" s="70" t="s">
        <v>2308</v>
      </c>
      <c r="J3022" s="70" t="s">
        <v>2309</v>
      </c>
      <c r="K3022" s="73">
        <f t="shared" si="205"/>
        <v>17735</v>
      </c>
      <c r="L3022" s="74">
        <f t="shared" si="206"/>
        <v>1669553</v>
      </c>
      <c r="M3022" s="75" t="str">
        <f t="shared" si="207"/>
        <v/>
      </c>
      <c r="N3022" s="75"/>
      <c r="O3022" s="75"/>
      <c r="P3022" s="75"/>
      <c r="Q3022" s="75">
        <f>+VLOOKUP(K3022,'20,04,2023'!Q$20:R$1052,2,0)</f>
        <v>1669553</v>
      </c>
      <c r="R3022" s="74">
        <f>Q3022-L3022</f>
        <v>0</v>
      </c>
      <c r="S3022" s="75" t="s">
        <v>8324</v>
      </c>
    </row>
    <row r="3023" spans="1:19" outlineLevel="1">
      <c r="A3023" s="75"/>
      <c r="B3023" s="69">
        <v>45014</v>
      </c>
      <c r="C3023" s="70" t="s">
        <v>4638</v>
      </c>
      <c r="D3023" s="70" t="s">
        <v>2256</v>
      </c>
      <c r="E3023" s="70" t="s">
        <v>2403</v>
      </c>
      <c r="F3023" s="71">
        <v>700329</v>
      </c>
      <c r="G3023" s="72" t="s">
        <v>2255</v>
      </c>
      <c r="H3023" s="71">
        <v>70033</v>
      </c>
      <c r="I3023" s="70" t="s">
        <v>2308</v>
      </c>
      <c r="J3023" s="70" t="s">
        <v>2309</v>
      </c>
      <c r="K3023" s="73">
        <f t="shared" si="205"/>
        <v>17736</v>
      </c>
      <c r="L3023" s="74">
        <f t="shared" si="206"/>
        <v>770362</v>
      </c>
      <c r="M3023" s="75" t="str">
        <f t="shared" si="207"/>
        <v/>
      </c>
      <c r="N3023" s="75"/>
      <c r="O3023" s="75"/>
      <c r="P3023" s="75"/>
      <c r="Q3023" s="75">
        <f>+VLOOKUP(K3023,'20,04,2023'!Q$20:R$1052,2,0)</f>
        <v>770362</v>
      </c>
      <c r="R3023" s="74">
        <f>Q3023-L3023</f>
        <v>0</v>
      </c>
      <c r="S3023" s="75" t="s">
        <v>8324</v>
      </c>
    </row>
    <row r="3024" spans="1:19" outlineLevel="1">
      <c r="A3024" s="75"/>
      <c r="B3024" s="69">
        <v>45014</v>
      </c>
      <c r="C3024" s="70" t="s">
        <v>4639</v>
      </c>
      <c r="D3024" s="70" t="s">
        <v>2256</v>
      </c>
      <c r="E3024" s="70" t="s">
        <v>2527</v>
      </c>
      <c r="F3024" s="71">
        <v>946478</v>
      </c>
      <c r="G3024" s="72" t="s">
        <v>2255</v>
      </c>
      <c r="H3024" s="71">
        <v>94648</v>
      </c>
      <c r="I3024" s="70" t="s">
        <v>2308</v>
      </c>
      <c r="J3024" s="70" t="s">
        <v>2309</v>
      </c>
      <c r="K3024" s="73">
        <f t="shared" si="205"/>
        <v>17737</v>
      </c>
      <c r="L3024" s="74">
        <f t="shared" si="206"/>
        <v>1041126</v>
      </c>
      <c r="M3024" s="75" t="str">
        <f t="shared" si="207"/>
        <v/>
      </c>
      <c r="N3024" s="75"/>
      <c r="O3024" s="75"/>
      <c r="P3024" s="75"/>
      <c r="Q3024" s="75">
        <f>+VLOOKUP(K3024,'20,04,2023'!Q$20:R$1052,2,0)</f>
        <v>1041126</v>
      </c>
      <c r="R3024" s="74">
        <f>Q3024-L3024</f>
        <v>0</v>
      </c>
      <c r="S3024" s="75" t="s">
        <v>8324</v>
      </c>
    </row>
    <row r="3025" spans="1:19" hidden="1" outlineLevel="1">
      <c r="B3025" s="33">
        <v>45014</v>
      </c>
      <c r="C3025" s="34" t="s">
        <v>4640</v>
      </c>
      <c r="D3025" s="34" t="s">
        <v>2256</v>
      </c>
      <c r="E3025" s="34" t="s">
        <v>3671</v>
      </c>
      <c r="F3025" s="35">
        <v>1526267</v>
      </c>
      <c r="G3025" s="36" t="s">
        <v>2255</v>
      </c>
      <c r="H3025" s="35">
        <v>152627</v>
      </c>
      <c r="I3025" s="34" t="s">
        <v>2308</v>
      </c>
      <c r="J3025" s="34" t="s">
        <v>2309</v>
      </c>
      <c r="K3025" s="50">
        <f t="shared" si="205"/>
        <v>17739</v>
      </c>
      <c r="L3025" s="38">
        <f t="shared" si="206"/>
        <v>1678894</v>
      </c>
      <c r="M3025" t="str">
        <f t="shared" si="207"/>
        <v/>
      </c>
    </row>
    <row r="3026" spans="1:19" hidden="1" outlineLevel="1">
      <c r="B3026" s="33">
        <v>45014</v>
      </c>
      <c r="C3026" s="34" t="s">
        <v>4641</v>
      </c>
      <c r="D3026" s="34" t="s">
        <v>2256</v>
      </c>
      <c r="E3026" s="34" t="s">
        <v>4642</v>
      </c>
      <c r="F3026" s="35">
        <v>922445</v>
      </c>
      <c r="G3026" s="36" t="s">
        <v>2255</v>
      </c>
      <c r="H3026" s="35">
        <v>92245</v>
      </c>
      <c r="I3026" s="34" t="s">
        <v>2308</v>
      </c>
      <c r="J3026" s="34" t="s">
        <v>2309</v>
      </c>
      <c r="K3026" s="50">
        <f t="shared" si="205"/>
        <v>17740</v>
      </c>
      <c r="L3026" s="38">
        <f t="shared" si="206"/>
        <v>1014690</v>
      </c>
      <c r="M3026" t="str">
        <f t="shared" si="207"/>
        <v/>
      </c>
    </row>
    <row r="3027" spans="1:19" hidden="1" outlineLevel="1">
      <c r="B3027" s="33">
        <v>45014</v>
      </c>
      <c r="C3027" s="34" t="s">
        <v>4643</v>
      </c>
      <c r="D3027" s="34" t="s">
        <v>2256</v>
      </c>
      <c r="E3027" s="34" t="s">
        <v>2411</v>
      </c>
      <c r="F3027" s="35">
        <v>555290</v>
      </c>
      <c r="G3027" s="36" t="s">
        <v>2255</v>
      </c>
      <c r="H3027" s="35">
        <v>55529</v>
      </c>
      <c r="I3027" s="34" t="s">
        <v>2308</v>
      </c>
      <c r="J3027" s="34" t="s">
        <v>2309</v>
      </c>
      <c r="K3027" s="50">
        <f t="shared" si="205"/>
        <v>17741</v>
      </c>
      <c r="L3027" s="38">
        <f t="shared" si="206"/>
        <v>610819</v>
      </c>
      <c r="M3027" t="str">
        <f t="shared" si="207"/>
        <v/>
      </c>
    </row>
    <row r="3028" spans="1:19" hidden="1" outlineLevel="1">
      <c r="B3028" s="33">
        <v>45014</v>
      </c>
      <c r="C3028" s="34" t="s">
        <v>4644</v>
      </c>
      <c r="D3028" s="34" t="s">
        <v>2256</v>
      </c>
      <c r="E3028" s="34" t="s">
        <v>4645</v>
      </c>
      <c r="F3028" s="35">
        <v>848400</v>
      </c>
      <c r="G3028" s="36" t="s">
        <v>2255</v>
      </c>
      <c r="H3028" s="35">
        <v>84840</v>
      </c>
      <c r="I3028" s="34" t="s">
        <v>2406</v>
      </c>
      <c r="J3028" s="34" t="s">
        <v>2407</v>
      </c>
      <c r="K3028" s="50">
        <f t="shared" si="205"/>
        <v>17742</v>
      </c>
      <c r="L3028" s="38">
        <f t="shared" si="206"/>
        <v>933240</v>
      </c>
      <c r="M3028" t="str">
        <f t="shared" si="207"/>
        <v/>
      </c>
    </row>
    <row r="3029" spans="1:19" outlineLevel="1">
      <c r="A3029" s="75"/>
      <c r="B3029" s="69">
        <v>45014</v>
      </c>
      <c r="C3029" s="70" t="s">
        <v>4646</v>
      </c>
      <c r="D3029" s="70" t="s">
        <v>2256</v>
      </c>
      <c r="E3029" s="70" t="s">
        <v>4104</v>
      </c>
      <c r="F3029" s="71">
        <v>922445</v>
      </c>
      <c r="G3029" s="72" t="s">
        <v>2255</v>
      </c>
      <c r="H3029" s="71">
        <v>92245</v>
      </c>
      <c r="I3029" s="70" t="s">
        <v>2308</v>
      </c>
      <c r="J3029" s="70" t="s">
        <v>2309</v>
      </c>
      <c r="K3029" s="73">
        <f t="shared" si="205"/>
        <v>17743</v>
      </c>
      <c r="L3029" s="74">
        <f t="shared" si="206"/>
        <v>1014690</v>
      </c>
      <c r="M3029" s="75" t="str">
        <f t="shared" si="207"/>
        <v/>
      </c>
      <c r="N3029" s="75"/>
      <c r="O3029" s="75"/>
      <c r="P3029" s="75"/>
      <c r="Q3029" s="75">
        <f>+VLOOKUP(K3029,'20,04,2023'!Q$20:R$1052,2,0)</f>
        <v>1014690</v>
      </c>
      <c r="R3029" s="74">
        <f>Q3029-L3029</f>
        <v>0</v>
      </c>
      <c r="S3029" s="75" t="s">
        <v>8324</v>
      </c>
    </row>
    <row r="3030" spans="1:19" outlineLevel="1">
      <c r="A3030" s="75"/>
      <c r="B3030" s="69">
        <v>45014</v>
      </c>
      <c r="C3030" s="70" t="s">
        <v>4647</v>
      </c>
      <c r="D3030" s="70" t="s">
        <v>2256</v>
      </c>
      <c r="E3030" s="70" t="s">
        <v>4648</v>
      </c>
      <c r="F3030" s="71">
        <v>2982080</v>
      </c>
      <c r="G3030" s="72" t="s">
        <v>2255</v>
      </c>
      <c r="H3030" s="71">
        <v>298208</v>
      </c>
      <c r="I3030" s="70" t="s">
        <v>2643</v>
      </c>
      <c r="J3030" s="70" t="s">
        <v>2644</v>
      </c>
      <c r="K3030" s="73">
        <f t="shared" si="205"/>
        <v>17744</v>
      </c>
      <c r="L3030" s="74">
        <f t="shared" si="206"/>
        <v>3280288</v>
      </c>
      <c r="M3030" s="75" t="str">
        <f t="shared" si="207"/>
        <v/>
      </c>
      <c r="N3030" s="75"/>
      <c r="O3030" s="75"/>
      <c r="P3030" s="75"/>
      <c r="Q3030" s="75">
        <f>+VLOOKUP(K3030,'20,04,2023'!Q$20:R$1052,2,0)</f>
        <v>3280288</v>
      </c>
      <c r="R3030" s="74">
        <f>Q3030-L3030</f>
        <v>0</v>
      </c>
      <c r="S3030" s="75" t="s">
        <v>8324</v>
      </c>
    </row>
    <row r="3031" spans="1:19" outlineLevel="1">
      <c r="A3031" s="75"/>
      <c r="B3031" s="69">
        <v>45014</v>
      </c>
      <c r="C3031" s="70" t="s">
        <v>4649</v>
      </c>
      <c r="D3031" s="70" t="s">
        <v>2256</v>
      </c>
      <c r="E3031" s="70" t="s">
        <v>2454</v>
      </c>
      <c r="F3031" s="71">
        <v>250910</v>
      </c>
      <c r="G3031" s="72" t="s">
        <v>2255</v>
      </c>
      <c r="H3031" s="71">
        <v>25091</v>
      </c>
      <c r="I3031" s="70" t="s">
        <v>2308</v>
      </c>
      <c r="J3031" s="70" t="s">
        <v>2309</v>
      </c>
      <c r="K3031" s="73">
        <f t="shared" si="205"/>
        <v>17746</v>
      </c>
      <c r="L3031" s="74">
        <f t="shared" si="206"/>
        <v>276001</v>
      </c>
      <c r="M3031" s="75" t="str">
        <f t="shared" si="207"/>
        <v/>
      </c>
      <c r="N3031" s="75"/>
      <c r="O3031" s="75"/>
      <c r="P3031" s="75"/>
      <c r="Q3031" s="75">
        <f>+VLOOKUP(K3031,'20,04,2023'!Q$20:R$1052,2,0)</f>
        <v>276001</v>
      </c>
      <c r="R3031" s="74">
        <f>Q3031-L3031</f>
        <v>0</v>
      </c>
      <c r="S3031" s="75" t="s">
        <v>8324</v>
      </c>
    </row>
    <row r="3032" spans="1:19" outlineLevel="1">
      <c r="A3032" s="75"/>
      <c r="B3032" s="69">
        <v>45014</v>
      </c>
      <c r="C3032" s="70" t="s">
        <v>4650</v>
      </c>
      <c r="D3032" s="70" t="s">
        <v>2256</v>
      </c>
      <c r="E3032" s="70" t="s">
        <v>4651</v>
      </c>
      <c r="F3032" s="71">
        <v>1452000</v>
      </c>
      <c r="G3032" s="72" t="s">
        <v>2255</v>
      </c>
      <c r="H3032" s="71">
        <v>145200</v>
      </c>
      <c r="I3032" s="70" t="s">
        <v>2742</v>
      </c>
      <c r="J3032" s="70" t="s">
        <v>2743</v>
      </c>
      <c r="K3032" s="73">
        <f t="shared" si="205"/>
        <v>17747</v>
      </c>
      <c r="L3032" s="74">
        <f t="shared" si="206"/>
        <v>1597200</v>
      </c>
      <c r="M3032" s="75" t="str">
        <f t="shared" si="207"/>
        <v/>
      </c>
      <c r="N3032" s="75"/>
      <c r="O3032" s="75"/>
      <c r="P3032" s="75"/>
      <c r="Q3032" s="75">
        <f>+VLOOKUP(K3032,'20,04,2023'!Q$20:R$1052,2,0)</f>
        <v>1597200</v>
      </c>
      <c r="R3032" s="74">
        <f>Q3032-L3032</f>
        <v>0</v>
      </c>
      <c r="S3032" s="75" t="s">
        <v>8324</v>
      </c>
    </row>
    <row r="3033" spans="1:19" hidden="1" outlineLevel="1">
      <c r="B3033" s="33">
        <v>45014</v>
      </c>
      <c r="C3033" s="34" t="s">
        <v>4652</v>
      </c>
      <c r="D3033" s="34" t="s">
        <v>2256</v>
      </c>
      <c r="E3033" s="34" t="s">
        <v>4653</v>
      </c>
      <c r="F3033" s="35">
        <v>1289400</v>
      </c>
      <c r="G3033" s="36" t="s">
        <v>2255</v>
      </c>
      <c r="H3033" s="35">
        <v>128940</v>
      </c>
      <c r="I3033" s="34" t="s">
        <v>2742</v>
      </c>
      <c r="J3033" s="34" t="s">
        <v>2743</v>
      </c>
      <c r="K3033" s="50">
        <f t="shared" si="205"/>
        <v>17748</v>
      </c>
      <c r="L3033" s="38">
        <f t="shared" si="206"/>
        <v>1418340</v>
      </c>
      <c r="M3033" t="str">
        <f t="shared" si="207"/>
        <v/>
      </c>
    </row>
    <row r="3034" spans="1:19" hidden="1" outlineLevel="1">
      <c r="B3034" s="33">
        <v>45014</v>
      </c>
      <c r="C3034" s="34" t="s">
        <v>4654</v>
      </c>
      <c r="D3034" s="34" t="s">
        <v>2256</v>
      </c>
      <c r="E3034" s="34" t="s">
        <v>4655</v>
      </c>
      <c r="F3034" s="35">
        <v>1730400</v>
      </c>
      <c r="G3034" s="36" t="s">
        <v>2255</v>
      </c>
      <c r="H3034" s="35">
        <v>173040</v>
      </c>
      <c r="I3034" s="34" t="s">
        <v>2906</v>
      </c>
      <c r="J3034" s="34" t="s">
        <v>2907</v>
      </c>
      <c r="K3034" s="50">
        <f t="shared" si="205"/>
        <v>17749</v>
      </c>
      <c r="L3034" s="38">
        <f t="shared" si="206"/>
        <v>1903440</v>
      </c>
      <c r="M3034" t="str">
        <f t="shared" si="207"/>
        <v/>
      </c>
    </row>
    <row r="3035" spans="1:19" outlineLevel="1">
      <c r="A3035" s="75"/>
      <c r="B3035" s="69">
        <v>45014</v>
      </c>
      <c r="C3035" s="70" t="s">
        <v>4656</v>
      </c>
      <c r="D3035" s="70" t="s">
        <v>2256</v>
      </c>
      <c r="E3035" s="70" t="s">
        <v>4657</v>
      </c>
      <c r="F3035" s="71">
        <v>471203</v>
      </c>
      <c r="G3035" s="72" t="s">
        <v>2255</v>
      </c>
      <c r="H3035" s="71">
        <v>47120</v>
      </c>
      <c r="I3035" s="70" t="s">
        <v>2308</v>
      </c>
      <c r="J3035" s="70" t="s">
        <v>2309</v>
      </c>
      <c r="K3035" s="73">
        <f t="shared" si="205"/>
        <v>17750</v>
      </c>
      <c r="L3035" s="74">
        <f t="shared" si="206"/>
        <v>518323</v>
      </c>
      <c r="M3035" s="75" t="str">
        <f t="shared" si="207"/>
        <v/>
      </c>
      <c r="N3035" s="75"/>
      <c r="O3035" s="75"/>
      <c r="P3035" s="75"/>
      <c r="Q3035" s="75">
        <f>+VLOOKUP(K3035,'20,04,2023'!Q$20:R$1052,2,0)</f>
        <v>518323</v>
      </c>
      <c r="R3035" s="74">
        <f>Q3035-L3035</f>
        <v>0</v>
      </c>
      <c r="S3035" s="75" t="s">
        <v>8324</v>
      </c>
    </row>
    <row r="3036" spans="1:19" outlineLevel="1">
      <c r="A3036" s="75"/>
      <c r="B3036" s="69">
        <v>45014</v>
      </c>
      <c r="C3036" s="70" t="s">
        <v>4658</v>
      </c>
      <c r="D3036" s="70" t="s">
        <v>2256</v>
      </c>
      <c r="E3036" s="70" t="s">
        <v>4009</v>
      </c>
      <c r="F3036" s="71">
        <v>1159127</v>
      </c>
      <c r="G3036" s="72" t="s">
        <v>2255</v>
      </c>
      <c r="H3036" s="71">
        <v>115913</v>
      </c>
      <c r="I3036" s="70" t="s">
        <v>2308</v>
      </c>
      <c r="J3036" s="70" t="s">
        <v>2309</v>
      </c>
      <c r="K3036" s="73">
        <f t="shared" si="205"/>
        <v>17757</v>
      </c>
      <c r="L3036" s="74">
        <f t="shared" si="206"/>
        <v>1275040</v>
      </c>
      <c r="M3036" s="75" t="str">
        <f t="shared" si="207"/>
        <v/>
      </c>
      <c r="N3036" s="75"/>
      <c r="O3036" s="75"/>
      <c r="P3036" s="75"/>
      <c r="Q3036" s="75">
        <f>+VLOOKUP(K3036,'20,04,2023'!Q$20:R$1052,2,0)</f>
        <v>1275040</v>
      </c>
      <c r="R3036" s="74">
        <f>Q3036-L3036</f>
        <v>0</v>
      </c>
      <c r="S3036" s="75" t="s">
        <v>8324</v>
      </c>
    </row>
    <row r="3037" spans="1:19" outlineLevel="1">
      <c r="A3037" s="75"/>
      <c r="B3037" s="69">
        <v>45014</v>
      </c>
      <c r="C3037" s="70" t="s">
        <v>4659</v>
      </c>
      <c r="D3037" s="70" t="s">
        <v>2256</v>
      </c>
      <c r="E3037" s="70" t="s">
        <v>4011</v>
      </c>
      <c r="F3037" s="71">
        <v>736617</v>
      </c>
      <c r="G3037" s="72" t="s">
        <v>2255</v>
      </c>
      <c r="H3037" s="71">
        <v>73662</v>
      </c>
      <c r="I3037" s="70" t="s">
        <v>2308</v>
      </c>
      <c r="J3037" s="70" t="s">
        <v>2309</v>
      </c>
      <c r="K3037" s="73">
        <f t="shared" si="205"/>
        <v>17758</v>
      </c>
      <c r="L3037" s="74">
        <f t="shared" si="206"/>
        <v>810279</v>
      </c>
      <c r="M3037" s="75" t="str">
        <f t="shared" si="207"/>
        <v/>
      </c>
      <c r="N3037" s="75"/>
      <c r="O3037" s="75"/>
      <c r="P3037" s="75"/>
      <c r="Q3037" s="75">
        <f>+VLOOKUP(K3037,'20,04,2023'!Q$20:R$1052,2,0)</f>
        <v>810279</v>
      </c>
      <c r="R3037" s="74">
        <f>Q3037-L3037</f>
        <v>0</v>
      </c>
      <c r="S3037" s="75" t="s">
        <v>8324</v>
      </c>
    </row>
    <row r="3038" spans="1:19" outlineLevel="1">
      <c r="A3038" s="75"/>
      <c r="B3038" s="69">
        <v>45014</v>
      </c>
      <c r="C3038" s="70" t="s">
        <v>4660</v>
      </c>
      <c r="D3038" s="70" t="s">
        <v>2256</v>
      </c>
      <c r="E3038" s="70" t="s">
        <v>3784</v>
      </c>
      <c r="F3038" s="71">
        <v>738405</v>
      </c>
      <c r="G3038" s="72" t="s">
        <v>2255</v>
      </c>
      <c r="H3038" s="71">
        <v>73841</v>
      </c>
      <c r="I3038" s="70" t="s">
        <v>2308</v>
      </c>
      <c r="J3038" s="70" t="s">
        <v>2309</v>
      </c>
      <c r="K3038" s="73">
        <f t="shared" si="205"/>
        <v>17759</v>
      </c>
      <c r="L3038" s="74">
        <f t="shared" si="206"/>
        <v>812246</v>
      </c>
      <c r="M3038" s="75" t="str">
        <f t="shared" si="207"/>
        <v/>
      </c>
      <c r="N3038" s="75"/>
      <c r="O3038" s="75"/>
      <c r="P3038" s="75"/>
      <c r="Q3038" s="75">
        <f>+VLOOKUP(K3038,'20,04,2023'!Q$20:R$1052,2,0)</f>
        <v>812246</v>
      </c>
      <c r="R3038" s="74">
        <f>Q3038-L3038</f>
        <v>0</v>
      </c>
      <c r="S3038" s="75" t="s">
        <v>8324</v>
      </c>
    </row>
    <row r="3039" spans="1:19" hidden="1" outlineLevel="1">
      <c r="B3039" s="33">
        <v>45014</v>
      </c>
      <c r="C3039" s="34" t="s">
        <v>4661</v>
      </c>
      <c r="D3039" s="34" t="s">
        <v>2256</v>
      </c>
      <c r="E3039" s="34" t="s">
        <v>3089</v>
      </c>
      <c r="F3039" s="35">
        <v>222750</v>
      </c>
      <c r="G3039" s="36" t="s">
        <v>2255</v>
      </c>
      <c r="H3039" s="35">
        <v>22275</v>
      </c>
      <c r="I3039" s="34" t="s">
        <v>2308</v>
      </c>
      <c r="J3039" s="34" t="s">
        <v>2309</v>
      </c>
      <c r="K3039" s="50">
        <f t="shared" si="205"/>
        <v>17760</v>
      </c>
      <c r="L3039" s="38">
        <f t="shared" si="206"/>
        <v>245025</v>
      </c>
      <c r="M3039" t="str">
        <f t="shared" si="207"/>
        <v/>
      </c>
    </row>
    <row r="3040" spans="1:19" outlineLevel="1">
      <c r="A3040" s="75"/>
      <c r="B3040" s="69">
        <v>45014</v>
      </c>
      <c r="C3040" s="70" t="s">
        <v>4662</v>
      </c>
      <c r="D3040" s="70" t="s">
        <v>2256</v>
      </c>
      <c r="E3040" s="70" t="s">
        <v>4177</v>
      </c>
      <c r="F3040" s="71">
        <v>1309122</v>
      </c>
      <c r="G3040" s="72" t="s">
        <v>2255</v>
      </c>
      <c r="H3040" s="71">
        <v>130912</v>
      </c>
      <c r="I3040" s="70" t="s">
        <v>2308</v>
      </c>
      <c r="J3040" s="70" t="s">
        <v>2309</v>
      </c>
      <c r="K3040" s="73">
        <f t="shared" si="205"/>
        <v>17761</v>
      </c>
      <c r="L3040" s="74">
        <f t="shared" si="206"/>
        <v>1440034</v>
      </c>
      <c r="M3040" s="75" t="str">
        <f t="shared" si="207"/>
        <v/>
      </c>
      <c r="N3040" s="75"/>
      <c r="O3040" s="75"/>
      <c r="P3040" s="75"/>
      <c r="Q3040" s="75">
        <f>+VLOOKUP(K3040,'20,04,2023'!Q$20:R$1052,2,0)</f>
        <v>1440034</v>
      </c>
      <c r="R3040" s="74">
        <f>Q3040-L3040</f>
        <v>0</v>
      </c>
      <c r="S3040" s="75" t="s">
        <v>8324</v>
      </c>
    </row>
    <row r="3041" spans="1:19" outlineLevel="1">
      <c r="A3041" s="75"/>
      <c r="B3041" s="69">
        <v>45014</v>
      </c>
      <c r="C3041" s="70" t="s">
        <v>4663</v>
      </c>
      <c r="D3041" s="70" t="s">
        <v>2256</v>
      </c>
      <c r="E3041" s="70" t="s">
        <v>4204</v>
      </c>
      <c r="F3041" s="71">
        <v>705836</v>
      </c>
      <c r="G3041" s="72" t="s">
        <v>2255</v>
      </c>
      <c r="H3041" s="71">
        <v>70584</v>
      </c>
      <c r="I3041" s="70" t="s">
        <v>2308</v>
      </c>
      <c r="J3041" s="70" t="s">
        <v>2309</v>
      </c>
      <c r="K3041" s="73">
        <f t="shared" ref="K3041:K3104" si="208">+C3041*1</f>
        <v>17762</v>
      </c>
      <c r="L3041" s="74">
        <f t="shared" si="206"/>
        <v>776420</v>
      </c>
      <c r="M3041" s="75" t="str">
        <f t="shared" si="207"/>
        <v/>
      </c>
      <c r="N3041" s="75"/>
      <c r="O3041" s="75"/>
      <c r="P3041" s="75"/>
      <c r="Q3041" s="75">
        <f>+VLOOKUP(K3041,'20,04,2023'!Q$20:R$1052,2,0)</f>
        <v>776420</v>
      </c>
      <c r="R3041" s="74">
        <f>Q3041-L3041</f>
        <v>0</v>
      </c>
      <c r="S3041" s="75" t="s">
        <v>8324</v>
      </c>
    </row>
    <row r="3042" spans="1:19" hidden="1" outlineLevel="1">
      <c r="B3042" s="33">
        <v>45014</v>
      </c>
      <c r="C3042" s="34" t="s">
        <v>4664</v>
      </c>
      <c r="D3042" s="34" t="s">
        <v>2256</v>
      </c>
      <c r="E3042" s="34" t="s">
        <v>4665</v>
      </c>
      <c r="F3042" s="35">
        <v>2662970</v>
      </c>
      <c r="G3042" s="36" t="s">
        <v>2255</v>
      </c>
      <c r="H3042" s="35">
        <v>266297</v>
      </c>
      <c r="I3042" s="34" t="s">
        <v>2265</v>
      </c>
      <c r="J3042" s="34" t="s">
        <v>2266</v>
      </c>
      <c r="K3042" s="50">
        <f t="shared" si="208"/>
        <v>17766</v>
      </c>
      <c r="L3042" s="38">
        <f t="shared" si="206"/>
        <v>2929267</v>
      </c>
      <c r="M3042" t="str">
        <f t="shared" si="207"/>
        <v/>
      </c>
    </row>
    <row r="3043" spans="1:19" outlineLevel="1">
      <c r="A3043" s="75"/>
      <c r="B3043" s="69">
        <v>45014</v>
      </c>
      <c r="C3043" s="70" t="s">
        <v>4666</v>
      </c>
      <c r="D3043" s="70" t="s">
        <v>2256</v>
      </c>
      <c r="E3043" s="70" t="s">
        <v>3966</v>
      </c>
      <c r="F3043" s="71">
        <v>1289600</v>
      </c>
      <c r="G3043" s="72" t="s">
        <v>2255</v>
      </c>
      <c r="H3043" s="71">
        <v>128960</v>
      </c>
      <c r="I3043" s="70" t="s">
        <v>2265</v>
      </c>
      <c r="J3043" s="70" t="s">
        <v>2266</v>
      </c>
      <c r="K3043" s="73">
        <f t="shared" si="208"/>
        <v>17767</v>
      </c>
      <c r="L3043" s="74">
        <f t="shared" si="206"/>
        <v>1418560</v>
      </c>
      <c r="M3043" s="75" t="str">
        <f t="shared" si="207"/>
        <v/>
      </c>
      <c r="N3043" s="75"/>
      <c r="O3043" s="75"/>
      <c r="P3043" s="75"/>
      <c r="Q3043" s="75">
        <f>+VLOOKUP(K3043,'20,04,2023'!Q$20:R$1052,2,0)</f>
        <v>1418560</v>
      </c>
      <c r="R3043" s="74">
        <f>Q3043-L3043</f>
        <v>0</v>
      </c>
      <c r="S3043" s="75" t="s">
        <v>8324</v>
      </c>
    </row>
    <row r="3044" spans="1:19" s="75" customFormat="1" hidden="1" outlineLevel="1">
      <c r="A3044"/>
      <c r="B3044" s="33">
        <v>45014</v>
      </c>
      <c r="C3044" s="34" t="s">
        <v>4667</v>
      </c>
      <c r="D3044" s="34" t="s">
        <v>2256</v>
      </c>
      <c r="E3044" s="34" t="s">
        <v>4668</v>
      </c>
      <c r="F3044" s="35">
        <v>865200</v>
      </c>
      <c r="G3044" s="36" t="s">
        <v>2255</v>
      </c>
      <c r="H3044" s="35">
        <v>86520</v>
      </c>
      <c r="I3044" s="34" t="s">
        <v>2613</v>
      </c>
      <c r="J3044" s="34" t="s">
        <v>2614</v>
      </c>
      <c r="K3044" s="50">
        <f t="shared" si="208"/>
        <v>17774</v>
      </c>
      <c r="L3044" s="38">
        <f t="shared" si="206"/>
        <v>951720</v>
      </c>
      <c r="M3044" t="str">
        <f t="shared" si="207"/>
        <v/>
      </c>
      <c r="N3044"/>
      <c r="O3044"/>
      <c r="P3044"/>
      <c r="Q3044"/>
      <c r="R3044"/>
      <c r="S3044"/>
    </row>
    <row r="3045" spans="1:19" hidden="1" outlineLevel="1">
      <c r="B3045" s="33">
        <v>45014</v>
      </c>
      <c r="C3045" s="34" t="s">
        <v>4669</v>
      </c>
      <c r="D3045" s="34" t="s">
        <v>2256</v>
      </c>
      <c r="E3045" s="34" t="s">
        <v>4670</v>
      </c>
      <c r="F3045" s="35">
        <v>865200</v>
      </c>
      <c r="G3045" s="36" t="s">
        <v>2255</v>
      </c>
      <c r="H3045" s="35">
        <v>86520</v>
      </c>
      <c r="I3045" s="34" t="s">
        <v>2613</v>
      </c>
      <c r="J3045" s="34" t="s">
        <v>2614</v>
      </c>
      <c r="K3045" s="50">
        <f t="shared" si="208"/>
        <v>17775</v>
      </c>
      <c r="L3045" s="38">
        <f t="shared" si="206"/>
        <v>951720</v>
      </c>
      <c r="M3045" t="str">
        <f t="shared" si="207"/>
        <v/>
      </c>
    </row>
    <row r="3046" spans="1:19" hidden="1" outlineLevel="1">
      <c r="B3046" s="33">
        <v>45014</v>
      </c>
      <c r="C3046" s="34" t="s">
        <v>4671</v>
      </c>
      <c r="D3046" s="34" t="s">
        <v>2256</v>
      </c>
      <c r="E3046" s="34" t="s">
        <v>4672</v>
      </c>
      <c r="F3046" s="35">
        <v>1730400</v>
      </c>
      <c r="G3046" s="36" t="s">
        <v>2255</v>
      </c>
      <c r="H3046" s="35">
        <v>173040</v>
      </c>
      <c r="I3046" s="34" t="s">
        <v>2595</v>
      </c>
      <c r="J3046" s="34" t="s">
        <v>2596</v>
      </c>
      <c r="K3046" s="50">
        <f t="shared" si="208"/>
        <v>17776</v>
      </c>
      <c r="L3046" s="38">
        <f t="shared" si="206"/>
        <v>1903440</v>
      </c>
      <c r="M3046" t="str">
        <f t="shared" si="207"/>
        <v/>
      </c>
    </row>
    <row r="3047" spans="1:19" hidden="1">
      <c r="B3047" s="33">
        <v>44960</v>
      </c>
      <c r="C3047" s="34" t="s">
        <v>7511</v>
      </c>
      <c r="D3047" s="34" t="s">
        <v>2256</v>
      </c>
      <c r="E3047" s="34" t="s">
        <v>7512</v>
      </c>
      <c r="F3047" s="35">
        <v>4934697</v>
      </c>
      <c r="G3047" s="36" t="s">
        <v>2255</v>
      </c>
      <c r="H3047" s="35">
        <v>493470</v>
      </c>
      <c r="I3047" s="34" t="s">
        <v>7499</v>
      </c>
      <c r="J3047" s="34" t="s">
        <v>7500</v>
      </c>
      <c r="K3047" s="50">
        <f t="shared" si="208"/>
        <v>2852</v>
      </c>
      <c r="L3047" s="38">
        <f t="shared" si="206"/>
        <v>5428167</v>
      </c>
      <c r="M3047" t="str">
        <f t="shared" si="207"/>
        <v/>
      </c>
      <c r="R3047" s="38">
        <f>+L3047-Q3047</f>
        <v>5428167</v>
      </c>
    </row>
    <row r="3048" spans="1:19" s="75" customFormat="1" hidden="1" outlineLevel="1">
      <c r="A3048"/>
      <c r="B3048" s="33">
        <v>45014</v>
      </c>
      <c r="C3048" s="34" t="s">
        <v>4675</v>
      </c>
      <c r="D3048" s="34" t="s">
        <v>2256</v>
      </c>
      <c r="E3048" s="34" t="s">
        <v>4676</v>
      </c>
      <c r="F3048" s="35">
        <v>1306200</v>
      </c>
      <c r="G3048" s="36" t="s">
        <v>2255</v>
      </c>
      <c r="H3048" s="35">
        <v>130620</v>
      </c>
      <c r="I3048" s="34" t="s">
        <v>2443</v>
      </c>
      <c r="J3048" s="34" t="s">
        <v>2444</v>
      </c>
      <c r="K3048" s="50">
        <f t="shared" si="208"/>
        <v>17778</v>
      </c>
      <c r="L3048" s="38">
        <f t="shared" si="206"/>
        <v>1436820</v>
      </c>
      <c r="M3048" t="str">
        <f t="shared" si="207"/>
        <v/>
      </c>
      <c r="N3048"/>
      <c r="O3048"/>
      <c r="P3048"/>
      <c r="Q3048"/>
      <c r="R3048"/>
      <c r="S3048"/>
    </row>
    <row r="3049" spans="1:19" s="75" customFormat="1" hidden="1" outlineLevel="1">
      <c r="A3049"/>
      <c r="B3049" s="33">
        <v>45014</v>
      </c>
      <c r="C3049" s="34" t="s">
        <v>4677</v>
      </c>
      <c r="D3049" s="34" t="s">
        <v>2256</v>
      </c>
      <c r="E3049" s="34" t="s">
        <v>4678</v>
      </c>
      <c r="F3049" s="35">
        <v>1730400</v>
      </c>
      <c r="G3049" s="36" t="s">
        <v>2255</v>
      </c>
      <c r="H3049" s="35">
        <v>173040</v>
      </c>
      <c r="I3049" s="34" t="s">
        <v>2609</v>
      </c>
      <c r="J3049" s="34" t="s">
        <v>2610</v>
      </c>
      <c r="K3049" s="50">
        <f t="shared" si="208"/>
        <v>17780</v>
      </c>
      <c r="L3049" s="38">
        <f t="shared" si="206"/>
        <v>1903440</v>
      </c>
      <c r="M3049" t="str">
        <f t="shared" si="207"/>
        <v/>
      </c>
      <c r="N3049"/>
      <c r="O3049"/>
      <c r="P3049"/>
      <c r="Q3049"/>
      <c r="R3049"/>
      <c r="S3049"/>
    </row>
    <row r="3050" spans="1:19" s="75" customFormat="1" hidden="1" outlineLevel="1">
      <c r="A3050"/>
      <c r="B3050" s="33">
        <v>45014</v>
      </c>
      <c r="C3050" s="34" t="s">
        <v>4679</v>
      </c>
      <c r="D3050" s="34" t="s">
        <v>2256</v>
      </c>
      <c r="E3050" s="34" t="s">
        <v>4680</v>
      </c>
      <c r="F3050" s="35">
        <v>1730400</v>
      </c>
      <c r="G3050" s="36" t="s">
        <v>2255</v>
      </c>
      <c r="H3050" s="35">
        <v>173040</v>
      </c>
      <c r="I3050" s="34" t="s">
        <v>4681</v>
      </c>
      <c r="J3050" s="34" t="s">
        <v>4682</v>
      </c>
      <c r="K3050" s="50">
        <f t="shared" si="208"/>
        <v>17781</v>
      </c>
      <c r="L3050" s="38">
        <f t="shared" si="206"/>
        <v>1903440</v>
      </c>
      <c r="M3050" t="str">
        <f t="shared" si="207"/>
        <v/>
      </c>
      <c r="N3050"/>
      <c r="O3050"/>
      <c r="P3050"/>
      <c r="Q3050"/>
      <c r="R3050"/>
      <c r="S3050"/>
    </row>
    <row r="3051" spans="1:19" s="75" customFormat="1" outlineLevel="1">
      <c r="B3051" s="69">
        <v>45014</v>
      </c>
      <c r="C3051" s="70" t="s">
        <v>4683</v>
      </c>
      <c r="D3051" s="70" t="s">
        <v>2256</v>
      </c>
      <c r="E3051" s="70" t="s">
        <v>4684</v>
      </c>
      <c r="F3051" s="71">
        <v>5461355</v>
      </c>
      <c r="G3051" s="72" t="s">
        <v>2255</v>
      </c>
      <c r="H3051" s="71">
        <v>546136</v>
      </c>
      <c r="I3051" s="70" t="s">
        <v>2621</v>
      </c>
      <c r="J3051" s="70" t="s">
        <v>2622</v>
      </c>
      <c r="K3051" s="73">
        <f t="shared" si="208"/>
        <v>17783</v>
      </c>
      <c r="L3051" s="74">
        <f t="shared" si="206"/>
        <v>6007491</v>
      </c>
      <c r="M3051" s="75" t="str">
        <f t="shared" si="207"/>
        <v/>
      </c>
      <c r="Q3051" s="75">
        <f>+VLOOKUP(K3051,'20,04,2023'!Q$20:R$1052,2,0)</f>
        <v>6007491</v>
      </c>
      <c r="R3051" s="74">
        <f t="shared" ref="R3051:R3058" si="209">Q3051-L3051</f>
        <v>0</v>
      </c>
      <c r="S3051" s="75" t="s">
        <v>8324</v>
      </c>
    </row>
    <row r="3052" spans="1:19" s="75" customFormat="1" outlineLevel="1">
      <c r="B3052" s="69">
        <v>45014</v>
      </c>
      <c r="C3052" s="70" t="s">
        <v>4685</v>
      </c>
      <c r="D3052" s="70" t="s">
        <v>2256</v>
      </c>
      <c r="E3052" s="70" t="s">
        <v>4686</v>
      </c>
      <c r="F3052" s="71">
        <v>349800</v>
      </c>
      <c r="G3052" s="72" t="s">
        <v>2255</v>
      </c>
      <c r="H3052" s="71">
        <v>34980</v>
      </c>
      <c r="I3052" s="70" t="s">
        <v>2591</v>
      </c>
      <c r="J3052" s="70" t="s">
        <v>2592</v>
      </c>
      <c r="K3052" s="73">
        <f t="shared" si="208"/>
        <v>17784</v>
      </c>
      <c r="L3052" s="74">
        <f t="shared" si="206"/>
        <v>384780</v>
      </c>
      <c r="M3052" s="75" t="str">
        <f t="shared" si="207"/>
        <v/>
      </c>
      <c r="Q3052" s="75">
        <f>+VLOOKUP(K3052,'20,04,2023'!Q$20:R$1052,2,0)</f>
        <v>384780</v>
      </c>
      <c r="R3052" s="74">
        <f t="shared" si="209"/>
        <v>0</v>
      </c>
      <c r="S3052" s="75" t="s">
        <v>8324</v>
      </c>
    </row>
    <row r="3053" spans="1:19" outlineLevel="1">
      <c r="A3053" s="75"/>
      <c r="B3053" s="69">
        <v>45014</v>
      </c>
      <c r="C3053" s="70" t="s">
        <v>4687</v>
      </c>
      <c r="D3053" s="70" t="s">
        <v>2256</v>
      </c>
      <c r="E3053" s="70" t="s">
        <v>4688</v>
      </c>
      <c r="F3053" s="71">
        <v>1110580</v>
      </c>
      <c r="G3053" s="72" t="s">
        <v>2255</v>
      </c>
      <c r="H3053" s="71">
        <v>111058</v>
      </c>
      <c r="I3053" s="70" t="s">
        <v>2617</v>
      </c>
      <c r="J3053" s="70" t="s">
        <v>2618</v>
      </c>
      <c r="K3053" s="73">
        <f t="shared" si="208"/>
        <v>17787</v>
      </c>
      <c r="L3053" s="74">
        <f t="shared" si="206"/>
        <v>1221638</v>
      </c>
      <c r="M3053" s="75" t="str">
        <f t="shared" si="207"/>
        <v/>
      </c>
      <c r="N3053" s="75"/>
      <c r="O3053" s="75"/>
      <c r="P3053" s="75"/>
      <c r="Q3053" s="75">
        <f>+VLOOKUP(K3053,'20,04,2023'!Q$20:R$1052,2,0)</f>
        <v>1221638</v>
      </c>
      <c r="R3053" s="74">
        <f t="shared" si="209"/>
        <v>0</v>
      </c>
      <c r="S3053" s="75" t="s">
        <v>8324</v>
      </c>
    </row>
    <row r="3054" spans="1:19" s="75" customFormat="1" outlineLevel="1">
      <c r="B3054" s="69">
        <v>45014</v>
      </c>
      <c r="C3054" s="70" t="s">
        <v>4689</v>
      </c>
      <c r="D3054" s="70" t="s">
        <v>2256</v>
      </c>
      <c r="E3054" s="70" t="s">
        <v>4690</v>
      </c>
      <c r="F3054" s="71">
        <v>3783260</v>
      </c>
      <c r="G3054" s="72" t="s">
        <v>2255</v>
      </c>
      <c r="H3054" s="71">
        <v>378326</v>
      </c>
      <c r="I3054" s="70" t="s">
        <v>2609</v>
      </c>
      <c r="J3054" s="70" t="s">
        <v>2610</v>
      </c>
      <c r="K3054" s="73">
        <f t="shared" si="208"/>
        <v>17788</v>
      </c>
      <c r="L3054" s="74">
        <f t="shared" si="206"/>
        <v>4161586</v>
      </c>
      <c r="M3054" s="75" t="str">
        <f t="shared" si="207"/>
        <v/>
      </c>
      <c r="Q3054" s="75">
        <f>+VLOOKUP(K3054,'20,04,2023'!Q$20:R$1052,2,0)</f>
        <v>4161586</v>
      </c>
      <c r="R3054" s="74">
        <f t="shared" si="209"/>
        <v>0</v>
      </c>
      <c r="S3054" s="75" t="s">
        <v>8324</v>
      </c>
    </row>
    <row r="3055" spans="1:19" outlineLevel="1">
      <c r="A3055" s="75"/>
      <c r="B3055" s="69">
        <v>45014</v>
      </c>
      <c r="C3055" s="70" t="s">
        <v>4691</v>
      </c>
      <c r="D3055" s="70" t="s">
        <v>2256</v>
      </c>
      <c r="E3055" s="70" t="s">
        <v>4692</v>
      </c>
      <c r="F3055" s="71">
        <v>3922050</v>
      </c>
      <c r="G3055" s="72" t="s">
        <v>2255</v>
      </c>
      <c r="H3055" s="71">
        <v>392205</v>
      </c>
      <c r="I3055" s="70" t="s">
        <v>2587</v>
      </c>
      <c r="J3055" s="70" t="s">
        <v>2588</v>
      </c>
      <c r="K3055" s="73">
        <f t="shared" si="208"/>
        <v>17789</v>
      </c>
      <c r="L3055" s="74">
        <f t="shared" si="206"/>
        <v>4314255</v>
      </c>
      <c r="M3055" s="75" t="str">
        <f t="shared" si="207"/>
        <v/>
      </c>
      <c r="N3055" s="75"/>
      <c r="O3055" s="75"/>
      <c r="P3055" s="75"/>
      <c r="Q3055" s="75">
        <f>+VLOOKUP(K3055,'20,04,2023'!Q$20:R$1052,2,0)</f>
        <v>4314255</v>
      </c>
      <c r="R3055" s="74">
        <f t="shared" si="209"/>
        <v>0</v>
      </c>
      <c r="S3055" s="75" t="s">
        <v>8324</v>
      </c>
    </row>
    <row r="3056" spans="1:19" s="75" customFormat="1" outlineLevel="1">
      <c r="B3056" s="69">
        <v>45014</v>
      </c>
      <c r="C3056" s="70" t="s">
        <v>4693</v>
      </c>
      <c r="D3056" s="70" t="s">
        <v>2256</v>
      </c>
      <c r="E3056" s="70" t="s">
        <v>4694</v>
      </c>
      <c r="F3056" s="71">
        <v>926540</v>
      </c>
      <c r="G3056" s="72" t="s">
        <v>2255</v>
      </c>
      <c r="H3056" s="71">
        <v>92654</v>
      </c>
      <c r="I3056" s="70" t="s">
        <v>2599</v>
      </c>
      <c r="J3056" s="70" t="s">
        <v>2600</v>
      </c>
      <c r="K3056" s="73">
        <f t="shared" si="208"/>
        <v>17790</v>
      </c>
      <c r="L3056" s="74">
        <f t="shared" si="206"/>
        <v>1019194</v>
      </c>
      <c r="M3056" s="75" t="str">
        <f t="shared" si="207"/>
        <v/>
      </c>
      <c r="Q3056" s="75">
        <f>+VLOOKUP(K3056,'20,04,2023'!Q$20:R$1052,2,0)</f>
        <v>1019194</v>
      </c>
      <c r="R3056" s="74">
        <f t="shared" si="209"/>
        <v>0</v>
      </c>
      <c r="S3056" s="75" t="s">
        <v>8324</v>
      </c>
    </row>
    <row r="3057" spans="1:19" s="75" customFormat="1" outlineLevel="1">
      <c r="B3057" s="69">
        <v>45014</v>
      </c>
      <c r="C3057" s="70" t="s">
        <v>4695</v>
      </c>
      <c r="D3057" s="70" t="s">
        <v>2256</v>
      </c>
      <c r="E3057" s="70" t="s">
        <v>4696</v>
      </c>
      <c r="F3057" s="71">
        <v>1983650</v>
      </c>
      <c r="G3057" s="72" t="s">
        <v>2255</v>
      </c>
      <c r="H3057" s="71">
        <v>198365</v>
      </c>
      <c r="I3057" s="70" t="s">
        <v>2613</v>
      </c>
      <c r="J3057" s="70" t="s">
        <v>2614</v>
      </c>
      <c r="K3057" s="73">
        <f t="shared" si="208"/>
        <v>17792</v>
      </c>
      <c r="L3057" s="74">
        <f t="shared" si="206"/>
        <v>2182015</v>
      </c>
      <c r="M3057" s="75" t="str">
        <f t="shared" si="207"/>
        <v/>
      </c>
      <c r="Q3057" s="75">
        <f>+VLOOKUP(K3057,'20,04,2023'!Q$20:R$1052,2,0)</f>
        <v>2182015</v>
      </c>
      <c r="R3057" s="74">
        <f t="shared" si="209"/>
        <v>0</v>
      </c>
      <c r="S3057" s="75" t="s">
        <v>8324</v>
      </c>
    </row>
    <row r="3058" spans="1:19" s="75" customFormat="1" outlineLevel="1">
      <c r="B3058" s="69">
        <v>45014</v>
      </c>
      <c r="C3058" s="70" t="s">
        <v>4697</v>
      </c>
      <c r="D3058" s="70" t="s">
        <v>2256</v>
      </c>
      <c r="E3058" s="70" t="s">
        <v>4698</v>
      </c>
      <c r="F3058" s="71">
        <v>1110580</v>
      </c>
      <c r="G3058" s="72" t="s">
        <v>2255</v>
      </c>
      <c r="H3058" s="71">
        <v>111058</v>
      </c>
      <c r="I3058" s="70" t="s">
        <v>2603</v>
      </c>
      <c r="J3058" s="70" t="s">
        <v>2604</v>
      </c>
      <c r="K3058" s="73">
        <f t="shared" si="208"/>
        <v>17793</v>
      </c>
      <c r="L3058" s="74">
        <f t="shared" si="206"/>
        <v>1221638</v>
      </c>
      <c r="M3058" s="75" t="str">
        <f t="shared" si="207"/>
        <v/>
      </c>
      <c r="Q3058" s="75">
        <f>+VLOOKUP(K3058,'20,04,2023'!Q$20:R$1052,2,0)</f>
        <v>1221638</v>
      </c>
      <c r="R3058" s="74">
        <f t="shared" si="209"/>
        <v>0</v>
      </c>
      <c r="S3058" s="75" t="s">
        <v>8324</v>
      </c>
    </row>
    <row r="3059" spans="1:19" outlineLevel="1">
      <c r="A3059" s="75"/>
      <c r="B3059" s="69">
        <v>45015</v>
      </c>
      <c r="C3059" s="70" t="s">
        <v>4699</v>
      </c>
      <c r="D3059" s="70" t="s">
        <v>4603</v>
      </c>
      <c r="E3059" s="70" t="s">
        <v>4700</v>
      </c>
      <c r="F3059" s="71">
        <v>-422156</v>
      </c>
      <c r="G3059" s="72" t="s">
        <v>2255</v>
      </c>
      <c r="H3059" s="71">
        <v>-42216</v>
      </c>
      <c r="I3059" s="70" t="s">
        <v>2485</v>
      </c>
      <c r="J3059" s="70" t="s">
        <v>2486</v>
      </c>
      <c r="K3059" s="75">
        <f t="shared" si="208"/>
        <v>428</v>
      </c>
      <c r="L3059" s="74">
        <f t="shared" si="206"/>
        <v>-464372</v>
      </c>
      <c r="M3059" s="75" t="str">
        <f t="shared" si="207"/>
        <v>HT</v>
      </c>
      <c r="N3059" s="75"/>
      <c r="O3059" s="75"/>
      <c r="P3059" s="75"/>
      <c r="Q3059" s="75">
        <f>+VLOOKUP(K3059,'20,04,2023'!Q$25:R$1054,2,0)</f>
        <v>-464372</v>
      </c>
      <c r="R3059" s="74">
        <f>+L3059-Q3059</f>
        <v>0</v>
      </c>
      <c r="S3059" s="75" t="s">
        <v>8323</v>
      </c>
    </row>
    <row r="3060" spans="1:19" s="75" customFormat="1" hidden="1" outlineLevel="1">
      <c r="B3060" s="69">
        <v>45015</v>
      </c>
      <c r="C3060" s="70" t="s">
        <v>4701</v>
      </c>
      <c r="D3060" s="70" t="s">
        <v>2961</v>
      </c>
      <c r="E3060" s="70" t="s">
        <v>4702</v>
      </c>
      <c r="F3060" s="71">
        <v>-117399</v>
      </c>
      <c r="G3060" s="72" t="s">
        <v>2255</v>
      </c>
      <c r="H3060" s="71">
        <v>-11740</v>
      </c>
      <c r="I3060" s="70" t="s">
        <v>2265</v>
      </c>
      <c r="J3060" s="70" t="s">
        <v>2266</v>
      </c>
      <c r="K3060" s="75">
        <f t="shared" si="208"/>
        <v>1203</v>
      </c>
      <c r="L3060" s="74">
        <f t="shared" si="206"/>
        <v>-129139</v>
      </c>
      <c r="M3060" s="75" t="str">
        <f t="shared" si="207"/>
        <v>HT</v>
      </c>
      <c r="Q3060" s="75">
        <f>+VLOOKUP(K3060,'20,04,2023'!Q$25:R$1054,2,0)</f>
        <v>-129138</v>
      </c>
      <c r="R3060" s="74">
        <f>+L3060-Q3060</f>
        <v>-1</v>
      </c>
      <c r="S3060" s="75" t="s">
        <v>8323</v>
      </c>
    </row>
    <row r="3061" spans="1:19" s="75" customFormat="1" outlineLevel="1">
      <c r="B3061" s="69">
        <v>45015</v>
      </c>
      <c r="C3061" s="70" t="s">
        <v>4703</v>
      </c>
      <c r="D3061" s="70" t="s">
        <v>3460</v>
      </c>
      <c r="E3061" s="70" t="s">
        <v>4704</v>
      </c>
      <c r="F3061" s="71">
        <v>-198126</v>
      </c>
      <c r="G3061" s="72" t="s">
        <v>2255</v>
      </c>
      <c r="H3061" s="71">
        <v>-19813</v>
      </c>
      <c r="I3061" s="70" t="s">
        <v>2308</v>
      </c>
      <c r="J3061" s="70" t="s">
        <v>2309</v>
      </c>
      <c r="K3061" s="75">
        <f t="shared" si="208"/>
        <v>11715</v>
      </c>
      <c r="L3061" s="74">
        <f t="shared" si="206"/>
        <v>-217939</v>
      </c>
      <c r="M3061" s="75" t="str">
        <f t="shared" si="207"/>
        <v>HT</v>
      </c>
      <c r="Q3061" s="75">
        <f>+VLOOKUP(K3061,'20,04,2023'!Q$25:R$1054,2,0)</f>
        <v>-217939</v>
      </c>
      <c r="R3061" s="74">
        <f>+L3061-Q3061</f>
        <v>0</v>
      </c>
      <c r="S3061" s="75" t="s">
        <v>8323</v>
      </c>
    </row>
    <row r="3062" spans="1:19" s="75" customFormat="1" hidden="1" outlineLevel="1">
      <c r="A3062"/>
      <c r="B3062" s="33">
        <v>45015</v>
      </c>
      <c r="C3062" s="34" t="s">
        <v>6850</v>
      </c>
      <c r="D3062" s="34" t="s">
        <v>3460</v>
      </c>
      <c r="E3062" s="34" t="s">
        <v>6851</v>
      </c>
      <c r="F3062" s="35">
        <v>-176400</v>
      </c>
      <c r="G3062" s="36" t="s">
        <v>2255</v>
      </c>
      <c r="H3062" s="35">
        <v>-17640</v>
      </c>
      <c r="I3062" s="34" t="s">
        <v>2308</v>
      </c>
      <c r="J3062" s="34" t="s">
        <v>2309</v>
      </c>
      <c r="K3062">
        <f t="shared" si="208"/>
        <v>11729</v>
      </c>
      <c r="L3062" s="38">
        <f t="shared" si="206"/>
        <v>-194040</v>
      </c>
      <c r="M3062" t="str">
        <f t="shared" si="207"/>
        <v>HT</v>
      </c>
      <c r="N3062"/>
      <c r="O3062"/>
      <c r="P3062"/>
      <c r="Q3062" t="e">
        <f>+VLOOKUP(K3062,'22.04.2023'!O$182:P$408,2,0)</f>
        <v>#N/A</v>
      </c>
      <c r="R3062"/>
      <c r="S3062"/>
    </row>
    <row r="3063" spans="1:19" s="75" customFormat="1" hidden="1">
      <c r="A3063"/>
      <c r="B3063" s="33">
        <v>44973</v>
      </c>
      <c r="C3063" s="34" t="s">
        <v>7236</v>
      </c>
      <c r="D3063" s="34" t="s">
        <v>2256</v>
      </c>
      <c r="E3063" s="34" t="s">
        <v>7237</v>
      </c>
      <c r="F3063" s="35">
        <v>5892270</v>
      </c>
      <c r="G3063" s="36" t="s">
        <v>2255</v>
      </c>
      <c r="H3063" s="35">
        <v>589227</v>
      </c>
      <c r="I3063" s="34" t="s">
        <v>2360</v>
      </c>
      <c r="J3063" s="34" t="s">
        <v>7172</v>
      </c>
      <c r="K3063" s="50">
        <f t="shared" si="208"/>
        <v>5502</v>
      </c>
      <c r="L3063" s="38">
        <f t="shared" si="206"/>
        <v>6481497</v>
      </c>
      <c r="M3063" t="str">
        <f t="shared" si="207"/>
        <v/>
      </c>
      <c r="N3063"/>
      <c r="O3063"/>
      <c r="P3063"/>
      <c r="Q3063"/>
      <c r="R3063" s="38">
        <f>+L3063-Q3063</f>
        <v>6481497</v>
      </c>
      <c r="S3063"/>
    </row>
    <row r="3064" spans="1:19" s="75" customFormat="1" outlineLevel="1">
      <c r="B3064" s="69">
        <v>45015</v>
      </c>
      <c r="C3064" s="70" t="s">
        <v>4705</v>
      </c>
      <c r="D3064" s="70" t="s">
        <v>3460</v>
      </c>
      <c r="E3064" s="70" t="s">
        <v>4706</v>
      </c>
      <c r="F3064" s="71">
        <v>-297366</v>
      </c>
      <c r="G3064" s="72" t="s">
        <v>2255</v>
      </c>
      <c r="H3064" s="71">
        <v>-29737</v>
      </c>
      <c r="I3064" s="70" t="s">
        <v>2308</v>
      </c>
      <c r="J3064" s="70" t="s">
        <v>2309</v>
      </c>
      <c r="K3064" s="75">
        <f t="shared" si="208"/>
        <v>11757</v>
      </c>
      <c r="L3064" s="74">
        <f t="shared" si="206"/>
        <v>-327103</v>
      </c>
      <c r="M3064" s="75" t="str">
        <f t="shared" si="207"/>
        <v>HT</v>
      </c>
      <c r="Q3064" s="75">
        <f>+VLOOKUP(K3064,'20,04,2023'!Q$25:R$1054,2,0)</f>
        <v>-327103</v>
      </c>
      <c r="R3064" s="74">
        <f>+L3064-Q3064</f>
        <v>0</v>
      </c>
      <c r="S3064" s="75" t="s">
        <v>8323</v>
      </c>
    </row>
    <row r="3065" spans="1:19" outlineLevel="1">
      <c r="A3065" s="75"/>
      <c r="B3065" s="69">
        <v>45015</v>
      </c>
      <c r="C3065" s="70" t="s">
        <v>4707</v>
      </c>
      <c r="D3065" s="70" t="s">
        <v>3460</v>
      </c>
      <c r="E3065" s="70" t="s">
        <v>4708</v>
      </c>
      <c r="F3065" s="71">
        <v>-460248</v>
      </c>
      <c r="G3065" s="72" t="s">
        <v>2255</v>
      </c>
      <c r="H3065" s="71">
        <v>-46025</v>
      </c>
      <c r="I3065" s="70" t="s">
        <v>2308</v>
      </c>
      <c r="J3065" s="70" t="s">
        <v>2309</v>
      </c>
      <c r="K3065" s="75">
        <f t="shared" si="208"/>
        <v>11774</v>
      </c>
      <c r="L3065" s="74">
        <f t="shared" si="206"/>
        <v>-506273</v>
      </c>
      <c r="M3065" s="75" t="str">
        <f t="shared" si="207"/>
        <v>HT</v>
      </c>
      <c r="N3065" s="75"/>
      <c r="O3065" s="75"/>
      <c r="P3065" s="75"/>
      <c r="Q3065" s="75">
        <f>+VLOOKUP(K3065,'20,04,2023'!Q$25:R$1054,2,0)</f>
        <v>-506273</v>
      </c>
      <c r="R3065" s="74">
        <f>+L3065-Q3065</f>
        <v>0</v>
      </c>
      <c r="S3065" s="75" t="s">
        <v>8323</v>
      </c>
    </row>
    <row r="3066" spans="1:19" s="75" customFormat="1" hidden="1" outlineLevel="1">
      <c r="A3066"/>
      <c r="B3066" s="33">
        <v>45015</v>
      </c>
      <c r="C3066" s="34" t="s">
        <v>4709</v>
      </c>
      <c r="D3066" s="34" t="s">
        <v>2256</v>
      </c>
      <c r="E3066" s="34" t="s">
        <v>4710</v>
      </c>
      <c r="F3066" s="35">
        <v>882000</v>
      </c>
      <c r="G3066" s="36" t="s">
        <v>2255</v>
      </c>
      <c r="H3066" s="35">
        <v>88200</v>
      </c>
      <c r="I3066" s="34" t="s">
        <v>2666</v>
      </c>
      <c r="J3066" s="34" t="s">
        <v>2667</v>
      </c>
      <c r="K3066" s="50">
        <f t="shared" si="208"/>
        <v>17796</v>
      </c>
      <c r="L3066" s="38">
        <f t="shared" si="206"/>
        <v>970200</v>
      </c>
      <c r="M3066" t="str">
        <f t="shared" si="207"/>
        <v/>
      </c>
      <c r="N3066"/>
      <c r="O3066"/>
      <c r="P3066"/>
      <c r="Q3066"/>
      <c r="R3066"/>
      <c r="S3066"/>
    </row>
    <row r="3067" spans="1:19" hidden="1" outlineLevel="1">
      <c r="B3067" s="33">
        <v>45015</v>
      </c>
      <c r="C3067" s="34" t="s">
        <v>6854</v>
      </c>
      <c r="D3067" s="34" t="s">
        <v>2256</v>
      </c>
      <c r="E3067" s="34" t="s">
        <v>6855</v>
      </c>
      <c r="F3067" s="35">
        <v>1730400</v>
      </c>
      <c r="G3067" s="36" t="s">
        <v>2255</v>
      </c>
      <c r="H3067" s="35">
        <v>173040</v>
      </c>
      <c r="I3067" s="34" t="s">
        <v>2666</v>
      </c>
      <c r="J3067" s="34" t="s">
        <v>2667</v>
      </c>
      <c r="K3067" s="50">
        <f t="shared" si="208"/>
        <v>17797</v>
      </c>
      <c r="L3067" s="38">
        <f t="shared" si="206"/>
        <v>1903440</v>
      </c>
      <c r="M3067" t="str">
        <f t="shared" si="207"/>
        <v/>
      </c>
    </row>
    <row r="3068" spans="1:19" hidden="1" outlineLevel="1">
      <c r="B3068" s="33">
        <v>45015</v>
      </c>
      <c r="C3068" s="34" t="s">
        <v>4711</v>
      </c>
      <c r="D3068" s="34" t="s">
        <v>2256</v>
      </c>
      <c r="E3068" s="34" t="s">
        <v>4712</v>
      </c>
      <c r="F3068" s="35">
        <v>1764000</v>
      </c>
      <c r="G3068" s="36" t="s">
        <v>2255</v>
      </c>
      <c r="H3068" s="35">
        <v>176400</v>
      </c>
      <c r="I3068" s="34" t="s">
        <v>2500</v>
      </c>
      <c r="J3068" s="34" t="s">
        <v>2501</v>
      </c>
      <c r="K3068" s="50">
        <f t="shared" si="208"/>
        <v>17806</v>
      </c>
      <c r="L3068" s="38">
        <f t="shared" si="206"/>
        <v>1940400</v>
      </c>
      <c r="M3068" t="str">
        <f t="shared" si="207"/>
        <v/>
      </c>
    </row>
    <row r="3069" spans="1:19" hidden="1" outlineLevel="1">
      <c r="B3069" s="33">
        <v>45015</v>
      </c>
      <c r="C3069" s="34" t="s">
        <v>4713</v>
      </c>
      <c r="D3069" s="34" t="s">
        <v>2256</v>
      </c>
      <c r="E3069" s="34" t="s">
        <v>3601</v>
      </c>
      <c r="F3069" s="35">
        <v>1730400</v>
      </c>
      <c r="G3069" s="36" t="s">
        <v>2255</v>
      </c>
      <c r="H3069" s="35">
        <v>173040</v>
      </c>
      <c r="I3069" s="34" t="s">
        <v>2308</v>
      </c>
      <c r="J3069" s="34" t="s">
        <v>2309</v>
      </c>
      <c r="K3069" s="50">
        <f t="shared" si="208"/>
        <v>17807</v>
      </c>
      <c r="L3069" s="38">
        <f t="shared" si="206"/>
        <v>1903440</v>
      </c>
      <c r="M3069" t="str">
        <f t="shared" si="207"/>
        <v/>
      </c>
    </row>
    <row r="3070" spans="1:19" outlineLevel="1">
      <c r="A3070" s="75"/>
      <c r="B3070" s="69">
        <v>45015</v>
      </c>
      <c r="C3070" s="70" t="s">
        <v>4714</v>
      </c>
      <c r="D3070" s="70" t="s">
        <v>2256</v>
      </c>
      <c r="E3070" s="70" t="s">
        <v>2333</v>
      </c>
      <c r="F3070" s="71">
        <v>912488</v>
      </c>
      <c r="G3070" s="72" t="s">
        <v>2255</v>
      </c>
      <c r="H3070" s="71">
        <v>91249</v>
      </c>
      <c r="I3070" s="70" t="s">
        <v>2308</v>
      </c>
      <c r="J3070" s="70" t="s">
        <v>2309</v>
      </c>
      <c r="K3070" s="73">
        <f t="shared" si="208"/>
        <v>17808</v>
      </c>
      <c r="L3070" s="74">
        <f t="shared" si="206"/>
        <v>1003737</v>
      </c>
      <c r="M3070" s="75" t="str">
        <f t="shared" si="207"/>
        <v/>
      </c>
      <c r="N3070" s="75"/>
      <c r="O3070" s="75"/>
      <c r="P3070" s="75"/>
      <c r="Q3070" s="75">
        <f>+VLOOKUP(K3070,'20,04,2023'!Q$20:R$1052,2,0)</f>
        <v>1003737</v>
      </c>
      <c r="R3070" s="74">
        <f t="shared" ref="R3070:R3076" si="210">Q3070-L3070</f>
        <v>0</v>
      </c>
      <c r="S3070" s="75" t="s">
        <v>8324</v>
      </c>
    </row>
    <row r="3071" spans="1:19" outlineLevel="1">
      <c r="A3071" s="75"/>
      <c r="B3071" s="69">
        <v>45015</v>
      </c>
      <c r="C3071" s="70" t="s">
        <v>4715</v>
      </c>
      <c r="D3071" s="70" t="s">
        <v>2256</v>
      </c>
      <c r="E3071" s="70" t="s">
        <v>2337</v>
      </c>
      <c r="F3071" s="71">
        <v>435600</v>
      </c>
      <c r="G3071" s="72" t="s">
        <v>2255</v>
      </c>
      <c r="H3071" s="71">
        <v>43560</v>
      </c>
      <c r="I3071" s="70" t="s">
        <v>2308</v>
      </c>
      <c r="J3071" s="70" t="s">
        <v>2309</v>
      </c>
      <c r="K3071" s="73">
        <f t="shared" si="208"/>
        <v>17809</v>
      </c>
      <c r="L3071" s="74">
        <f t="shared" si="206"/>
        <v>479160</v>
      </c>
      <c r="M3071" s="75" t="str">
        <f t="shared" si="207"/>
        <v/>
      </c>
      <c r="N3071" s="75"/>
      <c r="O3071" s="75"/>
      <c r="P3071" s="75"/>
      <c r="Q3071" s="75">
        <f>+VLOOKUP(K3071,'20,04,2023'!Q$20:R$1052,2,0)</f>
        <v>479160</v>
      </c>
      <c r="R3071" s="74">
        <f t="shared" si="210"/>
        <v>0</v>
      </c>
      <c r="S3071" s="75" t="s">
        <v>8324</v>
      </c>
    </row>
    <row r="3072" spans="1:19" outlineLevel="1">
      <c r="A3072" s="75"/>
      <c r="B3072" s="69">
        <v>45015</v>
      </c>
      <c r="C3072" s="70" t="s">
        <v>4716</v>
      </c>
      <c r="D3072" s="70" t="s">
        <v>2256</v>
      </c>
      <c r="E3072" s="70" t="s">
        <v>2331</v>
      </c>
      <c r="F3072" s="71">
        <v>776217</v>
      </c>
      <c r="G3072" s="72" t="s">
        <v>2255</v>
      </c>
      <c r="H3072" s="71">
        <v>77622</v>
      </c>
      <c r="I3072" s="70" t="s">
        <v>2308</v>
      </c>
      <c r="J3072" s="70" t="s">
        <v>2309</v>
      </c>
      <c r="K3072" s="73">
        <f t="shared" si="208"/>
        <v>17810</v>
      </c>
      <c r="L3072" s="74">
        <f t="shared" si="206"/>
        <v>853839</v>
      </c>
      <c r="M3072" s="75" t="str">
        <f t="shared" si="207"/>
        <v/>
      </c>
      <c r="N3072" s="75"/>
      <c r="O3072" s="75"/>
      <c r="P3072" s="75"/>
      <c r="Q3072" s="75">
        <f>+VLOOKUP(K3072,'20,04,2023'!Q$20:R$1052,2,0)</f>
        <v>853839</v>
      </c>
      <c r="R3072" s="74">
        <f t="shared" si="210"/>
        <v>0</v>
      </c>
      <c r="S3072" s="75" t="s">
        <v>8324</v>
      </c>
    </row>
    <row r="3073" spans="1:19" outlineLevel="1">
      <c r="A3073" s="75"/>
      <c r="B3073" s="69">
        <v>45015</v>
      </c>
      <c r="C3073" s="70" t="s">
        <v>4717</v>
      </c>
      <c r="D3073" s="70" t="s">
        <v>2256</v>
      </c>
      <c r="E3073" s="70" t="s">
        <v>3601</v>
      </c>
      <c r="F3073" s="71">
        <v>666348</v>
      </c>
      <c r="G3073" s="72" t="s">
        <v>2255</v>
      </c>
      <c r="H3073" s="71">
        <v>66635</v>
      </c>
      <c r="I3073" s="70" t="s">
        <v>2308</v>
      </c>
      <c r="J3073" s="70" t="s">
        <v>2309</v>
      </c>
      <c r="K3073" s="73">
        <f t="shared" si="208"/>
        <v>17827</v>
      </c>
      <c r="L3073" s="74">
        <f t="shared" si="206"/>
        <v>732983</v>
      </c>
      <c r="M3073" s="75" t="str">
        <f t="shared" si="207"/>
        <v/>
      </c>
      <c r="N3073" s="75"/>
      <c r="O3073" s="75"/>
      <c r="P3073" s="75"/>
      <c r="Q3073" s="75">
        <f>+VLOOKUP(K3073,'20,04,2023'!Q$20:R$1052,2,0)</f>
        <v>732983</v>
      </c>
      <c r="R3073" s="74">
        <f t="shared" si="210"/>
        <v>0</v>
      </c>
      <c r="S3073" s="75" t="s">
        <v>8324</v>
      </c>
    </row>
    <row r="3074" spans="1:19" outlineLevel="1">
      <c r="A3074" s="75"/>
      <c r="B3074" s="69">
        <v>45015</v>
      </c>
      <c r="C3074" s="70" t="s">
        <v>4718</v>
      </c>
      <c r="D3074" s="70" t="s">
        <v>2256</v>
      </c>
      <c r="E3074" s="70" t="s">
        <v>4719</v>
      </c>
      <c r="F3074" s="71">
        <v>910040</v>
      </c>
      <c r="G3074" s="72" t="s">
        <v>2255</v>
      </c>
      <c r="H3074" s="71">
        <v>91004</v>
      </c>
      <c r="I3074" s="70" t="s">
        <v>2504</v>
      </c>
      <c r="J3074" s="70" t="s">
        <v>2505</v>
      </c>
      <c r="K3074" s="73">
        <f t="shared" si="208"/>
        <v>18092</v>
      </c>
      <c r="L3074" s="74">
        <f t="shared" si="206"/>
        <v>1001044</v>
      </c>
      <c r="M3074" s="75" t="str">
        <f t="shared" si="207"/>
        <v/>
      </c>
      <c r="N3074" s="75"/>
      <c r="O3074" s="75"/>
      <c r="P3074" s="75"/>
      <c r="Q3074" s="75">
        <f>+VLOOKUP(K3074,'20,04,2023'!Q$20:R$1052,2,0)</f>
        <v>1001044</v>
      </c>
      <c r="R3074" s="74">
        <f t="shared" si="210"/>
        <v>0</v>
      </c>
      <c r="S3074" s="75" t="s">
        <v>8324</v>
      </c>
    </row>
    <row r="3075" spans="1:19" outlineLevel="1">
      <c r="A3075" s="75"/>
      <c r="B3075" s="69">
        <v>45015</v>
      </c>
      <c r="C3075" s="70" t="s">
        <v>4720</v>
      </c>
      <c r="D3075" s="70" t="s">
        <v>2256</v>
      </c>
      <c r="E3075" s="70" t="s">
        <v>4721</v>
      </c>
      <c r="F3075" s="71">
        <v>553467</v>
      </c>
      <c r="G3075" s="72" t="s">
        <v>2255</v>
      </c>
      <c r="H3075" s="71">
        <v>55347</v>
      </c>
      <c r="I3075" s="70" t="s">
        <v>2504</v>
      </c>
      <c r="J3075" s="70" t="s">
        <v>2505</v>
      </c>
      <c r="K3075" s="73">
        <f t="shared" si="208"/>
        <v>18093</v>
      </c>
      <c r="L3075" s="74">
        <f t="shared" si="206"/>
        <v>608814</v>
      </c>
      <c r="M3075" s="75" t="str">
        <f t="shared" si="207"/>
        <v/>
      </c>
      <c r="N3075" s="75"/>
      <c r="O3075" s="75"/>
      <c r="P3075" s="75"/>
      <c r="Q3075" s="75">
        <f>+VLOOKUP(K3075,'20,04,2023'!Q$20:R$1052,2,0)</f>
        <v>608814</v>
      </c>
      <c r="R3075" s="74">
        <f t="shared" si="210"/>
        <v>0</v>
      </c>
      <c r="S3075" s="75" t="s">
        <v>8324</v>
      </c>
    </row>
    <row r="3076" spans="1:19" outlineLevel="1">
      <c r="A3076" s="75"/>
      <c r="B3076" s="69">
        <v>45015</v>
      </c>
      <c r="C3076" s="70" t="s">
        <v>4722</v>
      </c>
      <c r="D3076" s="70" t="s">
        <v>2256</v>
      </c>
      <c r="E3076" s="70" t="s">
        <v>4723</v>
      </c>
      <c r="F3076" s="71">
        <v>1281290</v>
      </c>
      <c r="G3076" s="72" t="s">
        <v>2255</v>
      </c>
      <c r="H3076" s="71">
        <v>128129</v>
      </c>
      <c r="I3076" s="70" t="s">
        <v>2504</v>
      </c>
      <c r="J3076" s="70" t="s">
        <v>2505</v>
      </c>
      <c r="K3076" s="73">
        <f t="shared" si="208"/>
        <v>18094</v>
      </c>
      <c r="L3076" s="74">
        <f t="shared" ref="L3076:L3139" si="211">+F3076+H3076</f>
        <v>1409419</v>
      </c>
      <c r="M3076" s="75" t="str">
        <f t="shared" ref="M3076:M3139" si="212">+IF(L3076&gt;=0,"","HT")</f>
        <v/>
      </c>
      <c r="N3076" s="75"/>
      <c r="O3076" s="75"/>
      <c r="P3076" s="75"/>
      <c r="Q3076" s="75">
        <f>+VLOOKUP(K3076,'20,04,2023'!Q$20:R$1052,2,0)</f>
        <v>1409419</v>
      </c>
      <c r="R3076" s="74">
        <f t="shared" si="210"/>
        <v>0</v>
      </c>
      <c r="S3076" s="75" t="s">
        <v>8324</v>
      </c>
    </row>
    <row r="3077" spans="1:19" hidden="1" outlineLevel="1">
      <c r="B3077" s="33">
        <v>45015</v>
      </c>
      <c r="C3077" s="34" t="s">
        <v>4724</v>
      </c>
      <c r="D3077" s="34" t="s">
        <v>2256</v>
      </c>
      <c r="E3077" s="34" t="s">
        <v>3558</v>
      </c>
      <c r="F3077" s="35">
        <v>339360</v>
      </c>
      <c r="G3077" s="36" t="s">
        <v>2255</v>
      </c>
      <c r="H3077" s="35">
        <v>33936</v>
      </c>
      <c r="I3077" s="34" t="s">
        <v>2308</v>
      </c>
      <c r="J3077" s="34" t="s">
        <v>2309</v>
      </c>
      <c r="K3077" s="50">
        <f t="shared" si="208"/>
        <v>18096</v>
      </c>
      <c r="L3077" s="38">
        <f t="shared" si="211"/>
        <v>373296</v>
      </c>
      <c r="M3077" t="str">
        <f t="shared" si="212"/>
        <v/>
      </c>
    </row>
    <row r="3078" spans="1:19" hidden="1" outlineLevel="1">
      <c r="B3078" s="33">
        <v>45015</v>
      </c>
      <c r="C3078" s="34" t="s">
        <v>4725</v>
      </c>
      <c r="D3078" s="34" t="s">
        <v>2256</v>
      </c>
      <c r="E3078" s="34" t="s">
        <v>3089</v>
      </c>
      <c r="F3078" s="35">
        <v>339360</v>
      </c>
      <c r="G3078" s="36" t="s">
        <v>2255</v>
      </c>
      <c r="H3078" s="35">
        <v>33936</v>
      </c>
      <c r="I3078" s="34" t="s">
        <v>2308</v>
      </c>
      <c r="J3078" s="34" t="s">
        <v>2309</v>
      </c>
      <c r="K3078" s="50">
        <f t="shared" si="208"/>
        <v>18097</v>
      </c>
      <c r="L3078" s="38">
        <f t="shared" si="211"/>
        <v>373296</v>
      </c>
      <c r="M3078" t="str">
        <f t="shared" si="212"/>
        <v/>
      </c>
    </row>
    <row r="3079" spans="1:19" outlineLevel="1">
      <c r="A3079" s="75"/>
      <c r="B3079" s="69">
        <v>45015</v>
      </c>
      <c r="C3079" s="70" t="s">
        <v>4726</v>
      </c>
      <c r="D3079" s="70" t="s">
        <v>2256</v>
      </c>
      <c r="E3079" s="70" t="s">
        <v>4727</v>
      </c>
      <c r="F3079" s="71">
        <v>1361490</v>
      </c>
      <c r="G3079" s="72" t="s">
        <v>2255</v>
      </c>
      <c r="H3079" s="71">
        <v>136149</v>
      </c>
      <c r="I3079" s="70" t="s">
        <v>2344</v>
      </c>
      <c r="J3079" s="70" t="s">
        <v>2345</v>
      </c>
      <c r="K3079" s="73">
        <f t="shared" si="208"/>
        <v>18098</v>
      </c>
      <c r="L3079" s="74">
        <f t="shared" si="211"/>
        <v>1497639</v>
      </c>
      <c r="M3079" s="75" t="str">
        <f t="shared" si="212"/>
        <v/>
      </c>
      <c r="N3079" s="75"/>
      <c r="O3079" s="75"/>
      <c r="P3079" s="75"/>
      <c r="Q3079" s="75">
        <f>+VLOOKUP(K3079,'20,04,2023'!Q$20:R$1052,2,0)</f>
        <v>1497639</v>
      </c>
      <c r="R3079" s="74">
        <f>Q3079-L3079</f>
        <v>0</v>
      </c>
      <c r="S3079" s="75" t="s">
        <v>8324</v>
      </c>
    </row>
    <row r="3080" spans="1:19" outlineLevel="1">
      <c r="A3080" s="75"/>
      <c r="B3080" s="69">
        <v>45015</v>
      </c>
      <c r="C3080" s="70" t="s">
        <v>4728</v>
      </c>
      <c r="D3080" s="70" t="s">
        <v>2256</v>
      </c>
      <c r="E3080" s="70" t="s">
        <v>2661</v>
      </c>
      <c r="F3080" s="71">
        <v>1657627</v>
      </c>
      <c r="G3080" s="72" t="s">
        <v>2255</v>
      </c>
      <c r="H3080" s="71">
        <v>165763</v>
      </c>
      <c r="I3080" s="70" t="s">
        <v>2308</v>
      </c>
      <c r="J3080" s="70" t="s">
        <v>2309</v>
      </c>
      <c r="K3080" s="73">
        <f t="shared" si="208"/>
        <v>18100</v>
      </c>
      <c r="L3080" s="74">
        <f t="shared" si="211"/>
        <v>1823390</v>
      </c>
      <c r="M3080" s="75" t="str">
        <f t="shared" si="212"/>
        <v/>
      </c>
      <c r="N3080" s="75"/>
      <c r="O3080" s="75"/>
      <c r="P3080" s="75"/>
      <c r="Q3080" s="75">
        <f>+VLOOKUP(K3080,'20,04,2023'!Q$20:R$1052,2,0)</f>
        <v>1823390</v>
      </c>
      <c r="R3080" s="74">
        <f>Q3080-L3080</f>
        <v>0</v>
      </c>
      <c r="S3080" s="75" t="s">
        <v>8324</v>
      </c>
    </row>
    <row r="3081" spans="1:19" outlineLevel="1">
      <c r="A3081" s="75"/>
      <c r="B3081" s="69">
        <v>45015</v>
      </c>
      <c r="C3081" s="70" t="s">
        <v>4729</v>
      </c>
      <c r="D3081" s="70" t="s">
        <v>2256</v>
      </c>
      <c r="E3081" s="70" t="s">
        <v>2393</v>
      </c>
      <c r="F3081" s="71">
        <v>706470</v>
      </c>
      <c r="G3081" s="72" t="s">
        <v>2255</v>
      </c>
      <c r="H3081" s="71">
        <v>70647</v>
      </c>
      <c r="I3081" s="70" t="s">
        <v>2308</v>
      </c>
      <c r="J3081" s="70" t="s">
        <v>2309</v>
      </c>
      <c r="K3081" s="73">
        <f t="shared" si="208"/>
        <v>18102</v>
      </c>
      <c r="L3081" s="74">
        <f t="shared" si="211"/>
        <v>777117</v>
      </c>
      <c r="M3081" s="75" t="str">
        <f t="shared" si="212"/>
        <v/>
      </c>
      <c r="N3081" s="75"/>
      <c r="O3081" s="75"/>
      <c r="P3081" s="75"/>
      <c r="Q3081" s="75">
        <f>+VLOOKUP(K3081,'20,04,2023'!Q$20:R$1052,2,0)</f>
        <v>777117</v>
      </c>
      <c r="R3081" s="74">
        <f>Q3081-L3081</f>
        <v>0</v>
      </c>
      <c r="S3081" s="75" t="s">
        <v>8324</v>
      </c>
    </row>
    <row r="3082" spans="1:19" hidden="1">
      <c r="B3082" s="33">
        <v>44935</v>
      </c>
      <c r="C3082" s="34" t="s">
        <v>7746</v>
      </c>
      <c r="D3082" s="34" t="s">
        <v>2256</v>
      </c>
      <c r="E3082" s="34" t="s">
        <v>7747</v>
      </c>
      <c r="F3082" s="35">
        <v>8119246</v>
      </c>
      <c r="G3082" s="36" t="s">
        <v>2255</v>
      </c>
      <c r="H3082" s="35">
        <v>811925</v>
      </c>
      <c r="I3082" s="34" t="s">
        <v>2257</v>
      </c>
      <c r="J3082" s="34" t="s">
        <v>7745</v>
      </c>
      <c r="K3082" s="50">
        <f t="shared" si="208"/>
        <v>929</v>
      </c>
      <c r="L3082" s="38">
        <f t="shared" si="211"/>
        <v>8931171</v>
      </c>
      <c r="M3082" t="str">
        <f t="shared" si="212"/>
        <v/>
      </c>
      <c r="R3082" s="38">
        <f>+L3082-Q3082</f>
        <v>8931171</v>
      </c>
    </row>
    <row r="3083" spans="1:19" outlineLevel="1">
      <c r="A3083" s="75"/>
      <c r="B3083" s="69">
        <v>45015</v>
      </c>
      <c r="C3083" s="70" t="s">
        <v>4731</v>
      </c>
      <c r="D3083" s="70" t="s">
        <v>2256</v>
      </c>
      <c r="E3083" s="70" t="s">
        <v>2632</v>
      </c>
      <c r="F3083" s="71">
        <v>1206244</v>
      </c>
      <c r="G3083" s="72" t="s">
        <v>2255</v>
      </c>
      <c r="H3083" s="71">
        <v>120624</v>
      </c>
      <c r="I3083" s="70" t="s">
        <v>2308</v>
      </c>
      <c r="J3083" s="70" t="s">
        <v>2309</v>
      </c>
      <c r="K3083" s="73">
        <f t="shared" si="208"/>
        <v>18104</v>
      </c>
      <c r="L3083" s="74">
        <f t="shared" si="211"/>
        <v>1326868</v>
      </c>
      <c r="M3083" s="75" t="str">
        <f t="shared" si="212"/>
        <v/>
      </c>
      <c r="N3083" s="75"/>
      <c r="O3083" s="75"/>
      <c r="P3083" s="75"/>
      <c r="Q3083" s="75">
        <f>+VLOOKUP(K3083,'20,04,2023'!Q$20:R$1052,2,0)</f>
        <v>1326868</v>
      </c>
      <c r="R3083" s="74">
        <f>Q3083-L3083</f>
        <v>0</v>
      </c>
      <c r="S3083" s="75" t="s">
        <v>8324</v>
      </c>
    </row>
    <row r="3084" spans="1:19" outlineLevel="1">
      <c r="A3084" s="75"/>
      <c r="B3084" s="69">
        <v>45015</v>
      </c>
      <c r="C3084" s="70" t="s">
        <v>4732</v>
      </c>
      <c r="D3084" s="70" t="s">
        <v>2256</v>
      </c>
      <c r="E3084" s="70" t="s">
        <v>3590</v>
      </c>
      <c r="F3084" s="71">
        <v>555290</v>
      </c>
      <c r="G3084" s="72" t="s">
        <v>2255</v>
      </c>
      <c r="H3084" s="71">
        <v>55529</v>
      </c>
      <c r="I3084" s="70" t="s">
        <v>2308</v>
      </c>
      <c r="J3084" s="70" t="s">
        <v>2309</v>
      </c>
      <c r="K3084" s="73">
        <f t="shared" si="208"/>
        <v>18682</v>
      </c>
      <c r="L3084" s="74">
        <f t="shared" si="211"/>
        <v>610819</v>
      </c>
      <c r="M3084" s="75" t="str">
        <f t="shared" si="212"/>
        <v/>
      </c>
      <c r="N3084" s="75"/>
      <c r="O3084" s="75"/>
      <c r="P3084" s="75"/>
      <c r="Q3084" s="75">
        <f>+VLOOKUP(K3084,'20,04,2023'!Q$20:R$1052,2,0)</f>
        <v>610819</v>
      </c>
      <c r="R3084" s="74">
        <f>Q3084-L3084</f>
        <v>0</v>
      </c>
      <c r="S3084" s="75" t="s">
        <v>8324</v>
      </c>
    </row>
    <row r="3085" spans="1:19" outlineLevel="1">
      <c r="A3085" s="75"/>
      <c r="B3085" s="69">
        <v>45015</v>
      </c>
      <c r="C3085" s="70" t="s">
        <v>4733</v>
      </c>
      <c r="D3085" s="70" t="s">
        <v>2256</v>
      </c>
      <c r="E3085" s="70" t="s">
        <v>2329</v>
      </c>
      <c r="F3085" s="71">
        <v>1134604</v>
      </c>
      <c r="G3085" s="72" t="s">
        <v>2255</v>
      </c>
      <c r="H3085" s="71">
        <v>113460</v>
      </c>
      <c r="I3085" s="70" t="s">
        <v>2308</v>
      </c>
      <c r="J3085" s="70" t="s">
        <v>2309</v>
      </c>
      <c r="K3085" s="73">
        <f t="shared" si="208"/>
        <v>18686</v>
      </c>
      <c r="L3085" s="74">
        <f t="shared" si="211"/>
        <v>1248064</v>
      </c>
      <c r="M3085" s="75" t="str">
        <f t="shared" si="212"/>
        <v/>
      </c>
      <c r="N3085" s="75"/>
      <c r="O3085" s="75"/>
      <c r="P3085" s="75"/>
      <c r="Q3085" s="75">
        <f>+VLOOKUP(K3085,'20,04,2023'!Q$20:R$1052,2,0)</f>
        <v>1248064</v>
      </c>
      <c r="R3085" s="74">
        <f>Q3085-L3085</f>
        <v>0</v>
      </c>
      <c r="S3085" s="75" t="s">
        <v>8324</v>
      </c>
    </row>
    <row r="3086" spans="1:19" hidden="1" outlineLevel="1">
      <c r="B3086" s="33">
        <v>45015</v>
      </c>
      <c r="C3086" s="34" t="s">
        <v>4734</v>
      </c>
      <c r="D3086" s="34" t="s">
        <v>2256</v>
      </c>
      <c r="E3086" s="34" t="s">
        <v>2323</v>
      </c>
      <c r="F3086" s="35">
        <v>2902835</v>
      </c>
      <c r="G3086" s="36" t="s">
        <v>2255</v>
      </c>
      <c r="H3086" s="35">
        <v>290284</v>
      </c>
      <c r="I3086" s="34" t="s">
        <v>2308</v>
      </c>
      <c r="J3086" s="34" t="s">
        <v>2309</v>
      </c>
      <c r="K3086" s="50">
        <f t="shared" si="208"/>
        <v>18688</v>
      </c>
      <c r="L3086" s="38">
        <f t="shared" si="211"/>
        <v>3193119</v>
      </c>
      <c r="M3086" t="str">
        <f t="shared" si="212"/>
        <v/>
      </c>
    </row>
    <row r="3087" spans="1:19" hidden="1">
      <c r="B3087" s="33">
        <v>44942</v>
      </c>
      <c r="C3087" s="34" t="s">
        <v>7748</v>
      </c>
      <c r="D3087" s="34" t="s">
        <v>2256</v>
      </c>
      <c r="E3087" s="34" t="s">
        <v>7749</v>
      </c>
      <c r="F3087" s="35">
        <v>9372492</v>
      </c>
      <c r="G3087" s="36" t="s">
        <v>2255</v>
      </c>
      <c r="H3087" s="35">
        <v>937249</v>
      </c>
      <c r="I3087" s="34" t="s">
        <v>2257</v>
      </c>
      <c r="J3087" s="34" t="s">
        <v>7745</v>
      </c>
      <c r="K3087" s="50">
        <f t="shared" si="208"/>
        <v>1648</v>
      </c>
      <c r="L3087" s="38">
        <f t="shared" si="211"/>
        <v>10309741</v>
      </c>
      <c r="M3087" t="str">
        <f t="shared" si="212"/>
        <v/>
      </c>
      <c r="R3087" s="38">
        <f>+L3087-Q3087</f>
        <v>10309741</v>
      </c>
    </row>
    <row r="3088" spans="1:19" outlineLevel="1">
      <c r="A3088" s="75"/>
      <c r="B3088" s="69">
        <v>45015</v>
      </c>
      <c r="C3088" s="70" t="s">
        <v>4737</v>
      </c>
      <c r="D3088" s="70" t="s">
        <v>2256</v>
      </c>
      <c r="E3088" s="70" t="s">
        <v>2671</v>
      </c>
      <c r="F3088" s="71">
        <v>828401</v>
      </c>
      <c r="G3088" s="72" t="s">
        <v>2255</v>
      </c>
      <c r="H3088" s="71">
        <v>82840</v>
      </c>
      <c r="I3088" s="70" t="s">
        <v>2308</v>
      </c>
      <c r="J3088" s="70" t="s">
        <v>2309</v>
      </c>
      <c r="K3088" s="73">
        <f t="shared" si="208"/>
        <v>18696</v>
      </c>
      <c r="L3088" s="74">
        <f t="shared" si="211"/>
        <v>911241</v>
      </c>
      <c r="M3088" s="75" t="str">
        <f t="shared" si="212"/>
        <v/>
      </c>
      <c r="N3088" s="75"/>
      <c r="O3088" s="75"/>
      <c r="P3088" s="75"/>
      <c r="Q3088" s="75">
        <f>+VLOOKUP(K3088,'20,04,2023'!Q$20:R$1052,2,0)</f>
        <v>911241</v>
      </c>
      <c r="R3088" s="74">
        <f>Q3088-L3088</f>
        <v>0</v>
      </c>
      <c r="S3088" s="75" t="s">
        <v>8324</v>
      </c>
    </row>
    <row r="3089" spans="1:19" outlineLevel="1">
      <c r="A3089" s="75"/>
      <c r="B3089" s="69">
        <v>45015</v>
      </c>
      <c r="C3089" s="70" t="s">
        <v>4738</v>
      </c>
      <c r="D3089" s="70" t="s">
        <v>2256</v>
      </c>
      <c r="E3089" s="70" t="s">
        <v>4739</v>
      </c>
      <c r="F3089" s="71">
        <v>3313510</v>
      </c>
      <c r="G3089" s="72" t="s">
        <v>2255</v>
      </c>
      <c r="H3089" s="71">
        <v>331351</v>
      </c>
      <c r="I3089" s="70" t="s">
        <v>2426</v>
      </c>
      <c r="J3089" s="70" t="s">
        <v>2427</v>
      </c>
      <c r="K3089" s="73">
        <f t="shared" si="208"/>
        <v>18719</v>
      </c>
      <c r="L3089" s="74">
        <f t="shared" si="211"/>
        <v>3644861</v>
      </c>
      <c r="M3089" s="75" t="str">
        <f t="shared" si="212"/>
        <v/>
      </c>
      <c r="N3089" s="75"/>
      <c r="O3089" s="75"/>
      <c r="P3089" s="75"/>
      <c r="Q3089" s="75">
        <f>+VLOOKUP(K3089,'20,04,2023'!Q$20:R$1052,2,0)</f>
        <v>3644861</v>
      </c>
      <c r="R3089" s="74">
        <f>Q3089-L3089</f>
        <v>0</v>
      </c>
      <c r="S3089" s="75" t="s">
        <v>8324</v>
      </c>
    </row>
    <row r="3090" spans="1:19" hidden="1" outlineLevel="1">
      <c r="B3090" s="33">
        <v>45015</v>
      </c>
      <c r="C3090" s="34" t="s">
        <v>4740</v>
      </c>
      <c r="D3090" s="34" t="s">
        <v>2256</v>
      </c>
      <c r="E3090" s="34" t="s">
        <v>4741</v>
      </c>
      <c r="F3090" s="35">
        <v>424200</v>
      </c>
      <c r="G3090" s="36" t="s">
        <v>2255</v>
      </c>
      <c r="H3090" s="35">
        <v>42420</v>
      </c>
      <c r="I3090" s="34" t="s">
        <v>2426</v>
      </c>
      <c r="J3090" s="34" t="s">
        <v>2427</v>
      </c>
      <c r="K3090" s="50">
        <f t="shared" si="208"/>
        <v>18720</v>
      </c>
      <c r="L3090" s="38">
        <f t="shared" si="211"/>
        <v>466620</v>
      </c>
      <c r="M3090" t="str">
        <f t="shared" si="212"/>
        <v/>
      </c>
    </row>
    <row r="3091" spans="1:19" outlineLevel="1">
      <c r="A3091" s="75"/>
      <c r="B3091" s="69">
        <v>45016</v>
      </c>
      <c r="C3091" s="70" t="s">
        <v>6856</v>
      </c>
      <c r="D3091" s="70" t="s">
        <v>4993</v>
      </c>
      <c r="E3091" s="70" t="s">
        <v>6857</v>
      </c>
      <c r="F3091" s="71">
        <v>-150546</v>
      </c>
      <c r="G3091" s="72" t="s">
        <v>2255</v>
      </c>
      <c r="H3091" s="71">
        <v>-15055</v>
      </c>
      <c r="I3091" s="70" t="s">
        <v>2475</v>
      </c>
      <c r="J3091" s="70" t="s">
        <v>2476</v>
      </c>
      <c r="K3091" s="75">
        <f t="shared" si="208"/>
        <v>575</v>
      </c>
      <c r="L3091" s="74">
        <f t="shared" si="211"/>
        <v>-165601</v>
      </c>
      <c r="M3091" s="75" t="str">
        <f t="shared" si="212"/>
        <v>HT</v>
      </c>
      <c r="N3091" s="75"/>
      <c r="O3091" s="75"/>
      <c r="P3091" s="75"/>
      <c r="Q3091" s="75">
        <f>+VLOOKUP(K3091,'20,04,2023'!Q$25:R$1054,2,0)</f>
        <v>-165601</v>
      </c>
      <c r="R3091" s="74">
        <f>+L3091-Q3091</f>
        <v>0</v>
      </c>
      <c r="S3091" s="75" t="s">
        <v>8323</v>
      </c>
    </row>
    <row r="3092" spans="1:19" outlineLevel="1">
      <c r="A3092" s="75"/>
      <c r="B3092" s="69">
        <v>45016</v>
      </c>
      <c r="C3092" s="70" t="s">
        <v>4742</v>
      </c>
      <c r="D3092" s="70" t="s">
        <v>3460</v>
      </c>
      <c r="E3092" s="70" t="s">
        <v>4743</v>
      </c>
      <c r="F3092" s="71">
        <v>-404782</v>
      </c>
      <c r="G3092" s="72" t="s">
        <v>2255</v>
      </c>
      <c r="H3092" s="71">
        <v>-40478</v>
      </c>
      <c r="I3092" s="70" t="s">
        <v>2308</v>
      </c>
      <c r="J3092" s="70" t="s">
        <v>2309</v>
      </c>
      <c r="K3092" s="75">
        <f t="shared" si="208"/>
        <v>11939</v>
      </c>
      <c r="L3092" s="74">
        <f t="shared" si="211"/>
        <v>-445260</v>
      </c>
      <c r="M3092" s="75" t="str">
        <f t="shared" si="212"/>
        <v>HT</v>
      </c>
      <c r="N3092" s="75"/>
      <c r="O3092" s="75"/>
      <c r="P3092" s="75"/>
      <c r="Q3092" s="75">
        <f>+VLOOKUP(K3092,'20,04,2023'!Q$25:R$1054,2,0)</f>
        <v>-445260</v>
      </c>
      <c r="R3092" s="74">
        <f>+L3092-Q3092</f>
        <v>0</v>
      </c>
      <c r="S3092" s="75" t="s">
        <v>8323</v>
      </c>
    </row>
    <row r="3093" spans="1:19" hidden="1" outlineLevel="1">
      <c r="B3093" s="33">
        <v>45016</v>
      </c>
      <c r="C3093" s="34" t="s">
        <v>4744</v>
      </c>
      <c r="D3093" s="34" t="s">
        <v>3460</v>
      </c>
      <c r="E3093" s="34" t="s">
        <v>4745</v>
      </c>
      <c r="F3093" s="35">
        <v>-88200</v>
      </c>
      <c r="G3093" s="36" t="s">
        <v>2255</v>
      </c>
      <c r="H3093" s="35">
        <v>-8820</v>
      </c>
      <c r="I3093" s="34" t="s">
        <v>2308</v>
      </c>
      <c r="J3093" s="34" t="s">
        <v>2309</v>
      </c>
      <c r="K3093">
        <f t="shared" si="208"/>
        <v>11966</v>
      </c>
      <c r="L3093" s="38">
        <f t="shared" si="211"/>
        <v>-97020</v>
      </c>
      <c r="M3093" t="str">
        <f t="shared" si="212"/>
        <v>HT</v>
      </c>
      <c r="Q3093" t="e">
        <f>+VLOOKUP(K3093,'22.04.2023'!O$182:P$408,2,0)</f>
        <v>#N/A</v>
      </c>
    </row>
    <row r="3094" spans="1:19" outlineLevel="1">
      <c r="A3094" s="75"/>
      <c r="B3094" s="69">
        <v>45016</v>
      </c>
      <c r="C3094" s="70" t="s">
        <v>4746</v>
      </c>
      <c r="D3094" s="70" t="s">
        <v>3460</v>
      </c>
      <c r="E3094" s="70" t="s">
        <v>4747</v>
      </c>
      <c r="F3094" s="71">
        <v>-273746</v>
      </c>
      <c r="G3094" s="72" t="s">
        <v>2255</v>
      </c>
      <c r="H3094" s="71">
        <v>-27375</v>
      </c>
      <c r="I3094" s="70" t="s">
        <v>2308</v>
      </c>
      <c r="J3094" s="70" t="s">
        <v>2309</v>
      </c>
      <c r="K3094" s="75">
        <f t="shared" si="208"/>
        <v>11967</v>
      </c>
      <c r="L3094" s="74">
        <f t="shared" si="211"/>
        <v>-301121</v>
      </c>
      <c r="M3094" s="75" t="str">
        <f t="shared" si="212"/>
        <v>HT</v>
      </c>
      <c r="N3094" s="75"/>
      <c r="O3094" s="75"/>
      <c r="P3094" s="75"/>
      <c r="Q3094" s="75">
        <f>+VLOOKUP(K3094,'20,04,2023'!Q$25:R$1054,2,0)</f>
        <v>-301121</v>
      </c>
      <c r="R3094" s="74">
        <f>+L3094-Q3094</f>
        <v>0</v>
      </c>
      <c r="S3094" s="75" t="s">
        <v>8323</v>
      </c>
    </row>
    <row r="3095" spans="1:19" outlineLevel="1">
      <c r="A3095" s="75"/>
      <c r="B3095" s="69">
        <v>45016</v>
      </c>
      <c r="C3095" s="70" t="s">
        <v>4748</v>
      </c>
      <c r="D3095" s="70" t="s">
        <v>3460</v>
      </c>
      <c r="E3095" s="70" t="s">
        <v>4749</v>
      </c>
      <c r="F3095" s="71">
        <v>-332005</v>
      </c>
      <c r="G3095" s="72" t="s">
        <v>2255</v>
      </c>
      <c r="H3095" s="71">
        <v>-33201</v>
      </c>
      <c r="I3095" s="70" t="s">
        <v>2308</v>
      </c>
      <c r="J3095" s="70" t="s">
        <v>2309</v>
      </c>
      <c r="K3095" s="75">
        <f t="shared" si="208"/>
        <v>11968</v>
      </c>
      <c r="L3095" s="74">
        <f t="shared" si="211"/>
        <v>-365206</v>
      </c>
      <c r="M3095" s="75" t="str">
        <f t="shared" si="212"/>
        <v>HT</v>
      </c>
      <c r="N3095" s="75"/>
      <c r="O3095" s="75"/>
      <c r="P3095" s="75"/>
      <c r="Q3095" s="75">
        <f>+VLOOKUP(K3095,'20,04,2023'!Q$25:R$1054,2,0)</f>
        <v>-365206</v>
      </c>
      <c r="R3095" s="74">
        <f>+L3095-Q3095</f>
        <v>0</v>
      </c>
      <c r="S3095" s="75" t="s">
        <v>8323</v>
      </c>
    </row>
    <row r="3096" spans="1:19" outlineLevel="1">
      <c r="A3096" s="75"/>
      <c r="B3096" s="69">
        <v>45016</v>
      </c>
      <c r="C3096" s="70" t="s">
        <v>4750</v>
      </c>
      <c r="D3096" s="70" t="s">
        <v>3460</v>
      </c>
      <c r="E3096" s="70" t="s">
        <v>4751</v>
      </c>
      <c r="F3096" s="71">
        <v>-483720</v>
      </c>
      <c r="G3096" s="72" t="s">
        <v>2255</v>
      </c>
      <c r="H3096" s="71">
        <v>-48372</v>
      </c>
      <c r="I3096" s="70" t="s">
        <v>2308</v>
      </c>
      <c r="J3096" s="70" t="s">
        <v>2309</v>
      </c>
      <c r="K3096" s="75">
        <f t="shared" si="208"/>
        <v>11981</v>
      </c>
      <c r="L3096" s="74">
        <f t="shared" si="211"/>
        <v>-532092</v>
      </c>
      <c r="M3096" s="75" t="str">
        <f t="shared" si="212"/>
        <v>HT</v>
      </c>
      <c r="N3096" s="75"/>
      <c r="O3096" s="75"/>
      <c r="P3096" s="75"/>
      <c r="Q3096" s="75">
        <f>+VLOOKUP(K3096,'20,04,2023'!Q$25:R$1054,2,0)</f>
        <v>-532092</v>
      </c>
      <c r="R3096" s="74">
        <f>+L3096-Q3096</f>
        <v>0</v>
      </c>
      <c r="S3096" s="75" t="s">
        <v>8323</v>
      </c>
    </row>
    <row r="3097" spans="1:19" hidden="1" outlineLevel="1">
      <c r="B3097" s="33">
        <v>45016</v>
      </c>
      <c r="C3097" s="34" t="s">
        <v>4752</v>
      </c>
      <c r="D3097" s="34" t="s">
        <v>3460</v>
      </c>
      <c r="E3097" s="34" t="s">
        <v>4753</v>
      </c>
      <c r="F3097" s="35">
        <v>-509040</v>
      </c>
      <c r="G3097" s="36" t="s">
        <v>2255</v>
      </c>
      <c r="H3097" s="35">
        <v>-50904</v>
      </c>
      <c r="I3097" s="34" t="s">
        <v>2308</v>
      </c>
      <c r="J3097" s="34" t="s">
        <v>2309</v>
      </c>
      <c r="K3097">
        <f t="shared" si="208"/>
        <v>11992</v>
      </c>
      <c r="L3097" s="38">
        <f t="shared" si="211"/>
        <v>-559944</v>
      </c>
      <c r="M3097" t="str">
        <f t="shared" si="212"/>
        <v>HT</v>
      </c>
      <c r="Q3097" t="e">
        <f>+VLOOKUP(K3097,'22.04.2023'!O$182:P$408,2,0)</f>
        <v>#N/A</v>
      </c>
    </row>
    <row r="3098" spans="1:19" s="75" customFormat="1" outlineLevel="1">
      <c r="B3098" s="69">
        <v>45016</v>
      </c>
      <c r="C3098" s="70" t="s">
        <v>4754</v>
      </c>
      <c r="D3098" s="70" t="s">
        <v>2256</v>
      </c>
      <c r="E3098" s="70" t="s">
        <v>4271</v>
      </c>
      <c r="F3098" s="71">
        <v>555290</v>
      </c>
      <c r="G3098" s="72" t="s">
        <v>2255</v>
      </c>
      <c r="H3098" s="71">
        <v>55529</v>
      </c>
      <c r="I3098" s="70" t="s">
        <v>2308</v>
      </c>
      <c r="J3098" s="70" t="s">
        <v>2309</v>
      </c>
      <c r="K3098" s="73">
        <f t="shared" si="208"/>
        <v>18747</v>
      </c>
      <c r="L3098" s="74">
        <f t="shared" si="211"/>
        <v>610819</v>
      </c>
      <c r="M3098" s="75" t="str">
        <f t="shared" si="212"/>
        <v/>
      </c>
      <c r="Q3098" s="75">
        <f>+VLOOKUP(K3098,'20,04,2023'!Q$20:R$1052,2,0)</f>
        <v>610819</v>
      </c>
      <c r="R3098" s="74">
        <f>Q3098-L3098</f>
        <v>0</v>
      </c>
      <c r="S3098" s="75" t="s">
        <v>8324</v>
      </c>
    </row>
    <row r="3099" spans="1:19" s="75" customFormat="1" hidden="1" outlineLevel="1">
      <c r="A3099"/>
      <c r="B3099" s="33">
        <v>45016</v>
      </c>
      <c r="C3099" s="34" t="s">
        <v>4755</v>
      </c>
      <c r="D3099" s="34" t="s">
        <v>2256</v>
      </c>
      <c r="E3099" s="34" t="s">
        <v>3641</v>
      </c>
      <c r="F3099" s="35">
        <v>352800</v>
      </c>
      <c r="G3099" s="36" t="s">
        <v>2255</v>
      </c>
      <c r="H3099" s="35">
        <v>35280</v>
      </c>
      <c r="I3099" s="34" t="s">
        <v>2265</v>
      </c>
      <c r="J3099" s="34" t="s">
        <v>2266</v>
      </c>
      <c r="K3099" s="50">
        <f t="shared" si="208"/>
        <v>18748</v>
      </c>
      <c r="L3099" s="38">
        <f t="shared" si="211"/>
        <v>388080</v>
      </c>
      <c r="M3099" t="str">
        <f t="shared" si="212"/>
        <v/>
      </c>
      <c r="N3099"/>
      <c r="O3099"/>
      <c r="P3099"/>
      <c r="Q3099"/>
      <c r="R3099"/>
      <c r="S3099"/>
    </row>
    <row r="3100" spans="1:19" hidden="1">
      <c r="B3100" s="33">
        <v>44933</v>
      </c>
      <c r="C3100" s="34" t="s">
        <v>7180</v>
      </c>
      <c r="D3100" s="34" t="s">
        <v>2256</v>
      </c>
      <c r="E3100" s="34" t="s">
        <v>7181</v>
      </c>
      <c r="F3100" s="35">
        <v>15967910</v>
      </c>
      <c r="G3100" s="36" t="s">
        <v>2255</v>
      </c>
      <c r="H3100" s="35">
        <v>1596791</v>
      </c>
      <c r="I3100" s="34" t="s">
        <v>2360</v>
      </c>
      <c r="J3100" s="34" t="s">
        <v>7172</v>
      </c>
      <c r="K3100" s="50">
        <f t="shared" si="208"/>
        <v>876</v>
      </c>
      <c r="L3100" s="38">
        <f t="shared" si="211"/>
        <v>17564701</v>
      </c>
      <c r="M3100" t="str">
        <f t="shared" si="212"/>
        <v/>
      </c>
      <c r="R3100" s="38">
        <f>+L3100-Q3100</f>
        <v>17564701</v>
      </c>
    </row>
    <row r="3101" spans="1:19" s="75" customFormat="1" outlineLevel="1">
      <c r="B3101" s="69">
        <v>45016</v>
      </c>
      <c r="C3101" s="70" t="s">
        <v>4757</v>
      </c>
      <c r="D3101" s="70" t="s">
        <v>2256</v>
      </c>
      <c r="E3101" s="70" t="s">
        <v>4758</v>
      </c>
      <c r="F3101" s="71">
        <v>2610930</v>
      </c>
      <c r="G3101" s="72" t="s">
        <v>2255</v>
      </c>
      <c r="H3101" s="71">
        <v>261093</v>
      </c>
      <c r="I3101" s="70" t="s">
        <v>3473</v>
      </c>
      <c r="J3101" s="70" t="s">
        <v>3474</v>
      </c>
      <c r="K3101" s="73">
        <f t="shared" si="208"/>
        <v>18753</v>
      </c>
      <c r="L3101" s="74">
        <f t="shared" si="211"/>
        <v>2872023</v>
      </c>
      <c r="M3101" s="75" t="str">
        <f t="shared" si="212"/>
        <v/>
      </c>
      <c r="Q3101" s="75">
        <f>+VLOOKUP(K3101,'20,04,2023'!Q$20:R$1052,2,0)</f>
        <v>2872023</v>
      </c>
      <c r="R3101" s="74">
        <f>Q3101-L3101</f>
        <v>0</v>
      </c>
      <c r="S3101" s="75" t="s">
        <v>8324</v>
      </c>
    </row>
    <row r="3102" spans="1:19" s="75" customFormat="1" outlineLevel="1">
      <c r="B3102" s="69">
        <v>45016</v>
      </c>
      <c r="C3102" s="70" t="s">
        <v>4759</v>
      </c>
      <c r="D3102" s="70" t="s">
        <v>2256</v>
      </c>
      <c r="E3102" s="70" t="s">
        <v>2347</v>
      </c>
      <c r="F3102" s="71">
        <v>678162</v>
      </c>
      <c r="G3102" s="72" t="s">
        <v>2255</v>
      </c>
      <c r="H3102" s="71">
        <v>67816</v>
      </c>
      <c r="I3102" s="70" t="s">
        <v>2308</v>
      </c>
      <c r="J3102" s="70" t="s">
        <v>2309</v>
      </c>
      <c r="K3102" s="73">
        <f t="shared" si="208"/>
        <v>18754</v>
      </c>
      <c r="L3102" s="74">
        <f t="shared" si="211"/>
        <v>745978</v>
      </c>
      <c r="M3102" s="75" t="str">
        <f t="shared" si="212"/>
        <v/>
      </c>
      <c r="Q3102" s="75">
        <f>+VLOOKUP(K3102,'20,04,2023'!Q$20:R$1052,2,0)</f>
        <v>745978</v>
      </c>
      <c r="R3102" s="74">
        <f>Q3102-L3102</f>
        <v>0</v>
      </c>
      <c r="S3102" s="75" t="s">
        <v>8324</v>
      </c>
    </row>
    <row r="3103" spans="1:19" outlineLevel="1">
      <c r="A3103" s="75"/>
      <c r="B3103" s="69">
        <v>45016</v>
      </c>
      <c r="C3103" s="70" t="s">
        <v>4760</v>
      </c>
      <c r="D3103" s="70" t="s">
        <v>2256</v>
      </c>
      <c r="E3103" s="70" t="s">
        <v>3386</v>
      </c>
      <c r="F3103" s="71">
        <v>496650</v>
      </c>
      <c r="G3103" s="72" t="s">
        <v>2255</v>
      </c>
      <c r="H3103" s="71">
        <v>49665</v>
      </c>
      <c r="I3103" s="70" t="s">
        <v>2308</v>
      </c>
      <c r="J3103" s="70" t="s">
        <v>2309</v>
      </c>
      <c r="K3103" s="73">
        <f t="shared" si="208"/>
        <v>18755</v>
      </c>
      <c r="L3103" s="74">
        <f t="shared" si="211"/>
        <v>546315</v>
      </c>
      <c r="M3103" s="75" t="str">
        <f t="shared" si="212"/>
        <v/>
      </c>
      <c r="N3103" s="75"/>
      <c r="O3103" s="75"/>
      <c r="P3103" s="75"/>
      <c r="Q3103" s="75">
        <f>+VLOOKUP(K3103,'20,04,2023'!Q$20:R$1052,2,0)</f>
        <v>546315</v>
      </c>
      <c r="R3103" s="74">
        <f>Q3103-L3103</f>
        <v>0</v>
      </c>
      <c r="S3103" s="75" t="s">
        <v>8324</v>
      </c>
    </row>
    <row r="3104" spans="1:19" outlineLevel="1">
      <c r="A3104" s="75"/>
      <c r="B3104" s="69">
        <v>45016</v>
      </c>
      <c r="C3104" s="70" t="s">
        <v>4761</v>
      </c>
      <c r="D3104" s="70" t="s">
        <v>2256</v>
      </c>
      <c r="E3104" s="70" t="s">
        <v>4762</v>
      </c>
      <c r="F3104" s="71">
        <v>704013</v>
      </c>
      <c r="G3104" s="72" t="s">
        <v>2255</v>
      </c>
      <c r="H3104" s="71">
        <v>70401</v>
      </c>
      <c r="I3104" s="70" t="s">
        <v>2308</v>
      </c>
      <c r="J3104" s="70" t="s">
        <v>2309</v>
      </c>
      <c r="K3104" s="73">
        <f t="shared" si="208"/>
        <v>18785</v>
      </c>
      <c r="L3104" s="74">
        <f t="shared" si="211"/>
        <v>774414</v>
      </c>
      <c r="M3104" s="75" t="str">
        <f t="shared" si="212"/>
        <v/>
      </c>
      <c r="N3104" s="75"/>
      <c r="O3104" s="75"/>
      <c r="P3104" s="75"/>
      <c r="Q3104" s="75">
        <f>+VLOOKUP(K3104,'20,04,2023'!Q$20:R$1052,2,0)</f>
        <v>774414</v>
      </c>
      <c r="R3104" s="74">
        <f>Q3104-L3104</f>
        <v>0</v>
      </c>
      <c r="S3104" s="75" t="s">
        <v>8324</v>
      </c>
    </row>
    <row r="3105" spans="1:19" s="75" customFormat="1" hidden="1">
      <c r="A3105"/>
      <c r="B3105" s="33">
        <v>44932</v>
      </c>
      <c r="C3105" s="34" t="s">
        <v>7502</v>
      </c>
      <c r="D3105" s="34" t="s">
        <v>2256</v>
      </c>
      <c r="E3105" s="34" t="s">
        <v>7503</v>
      </c>
      <c r="F3105" s="35">
        <v>18026261</v>
      </c>
      <c r="G3105" s="36" t="s">
        <v>2255</v>
      </c>
      <c r="H3105" s="35">
        <v>1802626</v>
      </c>
      <c r="I3105" s="34" t="s">
        <v>7499</v>
      </c>
      <c r="J3105" s="34" t="s">
        <v>7500</v>
      </c>
      <c r="K3105" s="50">
        <f t="shared" ref="K3105:K3168" si="213">+C3105*1</f>
        <v>762</v>
      </c>
      <c r="L3105" s="38">
        <f t="shared" si="211"/>
        <v>19828887</v>
      </c>
      <c r="M3105" t="str">
        <f t="shared" si="212"/>
        <v/>
      </c>
      <c r="N3105"/>
      <c r="O3105"/>
      <c r="P3105"/>
      <c r="Q3105"/>
      <c r="R3105" s="38">
        <f>+L3105-Q3105</f>
        <v>19828887</v>
      </c>
      <c r="S3105"/>
    </row>
    <row r="3106" spans="1:19" hidden="1" outlineLevel="1">
      <c r="B3106" s="33">
        <v>45017</v>
      </c>
      <c r="C3106" s="34" t="s">
        <v>4763</v>
      </c>
      <c r="D3106" s="34" t="s">
        <v>2256</v>
      </c>
      <c r="E3106" s="34" t="s">
        <v>3940</v>
      </c>
      <c r="F3106" s="35">
        <v>1173355</v>
      </c>
      <c r="G3106" s="36" t="s">
        <v>2255</v>
      </c>
      <c r="H3106" s="35">
        <v>117336</v>
      </c>
      <c r="I3106" s="34" t="s">
        <v>2308</v>
      </c>
      <c r="J3106" s="34" t="s">
        <v>2309</v>
      </c>
      <c r="K3106" s="50">
        <f t="shared" si="213"/>
        <v>19065</v>
      </c>
      <c r="L3106" s="38">
        <f t="shared" si="211"/>
        <v>1290691</v>
      </c>
      <c r="M3106" t="str">
        <f t="shared" si="212"/>
        <v/>
      </c>
    </row>
    <row r="3107" spans="1:19" hidden="1" outlineLevel="1">
      <c r="B3107" s="33">
        <v>45017</v>
      </c>
      <c r="C3107" s="34" t="s">
        <v>4764</v>
      </c>
      <c r="D3107" s="34" t="s">
        <v>2256</v>
      </c>
      <c r="E3107" s="34" t="s">
        <v>4765</v>
      </c>
      <c r="F3107" s="35">
        <v>555290</v>
      </c>
      <c r="G3107" s="36" t="s">
        <v>2255</v>
      </c>
      <c r="H3107" s="35">
        <v>55529</v>
      </c>
      <c r="I3107" s="34" t="s">
        <v>2308</v>
      </c>
      <c r="J3107" s="34" t="s">
        <v>2309</v>
      </c>
      <c r="K3107" s="50">
        <f t="shared" si="213"/>
        <v>19066</v>
      </c>
      <c r="L3107" s="38">
        <f t="shared" si="211"/>
        <v>610819</v>
      </c>
      <c r="M3107" t="str">
        <f t="shared" si="212"/>
        <v/>
      </c>
    </row>
    <row r="3108" spans="1:19" hidden="1" collapsed="1">
      <c r="B3108" s="33">
        <v>44930</v>
      </c>
      <c r="C3108" s="34" t="s">
        <v>8196</v>
      </c>
      <c r="D3108" s="34" t="s">
        <v>2256</v>
      </c>
      <c r="E3108" s="34" t="s">
        <v>8197</v>
      </c>
      <c r="F3108" s="35">
        <v>22264416</v>
      </c>
      <c r="G3108" s="36" t="s">
        <v>2255</v>
      </c>
      <c r="H3108" s="35">
        <v>2226442</v>
      </c>
      <c r="I3108" s="34" t="s">
        <v>4891</v>
      </c>
      <c r="J3108" s="34" t="s">
        <v>8198</v>
      </c>
      <c r="K3108" s="50">
        <f t="shared" si="213"/>
        <v>300</v>
      </c>
      <c r="L3108" s="38">
        <f t="shared" si="211"/>
        <v>24490858</v>
      </c>
      <c r="M3108" t="str">
        <f t="shared" si="212"/>
        <v/>
      </c>
      <c r="R3108" s="38">
        <f>+L3108-Q3108</f>
        <v>24490858</v>
      </c>
    </row>
    <row r="3109" spans="1:19" hidden="1" outlineLevel="1">
      <c r="B3109" s="33">
        <v>45017</v>
      </c>
      <c r="C3109" s="34" t="s">
        <v>4767</v>
      </c>
      <c r="D3109" s="34" t="s">
        <v>2256</v>
      </c>
      <c r="E3109" s="34" t="s">
        <v>3572</v>
      </c>
      <c r="F3109" s="35">
        <v>666348</v>
      </c>
      <c r="G3109" s="36" t="s">
        <v>2255</v>
      </c>
      <c r="H3109" s="35">
        <v>66635</v>
      </c>
      <c r="I3109" s="34" t="s">
        <v>2308</v>
      </c>
      <c r="J3109" s="34" t="s">
        <v>2309</v>
      </c>
      <c r="K3109" s="50">
        <f t="shared" si="213"/>
        <v>19069</v>
      </c>
      <c r="L3109" s="38">
        <f t="shared" si="211"/>
        <v>732983</v>
      </c>
      <c r="M3109" t="str">
        <f t="shared" si="212"/>
        <v/>
      </c>
    </row>
    <row r="3110" spans="1:19" hidden="1" outlineLevel="1">
      <c r="B3110" s="33">
        <v>45017</v>
      </c>
      <c r="C3110" s="34" t="s">
        <v>4768</v>
      </c>
      <c r="D3110" s="34" t="s">
        <v>2256</v>
      </c>
      <c r="E3110" s="34" t="s">
        <v>2560</v>
      </c>
      <c r="F3110" s="35">
        <v>367155</v>
      </c>
      <c r="G3110" s="36" t="s">
        <v>2255</v>
      </c>
      <c r="H3110" s="35">
        <v>36716</v>
      </c>
      <c r="I3110" s="34" t="s">
        <v>2308</v>
      </c>
      <c r="J3110" s="34" t="s">
        <v>2309</v>
      </c>
      <c r="K3110" s="50">
        <f t="shared" si="213"/>
        <v>19075</v>
      </c>
      <c r="L3110" s="38">
        <f t="shared" si="211"/>
        <v>403871</v>
      </c>
      <c r="M3110" t="str">
        <f t="shared" si="212"/>
        <v/>
      </c>
    </row>
    <row r="3111" spans="1:19" hidden="1" outlineLevel="1">
      <c r="B3111" s="33">
        <v>45017</v>
      </c>
      <c r="C3111" s="34" t="s">
        <v>4769</v>
      </c>
      <c r="D3111" s="34" t="s">
        <v>2256</v>
      </c>
      <c r="E3111" s="34" t="s">
        <v>3442</v>
      </c>
      <c r="F3111" s="35">
        <v>555290</v>
      </c>
      <c r="G3111" s="36" t="s">
        <v>2255</v>
      </c>
      <c r="H3111" s="35">
        <v>55529</v>
      </c>
      <c r="I3111" s="34" t="s">
        <v>2265</v>
      </c>
      <c r="J3111" s="34" t="s">
        <v>2266</v>
      </c>
      <c r="K3111" s="50">
        <f t="shared" si="213"/>
        <v>19077</v>
      </c>
      <c r="L3111" s="38">
        <f t="shared" si="211"/>
        <v>610819</v>
      </c>
      <c r="M3111" t="str">
        <f t="shared" si="212"/>
        <v/>
      </c>
    </row>
    <row r="3112" spans="1:19" hidden="1" outlineLevel="1">
      <c r="B3112" s="33">
        <v>45017</v>
      </c>
      <c r="C3112" s="34" t="s">
        <v>4770</v>
      </c>
      <c r="D3112" s="34" t="s">
        <v>2256</v>
      </c>
      <c r="E3112" s="34" t="s">
        <v>4771</v>
      </c>
      <c r="F3112" s="35">
        <v>3025989</v>
      </c>
      <c r="G3112" s="36" t="s">
        <v>2255</v>
      </c>
      <c r="H3112" s="35">
        <v>302599</v>
      </c>
      <c r="I3112" s="34" t="s">
        <v>2265</v>
      </c>
      <c r="J3112" s="34" t="s">
        <v>2266</v>
      </c>
      <c r="K3112" s="50">
        <f t="shared" si="213"/>
        <v>19078</v>
      </c>
      <c r="L3112" s="38">
        <f t="shared" si="211"/>
        <v>3328588</v>
      </c>
      <c r="M3112" t="str">
        <f t="shared" si="212"/>
        <v/>
      </c>
    </row>
    <row r="3113" spans="1:19" hidden="1" outlineLevel="1">
      <c r="B3113" s="33">
        <v>45017</v>
      </c>
      <c r="C3113" s="34" t="s">
        <v>4772</v>
      </c>
      <c r="D3113" s="34" t="s">
        <v>2256</v>
      </c>
      <c r="E3113" s="34" t="s">
        <v>4773</v>
      </c>
      <c r="F3113" s="35">
        <v>1142738</v>
      </c>
      <c r="G3113" s="36" t="s">
        <v>2255</v>
      </c>
      <c r="H3113" s="35">
        <v>114274</v>
      </c>
      <c r="I3113" s="34" t="s">
        <v>2265</v>
      </c>
      <c r="J3113" s="34" t="s">
        <v>2266</v>
      </c>
      <c r="K3113" s="50">
        <f t="shared" si="213"/>
        <v>19083</v>
      </c>
      <c r="L3113" s="38">
        <f t="shared" si="211"/>
        <v>1257012</v>
      </c>
      <c r="M3113" t="str">
        <f t="shared" si="212"/>
        <v/>
      </c>
    </row>
    <row r="3114" spans="1:19" hidden="1" collapsed="1">
      <c r="B3114" s="33">
        <v>44936</v>
      </c>
      <c r="C3114" s="34" t="s">
        <v>7137</v>
      </c>
      <c r="D3114" s="34" t="s">
        <v>2256</v>
      </c>
      <c r="E3114" s="34" t="s">
        <v>7138</v>
      </c>
      <c r="F3114" s="35">
        <v>59801155</v>
      </c>
      <c r="G3114" s="36" t="s">
        <v>2255</v>
      </c>
      <c r="H3114" s="35">
        <v>5980116</v>
      </c>
      <c r="I3114" s="34" t="s">
        <v>7131</v>
      </c>
      <c r="J3114" s="34" t="s">
        <v>7132</v>
      </c>
      <c r="K3114">
        <f t="shared" si="213"/>
        <v>1022</v>
      </c>
      <c r="L3114" s="38">
        <f t="shared" si="211"/>
        <v>65781271</v>
      </c>
      <c r="M3114" t="str">
        <f t="shared" si="212"/>
        <v/>
      </c>
      <c r="R3114" s="38">
        <f>+L3114-Q3114</f>
        <v>65781271</v>
      </c>
    </row>
    <row r="3115" spans="1:19" s="75" customFormat="1" hidden="1" outlineLevel="1">
      <c r="A3115"/>
      <c r="B3115" s="33">
        <v>45017</v>
      </c>
      <c r="C3115" s="34" t="s">
        <v>4775</v>
      </c>
      <c r="D3115" s="34" t="s">
        <v>2256</v>
      </c>
      <c r="E3115" s="34" t="s">
        <v>3894</v>
      </c>
      <c r="F3115" s="35">
        <v>1173355</v>
      </c>
      <c r="G3115" s="36" t="s">
        <v>2255</v>
      </c>
      <c r="H3115" s="35">
        <v>117336</v>
      </c>
      <c r="I3115" s="34" t="s">
        <v>2308</v>
      </c>
      <c r="J3115" s="34" t="s">
        <v>2309</v>
      </c>
      <c r="K3115" s="50">
        <f t="shared" si="213"/>
        <v>19094</v>
      </c>
      <c r="L3115" s="38">
        <f t="shared" si="211"/>
        <v>1290691</v>
      </c>
      <c r="M3115" t="str">
        <f t="shared" si="212"/>
        <v/>
      </c>
      <c r="N3115"/>
      <c r="O3115"/>
      <c r="P3115"/>
      <c r="Q3115"/>
      <c r="R3115"/>
      <c r="S3115"/>
    </row>
    <row r="3116" spans="1:19" hidden="1" outlineLevel="1">
      <c r="B3116" s="33">
        <v>45017</v>
      </c>
      <c r="C3116" s="34" t="s">
        <v>4776</v>
      </c>
      <c r="D3116" s="34" t="s">
        <v>2256</v>
      </c>
      <c r="E3116" s="34" t="s">
        <v>4777</v>
      </c>
      <c r="F3116" s="35">
        <v>764889</v>
      </c>
      <c r="G3116" s="36" t="s">
        <v>2255</v>
      </c>
      <c r="H3116" s="35">
        <v>76489</v>
      </c>
      <c r="I3116" s="34" t="s">
        <v>2308</v>
      </c>
      <c r="J3116" s="34" t="s">
        <v>2309</v>
      </c>
      <c r="K3116" s="50">
        <f t="shared" si="213"/>
        <v>19095</v>
      </c>
      <c r="L3116" s="38">
        <f t="shared" si="211"/>
        <v>841378</v>
      </c>
      <c r="M3116" t="str">
        <f t="shared" si="212"/>
        <v/>
      </c>
    </row>
    <row r="3117" spans="1:19" hidden="1" outlineLevel="1">
      <c r="B3117" s="33">
        <v>45017</v>
      </c>
      <c r="C3117" s="34" t="s">
        <v>4778</v>
      </c>
      <c r="D3117" s="34" t="s">
        <v>2256</v>
      </c>
      <c r="E3117" s="34" t="s">
        <v>4779</v>
      </c>
      <c r="F3117" s="35">
        <v>519120</v>
      </c>
      <c r="G3117" s="36" t="s">
        <v>2255</v>
      </c>
      <c r="H3117" s="35">
        <v>51912</v>
      </c>
      <c r="I3117" s="34" t="s">
        <v>2512</v>
      </c>
      <c r="J3117" s="34" t="s">
        <v>2513</v>
      </c>
      <c r="K3117" s="50">
        <f t="shared" si="213"/>
        <v>19096</v>
      </c>
      <c r="L3117" s="38">
        <f t="shared" si="211"/>
        <v>571032</v>
      </c>
      <c r="M3117" t="str">
        <f t="shared" si="212"/>
        <v/>
      </c>
    </row>
    <row r="3118" spans="1:19" hidden="1" outlineLevel="1">
      <c r="B3118" s="33">
        <v>45017</v>
      </c>
      <c r="C3118" s="34" t="s">
        <v>4780</v>
      </c>
      <c r="D3118" s="34" t="s">
        <v>2256</v>
      </c>
      <c r="E3118" s="34" t="s">
        <v>4781</v>
      </c>
      <c r="F3118" s="35">
        <v>1432011</v>
      </c>
      <c r="G3118" s="36" t="s">
        <v>2255</v>
      </c>
      <c r="H3118" s="35">
        <v>143201</v>
      </c>
      <c r="I3118" s="34" t="s">
        <v>2512</v>
      </c>
      <c r="J3118" s="34" t="s">
        <v>2513</v>
      </c>
      <c r="K3118" s="50">
        <f t="shared" si="213"/>
        <v>19097</v>
      </c>
      <c r="L3118" s="38">
        <f t="shared" si="211"/>
        <v>1575212</v>
      </c>
      <c r="M3118" t="str">
        <f t="shared" si="212"/>
        <v/>
      </c>
    </row>
    <row r="3119" spans="1:19" hidden="1" outlineLevel="1">
      <c r="B3119" s="33">
        <v>45017</v>
      </c>
      <c r="C3119" s="34" t="s">
        <v>4782</v>
      </c>
      <c r="D3119" s="34" t="s">
        <v>2256</v>
      </c>
      <c r="E3119" s="34" t="s">
        <v>3900</v>
      </c>
      <c r="F3119" s="35">
        <v>367155</v>
      </c>
      <c r="G3119" s="36" t="s">
        <v>2255</v>
      </c>
      <c r="H3119" s="35">
        <v>36716</v>
      </c>
      <c r="I3119" s="34" t="s">
        <v>2308</v>
      </c>
      <c r="J3119" s="34" t="s">
        <v>2309</v>
      </c>
      <c r="K3119" s="50">
        <f t="shared" si="213"/>
        <v>19098</v>
      </c>
      <c r="L3119" s="38">
        <f t="shared" si="211"/>
        <v>403871</v>
      </c>
      <c r="M3119" t="str">
        <f t="shared" si="212"/>
        <v/>
      </c>
    </row>
    <row r="3120" spans="1:19" hidden="1" outlineLevel="1">
      <c r="B3120" s="33">
        <v>45017</v>
      </c>
      <c r="C3120" s="34" t="s">
        <v>4783</v>
      </c>
      <c r="D3120" s="34" t="s">
        <v>2256</v>
      </c>
      <c r="E3120" s="34" t="s">
        <v>3564</v>
      </c>
      <c r="F3120" s="35">
        <v>357198</v>
      </c>
      <c r="G3120" s="36" t="s">
        <v>2255</v>
      </c>
      <c r="H3120" s="35">
        <v>35720</v>
      </c>
      <c r="I3120" s="34" t="s">
        <v>2308</v>
      </c>
      <c r="J3120" s="34" t="s">
        <v>2309</v>
      </c>
      <c r="K3120" s="50">
        <f t="shared" si="213"/>
        <v>19099</v>
      </c>
      <c r="L3120" s="38">
        <f t="shared" si="211"/>
        <v>392918</v>
      </c>
      <c r="M3120" t="str">
        <f t="shared" si="212"/>
        <v/>
      </c>
    </row>
    <row r="3121" spans="1:19" collapsed="1">
      <c r="A3121" s="75"/>
      <c r="B3121" s="69">
        <v>45006</v>
      </c>
      <c r="C3121" s="70" t="s">
        <v>7157</v>
      </c>
      <c r="D3121" s="70" t="s">
        <v>2256</v>
      </c>
      <c r="E3121" s="70" t="s">
        <v>7158</v>
      </c>
      <c r="F3121" s="71">
        <v>6944390</v>
      </c>
      <c r="G3121" s="72" t="s">
        <v>2255</v>
      </c>
      <c r="H3121" s="71">
        <v>694439</v>
      </c>
      <c r="I3121" s="70" t="s">
        <v>7131</v>
      </c>
      <c r="J3121" s="70" t="s">
        <v>7132</v>
      </c>
      <c r="K3121" s="75">
        <f t="shared" si="213"/>
        <v>15852</v>
      </c>
      <c r="L3121" s="74">
        <f t="shared" si="211"/>
        <v>7638829</v>
      </c>
      <c r="M3121" s="75" t="str">
        <f t="shared" si="212"/>
        <v/>
      </c>
      <c r="N3121" s="75"/>
      <c r="O3121" s="75"/>
      <c r="P3121" s="75"/>
      <c r="Q3121" s="75">
        <f>+VLOOKUP(K3121,'20,04,2023'!Q$25:R$1054,2,0)</f>
        <v>7638829</v>
      </c>
      <c r="R3121" s="74">
        <f>+L3121-Q3121</f>
        <v>0</v>
      </c>
      <c r="S3121" s="75" t="s">
        <v>8324</v>
      </c>
    </row>
    <row r="3122" spans="1:19" hidden="1" outlineLevel="1">
      <c r="B3122" s="33">
        <v>45017</v>
      </c>
      <c r="C3122" s="34" t="s">
        <v>4785</v>
      </c>
      <c r="D3122" s="34" t="s">
        <v>2256</v>
      </c>
      <c r="E3122" s="34" t="s">
        <v>2401</v>
      </c>
      <c r="F3122" s="35">
        <v>846240</v>
      </c>
      <c r="G3122" s="36" t="s">
        <v>2255</v>
      </c>
      <c r="H3122" s="35">
        <v>84624</v>
      </c>
      <c r="I3122" s="34" t="s">
        <v>2308</v>
      </c>
      <c r="J3122" s="34" t="s">
        <v>2309</v>
      </c>
      <c r="K3122" s="50">
        <f t="shared" si="213"/>
        <v>19104</v>
      </c>
      <c r="L3122" s="38">
        <f t="shared" si="211"/>
        <v>930864</v>
      </c>
      <c r="M3122" t="str">
        <f t="shared" si="212"/>
        <v/>
      </c>
    </row>
    <row r="3123" spans="1:19" hidden="1" outlineLevel="1">
      <c r="B3123" s="33">
        <v>45017</v>
      </c>
      <c r="C3123" s="34" t="s">
        <v>4786</v>
      </c>
      <c r="D3123" s="34" t="s">
        <v>2256</v>
      </c>
      <c r="E3123" s="34" t="s">
        <v>3470</v>
      </c>
      <c r="F3123" s="35">
        <v>734310</v>
      </c>
      <c r="G3123" s="36" t="s">
        <v>2255</v>
      </c>
      <c r="H3123" s="35">
        <v>73431</v>
      </c>
      <c r="I3123" s="34" t="s">
        <v>2308</v>
      </c>
      <c r="J3123" s="34" t="s">
        <v>2309</v>
      </c>
      <c r="K3123" s="50">
        <f t="shared" si="213"/>
        <v>19105</v>
      </c>
      <c r="L3123" s="38">
        <f t="shared" si="211"/>
        <v>807741</v>
      </c>
      <c r="M3123" t="str">
        <f t="shared" si="212"/>
        <v/>
      </c>
    </row>
    <row r="3124" spans="1:19" hidden="1" outlineLevel="1">
      <c r="B3124" s="33">
        <v>45017</v>
      </c>
      <c r="C3124" s="34" t="s">
        <v>4787</v>
      </c>
      <c r="D3124" s="34" t="s">
        <v>2256</v>
      </c>
      <c r="E3124" s="34" t="s">
        <v>4788</v>
      </c>
      <c r="F3124" s="35">
        <v>2182995</v>
      </c>
      <c r="G3124" s="36" t="s">
        <v>2255</v>
      </c>
      <c r="H3124" s="35">
        <v>218300</v>
      </c>
      <c r="I3124" s="34" t="s">
        <v>2314</v>
      </c>
      <c r="J3124" s="34" t="s">
        <v>2315</v>
      </c>
      <c r="K3124" s="50">
        <f t="shared" si="213"/>
        <v>19106</v>
      </c>
      <c r="L3124" s="38">
        <f t="shared" si="211"/>
        <v>2401295</v>
      </c>
      <c r="M3124" t="str">
        <f t="shared" si="212"/>
        <v/>
      </c>
    </row>
    <row r="3125" spans="1:19" hidden="1" outlineLevel="1">
      <c r="B3125" s="33">
        <v>45017</v>
      </c>
      <c r="C3125" s="34" t="s">
        <v>4789</v>
      </c>
      <c r="D3125" s="34" t="s">
        <v>2256</v>
      </c>
      <c r="E3125" s="34" t="s">
        <v>4790</v>
      </c>
      <c r="F3125" s="35">
        <v>848400</v>
      </c>
      <c r="G3125" s="36" t="s">
        <v>2255</v>
      </c>
      <c r="H3125" s="35">
        <v>84840</v>
      </c>
      <c r="I3125" s="34" t="s">
        <v>4791</v>
      </c>
      <c r="J3125" s="34" t="s">
        <v>4792</v>
      </c>
      <c r="K3125" s="50">
        <f t="shared" si="213"/>
        <v>19110</v>
      </c>
      <c r="L3125" s="38">
        <f t="shared" si="211"/>
        <v>933240</v>
      </c>
      <c r="M3125" t="str">
        <f t="shared" si="212"/>
        <v/>
      </c>
    </row>
    <row r="3126" spans="1:19" hidden="1" outlineLevel="1">
      <c r="B3126" s="33">
        <v>45019</v>
      </c>
      <c r="C3126" s="34" t="s">
        <v>4793</v>
      </c>
      <c r="D3126" s="34" t="s">
        <v>4794</v>
      </c>
      <c r="E3126" s="34" t="s">
        <v>4795</v>
      </c>
      <c r="F3126" s="35">
        <v>-855683</v>
      </c>
      <c r="G3126" s="36" t="s">
        <v>2255</v>
      </c>
      <c r="H3126" s="35">
        <v>-85568</v>
      </c>
      <c r="I3126" s="34" t="s">
        <v>2512</v>
      </c>
      <c r="J3126" s="34" t="s">
        <v>2513</v>
      </c>
      <c r="K3126">
        <f t="shared" si="213"/>
        <v>274</v>
      </c>
      <c r="L3126" s="38">
        <f t="shared" si="211"/>
        <v>-941251</v>
      </c>
      <c r="M3126" t="str">
        <f t="shared" si="212"/>
        <v>HT</v>
      </c>
      <c r="Q3126" t="e">
        <f>+VLOOKUP(K3126,'22.04.2023'!O$182:P$408,2,0)</f>
        <v>#N/A</v>
      </c>
    </row>
    <row r="3127" spans="1:19" s="75" customFormat="1" hidden="1" outlineLevel="1">
      <c r="A3127"/>
      <c r="B3127" s="33">
        <v>45019</v>
      </c>
      <c r="C3127" s="34" t="s">
        <v>5566</v>
      </c>
      <c r="D3127" s="34" t="s">
        <v>4794</v>
      </c>
      <c r="E3127" s="34" t="s">
        <v>6860</v>
      </c>
      <c r="F3127" s="35">
        <v>-935119</v>
      </c>
      <c r="G3127" s="36" t="s">
        <v>2255</v>
      </c>
      <c r="H3127" s="35">
        <v>-93512</v>
      </c>
      <c r="I3127" s="34" t="s">
        <v>2512</v>
      </c>
      <c r="J3127" s="34" t="s">
        <v>2513</v>
      </c>
      <c r="K3127">
        <f t="shared" si="213"/>
        <v>279</v>
      </c>
      <c r="L3127" s="38">
        <f t="shared" si="211"/>
        <v>-1028631</v>
      </c>
      <c r="M3127" t="str">
        <f t="shared" si="212"/>
        <v>HT</v>
      </c>
      <c r="N3127"/>
      <c r="O3127"/>
      <c r="P3127"/>
      <c r="Q3127" t="e">
        <f>+VLOOKUP(K3127,'22.04.2023'!O$182:P$408,2,0)</f>
        <v>#N/A</v>
      </c>
      <c r="R3127"/>
      <c r="S3127"/>
    </row>
    <row r="3128" spans="1:19" s="75" customFormat="1" outlineLevel="1">
      <c r="B3128" s="69">
        <v>45019</v>
      </c>
      <c r="C3128" s="70" t="s">
        <v>6861</v>
      </c>
      <c r="D3128" s="70" t="s">
        <v>5195</v>
      </c>
      <c r="E3128" s="70" t="s">
        <v>6862</v>
      </c>
      <c r="F3128" s="71">
        <v>-765347</v>
      </c>
      <c r="G3128" s="72" t="s">
        <v>2255</v>
      </c>
      <c r="H3128" s="71">
        <v>-76535</v>
      </c>
      <c r="I3128" s="70" t="s">
        <v>2406</v>
      </c>
      <c r="J3128" s="70" t="s">
        <v>2407</v>
      </c>
      <c r="K3128" s="75">
        <f t="shared" si="213"/>
        <v>526</v>
      </c>
      <c r="L3128" s="74">
        <f t="shared" si="211"/>
        <v>-841882</v>
      </c>
      <c r="M3128" s="75" t="str">
        <f t="shared" si="212"/>
        <v>HT</v>
      </c>
      <c r="Q3128" s="75">
        <f>+VLOOKUP(K3128,'20,04,2023'!Q$25:R$1054,2,0)</f>
        <v>-841882</v>
      </c>
      <c r="R3128" s="74">
        <f>+L3128-Q3128</f>
        <v>0</v>
      </c>
      <c r="S3128" s="75" t="s">
        <v>8323</v>
      </c>
    </row>
    <row r="3129" spans="1:19" s="75" customFormat="1" outlineLevel="1">
      <c r="A3129"/>
      <c r="B3129" s="33">
        <v>45019</v>
      </c>
      <c r="C3129" s="34" t="s">
        <v>6863</v>
      </c>
      <c r="D3129" s="34" t="s">
        <v>5195</v>
      </c>
      <c r="E3129" s="34" t="s">
        <v>6864</v>
      </c>
      <c r="F3129" s="35">
        <v>-93288</v>
      </c>
      <c r="G3129" s="36" t="s">
        <v>2255</v>
      </c>
      <c r="H3129" s="35">
        <v>-9329</v>
      </c>
      <c r="I3129" s="34" t="s">
        <v>2406</v>
      </c>
      <c r="J3129" s="34" t="s">
        <v>2407</v>
      </c>
      <c r="K3129">
        <f t="shared" si="213"/>
        <v>527</v>
      </c>
      <c r="L3129" s="38">
        <f t="shared" si="211"/>
        <v>-102617</v>
      </c>
      <c r="M3129" t="str">
        <f t="shared" si="212"/>
        <v>HT</v>
      </c>
      <c r="N3129"/>
      <c r="O3129"/>
      <c r="P3129"/>
      <c r="Q3129">
        <f>+VLOOKUP(K3129,'22.04.2023'!O$182:P$408,2,0)</f>
        <v>-102617</v>
      </c>
      <c r="R3129" s="38">
        <f>+Q3129-L3129</f>
        <v>0</v>
      </c>
      <c r="S3129" t="s">
        <v>8325</v>
      </c>
    </row>
    <row r="3130" spans="1:19" outlineLevel="1">
      <c r="A3130" s="75"/>
      <c r="B3130" s="69">
        <v>45019</v>
      </c>
      <c r="C3130" s="70" t="s">
        <v>6865</v>
      </c>
      <c r="D3130" s="70" t="s">
        <v>3460</v>
      </c>
      <c r="E3130" s="70" t="s">
        <v>6866</v>
      </c>
      <c r="F3130" s="71">
        <v>-357198</v>
      </c>
      <c r="G3130" s="72" t="s">
        <v>2255</v>
      </c>
      <c r="H3130" s="71">
        <v>-35720</v>
      </c>
      <c r="I3130" s="70" t="s">
        <v>2308</v>
      </c>
      <c r="J3130" s="70" t="s">
        <v>2309</v>
      </c>
      <c r="K3130" s="75">
        <f t="shared" si="213"/>
        <v>8716</v>
      </c>
      <c r="L3130" s="74">
        <f t="shared" si="211"/>
        <v>-392918</v>
      </c>
      <c r="M3130" s="75" t="str">
        <f t="shared" si="212"/>
        <v>HT</v>
      </c>
      <c r="N3130" s="75"/>
      <c r="O3130" s="75"/>
      <c r="P3130" s="75"/>
      <c r="Q3130" s="75">
        <f>+VLOOKUP(K3130,'20,04,2023'!Q$25:R$1054,2,0)</f>
        <v>-392918</v>
      </c>
      <c r="R3130" s="74">
        <f>+L3130-Q3130</f>
        <v>0</v>
      </c>
      <c r="S3130" s="75" t="s">
        <v>8323</v>
      </c>
    </row>
    <row r="3131" spans="1:19" hidden="1" outlineLevel="1">
      <c r="B3131" s="33">
        <v>45019</v>
      </c>
      <c r="C3131" s="34" t="s">
        <v>6867</v>
      </c>
      <c r="D3131" s="34" t="s">
        <v>3460</v>
      </c>
      <c r="E3131" s="34" t="s">
        <v>6868</v>
      </c>
      <c r="F3131" s="35">
        <v>-1326422</v>
      </c>
      <c r="G3131" s="36" t="s">
        <v>2255</v>
      </c>
      <c r="H3131" s="35">
        <v>-132642</v>
      </c>
      <c r="I3131" s="34" t="s">
        <v>2308</v>
      </c>
      <c r="J3131" s="34" t="s">
        <v>2309</v>
      </c>
      <c r="K3131">
        <f t="shared" si="213"/>
        <v>12079</v>
      </c>
      <c r="L3131" s="38">
        <f t="shared" si="211"/>
        <v>-1459064</v>
      </c>
      <c r="M3131" t="str">
        <f t="shared" si="212"/>
        <v>HT</v>
      </c>
      <c r="Q3131" t="e">
        <f>+VLOOKUP(K3131,'22.04.2023'!O$182:P$408,2,0)</f>
        <v>#N/A</v>
      </c>
    </row>
    <row r="3132" spans="1:19" hidden="1" outlineLevel="1">
      <c r="B3132" s="33">
        <v>45019</v>
      </c>
      <c r="C3132" s="34" t="s">
        <v>6869</v>
      </c>
      <c r="D3132" s="34" t="s">
        <v>3460</v>
      </c>
      <c r="E3132" s="34" t="s">
        <v>6870</v>
      </c>
      <c r="F3132" s="35">
        <v>-658968</v>
      </c>
      <c r="G3132" s="36" t="s">
        <v>2255</v>
      </c>
      <c r="H3132" s="35">
        <v>-65897</v>
      </c>
      <c r="I3132" s="34" t="s">
        <v>2308</v>
      </c>
      <c r="J3132" s="34" t="s">
        <v>2309</v>
      </c>
      <c r="K3132">
        <f t="shared" si="213"/>
        <v>12081</v>
      </c>
      <c r="L3132" s="38">
        <f t="shared" si="211"/>
        <v>-724865</v>
      </c>
      <c r="M3132" t="str">
        <f t="shared" si="212"/>
        <v>HT</v>
      </c>
      <c r="Q3132" t="e">
        <f>+VLOOKUP(K3132,'22.04.2023'!O$182:P$408,2,0)</f>
        <v>#N/A</v>
      </c>
    </row>
    <row r="3133" spans="1:19" hidden="1" outlineLevel="1">
      <c r="B3133" s="33">
        <v>45019</v>
      </c>
      <c r="C3133" s="34" t="s">
        <v>6871</v>
      </c>
      <c r="D3133" s="34" t="s">
        <v>3460</v>
      </c>
      <c r="E3133" s="34" t="s">
        <v>6872</v>
      </c>
      <c r="F3133" s="35">
        <v>-1031532</v>
      </c>
      <c r="G3133" s="36" t="s">
        <v>2255</v>
      </c>
      <c r="H3133" s="35">
        <v>-103153</v>
      </c>
      <c r="I3133" s="34" t="s">
        <v>2308</v>
      </c>
      <c r="J3133" s="34" t="s">
        <v>2309</v>
      </c>
      <c r="K3133">
        <f t="shared" si="213"/>
        <v>12082</v>
      </c>
      <c r="L3133" s="38">
        <f t="shared" si="211"/>
        <v>-1134685</v>
      </c>
      <c r="M3133" t="str">
        <f t="shared" si="212"/>
        <v>HT</v>
      </c>
      <c r="Q3133" t="e">
        <f>+VLOOKUP(K3133,'22.04.2023'!O$182:P$408,2,0)</f>
        <v>#N/A</v>
      </c>
    </row>
    <row r="3134" spans="1:19" hidden="1" outlineLevel="1">
      <c r="B3134" s="33">
        <v>45019</v>
      </c>
      <c r="C3134" s="34" t="s">
        <v>6873</v>
      </c>
      <c r="D3134" s="34" t="s">
        <v>3460</v>
      </c>
      <c r="E3134" s="34" t="s">
        <v>6874</v>
      </c>
      <c r="F3134" s="35">
        <v>-1501012</v>
      </c>
      <c r="G3134" s="36" t="s">
        <v>2255</v>
      </c>
      <c r="H3134" s="35">
        <v>-150101</v>
      </c>
      <c r="I3134" s="34" t="s">
        <v>2308</v>
      </c>
      <c r="J3134" s="34" t="s">
        <v>2309</v>
      </c>
      <c r="K3134">
        <f t="shared" si="213"/>
        <v>12232</v>
      </c>
      <c r="L3134" s="38">
        <f t="shared" si="211"/>
        <v>-1651113</v>
      </c>
      <c r="M3134" t="str">
        <f t="shared" si="212"/>
        <v>HT</v>
      </c>
      <c r="Q3134" t="e">
        <f>+VLOOKUP(K3134,'22.04.2023'!O$182:P$408,2,0)</f>
        <v>#N/A</v>
      </c>
    </row>
    <row r="3135" spans="1:19" hidden="1" outlineLevel="1">
      <c r="B3135" s="33">
        <v>45019</v>
      </c>
      <c r="C3135" s="34" t="s">
        <v>6875</v>
      </c>
      <c r="D3135" s="34" t="s">
        <v>3460</v>
      </c>
      <c r="E3135" s="34" t="s">
        <v>6876</v>
      </c>
      <c r="F3135" s="35">
        <v>-219450</v>
      </c>
      <c r="G3135" s="36" t="s">
        <v>2255</v>
      </c>
      <c r="H3135" s="35">
        <v>-21945</v>
      </c>
      <c r="I3135" s="34" t="s">
        <v>2308</v>
      </c>
      <c r="J3135" s="34" t="s">
        <v>2309</v>
      </c>
      <c r="K3135">
        <f t="shared" si="213"/>
        <v>12261</v>
      </c>
      <c r="L3135" s="38">
        <f t="shared" si="211"/>
        <v>-241395</v>
      </c>
      <c r="M3135" t="str">
        <f t="shared" si="212"/>
        <v>HT</v>
      </c>
      <c r="Q3135" t="e">
        <f>+VLOOKUP(K3135,'22.04.2023'!O$182:P$408,2,0)</f>
        <v>#N/A</v>
      </c>
    </row>
    <row r="3136" spans="1:19" hidden="1" outlineLevel="1">
      <c r="B3136" s="33">
        <v>45019</v>
      </c>
      <c r="C3136" s="34" t="s">
        <v>4796</v>
      </c>
      <c r="D3136" s="34" t="s">
        <v>2256</v>
      </c>
      <c r="E3136" s="34" t="s">
        <v>2558</v>
      </c>
      <c r="F3136" s="35">
        <v>728037</v>
      </c>
      <c r="G3136" s="36" t="s">
        <v>2255</v>
      </c>
      <c r="H3136" s="35">
        <v>72804</v>
      </c>
      <c r="I3136" s="34" t="s">
        <v>2308</v>
      </c>
      <c r="J3136" s="34" t="s">
        <v>2309</v>
      </c>
      <c r="K3136" s="50">
        <f t="shared" si="213"/>
        <v>19114</v>
      </c>
      <c r="L3136" s="38">
        <f t="shared" si="211"/>
        <v>800841</v>
      </c>
      <c r="M3136" t="str">
        <f t="shared" si="212"/>
        <v/>
      </c>
    </row>
    <row r="3137" spans="1:19" hidden="1" outlineLevel="1">
      <c r="B3137" s="33">
        <v>45019</v>
      </c>
      <c r="C3137" s="34" t="s">
        <v>4797</v>
      </c>
      <c r="D3137" s="34" t="s">
        <v>2256</v>
      </c>
      <c r="E3137" s="34" t="s">
        <v>2385</v>
      </c>
      <c r="F3137" s="35">
        <v>1110580</v>
      </c>
      <c r="G3137" s="36" t="s">
        <v>2255</v>
      </c>
      <c r="H3137" s="35">
        <v>111058</v>
      </c>
      <c r="I3137" s="34" t="s">
        <v>2308</v>
      </c>
      <c r="J3137" s="34" t="s">
        <v>2309</v>
      </c>
      <c r="K3137" s="50">
        <f t="shared" si="213"/>
        <v>19117</v>
      </c>
      <c r="L3137" s="38">
        <f t="shared" si="211"/>
        <v>1221638</v>
      </c>
      <c r="M3137" t="str">
        <f t="shared" si="212"/>
        <v/>
      </c>
    </row>
    <row r="3138" spans="1:19" hidden="1" outlineLevel="1">
      <c r="B3138" s="33">
        <v>45019</v>
      </c>
      <c r="C3138" s="34" t="s">
        <v>4798</v>
      </c>
      <c r="D3138" s="34" t="s">
        <v>2256</v>
      </c>
      <c r="E3138" s="34" t="s">
        <v>4799</v>
      </c>
      <c r="F3138" s="35">
        <v>2657503</v>
      </c>
      <c r="G3138" s="36" t="s">
        <v>2255</v>
      </c>
      <c r="H3138" s="35">
        <v>265750</v>
      </c>
      <c r="I3138" s="34" t="s">
        <v>2512</v>
      </c>
      <c r="J3138" s="34" t="s">
        <v>2513</v>
      </c>
      <c r="K3138" s="50">
        <f t="shared" si="213"/>
        <v>19120</v>
      </c>
      <c r="L3138" s="38">
        <f t="shared" si="211"/>
        <v>2923253</v>
      </c>
      <c r="M3138" t="str">
        <f t="shared" si="212"/>
        <v/>
      </c>
    </row>
    <row r="3139" spans="1:19" hidden="1" outlineLevel="1">
      <c r="B3139" s="33">
        <v>45019</v>
      </c>
      <c r="C3139" s="34" t="s">
        <v>4800</v>
      </c>
      <c r="D3139" s="34" t="s">
        <v>2256</v>
      </c>
      <c r="E3139" s="34" t="s">
        <v>3135</v>
      </c>
      <c r="F3139" s="35">
        <v>2794970</v>
      </c>
      <c r="G3139" s="36" t="s">
        <v>2255</v>
      </c>
      <c r="H3139" s="35">
        <v>279497</v>
      </c>
      <c r="I3139" s="34" t="s">
        <v>2265</v>
      </c>
      <c r="J3139" s="34" t="s">
        <v>2266</v>
      </c>
      <c r="K3139" s="50">
        <f t="shared" si="213"/>
        <v>19127</v>
      </c>
      <c r="L3139" s="38">
        <f t="shared" si="211"/>
        <v>3074467</v>
      </c>
      <c r="M3139" t="str">
        <f t="shared" si="212"/>
        <v/>
      </c>
    </row>
    <row r="3140" spans="1:19" hidden="1" outlineLevel="1">
      <c r="B3140" s="33">
        <v>45019</v>
      </c>
      <c r="C3140" s="34" t="s">
        <v>4801</v>
      </c>
      <c r="D3140" s="34" t="s">
        <v>2256</v>
      </c>
      <c r="E3140" s="34" t="s">
        <v>3481</v>
      </c>
      <c r="F3140" s="35">
        <v>483720</v>
      </c>
      <c r="G3140" s="36" t="s">
        <v>2255</v>
      </c>
      <c r="H3140" s="35">
        <v>48372</v>
      </c>
      <c r="I3140" s="34" t="s">
        <v>2308</v>
      </c>
      <c r="J3140" s="34" t="s">
        <v>2309</v>
      </c>
      <c r="K3140" s="50">
        <f t="shared" si="213"/>
        <v>19132</v>
      </c>
      <c r="L3140" s="38">
        <f t="shared" ref="L3140:L3203" si="214">+F3140+H3140</f>
        <v>532092</v>
      </c>
      <c r="M3140" t="str">
        <f t="shared" ref="M3140:M3203" si="215">+IF(L3140&gt;=0,"","HT")</f>
        <v/>
      </c>
    </row>
    <row r="3141" spans="1:19" hidden="1" outlineLevel="1">
      <c r="B3141" s="33">
        <v>45019</v>
      </c>
      <c r="C3141" s="34" t="s">
        <v>4802</v>
      </c>
      <c r="D3141" s="34" t="s">
        <v>2256</v>
      </c>
      <c r="E3141" s="34" t="s">
        <v>3479</v>
      </c>
      <c r="F3141" s="35">
        <v>340315</v>
      </c>
      <c r="G3141" s="36" t="s">
        <v>2255</v>
      </c>
      <c r="H3141" s="35">
        <v>34032</v>
      </c>
      <c r="I3141" s="34" t="s">
        <v>2308</v>
      </c>
      <c r="J3141" s="34" t="s">
        <v>2309</v>
      </c>
      <c r="K3141" s="50">
        <f t="shared" si="213"/>
        <v>19133</v>
      </c>
      <c r="L3141" s="38">
        <f t="shared" si="214"/>
        <v>374347</v>
      </c>
      <c r="M3141" t="str">
        <f t="shared" si="215"/>
        <v/>
      </c>
    </row>
    <row r="3142" spans="1:19" hidden="1" outlineLevel="1">
      <c r="B3142" s="33">
        <v>45019</v>
      </c>
      <c r="C3142" s="34" t="s">
        <v>4803</v>
      </c>
      <c r="D3142" s="34" t="s">
        <v>2256</v>
      </c>
      <c r="E3142" s="34" t="s">
        <v>3712</v>
      </c>
      <c r="F3142" s="35">
        <v>707474</v>
      </c>
      <c r="G3142" s="36" t="s">
        <v>2255</v>
      </c>
      <c r="H3142" s="35">
        <v>70747</v>
      </c>
      <c r="I3142" s="34" t="s">
        <v>2308</v>
      </c>
      <c r="J3142" s="34" t="s">
        <v>2309</v>
      </c>
      <c r="K3142" s="50">
        <f t="shared" si="213"/>
        <v>19135</v>
      </c>
      <c r="L3142" s="38">
        <f t="shared" si="214"/>
        <v>778221</v>
      </c>
      <c r="M3142" t="str">
        <f t="shared" si="215"/>
        <v/>
      </c>
    </row>
    <row r="3143" spans="1:19" hidden="1" outlineLevel="1">
      <c r="B3143" s="33">
        <v>45019</v>
      </c>
      <c r="C3143" s="34" t="s">
        <v>4804</v>
      </c>
      <c r="D3143" s="34" t="s">
        <v>2256</v>
      </c>
      <c r="E3143" s="34" t="s">
        <v>3813</v>
      </c>
      <c r="F3143" s="35">
        <v>333174</v>
      </c>
      <c r="G3143" s="36" t="s">
        <v>2255</v>
      </c>
      <c r="H3143" s="35">
        <v>33317</v>
      </c>
      <c r="I3143" s="34" t="s">
        <v>2308</v>
      </c>
      <c r="J3143" s="34" t="s">
        <v>2309</v>
      </c>
      <c r="K3143" s="50">
        <f t="shared" si="213"/>
        <v>19137</v>
      </c>
      <c r="L3143" s="38">
        <f t="shared" si="214"/>
        <v>366491</v>
      </c>
      <c r="M3143" t="str">
        <f t="shared" si="215"/>
        <v/>
      </c>
    </row>
    <row r="3144" spans="1:19" s="75" customFormat="1" hidden="1" outlineLevel="1">
      <c r="A3144"/>
      <c r="B3144" s="33">
        <v>45019</v>
      </c>
      <c r="C3144" s="34" t="s">
        <v>4805</v>
      </c>
      <c r="D3144" s="34" t="s">
        <v>2256</v>
      </c>
      <c r="E3144" s="34" t="s">
        <v>3813</v>
      </c>
      <c r="F3144" s="35">
        <v>441000</v>
      </c>
      <c r="G3144" s="36" t="s">
        <v>2255</v>
      </c>
      <c r="H3144" s="35">
        <v>44100</v>
      </c>
      <c r="I3144" s="34" t="s">
        <v>2308</v>
      </c>
      <c r="J3144" s="34" t="s">
        <v>2309</v>
      </c>
      <c r="K3144" s="50">
        <f t="shared" si="213"/>
        <v>19138</v>
      </c>
      <c r="L3144" s="38">
        <f t="shared" si="214"/>
        <v>485100</v>
      </c>
      <c r="M3144" t="str">
        <f t="shared" si="215"/>
        <v/>
      </c>
      <c r="N3144"/>
      <c r="O3144"/>
      <c r="P3144"/>
      <c r="Q3144"/>
      <c r="R3144"/>
      <c r="S3144"/>
    </row>
    <row r="3145" spans="1:19" s="75" customFormat="1" hidden="1" outlineLevel="1">
      <c r="A3145"/>
      <c r="B3145" s="33">
        <v>45019</v>
      </c>
      <c r="C3145" s="34" t="s">
        <v>4806</v>
      </c>
      <c r="D3145" s="34" t="s">
        <v>2256</v>
      </c>
      <c r="E3145" s="34" t="s">
        <v>4196</v>
      </c>
      <c r="F3145" s="35">
        <v>1312532</v>
      </c>
      <c r="G3145" s="36" t="s">
        <v>2255</v>
      </c>
      <c r="H3145" s="35">
        <v>131253</v>
      </c>
      <c r="I3145" s="34" t="s">
        <v>2308</v>
      </c>
      <c r="J3145" s="34" t="s">
        <v>2309</v>
      </c>
      <c r="K3145" s="50">
        <f t="shared" si="213"/>
        <v>19141</v>
      </c>
      <c r="L3145" s="38">
        <f t="shared" si="214"/>
        <v>1443785</v>
      </c>
      <c r="M3145" t="str">
        <f t="shared" si="215"/>
        <v/>
      </c>
      <c r="N3145"/>
      <c r="O3145"/>
      <c r="P3145"/>
      <c r="Q3145"/>
      <c r="R3145"/>
      <c r="S3145"/>
    </row>
    <row r="3146" spans="1:19" hidden="1" outlineLevel="1">
      <c r="B3146" s="33">
        <v>45019</v>
      </c>
      <c r="C3146" s="34" t="s">
        <v>4807</v>
      </c>
      <c r="D3146" s="34" t="s">
        <v>2256</v>
      </c>
      <c r="E3146" s="34" t="s">
        <v>3607</v>
      </c>
      <c r="F3146" s="35">
        <v>340315</v>
      </c>
      <c r="G3146" s="36" t="s">
        <v>2255</v>
      </c>
      <c r="H3146" s="35">
        <v>34032</v>
      </c>
      <c r="I3146" s="34" t="s">
        <v>2308</v>
      </c>
      <c r="J3146" s="34" t="s">
        <v>2309</v>
      </c>
      <c r="K3146" s="50">
        <f t="shared" si="213"/>
        <v>19142</v>
      </c>
      <c r="L3146" s="38">
        <f t="shared" si="214"/>
        <v>374347</v>
      </c>
      <c r="M3146" t="str">
        <f t="shared" si="215"/>
        <v/>
      </c>
    </row>
    <row r="3147" spans="1:19" s="75" customFormat="1" hidden="1" outlineLevel="1">
      <c r="A3147"/>
      <c r="B3147" s="33">
        <v>45019</v>
      </c>
      <c r="C3147" s="34" t="s">
        <v>4808</v>
      </c>
      <c r="D3147" s="34" t="s">
        <v>2256</v>
      </c>
      <c r="E3147" s="34" t="s">
        <v>4809</v>
      </c>
      <c r="F3147" s="35">
        <v>882000</v>
      </c>
      <c r="G3147" s="36" t="s">
        <v>2255</v>
      </c>
      <c r="H3147" s="35">
        <v>88200</v>
      </c>
      <c r="I3147" s="34" t="s">
        <v>2396</v>
      </c>
      <c r="J3147" s="34" t="s">
        <v>2397</v>
      </c>
      <c r="K3147" s="50">
        <f t="shared" si="213"/>
        <v>19145</v>
      </c>
      <c r="L3147" s="38">
        <f t="shared" si="214"/>
        <v>970200</v>
      </c>
      <c r="M3147" t="str">
        <f t="shared" si="215"/>
        <v/>
      </c>
      <c r="N3147"/>
      <c r="O3147"/>
      <c r="P3147"/>
      <c r="Q3147"/>
      <c r="R3147"/>
      <c r="S3147"/>
    </row>
    <row r="3148" spans="1:19" hidden="1" outlineLevel="1">
      <c r="B3148" s="33">
        <v>45019</v>
      </c>
      <c r="C3148" s="34" t="s">
        <v>4810</v>
      </c>
      <c r="D3148" s="34" t="s">
        <v>2256</v>
      </c>
      <c r="E3148" s="34" t="s">
        <v>4811</v>
      </c>
      <c r="F3148" s="35">
        <v>2758000</v>
      </c>
      <c r="G3148" s="36" t="s">
        <v>2255</v>
      </c>
      <c r="H3148" s="35">
        <v>275800</v>
      </c>
      <c r="I3148" s="34" t="s">
        <v>2396</v>
      </c>
      <c r="J3148" s="34" t="s">
        <v>2397</v>
      </c>
      <c r="K3148" s="50">
        <f t="shared" si="213"/>
        <v>19146</v>
      </c>
      <c r="L3148" s="38">
        <f t="shared" si="214"/>
        <v>3033800</v>
      </c>
      <c r="M3148" t="str">
        <f t="shared" si="215"/>
        <v/>
      </c>
    </row>
    <row r="3149" spans="1:19" hidden="1" outlineLevel="1">
      <c r="B3149" s="33">
        <v>45019</v>
      </c>
      <c r="C3149" s="34" t="s">
        <v>4812</v>
      </c>
      <c r="D3149" s="34" t="s">
        <v>2256</v>
      </c>
      <c r="E3149" s="34" t="s">
        <v>3514</v>
      </c>
      <c r="F3149" s="35">
        <v>509945</v>
      </c>
      <c r="G3149" s="36" t="s">
        <v>2255</v>
      </c>
      <c r="H3149" s="35">
        <v>50995</v>
      </c>
      <c r="I3149" s="34" t="s">
        <v>2265</v>
      </c>
      <c r="J3149" s="34" t="s">
        <v>2266</v>
      </c>
      <c r="K3149" s="50">
        <f t="shared" si="213"/>
        <v>19148</v>
      </c>
      <c r="L3149" s="38">
        <f t="shared" si="214"/>
        <v>560940</v>
      </c>
      <c r="M3149" t="str">
        <f t="shared" si="215"/>
        <v/>
      </c>
    </row>
    <row r="3150" spans="1:19" hidden="1" outlineLevel="1">
      <c r="B3150" s="33">
        <v>45019</v>
      </c>
      <c r="C3150" s="34" t="s">
        <v>4813</v>
      </c>
      <c r="D3150" s="34" t="s">
        <v>2256</v>
      </c>
      <c r="E3150" s="34" t="s">
        <v>4814</v>
      </c>
      <c r="F3150" s="35">
        <v>926763</v>
      </c>
      <c r="G3150" s="36" t="s">
        <v>2255</v>
      </c>
      <c r="H3150" s="35">
        <v>92676</v>
      </c>
      <c r="I3150" s="34" t="s">
        <v>2265</v>
      </c>
      <c r="J3150" s="34" t="s">
        <v>2266</v>
      </c>
      <c r="K3150" s="50">
        <f t="shared" si="213"/>
        <v>19154</v>
      </c>
      <c r="L3150" s="38">
        <f t="shared" si="214"/>
        <v>1019439</v>
      </c>
      <c r="M3150" t="str">
        <f t="shared" si="215"/>
        <v/>
      </c>
    </row>
    <row r="3151" spans="1:19" hidden="1" outlineLevel="1">
      <c r="B3151" s="33">
        <v>45019</v>
      </c>
      <c r="C3151" s="34" t="s">
        <v>4815</v>
      </c>
      <c r="D3151" s="34" t="s">
        <v>2256</v>
      </c>
      <c r="E3151" s="34" t="s">
        <v>3514</v>
      </c>
      <c r="F3151" s="35">
        <v>3186096</v>
      </c>
      <c r="G3151" s="36" t="s">
        <v>2255</v>
      </c>
      <c r="H3151" s="35">
        <v>318610</v>
      </c>
      <c r="I3151" s="34" t="s">
        <v>2265</v>
      </c>
      <c r="J3151" s="34" t="s">
        <v>2266</v>
      </c>
      <c r="K3151" s="50">
        <f t="shared" si="213"/>
        <v>19155</v>
      </c>
      <c r="L3151" s="38">
        <f t="shared" si="214"/>
        <v>3504706</v>
      </c>
      <c r="M3151" t="str">
        <f t="shared" si="215"/>
        <v/>
      </c>
    </row>
    <row r="3152" spans="1:19" hidden="1" outlineLevel="1">
      <c r="B3152" s="33">
        <v>45019</v>
      </c>
      <c r="C3152" s="34" t="s">
        <v>4816</v>
      </c>
      <c r="D3152" s="34" t="s">
        <v>2256</v>
      </c>
      <c r="E3152" s="34" t="s">
        <v>3664</v>
      </c>
      <c r="F3152" s="35">
        <v>943968</v>
      </c>
      <c r="G3152" s="36" t="s">
        <v>2255</v>
      </c>
      <c r="H3152" s="35">
        <v>94397</v>
      </c>
      <c r="I3152" s="34" t="s">
        <v>2265</v>
      </c>
      <c r="J3152" s="34" t="s">
        <v>2266</v>
      </c>
      <c r="K3152" s="50">
        <f t="shared" si="213"/>
        <v>19156</v>
      </c>
      <c r="L3152" s="38">
        <f t="shared" si="214"/>
        <v>1038365</v>
      </c>
      <c r="M3152" t="str">
        <f t="shared" si="215"/>
        <v/>
      </c>
    </row>
    <row r="3153" spans="1:19" hidden="1" outlineLevel="1">
      <c r="B3153" s="33">
        <v>45019</v>
      </c>
      <c r="C3153" s="34" t="s">
        <v>4817</v>
      </c>
      <c r="D3153" s="34" t="s">
        <v>2256</v>
      </c>
      <c r="E3153" s="34" t="s">
        <v>4818</v>
      </c>
      <c r="F3153" s="35">
        <v>441000</v>
      </c>
      <c r="G3153" s="36" t="s">
        <v>2255</v>
      </c>
      <c r="H3153" s="35">
        <v>44100</v>
      </c>
      <c r="I3153" s="34" t="s">
        <v>2475</v>
      </c>
      <c r="J3153" s="34" t="s">
        <v>2476</v>
      </c>
      <c r="K3153" s="50">
        <f t="shared" si="213"/>
        <v>19168</v>
      </c>
      <c r="L3153" s="38">
        <f t="shared" si="214"/>
        <v>485100</v>
      </c>
      <c r="M3153" t="str">
        <f t="shared" si="215"/>
        <v/>
      </c>
    </row>
    <row r="3154" spans="1:19" hidden="1" outlineLevel="1">
      <c r="B3154" s="33">
        <v>45019</v>
      </c>
      <c r="C3154" s="34" t="s">
        <v>4819</v>
      </c>
      <c r="D3154" s="34" t="s">
        <v>2256</v>
      </c>
      <c r="E3154" s="34" t="s">
        <v>2437</v>
      </c>
      <c r="F3154" s="35">
        <v>1517775</v>
      </c>
      <c r="G3154" s="36" t="s">
        <v>2255</v>
      </c>
      <c r="H3154" s="35">
        <v>151778</v>
      </c>
      <c r="I3154" s="34" t="s">
        <v>2437</v>
      </c>
      <c r="J3154" s="34" t="s">
        <v>2438</v>
      </c>
      <c r="K3154" s="50">
        <f t="shared" si="213"/>
        <v>19169</v>
      </c>
      <c r="L3154" s="38">
        <f t="shared" si="214"/>
        <v>1669553</v>
      </c>
      <c r="M3154" t="str">
        <f t="shared" si="215"/>
        <v/>
      </c>
    </row>
    <row r="3155" spans="1:19" hidden="1" outlineLevel="1">
      <c r="B3155" s="33">
        <v>45019</v>
      </c>
      <c r="C3155" s="34" t="s">
        <v>4820</v>
      </c>
      <c r="D3155" s="34" t="s">
        <v>2256</v>
      </c>
      <c r="E3155" s="34" t="s">
        <v>4818</v>
      </c>
      <c r="F3155" s="35">
        <v>1235684</v>
      </c>
      <c r="G3155" s="36" t="s">
        <v>2255</v>
      </c>
      <c r="H3155" s="35">
        <v>123568</v>
      </c>
      <c r="I3155" s="34" t="s">
        <v>2475</v>
      </c>
      <c r="J3155" s="34" t="s">
        <v>2476</v>
      </c>
      <c r="K3155" s="50">
        <f t="shared" si="213"/>
        <v>19171</v>
      </c>
      <c r="L3155" s="38">
        <f t="shared" si="214"/>
        <v>1359252</v>
      </c>
      <c r="M3155" t="str">
        <f t="shared" si="215"/>
        <v/>
      </c>
    </row>
    <row r="3156" spans="1:19" hidden="1" outlineLevel="1">
      <c r="B3156" s="33">
        <v>45019</v>
      </c>
      <c r="C3156" s="34" t="s">
        <v>4821</v>
      </c>
      <c r="D3156" s="34" t="s">
        <v>2256</v>
      </c>
      <c r="E3156" s="34" t="s">
        <v>4822</v>
      </c>
      <c r="F3156" s="35">
        <v>1090830</v>
      </c>
      <c r="G3156" s="36" t="s">
        <v>2255</v>
      </c>
      <c r="H3156" s="35">
        <v>109083</v>
      </c>
      <c r="I3156" s="34" t="s">
        <v>2475</v>
      </c>
      <c r="J3156" s="34" t="s">
        <v>2476</v>
      </c>
      <c r="K3156" s="50">
        <f t="shared" si="213"/>
        <v>19172</v>
      </c>
      <c r="L3156" s="38">
        <f t="shared" si="214"/>
        <v>1199913</v>
      </c>
      <c r="M3156" t="str">
        <f t="shared" si="215"/>
        <v/>
      </c>
    </row>
    <row r="3157" spans="1:19" hidden="1" outlineLevel="1">
      <c r="B3157" s="33">
        <v>45019</v>
      </c>
      <c r="C3157" s="34" t="s">
        <v>4823</v>
      </c>
      <c r="D3157" s="34" t="s">
        <v>2256</v>
      </c>
      <c r="E3157" s="34" t="s">
        <v>2485</v>
      </c>
      <c r="F3157" s="35">
        <v>865200</v>
      </c>
      <c r="G3157" s="36" t="s">
        <v>2255</v>
      </c>
      <c r="H3157" s="35">
        <v>86520</v>
      </c>
      <c r="I3157" s="34" t="s">
        <v>2485</v>
      </c>
      <c r="J3157" s="34" t="s">
        <v>2486</v>
      </c>
      <c r="K3157" s="50">
        <f t="shared" si="213"/>
        <v>19175</v>
      </c>
      <c r="L3157" s="38">
        <f t="shared" si="214"/>
        <v>951720</v>
      </c>
      <c r="M3157" t="str">
        <f t="shared" si="215"/>
        <v/>
      </c>
    </row>
    <row r="3158" spans="1:19" outlineLevel="1">
      <c r="A3158" s="75"/>
      <c r="B3158" s="69">
        <v>45020</v>
      </c>
      <c r="C3158" s="70" t="s">
        <v>6809</v>
      </c>
      <c r="D3158" s="70" t="s">
        <v>5032</v>
      </c>
      <c r="E3158" s="70" t="s">
        <v>6877</v>
      </c>
      <c r="F3158" s="71">
        <v>-742500</v>
      </c>
      <c r="G3158" s="72" t="s">
        <v>2255</v>
      </c>
      <c r="H3158" s="71">
        <v>-74250</v>
      </c>
      <c r="I3158" s="70" t="s">
        <v>2535</v>
      </c>
      <c r="J3158" s="70" t="s">
        <v>2536</v>
      </c>
      <c r="K3158" s="75">
        <f t="shared" si="213"/>
        <v>230</v>
      </c>
      <c r="L3158" s="74">
        <f t="shared" si="214"/>
        <v>-816750</v>
      </c>
      <c r="M3158" s="75" t="str">
        <f t="shared" si="215"/>
        <v>HT</v>
      </c>
      <c r="N3158" s="75"/>
      <c r="O3158" s="75"/>
      <c r="P3158" s="75"/>
      <c r="Q3158" s="75">
        <f>+VLOOKUP(K3158,'20,04,2023'!Q$25:R$1054,2,0)</f>
        <v>-816750</v>
      </c>
      <c r="R3158" s="74">
        <f>+L3158-Q3158</f>
        <v>0</v>
      </c>
      <c r="S3158" s="75" t="s">
        <v>8323</v>
      </c>
    </row>
    <row r="3159" spans="1:19" s="75" customFormat="1" hidden="1" outlineLevel="1">
      <c r="A3159"/>
      <c r="B3159" s="33">
        <v>45020</v>
      </c>
      <c r="C3159" s="34" t="s">
        <v>4824</v>
      </c>
      <c r="D3159" s="34" t="s">
        <v>4825</v>
      </c>
      <c r="E3159" s="34" t="s">
        <v>4826</v>
      </c>
      <c r="F3159" s="35">
        <v>-504756</v>
      </c>
      <c r="G3159" s="36" t="s">
        <v>2255</v>
      </c>
      <c r="H3159" s="35">
        <v>-50476</v>
      </c>
      <c r="I3159" s="34" t="s">
        <v>2318</v>
      </c>
      <c r="J3159" s="34" t="s">
        <v>2319</v>
      </c>
      <c r="K3159">
        <f t="shared" si="213"/>
        <v>254</v>
      </c>
      <c r="L3159" s="38">
        <f t="shared" si="214"/>
        <v>-555232</v>
      </c>
      <c r="M3159" t="str">
        <f t="shared" si="215"/>
        <v>HT</v>
      </c>
      <c r="N3159"/>
      <c r="O3159"/>
      <c r="P3159"/>
      <c r="Q3159" t="e">
        <f>+VLOOKUP(K3159,'22.04.2023'!O$182:P$408,2,0)</f>
        <v>#N/A</v>
      </c>
      <c r="R3159"/>
      <c r="S3159"/>
    </row>
    <row r="3160" spans="1:19" hidden="1" outlineLevel="1">
      <c r="B3160" s="33">
        <v>45020</v>
      </c>
      <c r="C3160" s="34" t="s">
        <v>4827</v>
      </c>
      <c r="D3160" s="34" t="s">
        <v>2256</v>
      </c>
      <c r="E3160" s="34" t="s">
        <v>2512</v>
      </c>
      <c r="F3160" s="35">
        <v>1439848</v>
      </c>
      <c r="G3160" s="36" t="s">
        <v>2255</v>
      </c>
      <c r="H3160" s="35">
        <v>143985</v>
      </c>
      <c r="I3160" s="34" t="s">
        <v>2512</v>
      </c>
      <c r="J3160" s="34" t="s">
        <v>2513</v>
      </c>
      <c r="K3160" s="50">
        <f t="shared" si="213"/>
        <v>19206</v>
      </c>
      <c r="L3160" s="38">
        <f t="shared" si="214"/>
        <v>1583833</v>
      </c>
      <c r="M3160" t="str">
        <f t="shared" si="215"/>
        <v/>
      </c>
    </row>
    <row r="3161" spans="1:19" s="75" customFormat="1" hidden="1" outlineLevel="1">
      <c r="A3161"/>
      <c r="B3161" s="33">
        <v>45020</v>
      </c>
      <c r="C3161" s="34" t="s">
        <v>4828</v>
      </c>
      <c r="D3161" s="34" t="s">
        <v>2256</v>
      </c>
      <c r="E3161" s="34" t="s">
        <v>3373</v>
      </c>
      <c r="F3161" s="35">
        <v>644960</v>
      </c>
      <c r="G3161" s="36" t="s">
        <v>2255</v>
      </c>
      <c r="H3161" s="35">
        <v>64496</v>
      </c>
      <c r="I3161" s="34" t="s">
        <v>2308</v>
      </c>
      <c r="J3161" s="34" t="s">
        <v>2309</v>
      </c>
      <c r="K3161" s="50">
        <f t="shared" si="213"/>
        <v>19209</v>
      </c>
      <c r="L3161" s="38">
        <f t="shared" si="214"/>
        <v>709456</v>
      </c>
      <c r="M3161" t="str">
        <f t="shared" si="215"/>
        <v/>
      </c>
      <c r="N3161"/>
      <c r="O3161"/>
      <c r="P3161"/>
      <c r="Q3161"/>
      <c r="R3161"/>
      <c r="S3161"/>
    </row>
    <row r="3162" spans="1:19" s="75" customFormat="1" hidden="1" outlineLevel="1">
      <c r="A3162"/>
      <c r="B3162" s="33">
        <v>45020</v>
      </c>
      <c r="C3162" s="34" t="s">
        <v>4829</v>
      </c>
      <c r="D3162" s="34" t="s">
        <v>2256</v>
      </c>
      <c r="E3162" s="34" t="s">
        <v>2458</v>
      </c>
      <c r="F3162" s="35">
        <v>1128734</v>
      </c>
      <c r="G3162" s="36" t="s">
        <v>2255</v>
      </c>
      <c r="H3162" s="35">
        <v>112873</v>
      </c>
      <c r="I3162" s="34" t="s">
        <v>2308</v>
      </c>
      <c r="J3162" s="34" t="s">
        <v>2309</v>
      </c>
      <c r="K3162" s="50">
        <f t="shared" si="213"/>
        <v>19211</v>
      </c>
      <c r="L3162" s="38">
        <f t="shared" si="214"/>
        <v>1241607</v>
      </c>
      <c r="M3162" t="str">
        <f t="shared" si="215"/>
        <v/>
      </c>
      <c r="N3162"/>
      <c r="O3162"/>
      <c r="P3162"/>
      <c r="Q3162"/>
      <c r="R3162"/>
      <c r="S3162"/>
    </row>
    <row r="3163" spans="1:19" hidden="1" outlineLevel="1">
      <c r="B3163" s="33">
        <v>45020</v>
      </c>
      <c r="C3163" s="34" t="s">
        <v>4830</v>
      </c>
      <c r="D3163" s="34" t="s">
        <v>2256</v>
      </c>
      <c r="E3163" s="34" t="s">
        <v>2906</v>
      </c>
      <c r="F3163" s="35">
        <v>742500</v>
      </c>
      <c r="G3163" s="36" t="s">
        <v>2255</v>
      </c>
      <c r="H3163" s="35">
        <v>74250</v>
      </c>
      <c r="I3163" s="34" t="s">
        <v>2906</v>
      </c>
      <c r="J3163" s="34" t="s">
        <v>2907</v>
      </c>
      <c r="K3163" s="50">
        <f t="shared" si="213"/>
        <v>19212</v>
      </c>
      <c r="L3163" s="38">
        <f t="shared" si="214"/>
        <v>816750</v>
      </c>
      <c r="M3163" t="str">
        <f t="shared" si="215"/>
        <v/>
      </c>
    </row>
    <row r="3164" spans="1:19" hidden="1" outlineLevel="1">
      <c r="B3164" s="33">
        <v>45020</v>
      </c>
      <c r="C3164" s="34" t="s">
        <v>4831</v>
      </c>
      <c r="D3164" s="34" t="s">
        <v>2256</v>
      </c>
      <c r="E3164" s="34" t="s">
        <v>4832</v>
      </c>
      <c r="F3164" s="35">
        <v>555290</v>
      </c>
      <c r="G3164" s="36" t="s">
        <v>2255</v>
      </c>
      <c r="H3164" s="35">
        <v>55529</v>
      </c>
      <c r="I3164" s="34" t="s">
        <v>2308</v>
      </c>
      <c r="J3164" s="34" t="s">
        <v>2309</v>
      </c>
      <c r="K3164" s="50">
        <f t="shared" si="213"/>
        <v>19225</v>
      </c>
      <c r="L3164" s="38">
        <f t="shared" si="214"/>
        <v>610819</v>
      </c>
      <c r="M3164" t="str">
        <f t="shared" si="215"/>
        <v/>
      </c>
    </row>
    <row r="3165" spans="1:19" hidden="1" outlineLevel="1">
      <c r="B3165" s="33">
        <v>45020</v>
      </c>
      <c r="C3165" s="34" t="s">
        <v>4833</v>
      </c>
      <c r="D3165" s="34" t="s">
        <v>2256</v>
      </c>
      <c r="E3165" s="34" t="s">
        <v>3540</v>
      </c>
      <c r="F3165" s="35">
        <v>1935536</v>
      </c>
      <c r="G3165" s="36" t="s">
        <v>2255</v>
      </c>
      <c r="H3165" s="35">
        <v>193554</v>
      </c>
      <c r="I3165" s="34" t="s">
        <v>2265</v>
      </c>
      <c r="J3165" s="34" t="s">
        <v>2266</v>
      </c>
      <c r="K3165" s="50">
        <f t="shared" si="213"/>
        <v>19226</v>
      </c>
      <c r="L3165" s="38">
        <f t="shared" si="214"/>
        <v>2129090</v>
      </c>
      <c r="M3165" t="str">
        <f t="shared" si="215"/>
        <v/>
      </c>
    </row>
    <row r="3166" spans="1:19" hidden="1" outlineLevel="1">
      <c r="B3166" s="33">
        <v>45020</v>
      </c>
      <c r="C3166" s="34" t="s">
        <v>4834</v>
      </c>
      <c r="D3166" s="34" t="s">
        <v>2256</v>
      </c>
      <c r="E3166" s="34" t="s">
        <v>3056</v>
      </c>
      <c r="F3166" s="35">
        <v>1574960</v>
      </c>
      <c r="G3166" s="36" t="s">
        <v>2255</v>
      </c>
      <c r="H3166" s="35">
        <v>157496</v>
      </c>
      <c r="I3166" s="34" t="s">
        <v>2265</v>
      </c>
      <c r="J3166" s="34" t="s">
        <v>2266</v>
      </c>
      <c r="K3166" s="50">
        <f t="shared" si="213"/>
        <v>19227</v>
      </c>
      <c r="L3166" s="38">
        <f t="shared" si="214"/>
        <v>1732456</v>
      </c>
      <c r="M3166" t="str">
        <f t="shared" si="215"/>
        <v/>
      </c>
    </row>
    <row r="3167" spans="1:19" hidden="1" outlineLevel="1">
      <c r="B3167" s="33">
        <v>45020</v>
      </c>
      <c r="C3167" s="34" t="s">
        <v>4835</v>
      </c>
      <c r="D3167" s="34" t="s">
        <v>2256</v>
      </c>
      <c r="E3167" s="34" t="s">
        <v>3423</v>
      </c>
      <c r="F3167" s="35">
        <v>470980</v>
      </c>
      <c r="G3167" s="36" t="s">
        <v>2255</v>
      </c>
      <c r="H3167" s="35">
        <v>47098</v>
      </c>
      <c r="I3167" s="34" t="s">
        <v>2308</v>
      </c>
      <c r="J3167" s="34" t="s">
        <v>2309</v>
      </c>
      <c r="K3167" s="50">
        <f t="shared" si="213"/>
        <v>19230</v>
      </c>
      <c r="L3167" s="38">
        <f t="shared" si="214"/>
        <v>518078</v>
      </c>
      <c r="M3167" t="str">
        <f t="shared" si="215"/>
        <v/>
      </c>
    </row>
    <row r="3168" spans="1:19" hidden="1" outlineLevel="1">
      <c r="B3168" s="33">
        <v>45020</v>
      </c>
      <c r="C3168" s="34" t="s">
        <v>4836</v>
      </c>
      <c r="D3168" s="34" t="s">
        <v>2256</v>
      </c>
      <c r="E3168" s="34" t="s">
        <v>2341</v>
      </c>
      <c r="F3168" s="35">
        <v>368978</v>
      </c>
      <c r="G3168" s="36" t="s">
        <v>2255</v>
      </c>
      <c r="H3168" s="35">
        <v>36898</v>
      </c>
      <c r="I3168" s="34" t="s">
        <v>2308</v>
      </c>
      <c r="J3168" s="34" t="s">
        <v>2309</v>
      </c>
      <c r="K3168" s="50">
        <f t="shared" si="213"/>
        <v>19235</v>
      </c>
      <c r="L3168" s="38">
        <f t="shared" si="214"/>
        <v>405876</v>
      </c>
      <c r="M3168" t="str">
        <f t="shared" si="215"/>
        <v/>
      </c>
    </row>
    <row r="3169" spans="1:19" hidden="1" outlineLevel="1">
      <c r="B3169" s="33">
        <v>45020</v>
      </c>
      <c r="C3169" s="34" t="s">
        <v>4837</v>
      </c>
      <c r="D3169" s="34" t="s">
        <v>2256</v>
      </c>
      <c r="E3169" s="34" t="s">
        <v>2464</v>
      </c>
      <c r="F3169" s="35">
        <v>368978</v>
      </c>
      <c r="G3169" s="36" t="s">
        <v>2255</v>
      </c>
      <c r="H3169" s="35">
        <v>36898</v>
      </c>
      <c r="I3169" s="34" t="s">
        <v>2308</v>
      </c>
      <c r="J3169" s="34" t="s">
        <v>2309</v>
      </c>
      <c r="K3169" s="50">
        <f t="shared" ref="K3169:K3232" si="216">+C3169*1</f>
        <v>19236</v>
      </c>
      <c r="L3169" s="38">
        <f t="shared" si="214"/>
        <v>405876</v>
      </c>
      <c r="M3169" t="str">
        <f t="shared" si="215"/>
        <v/>
      </c>
    </row>
    <row r="3170" spans="1:19" hidden="1" outlineLevel="1">
      <c r="B3170" s="33">
        <v>45020</v>
      </c>
      <c r="C3170" s="34" t="s">
        <v>4838</v>
      </c>
      <c r="D3170" s="34" t="s">
        <v>2256</v>
      </c>
      <c r="E3170" s="34" t="s">
        <v>2518</v>
      </c>
      <c r="F3170" s="35">
        <v>4098995</v>
      </c>
      <c r="G3170" s="36" t="s">
        <v>2255</v>
      </c>
      <c r="H3170" s="35">
        <v>409900</v>
      </c>
      <c r="I3170" s="34" t="s">
        <v>2518</v>
      </c>
      <c r="J3170" s="34" t="s">
        <v>2519</v>
      </c>
      <c r="K3170" s="50">
        <f t="shared" si="216"/>
        <v>19246</v>
      </c>
      <c r="L3170" s="38">
        <f t="shared" si="214"/>
        <v>4508895</v>
      </c>
      <c r="M3170" t="str">
        <f t="shared" si="215"/>
        <v/>
      </c>
    </row>
    <row r="3171" spans="1:19" hidden="1" outlineLevel="1">
      <c r="B3171" s="33">
        <v>45020</v>
      </c>
      <c r="C3171" s="34" t="s">
        <v>4839</v>
      </c>
      <c r="D3171" s="34" t="s">
        <v>2256</v>
      </c>
      <c r="E3171" s="34" t="s">
        <v>4076</v>
      </c>
      <c r="F3171" s="35">
        <v>737312</v>
      </c>
      <c r="G3171" s="36" t="s">
        <v>2255</v>
      </c>
      <c r="H3171" s="35">
        <v>73731</v>
      </c>
      <c r="I3171" s="34" t="s">
        <v>2308</v>
      </c>
      <c r="J3171" s="34" t="s">
        <v>2309</v>
      </c>
      <c r="K3171" s="50">
        <f t="shared" si="216"/>
        <v>19247</v>
      </c>
      <c r="L3171" s="38">
        <f t="shared" si="214"/>
        <v>811043</v>
      </c>
      <c r="M3171" t="str">
        <f t="shared" si="215"/>
        <v/>
      </c>
    </row>
    <row r="3172" spans="1:19" hidden="1" outlineLevel="1">
      <c r="B3172" s="33">
        <v>45020</v>
      </c>
      <c r="C3172" s="34" t="s">
        <v>4840</v>
      </c>
      <c r="D3172" s="34" t="s">
        <v>2256</v>
      </c>
      <c r="E3172" s="34" t="s">
        <v>2659</v>
      </c>
      <c r="F3172" s="35">
        <v>555290</v>
      </c>
      <c r="G3172" s="36" t="s">
        <v>2255</v>
      </c>
      <c r="H3172" s="35">
        <v>55529</v>
      </c>
      <c r="I3172" s="34" t="s">
        <v>2308</v>
      </c>
      <c r="J3172" s="34" t="s">
        <v>2309</v>
      </c>
      <c r="K3172" s="50">
        <f t="shared" si="216"/>
        <v>19248</v>
      </c>
      <c r="L3172" s="38">
        <f t="shared" si="214"/>
        <v>610819</v>
      </c>
      <c r="M3172" t="str">
        <f t="shared" si="215"/>
        <v/>
      </c>
    </row>
    <row r="3173" spans="1:19" hidden="1" outlineLevel="1">
      <c r="B3173" s="33">
        <v>45020</v>
      </c>
      <c r="C3173" s="34" t="s">
        <v>4841</v>
      </c>
      <c r="D3173" s="34" t="s">
        <v>2256</v>
      </c>
      <c r="E3173" s="34" t="s">
        <v>3402</v>
      </c>
      <c r="F3173" s="35">
        <v>357198</v>
      </c>
      <c r="G3173" s="36" t="s">
        <v>2255</v>
      </c>
      <c r="H3173" s="35">
        <v>35720</v>
      </c>
      <c r="I3173" s="34" t="s">
        <v>2308</v>
      </c>
      <c r="J3173" s="34" t="s">
        <v>2309</v>
      </c>
      <c r="K3173" s="50">
        <f t="shared" si="216"/>
        <v>19249</v>
      </c>
      <c r="L3173" s="38">
        <f t="shared" si="214"/>
        <v>392918</v>
      </c>
      <c r="M3173" t="str">
        <f t="shared" si="215"/>
        <v/>
      </c>
    </row>
    <row r="3174" spans="1:19" hidden="1" outlineLevel="1">
      <c r="B3174" s="33">
        <v>45020</v>
      </c>
      <c r="C3174" s="34" t="s">
        <v>4842</v>
      </c>
      <c r="D3174" s="34" t="s">
        <v>2256</v>
      </c>
      <c r="E3174" s="34" t="s">
        <v>3641</v>
      </c>
      <c r="F3174" s="35">
        <v>1761170</v>
      </c>
      <c r="G3174" s="36" t="s">
        <v>2255</v>
      </c>
      <c r="H3174" s="35">
        <v>176117</v>
      </c>
      <c r="I3174" s="34" t="s">
        <v>2265</v>
      </c>
      <c r="J3174" s="34" t="s">
        <v>2266</v>
      </c>
      <c r="K3174" s="50">
        <f t="shared" si="216"/>
        <v>19251</v>
      </c>
      <c r="L3174" s="38">
        <f t="shared" si="214"/>
        <v>1937287</v>
      </c>
      <c r="M3174" t="str">
        <f t="shared" si="215"/>
        <v/>
      </c>
    </row>
    <row r="3175" spans="1:19" hidden="1" outlineLevel="1">
      <c r="B3175" s="33">
        <v>45020</v>
      </c>
      <c r="C3175" s="34" t="s">
        <v>4843</v>
      </c>
      <c r="D3175" s="34" t="s">
        <v>2256</v>
      </c>
      <c r="E3175" s="34" t="s">
        <v>3500</v>
      </c>
      <c r="F3175" s="35">
        <v>1007402</v>
      </c>
      <c r="G3175" s="36" t="s">
        <v>2255</v>
      </c>
      <c r="H3175" s="35">
        <v>100740</v>
      </c>
      <c r="I3175" s="34" t="s">
        <v>2308</v>
      </c>
      <c r="J3175" s="34" t="s">
        <v>2309</v>
      </c>
      <c r="K3175" s="50">
        <f t="shared" si="216"/>
        <v>19253</v>
      </c>
      <c r="L3175" s="38">
        <f t="shared" si="214"/>
        <v>1108142</v>
      </c>
      <c r="M3175" t="str">
        <f t="shared" si="215"/>
        <v/>
      </c>
    </row>
    <row r="3176" spans="1:19" hidden="1" outlineLevel="1">
      <c r="B3176" s="33">
        <v>45020</v>
      </c>
      <c r="C3176" s="34" t="s">
        <v>4844</v>
      </c>
      <c r="D3176" s="34" t="s">
        <v>2256</v>
      </c>
      <c r="E3176" s="34" t="s">
        <v>4108</v>
      </c>
      <c r="F3176" s="35">
        <v>840918</v>
      </c>
      <c r="G3176" s="36" t="s">
        <v>2255</v>
      </c>
      <c r="H3176" s="35">
        <v>84092</v>
      </c>
      <c r="I3176" s="34" t="s">
        <v>2308</v>
      </c>
      <c r="J3176" s="34" t="s">
        <v>2309</v>
      </c>
      <c r="K3176" s="50">
        <f t="shared" si="216"/>
        <v>19254</v>
      </c>
      <c r="L3176" s="38">
        <f t="shared" si="214"/>
        <v>925010</v>
      </c>
      <c r="M3176" t="str">
        <f t="shared" si="215"/>
        <v/>
      </c>
    </row>
    <row r="3177" spans="1:19" s="75" customFormat="1" hidden="1" outlineLevel="1">
      <c r="A3177"/>
      <c r="B3177" s="33">
        <v>45020</v>
      </c>
      <c r="C3177" s="34" t="s">
        <v>4845</v>
      </c>
      <c r="D3177" s="34" t="s">
        <v>2256</v>
      </c>
      <c r="E3177" s="34" t="s">
        <v>3603</v>
      </c>
      <c r="F3177" s="35">
        <v>1584645</v>
      </c>
      <c r="G3177" s="36" t="s">
        <v>2255</v>
      </c>
      <c r="H3177" s="35">
        <v>158465</v>
      </c>
      <c r="I3177" s="34" t="s">
        <v>2308</v>
      </c>
      <c r="J3177" s="34" t="s">
        <v>2309</v>
      </c>
      <c r="K3177" s="50">
        <f t="shared" si="216"/>
        <v>19255</v>
      </c>
      <c r="L3177" s="38">
        <f t="shared" si="214"/>
        <v>1743110</v>
      </c>
      <c r="M3177" t="str">
        <f t="shared" si="215"/>
        <v/>
      </c>
      <c r="N3177"/>
      <c r="O3177"/>
      <c r="P3177"/>
      <c r="Q3177"/>
      <c r="R3177"/>
      <c r="S3177"/>
    </row>
    <row r="3178" spans="1:19" s="75" customFormat="1" hidden="1" outlineLevel="1">
      <c r="A3178"/>
      <c r="B3178" s="33">
        <v>45020</v>
      </c>
      <c r="C3178" s="34" t="s">
        <v>4846</v>
      </c>
      <c r="D3178" s="34" t="s">
        <v>2256</v>
      </c>
      <c r="E3178" s="34" t="s">
        <v>3369</v>
      </c>
      <c r="F3178" s="35">
        <v>1299390</v>
      </c>
      <c r="G3178" s="36" t="s">
        <v>2255</v>
      </c>
      <c r="H3178" s="35">
        <v>129939</v>
      </c>
      <c r="I3178" s="34" t="s">
        <v>2308</v>
      </c>
      <c r="J3178" s="34" t="s">
        <v>2309</v>
      </c>
      <c r="K3178" s="50">
        <f t="shared" si="216"/>
        <v>19256</v>
      </c>
      <c r="L3178" s="38">
        <f t="shared" si="214"/>
        <v>1429329</v>
      </c>
      <c r="M3178" t="str">
        <f t="shared" si="215"/>
        <v/>
      </c>
      <c r="N3178"/>
      <c r="O3178"/>
      <c r="P3178"/>
      <c r="Q3178"/>
      <c r="R3178"/>
      <c r="S3178"/>
    </row>
    <row r="3179" spans="1:19" hidden="1" outlineLevel="1">
      <c r="B3179" s="33">
        <v>45020</v>
      </c>
      <c r="C3179" s="34" t="s">
        <v>4847</v>
      </c>
      <c r="D3179" s="34" t="s">
        <v>2256</v>
      </c>
      <c r="E3179" s="34" t="s">
        <v>2335</v>
      </c>
      <c r="F3179" s="35">
        <v>555290</v>
      </c>
      <c r="G3179" s="36" t="s">
        <v>2255</v>
      </c>
      <c r="H3179" s="35">
        <v>55529</v>
      </c>
      <c r="I3179" s="34" t="s">
        <v>2308</v>
      </c>
      <c r="J3179" s="34" t="s">
        <v>2309</v>
      </c>
      <c r="K3179" s="50">
        <f t="shared" si="216"/>
        <v>19257</v>
      </c>
      <c r="L3179" s="38">
        <f t="shared" si="214"/>
        <v>610819</v>
      </c>
      <c r="M3179" t="str">
        <f t="shared" si="215"/>
        <v/>
      </c>
    </row>
    <row r="3180" spans="1:19" hidden="1" outlineLevel="1">
      <c r="B3180" s="33">
        <v>45020</v>
      </c>
      <c r="C3180" s="34" t="s">
        <v>4848</v>
      </c>
      <c r="D3180" s="34" t="s">
        <v>2256</v>
      </c>
      <c r="E3180" s="34" t="s">
        <v>2571</v>
      </c>
      <c r="F3180" s="35">
        <v>653436</v>
      </c>
      <c r="G3180" s="36" t="s">
        <v>2255</v>
      </c>
      <c r="H3180" s="35">
        <v>65344</v>
      </c>
      <c r="I3180" s="34" t="s">
        <v>2308</v>
      </c>
      <c r="J3180" s="34" t="s">
        <v>2309</v>
      </c>
      <c r="K3180" s="50">
        <f t="shared" si="216"/>
        <v>19260</v>
      </c>
      <c r="L3180" s="38">
        <f t="shared" si="214"/>
        <v>718780</v>
      </c>
      <c r="M3180" t="str">
        <f t="shared" si="215"/>
        <v/>
      </c>
    </row>
    <row r="3181" spans="1:19" hidden="1" outlineLevel="1">
      <c r="B3181" s="33">
        <v>45020</v>
      </c>
      <c r="C3181" s="34" t="s">
        <v>4849</v>
      </c>
      <c r="D3181" s="34" t="s">
        <v>2256</v>
      </c>
      <c r="E3181" s="34" t="s">
        <v>2565</v>
      </c>
      <c r="F3181" s="35">
        <v>1981535</v>
      </c>
      <c r="G3181" s="36" t="s">
        <v>2255</v>
      </c>
      <c r="H3181" s="35">
        <v>198154</v>
      </c>
      <c r="I3181" s="34" t="s">
        <v>2565</v>
      </c>
      <c r="J3181" s="34" t="s">
        <v>2566</v>
      </c>
      <c r="K3181" s="50">
        <f t="shared" si="216"/>
        <v>19261</v>
      </c>
      <c r="L3181" s="38">
        <f t="shared" si="214"/>
        <v>2179689</v>
      </c>
      <c r="M3181" t="str">
        <f t="shared" si="215"/>
        <v/>
      </c>
    </row>
    <row r="3182" spans="1:19" hidden="1" outlineLevel="1">
      <c r="B3182" s="33">
        <v>45020</v>
      </c>
      <c r="C3182" s="34" t="s">
        <v>4850</v>
      </c>
      <c r="D3182" s="34" t="s">
        <v>2256</v>
      </c>
      <c r="E3182" s="34" t="s">
        <v>4021</v>
      </c>
      <c r="F3182" s="35">
        <v>976307</v>
      </c>
      <c r="G3182" s="36" t="s">
        <v>2255</v>
      </c>
      <c r="H3182" s="35">
        <v>97631</v>
      </c>
      <c r="I3182" s="34" t="s">
        <v>2308</v>
      </c>
      <c r="J3182" s="34" t="s">
        <v>2309</v>
      </c>
      <c r="K3182" s="50">
        <f t="shared" si="216"/>
        <v>19262</v>
      </c>
      <c r="L3182" s="38">
        <f t="shared" si="214"/>
        <v>1073938</v>
      </c>
      <c r="M3182" t="str">
        <f t="shared" si="215"/>
        <v/>
      </c>
    </row>
    <row r="3183" spans="1:19" hidden="1" outlineLevel="1">
      <c r="B3183" s="33">
        <v>45020</v>
      </c>
      <c r="C3183" s="34" t="s">
        <v>4851</v>
      </c>
      <c r="D3183" s="34" t="s">
        <v>2256</v>
      </c>
      <c r="E3183" s="34" t="s">
        <v>2535</v>
      </c>
      <c r="F3183" s="35">
        <v>424200</v>
      </c>
      <c r="G3183" s="36" t="s">
        <v>2255</v>
      </c>
      <c r="H3183" s="35">
        <v>42420</v>
      </c>
      <c r="I3183" s="34" t="s">
        <v>2535</v>
      </c>
      <c r="J3183" s="34" t="s">
        <v>2536</v>
      </c>
      <c r="K3183" s="50">
        <f t="shared" si="216"/>
        <v>19264</v>
      </c>
      <c r="L3183" s="38">
        <f t="shared" si="214"/>
        <v>466620</v>
      </c>
      <c r="M3183" t="str">
        <f t="shared" si="215"/>
        <v/>
      </c>
    </row>
    <row r="3184" spans="1:19" hidden="1" outlineLevel="1">
      <c r="B3184" s="33">
        <v>45020</v>
      </c>
      <c r="C3184" s="34" t="s">
        <v>4852</v>
      </c>
      <c r="D3184" s="34" t="s">
        <v>2256</v>
      </c>
      <c r="E3184" s="34" t="s">
        <v>2991</v>
      </c>
      <c r="F3184" s="35">
        <v>3035550</v>
      </c>
      <c r="G3184" s="36" t="s">
        <v>2255</v>
      </c>
      <c r="H3184" s="35">
        <v>303555</v>
      </c>
      <c r="I3184" s="34" t="s">
        <v>2991</v>
      </c>
      <c r="J3184" s="34" t="s">
        <v>2992</v>
      </c>
      <c r="K3184" s="50">
        <f t="shared" si="216"/>
        <v>19266</v>
      </c>
      <c r="L3184" s="38">
        <f t="shared" si="214"/>
        <v>3339105</v>
      </c>
      <c r="M3184" t="str">
        <f t="shared" si="215"/>
        <v/>
      </c>
    </row>
    <row r="3185" spans="1:19">
      <c r="A3185" s="75"/>
      <c r="B3185" s="69">
        <v>45012</v>
      </c>
      <c r="C3185" s="70" t="s">
        <v>7661</v>
      </c>
      <c r="D3185" s="70" t="s">
        <v>2256</v>
      </c>
      <c r="E3185" s="70" t="s">
        <v>7662</v>
      </c>
      <c r="F3185" s="71">
        <v>3114576</v>
      </c>
      <c r="G3185" s="72" t="s">
        <v>2255</v>
      </c>
      <c r="H3185" s="71">
        <v>311458</v>
      </c>
      <c r="I3185" s="70" t="s">
        <v>4496</v>
      </c>
      <c r="J3185" s="70" t="s">
        <v>7623</v>
      </c>
      <c r="K3185" s="73">
        <f t="shared" si="216"/>
        <v>17601</v>
      </c>
      <c r="L3185" s="74">
        <f t="shared" si="214"/>
        <v>3426034</v>
      </c>
      <c r="M3185" s="75" t="str">
        <f t="shared" si="215"/>
        <v/>
      </c>
      <c r="N3185" s="75"/>
      <c r="O3185" s="75"/>
      <c r="P3185" s="75"/>
      <c r="Q3185" s="75">
        <f>+VLOOKUP(K3185,'20,04,2023'!Q$25:R$1054,2,0)</f>
        <v>3426034</v>
      </c>
      <c r="R3185" s="74">
        <f>+L3185-Q3185</f>
        <v>0</v>
      </c>
      <c r="S3185" s="75" t="s">
        <v>8324</v>
      </c>
    </row>
    <row r="3186" spans="1:19">
      <c r="A3186" s="75"/>
      <c r="B3186" s="69">
        <v>44993</v>
      </c>
      <c r="C3186" s="70" t="s">
        <v>7697</v>
      </c>
      <c r="D3186" s="70" t="s">
        <v>2256</v>
      </c>
      <c r="E3186" s="70" t="s">
        <v>7698</v>
      </c>
      <c r="F3186" s="71">
        <v>2579200</v>
      </c>
      <c r="G3186" s="72" t="s">
        <v>2255</v>
      </c>
      <c r="H3186" s="71">
        <v>257920</v>
      </c>
      <c r="I3186" s="70" t="s">
        <v>7678</v>
      </c>
      <c r="J3186" s="70" t="s">
        <v>7679</v>
      </c>
      <c r="K3186" s="73">
        <f t="shared" si="216"/>
        <v>11828</v>
      </c>
      <c r="L3186" s="74">
        <f t="shared" si="214"/>
        <v>2837120</v>
      </c>
      <c r="M3186" s="75" t="str">
        <f t="shared" si="215"/>
        <v/>
      </c>
      <c r="N3186" s="75"/>
      <c r="O3186" s="75"/>
      <c r="P3186" s="75"/>
      <c r="Q3186" s="75">
        <f>+VLOOKUP(K3186,'20,04,2023'!Q$25:R$1054,2,0)</f>
        <v>2837120</v>
      </c>
      <c r="R3186" s="74">
        <f>+L3186-Q3186</f>
        <v>0</v>
      </c>
      <c r="S3186" s="75" t="s">
        <v>8324</v>
      </c>
    </row>
    <row r="3187" spans="1:19" hidden="1" outlineLevel="1">
      <c r="B3187" s="33">
        <v>45021</v>
      </c>
      <c r="C3187" s="34" t="s">
        <v>6878</v>
      </c>
      <c r="D3187" s="34" t="s">
        <v>2961</v>
      </c>
      <c r="E3187" s="34" t="s">
        <v>6879</v>
      </c>
      <c r="F3187" s="35">
        <v>-304287</v>
      </c>
      <c r="G3187" s="36" t="s">
        <v>2255</v>
      </c>
      <c r="H3187" s="35">
        <v>-30429</v>
      </c>
      <c r="I3187" s="34" t="s">
        <v>2265</v>
      </c>
      <c r="J3187" s="34" t="s">
        <v>2266</v>
      </c>
      <c r="K3187">
        <f t="shared" si="216"/>
        <v>1267</v>
      </c>
      <c r="L3187" s="38">
        <f t="shared" si="214"/>
        <v>-334716</v>
      </c>
      <c r="M3187" t="str">
        <f t="shared" si="215"/>
        <v>HT</v>
      </c>
      <c r="Q3187" t="e">
        <f>+VLOOKUP(K3187,'22.04.2023'!O$182:P$408,2,0)</f>
        <v>#N/A</v>
      </c>
    </row>
    <row r="3188" spans="1:19" hidden="1" outlineLevel="1">
      <c r="B3188" s="33">
        <v>45021</v>
      </c>
      <c r="C3188" s="34" t="s">
        <v>6880</v>
      </c>
      <c r="D3188" s="34" t="s">
        <v>2961</v>
      </c>
      <c r="E3188" s="34" t="s">
        <v>6881</v>
      </c>
      <c r="F3188" s="35">
        <v>-475167</v>
      </c>
      <c r="G3188" s="36" t="s">
        <v>2255</v>
      </c>
      <c r="H3188" s="35">
        <v>-47517</v>
      </c>
      <c r="I3188" s="34" t="s">
        <v>2265</v>
      </c>
      <c r="J3188" s="34" t="s">
        <v>2266</v>
      </c>
      <c r="K3188">
        <f t="shared" si="216"/>
        <v>1268</v>
      </c>
      <c r="L3188" s="38">
        <f t="shared" si="214"/>
        <v>-522684</v>
      </c>
      <c r="M3188" t="str">
        <f t="shared" si="215"/>
        <v>HT</v>
      </c>
      <c r="Q3188" t="e">
        <f>+VLOOKUP(K3188,'22.04.2023'!O$182:P$408,2,0)</f>
        <v>#N/A</v>
      </c>
    </row>
    <row r="3189" spans="1:19" hidden="1" outlineLevel="1">
      <c r="B3189" s="33">
        <v>45021</v>
      </c>
      <c r="C3189" s="34" t="s">
        <v>6882</v>
      </c>
      <c r="D3189" s="34" t="s">
        <v>3460</v>
      </c>
      <c r="E3189" s="34" t="s">
        <v>6883</v>
      </c>
      <c r="F3189" s="35">
        <v>-731667</v>
      </c>
      <c r="G3189" s="36" t="s">
        <v>2255</v>
      </c>
      <c r="H3189" s="35">
        <v>-73166</v>
      </c>
      <c r="I3189" s="34" t="s">
        <v>2308</v>
      </c>
      <c r="J3189" s="34" t="s">
        <v>2309</v>
      </c>
      <c r="K3189">
        <f t="shared" si="216"/>
        <v>12083</v>
      </c>
      <c r="L3189" s="38">
        <f t="shared" si="214"/>
        <v>-804833</v>
      </c>
      <c r="M3189" t="str">
        <f t="shared" si="215"/>
        <v>HT</v>
      </c>
      <c r="Q3189" t="e">
        <f>+VLOOKUP(K3189,'22.04.2023'!O$182:P$408,2,0)</f>
        <v>#N/A</v>
      </c>
    </row>
    <row r="3190" spans="1:19" hidden="1" outlineLevel="1">
      <c r="A3190" s="75"/>
      <c r="B3190" s="69">
        <v>45021</v>
      </c>
      <c r="C3190" s="70" t="s">
        <v>6884</v>
      </c>
      <c r="D3190" s="70" t="s">
        <v>3460</v>
      </c>
      <c r="E3190" s="70" t="s">
        <v>6885</v>
      </c>
      <c r="F3190" s="71">
        <v>-729860</v>
      </c>
      <c r="G3190" s="72" t="s">
        <v>2255</v>
      </c>
      <c r="H3190" s="71">
        <v>-72987</v>
      </c>
      <c r="I3190" s="70" t="s">
        <v>2308</v>
      </c>
      <c r="J3190" s="70" t="s">
        <v>2309</v>
      </c>
      <c r="K3190" s="75">
        <f t="shared" si="216"/>
        <v>12427</v>
      </c>
      <c r="L3190" s="74">
        <f t="shared" si="214"/>
        <v>-802847</v>
      </c>
      <c r="M3190" s="75" t="str">
        <f t="shared" si="215"/>
        <v>HT</v>
      </c>
      <c r="N3190" s="75"/>
      <c r="O3190" s="75"/>
      <c r="P3190" s="75"/>
      <c r="Q3190" s="75">
        <f>+VLOOKUP(K3190,'20,04,2023'!Q$25:R$1054,2,0)</f>
        <v>-802846</v>
      </c>
      <c r="R3190" s="74">
        <f>+L3190-Q3190</f>
        <v>-1</v>
      </c>
      <c r="S3190" s="75" t="s">
        <v>8323</v>
      </c>
    </row>
    <row r="3191" spans="1:19" hidden="1" outlineLevel="1">
      <c r="B3191" s="33">
        <v>45021</v>
      </c>
      <c r="C3191" s="34" t="s">
        <v>6886</v>
      </c>
      <c r="D3191" s="34" t="s">
        <v>3460</v>
      </c>
      <c r="E3191" s="34" t="s">
        <v>6887</v>
      </c>
      <c r="F3191" s="35">
        <v>-563298</v>
      </c>
      <c r="G3191" s="36" t="s">
        <v>2255</v>
      </c>
      <c r="H3191" s="35">
        <v>-56330</v>
      </c>
      <c r="I3191" s="34" t="s">
        <v>2308</v>
      </c>
      <c r="J3191" s="34" t="s">
        <v>2309</v>
      </c>
      <c r="K3191">
        <f t="shared" si="216"/>
        <v>12480</v>
      </c>
      <c r="L3191" s="38">
        <f t="shared" si="214"/>
        <v>-619628</v>
      </c>
      <c r="M3191" t="str">
        <f t="shared" si="215"/>
        <v>HT</v>
      </c>
      <c r="Q3191" t="e">
        <f>+VLOOKUP(K3191,'22.04.2023'!O$182:P$408,2,0)</f>
        <v>#N/A</v>
      </c>
    </row>
    <row r="3192" spans="1:19" s="75" customFormat="1" hidden="1" outlineLevel="1">
      <c r="A3192"/>
      <c r="B3192" s="33">
        <v>45021</v>
      </c>
      <c r="C3192" s="34" t="s">
        <v>4855</v>
      </c>
      <c r="D3192" s="34" t="s">
        <v>3460</v>
      </c>
      <c r="E3192" s="34" t="s">
        <v>4856</v>
      </c>
      <c r="F3192" s="35">
        <v>-653901</v>
      </c>
      <c r="G3192" s="36" t="s">
        <v>2255</v>
      </c>
      <c r="H3192" s="35">
        <v>-65390</v>
      </c>
      <c r="I3192" s="34" t="s">
        <v>2308</v>
      </c>
      <c r="J3192" s="34" t="s">
        <v>2309</v>
      </c>
      <c r="K3192">
        <f t="shared" si="216"/>
        <v>12526</v>
      </c>
      <c r="L3192" s="38">
        <f t="shared" si="214"/>
        <v>-719291</v>
      </c>
      <c r="M3192" t="str">
        <f t="shared" si="215"/>
        <v>HT</v>
      </c>
      <c r="N3192"/>
      <c r="O3192"/>
      <c r="P3192"/>
      <c r="Q3192" t="e">
        <f>+VLOOKUP(K3192,'22.04.2023'!O$182:P$408,2,0)</f>
        <v>#N/A</v>
      </c>
      <c r="R3192"/>
      <c r="S3192"/>
    </row>
    <row r="3193" spans="1:19" hidden="1" outlineLevel="1">
      <c r="B3193" s="33">
        <v>45021</v>
      </c>
      <c r="C3193" s="34" t="s">
        <v>4857</v>
      </c>
      <c r="D3193" s="34" t="s">
        <v>2256</v>
      </c>
      <c r="E3193" s="34" t="s">
        <v>3477</v>
      </c>
      <c r="F3193" s="35">
        <v>910040</v>
      </c>
      <c r="G3193" s="36" t="s">
        <v>2255</v>
      </c>
      <c r="H3193" s="35">
        <v>91004</v>
      </c>
      <c r="I3193" s="34" t="s">
        <v>2308</v>
      </c>
      <c r="J3193" s="34" t="s">
        <v>2309</v>
      </c>
      <c r="K3193" s="50">
        <f t="shared" si="216"/>
        <v>19276</v>
      </c>
      <c r="L3193" s="38">
        <f t="shared" si="214"/>
        <v>1001044</v>
      </c>
      <c r="M3193" t="str">
        <f t="shared" si="215"/>
        <v/>
      </c>
    </row>
    <row r="3194" spans="1:19" s="75" customFormat="1" hidden="1" outlineLevel="1">
      <c r="A3194"/>
      <c r="B3194" s="33">
        <v>45021</v>
      </c>
      <c r="C3194" s="34" t="s">
        <v>4858</v>
      </c>
      <c r="D3194" s="34" t="s">
        <v>2256</v>
      </c>
      <c r="E3194" s="34" t="s">
        <v>3479</v>
      </c>
      <c r="F3194" s="35">
        <v>811387</v>
      </c>
      <c r="G3194" s="36" t="s">
        <v>2255</v>
      </c>
      <c r="H3194" s="35">
        <v>81139</v>
      </c>
      <c r="I3194" s="34" t="s">
        <v>2308</v>
      </c>
      <c r="J3194" s="34" t="s">
        <v>2309</v>
      </c>
      <c r="K3194" s="50">
        <f t="shared" si="216"/>
        <v>19277</v>
      </c>
      <c r="L3194" s="38">
        <f t="shared" si="214"/>
        <v>892526</v>
      </c>
      <c r="M3194" t="str">
        <f t="shared" si="215"/>
        <v/>
      </c>
      <c r="N3194"/>
      <c r="O3194"/>
      <c r="P3194"/>
      <c r="Q3194"/>
      <c r="R3194"/>
      <c r="S3194"/>
    </row>
    <row r="3195" spans="1:19" hidden="1" outlineLevel="1">
      <c r="B3195" s="33">
        <v>45021</v>
      </c>
      <c r="C3195" s="34" t="s">
        <v>4859</v>
      </c>
      <c r="D3195" s="34" t="s">
        <v>2256</v>
      </c>
      <c r="E3195" s="34" t="s">
        <v>3479</v>
      </c>
      <c r="F3195" s="35">
        <v>519120</v>
      </c>
      <c r="G3195" s="36" t="s">
        <v>2255</v>
      </c>
      <c r="H3195" s="35">
        <v>51912</v>
      </c>
      <c r="I3195" s="34" t="s">
        <v>2308</v>
      </c>
      <c r="J3195" s="34" t="s">
        <v>2309</v>
      </c>
      <c r="K3195" s="50">
        <f t="shared" si="216"/>
        <v>19278</v>
      </c>
      <c r="L3195" s="38">
        <f t="shared" si="214"/>
        <v>571032</v>
      </c>
      <c r="M3195" t="str">
        <f t="shared" si="215"/>
        <v/>
      </c>
    </row>
    <row r="3196" spans="1:19" s="75" customFormat="1" hidden="1" outlineLevel="1">
      <c r="A3196"/>
      <c r="B3196" s="33">
        <v>45021</v>
      </c>
      <c r="C3196" s="34" t="s">
        <v>4860</v>
      </c>
      <c r="D3196" s="34" t="s">
        <v>2256</v>
      </c>
      <c r="E3196" s="34" t="s">
        <v>3545</v>
      </c>
      <c r="F3196" s="35">
        <v>1170232</v>
      </c>
      <c r="G3196" s="36" t="s">
        <v>2255</v>
      </c>
      <c r="H3196" s="35">
        <v>117023</v>
      </c>
      <c r="I3196" s="34" t="s">
        <v>2308</v>
      </c>
      <c r="J3196" s="34" t="s">
        <v>2309</v>
      </c>
      <c r="K3196" s="50">
        <f t="shared" si="216"/>
        <v>19280</v>
      </c>
      <c r="L3196" s="38">
        <f t="shared" si="214"/>
        <v>1287255</v>
      </c>
      <c r="M3196" t="str">
        <f t="shared" si="215"/>
        <v/>
      </c>
      <c r="N3196"/>
      <c r="O3196"/>
      <c r="P3196"/>
      <c r="Q3196"/>
      <c r="R3196"/>
      <c r="S3196"/>
    </row>
    <row r="3197" spans="1:19" s="75" customFormat="1" collapsed="1">
      <c r="A3197"/>
      <c r="B3197" s="33">
        <v>44942</v>
      </c>
      <c r="C3197" s="34" t="s">
        <v>7808</v>
      </c>
      <c r="D3197" s="34" t="s">
        <v>2256</v>
      </c>
      <c r="E3197" s="34"/>
      <c r="F3197" s="35">
        <v>0</v>
      </c>
      <c r="G3197" s="36" t="s">
        <v>2255</v>
      </c>
      <c r="H3197" s="35">
        <v>0</v>
      </c>
      <c r="I3197" s="34" t="s">
        <v>2434</v>
      </c>
      <c r="J3197" s="34" t="s">
        <v>7809</v>
      </c>
      <c r="K3197" s="50">
        <f t="shared" si="216"/>
        <v>1702</v>
      </c>
      <c r="L3197" s="38">
        <f t="shared" si="214"/>
        <v>0</v>
      </c>
      <c r="M3197" t="str">
        <f t="shared" si="215"/>
        <v/>
      </c>
      <c r="N3197"/>
      <c r="O3197"/>
      <c r="P3197"/>
      <c r="Q3197"/>
      <c r="R3197" s="38">
        <f>+L3197-Q3197</f>
        <v>0</v>
      </c>
      <c r="S3197"/>
    </row>
    <row r="3198" spans="1:19" hidden="1" outlineLevel="1">
      <c r="B3198" s="33">
        <v>45021</v>
      </c>
      <c r="C3198" s="34" t="s">
        <v>4862</v>
      </c>
      <c r="D3198" s="34" t="s">
        <v>2256</v>
      </c>
      <c r="E3198" s="34" t="s">
        <v>3382</v>
      </c>
      <c r="F3198" s="35">
        <v>950787</v>
      </c>
      <c r="G3198" s="36" t="s">
        <v>2255</v>
      </c>
      <c r="H3198" s="35">
        <v>95079</v>
      </c>
      <c r="I3198" s="34" t="s">
        <v>2308</v>
      </c>
      <c r="J3198" s="34" t="s">
        <v>2309</v>
      </c>
      <c r="K3198" s="50">
        <f t="shared" si="216"/>
        <v>19282</v>
      </c>
      <c r="L3198" s="38">
        <f t="shared" si="214"/>
        <v>1045866</v>
      </c>
      <c r="M3198" t="str">
        <f t="shared" si="215"/>
        <v/>
      </c>
    </row>
    <row r="3199" spans="1:19" s="75" customFormat="1" hidden="1" outlineLevel="1">
      <c r="A3199"/>
      <c r="B3199" s="33">
        <v>45021</v>
      </c>
      <c r="C3199" s="34" t="s">
        <v>4863</v>
      </c>
      <c r="D3199" s="34" t="s">
        <v>2256</v>
      </c>
      <c r="E3199" s="34" t="s">
        <v>3786</v>
      </c>
      <c r="F3199" s="35">
        <v>373296</v>
      </c>
      <c r="G3199" s="36" t="s">
        <v>2255</v>
      </c>
      <c r="H3199" s="35">
        <v>37330</v>
      </c>
      <c r="I3199" s="34" t="s">
        <v>2308</v>
      </c>
      <c r="J3199" s="34" t="s">
        <v>2309</v>
      </c>
      <c r="K3199" s="50">
        <f t="shared" si="216"/>
        <v>19283</v>
      </c>
      <c r="L3199" s="38">
        <f t="shared" si="214"/>
        <v>410626</v>
      </c>
      <c r="M3199" t="str">
        <f t="shared" si="215"/>
        <v/>
      </c>
      <c r="N3199"/>
      <c r="O3199"/>
      <c r="P3199"/>
      <c r="Q3199"/>
      <c r="R3199"/>
      <c r="S3199"/>
    </row>
    <row r="3200" spans="1:19" s="75" customFormat="1" collapsed="1">
      <c r="B3200" s="69">
        <v>45012</v>
      </c>
      <c r="C3200" s="70" t="s">
        <v>7824</v>
      </c>
      <c r="D3200" s="70" t="s">
        <v>2256</v>
      </c>
      <c r="E3200" s="70" t="s">
        <v>7825</v>
      </c>
      <c r="F3200" s="71">
        <v>1364462</v>
      </c>
      <c r="G3200" s="72" t="s">
        <v>2255</v>
      </c>
      <c r="H3200" s="71">
        <v>136446</v>
      </c>
      <c r="I3200" s="70" t="s">
        <v>2434</v>
      </c>
      <c r="J3200" s="70" t="s">
        <v>7809</v>
      </c>
      <c r="K3200" s="73">
        <f t="shared" si="216"/>
        <v>17599</v>
      </c>
      <c r="L3200" s="74">
        <f t="shared" si="214"/>
        <v>1500908</v>
      </c>
      <c r="M3200" s="75" t="str">
        <f t="shared" si="215"/>
        <v/>
      </c>
      <c r="Q3200" s="75">
        <f>+VLOOKUP(K3200,'20,04,2023'!Q$25:R$1054,2,0)</f>
        <v>1500908</v>
      </c>
      <c r="R3200" s="74">
        <f>+L3200-Q3200</f>
        <v>0</v>
      </c>
      <c r="S3200" s="75" t="s">
        <v>8324</v>
      </c>
    </row>
    <row r="3201" spans="1:19">
      <c r="A3201" s="75"/>
      <c r="B3201" s="69">
        <v>44993</v>
      </c>
      <c r="C3201" s="70" t="s">
        <v>7841</v>
      </c>
      <c r="D3201" s="70" t="s">
        <v>2256</v>
      </c>
      <c r="E3201" s="70" t="s">
        <v>7842</v>
      </c>
      <c r="F3201" s="71">
        <v>1853080</v>
      </c>
      <c r="G3201" s="72" t="s">
        <v>2255</v>
      </c>
      <c r="H3201" s="71">
        <v>185308</v>
      </c>
      <c r="I3201" s="70" t="s">
        <v>7833</v>
      </c>
      <c r="J3201" s="70" t="s">
        <v>7834</v>
      </c>
      <c r="K3201" s="73">
        <f t="shared" si="216"/>
        <v>11780</v>
      </c>
      <c r="L3201" s="74">
        <f t="shared" si="214"/>
        <v>2038388</v>
      </c>
      <c r="M3201" s="75" t="str">
        <f t="shared" si="215"/>
        <v/>
      </c>
      <c r="N3201" s="75"/>
      <c r="O3201" s="75"/>
      <c r="P3201" s="75"/>
      <c r="Q3201" s="75">
        <f>+VLOOKUP(K3201,'20,04,2023'!Q$25:R$1054,2,0)</f>
        <v>2038388</v>
      </c>
      <c r="R3201" s="74">
        <f>+L3201-Q3201</f>
        <v>0</v>
      </c>
      <c r="S3201" s="75" t="s">
        <v>8324</v>
      </c>
    </row>
    <row r="3202" spans="1:19" hidden="1" outlineLevel="1">
      <c r="B3202" s="33">
        <v>45021</v>
      </c>
      <c r="C3202" s="34" t="s">
        <v>4866</v>
      </c>
      <c r="D3202" s="34" t="s">
        <v>2256</v>
      </c>
      <c r="E3202" s="34" t="s">
        <v>4106</v>
      </c>
      <c r="F3202" s="35">
        <v>1342418</v>
      </c>
      <c r="G3202" s="36" t="s">
        <v>2255</v>
      </c>
      <c r="H3202" s="35">
        <v>134242</v>
      </c>
      <c r="I3202" s="34" t="s">
        <v>2308</v>
      </c>
      <c r="J3202" s="34" t="s">
        <v>2309</v>
      </c>
      <c r="K3202" s="50">
        <f t="shared" si="216"/>
        <v>19288</v>
      </c>
      <c r="L3202" s="38">
        <f t="shared" si="214"/>
        <v>1476660</v>
      </c>
      <c r="M3202" t="str">
        <f t="shared" si="215"/>
        <v/>
      </c>
    </row>
    <row r="3203" spans="1:19" hidden="1" outlineLevel="1">
      <c r="B3203" s="33">
        <v>45021</v>
      </c>
      <c r="C3203" s="34" t="s">
        <v>4867</v>
      </c>
      <c r="D3203" s="34" t="s">
        <v>2256</v>
      </c>
      <c r="E3203" s="34" t="s">
        <v>2406</v>
      </c>
      <c r="F3203" s="35">
        <v>962485</v>
      </c>
      <c r="G3203" s="36" t="s">
        <v>2255</v>
      </c>
      <c r="H3203" s="35">
        <v>96249</v>
      </c>
      <c r="I3203" s="34" t="s">
        <v>2406</v>
      </c>
      <c r="J3203" s="34" t="s">
        <v>2407</v>
      </c>
      <c r="K3203" s="50">
        <f t="shared" si="216"/>
        <v>19290</v>
      </c>
      <c r="L3203" s="38">
        <f t="shared" si="214"/>
        <v>1058734</v>
      </c>
      <c r="M3203" t="str">
        <f t="shared" si="215"/>
        <v/>
      </c>
    </row>
    <row r="3204" spans="1:19" hidden="1" outlineLevel="1">
      <c r="B3204" s="33">
        <v>45021</v>
      </c>
      <c r="C3204" s="34" t="s">
        <v>6888</v>
      </c>
      <c r="D3204" s="34" t="s">
        <v>2256</v>
      </c>
      <c r="E3204" s="34" t="s">
        <v>6889</v>
      </c>
      <c r="F3204" s="35">
        <v>367155</v>
      </c>
      <c r="G3204" s="36" t="s">
        <v>2255</v>
      </c>
      <c r="H3204" s="35">
        <v>36716</v>
      </c>
      <c r="I3204" s="34" t="s">
        <v>2308</v>
      </c>
      <c r="J3204" s="34" t="s">
        <v>2309</v>
      </c>
      <c r="K3204" s="50">
        <f t="shared" si="216"/>
        <v>19291</v>
      </c>
      <c r="L3204" s="38">
        <f t="shared" ref="L3204:L3267" si="217">+F3204+H3204</f>
        <v>403871</v>
      </c>
      <c r="M3204" t="str">
        <f t="shared" ref="M3204:M3267" si="218">+IF(L3204&gt;=0,"","HT")</f>
        <v/>
      </c>
    </row>
    <row r="3205" spans="1:19" collapsed="1">
      <c r="A3205" s="75"/>
      <c r="B3205" s="69">
        <v>44967</v>
      </c>
      <c r="C3205" s="70" t="s">
        <v>7872</v>
      </c>
      <c r="D3205" s="70" t="s">
        <v>2256</v>
      </c>
      <c r="E3205" s="70" t="s">
        <v>7873</v>
      </c>
      <c r="F3205" s="71">
        <v>2758000</v>
      </c>
      <c r="G3205" s="72" t="s">
        <v>2255</v>
      </c>
      <c r="H3205" s="71">
        <v>275800</v>
      </c>
      <c r="I3205" s="70" t="s">
        <v>7850</v>
      </c>
      <c r="J3205" s="70" t="s">
        <v>7851</v>
      </c>
      <c r="K3205" s="73">
        <f t="shared" si="216"/>
        <v>3769</v>
      </c>
      <c r="L3205" s="74">
        <f t="shared" si="217"/>
        <v>3033800</v>
      </c>
      <c r="M3205" s="75" t="str">
        <f t="shared" si="218"/>
        <v/>
      </c>
      <c r="N3205" s="75"/>
      <c r="O3205" s="75"/>
      <c r="P3205" s="75"/>
      <c r="Q3205" s="75">
        <f>+VLOOKUP(K3205,'20,04,2023'!Q$25:R$1054,2,0)</f>
        <v>3033800</v>
      </c>
      <c r="R3205" s="74">
        <f>+L3205-Q3205</f>
        <v>0</v>
      </c>
      <c r="S3205" s="75" t="s">
        <v>8324</v>
      </c>
    </row>
    <row r="3206" spans="1:19">
      <c r="A3206" s="75"/>
      <c r="B3206" s="69">
        <v>44971</v>
      </c>
      <c r="C3206" s="70" t="s">
        <v>7878</v>
      </c>
      <c r="D3206" s="70" t="s">
        <v>2256</v>
      </c>
      <c r="E3206" s="70" t="s">
        <v>7879</v>
      </c>
      <c r="F3206" s="71">
        <v>2888927</v>
      </c>
      <c r="G3206" s="72" t="s">
        <v>2255</v>
      </c>
      <c r="H3206" s="71">
        <v>288893</v>
      </c>
      <c r="I3206" s="70" t="s">
        <v>7850</v>
      </c>
      <c r="J3206" s="70" t="s">
        <v>7851</v>
      </c>
      <c r="K3206" s="73">
        <f t="shared" si="216"/>
        <v>4075</v>
      </c>
      <c r="L3206" s="74">
        <f t="shared" si="217"/>
        <v>3177820</v>
      </c>
      <c r="M3206" s="75" t="str">
        <f t="shared" si="218"/>
        <v/>
      </c>
      <c r="N3206" s="75"/>
      <c r="O3206" s="75"/>
      <c r="P3206" s="75"/>
      <c r="Q3206" s="75">
        <f>+VLOOKUP(K3206,'20,04,2023'!Q$25:R$1054,2,0)</f>
        <v>3177820</v>
      </c>
      <c r="R3206" s="74">
        <f>+L3206-Q3206</f>
        <v>0</v>
      </c>
      <c r="S3206" s="75" t="s">
        <v>8324</v>
      </c>
    </row>
    <row r="3207" spans="1:19" hidden="1" outlineLevel="1">
      <c r="B3207" s="33">
        <v>45021</v>
      </c>
      <c r="C3207" s="34" t="s">
        <v>4870</v>
      </c>
      <c r="D3207" s="34" t="s">
        <v>2256</v>
      </c>
      <c r="E3207" s="34" t="s">
        <v>4045</v>
      </c>
      <c r="F3207" s="35">
        <v>878583</v>
      </c>
      <c r="G3207" s="36" t="s">
        <v>2255</v>
      </c>
      <c r="H3207" s="35">
        <v>87858</v>
      </c>
      <c r="I3207" s="34" t="s">
        <v>2308</v>
      </c>
      <c r="J3207" s="34" t="s">
        <v>2309</v>
      </c>
      <c r="K3207" s="50">
        <f t="shared" si="216"/>
        <v>19296</v>
      </c>
      <c r="L3207" s="38">
        <f t="shared" si="217"/>
        <v>966441</v>
      </c>
      <c r="M3207" t="str">
        <f t="shared" si="218"/>
        <v/>
      </c>
    </row>
    <row r="3208" spans="1:19" hidden="1" outlineLevel="1">
      <c r="B3208" s="33">
        <v>45021</v>
      </c>
      <c r="C3208" s="34" t="s">
        <v>4871</v>
      </c>
      <c r="D3208" s="34" t="s">
        <v>2256</v>
      </c>
      <c r="E3208" s="34" t="s">
        <v>3572</v>
      </c>
      <c r="F3208" s="35">
        <v>1528105</v>
      </c>
      <c r="G3208" s="36" t="s">
        <v>2255</v>
      </c>
      <c r="H3208" s="35">
        <v>152811</v>
      </c>
      <c r="I3208" s="34" t="s">
        <v>2308</v>
      </c>
      <c r="J3208" s="34" t="s">
        <v>2309</v>
      </c>
      <c r="K3208" s="50">
        <f t="shared" si="216"/>
        <v>19297</v>
      </c>
      <c r="L3208" s="38">
        <f t="shared" si="217"/>
        <v>1680916</v>
      </c>
      <c r="M3208" t="str">
        <f t="shared" si="218"/>
        <v/>
      </c>
    </row>
    <row r="3209" spans="1:19" hidden="1" outlineLevel="1">
      <c r="B3209" s="33">
        <v>45021</v>
      </c>
      <c r="C3209" s="34" t="s">
        <v>4872</v>
      </c>
      <c r="D3209" s="34" t="s">
        <v>2256</v>
      </c>
      <c r="E3209" s="34" t="s">
        <v>4873</v>
      </c>
      <c r="F3209" s="35">
        <v>398493</v>
      </c>
      <c r="G3209" s="36" t="s">
        <v>2255</v>
      </c>
      <c r="H3209" s="35">
        <v>39849</v>
      </c>
      <c r="I3209" s="34" t="s">
        <v>2308</v>
      </c>
      <c r="J3209" s="34" t="s">
        <v>2309</v>
      </c>
      <c r="K3209" s="50">
        <f t="shared" si="216"/>
        <v>19298</v>
      </c>
      <c r="L3209" s="38">
        <f t="shared" si="217"/>
        <v>438342</v>
      </c>
      <c r="M3209" t="str">
        <f t="shared" si="218"/>
        <v/>
      </c>
    </row>
    <row r="3210" spans="1:19" hidden="1" outlineLevel="1">
      <c r="B3210" s="33">
        <v>45021</v>
      </c>
      <c r="C3210" s="34" t="s">
        <v>4874</v>
      </c>
      <c r="D3210" s="34" t="s">
        <v>2256</v>
      </c>
      <c r="E3210" s="34" t="s">
        <v>4875</v>
      </c>
      <c r="F3210" s="35">
        <v>1925871</v>
      </c>
      <c r="G3210" s="36" t="s">
        <v>2255</v>
      </c>
      <c r="H3210" s="35">
        <v>192587</v>
      </c>
      <c r="I3210" s="34" t="s">
        <v>2308</v>
      </c>
      <c r="J3210" s="34" t="s">
        <v>2309</v>
      </c>
      <c r="K3210" s="50">
        <f t="shared" si="216"/>
        <v>19300</v>
      </c>
      <c r="L3210" s="38">
        <f t="shared" si="217"/>
        <v>2118458</v>
      </c>
      <c r="M3210" t="str">
        <f t="shared" si="218"/>
        <v/>
      </c>
    </row>
    <row r="3211" spans="1:19" hidden="1" outlineLevel="1">
      <c r="B3211" s="33">
        <v>45021</v>
      </c>
      <c r="C3211" s="34" t="s">
        <v>4876</v>
      </c>
      <c r="D3211" s="34" t="s">
        <v>2256</v>
      </c>
      <c r="E3211" s="34" t="s">
        <v>4877</v>
      </c>
      <c r="F3211" s="35">
        <v>519120</v>
      </c>
      <c r="G3211" s="36" t="s">
        <v>2255</v>
      </c>
      <c r="H3211" s="35">
        <v>51912</v>
      </c>
      <c r="I3211" s="34" t="s">
        <v>2308</v>
      </c>
      <c r="J3211" s="34" t="s">
        <v>2309</v>
      </c>
      <c r="K3211" s="50">
        <f t="shared" si="216"/>
        <v>19301</v>
      </c>
      <c r="L3211" s="38">
        <f t="shared" si="217"/>
        <v>571032</v>
      </c>
      <c r="M3211" t="str">
        <f t="shared" si="218"/>
        <v/>
      </c>
    </row>
    <row r="3212" spans="1:19" hidden="1" outlineLevel="1">
      <c r="B3212" s="33">
        <v>45021</v>
      </c>
      <c r="C3212" s="34" t="s">
        <v>4878</v>
      </c>
      <c r="D3212" s="34" t="s">
        <v>2256</v>
      </c>
      <c r="E3212" s="34" t="s">
        <v>4068</v>
      </c>
      <c r="F3212" s="35">
        <v>901057</v>
      </c>
      <c r="G3212" s="36" t="s">
        <v>2255</v>
      </c>
      <c r="H3212" s="35">
        <v>90106</v>
      </c>
      <c r="I3212" s="34" t="s">
        <v>2308</v>
      </c>
      <c r="J3212" s="34" t="s">
        <v>2309</v>
      </c>
      <c r="K3212" s="50">
        <f t="shared" si="216"/>
        <v>19302</v>
      </c>
      <c r="L3212" s="38">
        <f t="shared" si="217"/>
        <v>991163</v>
      </c>
      <c r="M3212" t="str">
        <f t="shared" si="218"/>
        <v/>
      </c>
    </row>
    <row r="3213" spans="1:19" hidden="1" outlineLevel="1">
      <c r="B3213" s="33">
        <v>45021</v>
      </c>
      <c r="C3213" s="34" t="s">
        <v>4879</v>
      </c>
      <c r="D3213" s="34" t="s">
        <v>2256</v>
      </c>
      <c r="E3213" s="34" t="s">
        <v>3396</v>
      </c>
      <c r="F3213" s="35">
        <v>555290</v>
      </c>
      <c r="G3213" s="36" t="s">
        <v>2255</v>
      </c>
      <c r="H3213" s="35">
        <v>55529</v>
      </c>
      <c r="I3213" s="34" t="s">
        <v>2308</v>
      </c>
      <c r="J3213" s="34" t="s">
        <v>2309</v>
      </c>
      <c r="K3213" s="50">
        <f t="shared" si="216"/>
        <v>19308</v>
      </c>
      <c r="L3213" s="38">
        <f t="shared" si="217"/>
        <v>610819</v>
      </c>
      <c r="M3213" t="str">
        <f t="shared" si="218"/>
        <v/>
      </c>
    </row>
    <row r="3214" spans="1:19" hidden="1" outlineLevel="1">
      <c r="B3214" s="33">
        <v>45021</v>
      </c>
      <c r="C3214" s="34" t="s">
        <v>4880</v>
      </c>
      <c r="D3214" s="34" t="s">
        <v>2256</v>
      </c>
      <c r="E3214" s="34" t="s">
        <v>3396</v>
      </c>
      <c r="F3214" s="35">
        <v>254520</v>
      </c>
      <c r="G3214" s="36" t="s">
        <v>2255</v>
      </c>
      <c r="H3214" s="35">
        <v>25452</v>
      </c>
      <c r="I3214" s="34" t="s">
        <v>2308</v>
      </c>
      <c r="J3214" s="34" t="s">
        <v>2309</v>
      </c>
      <c r="K3214" s="50">
        <f t="shared" si="216"/>
        <v>19309</v>
      </c>
      <c r="L3214" s="38">
        <f t="shared" si="217"/>
        <v>279972</v>
      </c>
      <c r="M3214" t="str">
        <f t="shared" si="218"/>
        <v/>
      </c>
    </row>
    <row r="3215" spans="1:19" hidden="1" outlineLevel="1">
      <c r="B3215" s="33">
        <v>45021</v>
      </c>
      <c r="C3215" s="34" t="s">
        <v>4881</v>
      </c>
      <c r="D3215" s="34" t="s">
        <v>2256</v>
      </c>
      <c r="E3215" s="34" t="s">
        <v>2603</v>
      </c>
      <c r="F3215" s="35">
        <v>865200</v>
      </c>
      <c r="G3215" s="36" t="s">
        <v>2255</v>
      </c>
      <c r="H3215" s="35">
        <v>86520</v>
      </c>
      <c r="I3215" s="34" t="s">
        <v>2603</v>
      </c>
      <c r="J3215" s="34" t="s">
        <v>2604</v>
      </c>
      <c r="K3215" s="50">
        <f t="shared" si="216"/>
        <v>19329</v>
      </c>
      <c r="L3215" s="38">
        <f t="shared" si="217"/>
        <v>951720</v>
      </c>
      <c r="M3215" t="str">
        <f t="shared" si="218"/>
        <v/>
      </c>
    </row>
    <row r="3216" spans="1:19" hidden="1" outlineLevel="1">
      <c r="B3216" s="33">
        <v>45021</v>
      </c>
      <c r="C3216" s="34" t="s">
        <v>4882</v>
      </c>
      <c r="D3216" s="34" t="s">
        <v>2256</v>
      </c>
      <c r="E3216" s="34" t="s">
        <v>2609</v>
      </c>
      <c r="F3216" s="35">
        <v>3689780</v>
      </c>
      <c r="G3216" s="36" t="s">
        <v>2255</v>
      </c>
      <c r="H3216" s="35">
        <v>368978</v>
      </c>
      <c r="I3216" s="34" t="s">
        <v>2609</v>
      </c>
      <c r="J3216" s="34" t="s">
        <v>2610</v>
      </c>
      <c r="K3216" s="50">
        <f t="shared" si="216"/>
        <v>19330</v>
      </c>
      <c r="L3216" s="38">
        <f t="shared" si="217"/>
        <v>4058758</v>
      </c>
      <c r="M3216" t="str">
        <f t="shared" si="218"/>
        <v/>
      </c>
    </row>
    <row r="3217" spans="1:19" collapsed="1">
      <c r="A3217" s="75"/>
      <c r="B3217" s="69">
        <v>45006</v>
      </c>
      <c r="C3217" s="70" t="s">
        <v>7932</v>
      </c>
      <c r="D3217" s="70" t="s">
        <v>2256</v>
      </c>
      <c r="E3217" s="70" t="s">
        <v>7933</v>
      </c>
      <c r="F3217" s="71">
        <v>881172</v>
      </c>
      <c r="G3217" s="72" t="s">
        <v>2255</v>
      </c>
      <c r="H3217" s="71">
        <v>88117</v>
      </c>
      <c r="I3217" s="70" t="s">
        <v>7920</v>
      </c>
      <c r="J3217" s="70" t="s">
        <v>7921</v>
      </c>
      <c r="K3217" s="73">
        <f t="shared" si="216"/>
        <v>15828</v>
      </c>
      <c r="L3217" s="74">
        <f t="shared" si="217"/>
        <v>969289</v>
      </c>
      <c r="M3217" s="75" t="str">
        <f t="shared" si="218"/>
        <v/>
      </c>
      <c r="N3217" s="75"/>
      <c r="O3217" s="75"/>
      <c r="P3217" s="75"/>
      <c r="Q3217" s="75">
        <f>+VLOOKUP(K3217,'20,04,2023'!Q$25:R$1054,2,0)</f>
        <v>969289</v>
      </c>
      <c r="R3217" s="74">
        <f>+L3217-Q3217</f>
        <v>0</v>
      </c>
      <c r="S3217" s="75" t="s">
        <v>8324</v>
      </c>
    </row>
    <row r="3218" spans="1:19" s="75" customFormat="1" hidden="1" outlineLevel="1">
      <c r="A3218"/>
      <c r="B3218" s="33">
        <v>45021</v>
      </c>
      <c r="C3218" s="34" t="s">
        <v>4884</v>
      </c>
      <c r="D3218" s="34" t="s">
        <v>2256</v>
      </c>
      <c r="E3218" s="34" t="s">
        <v>2591</v>
      </c>
      <c r="F3218" s="35">
        <v>458425</v>
      </c>
      <c r="G3218" s="36" t="s">
        <v>2255</v>
      </c>
      <c r="H3218" s="35">
        <v>45843</v>
      </c>
      <c r="I3218" s="34" t="s">
        <v>2591</v>
      </c>
      <c r="J3218" s="34" t="s">
        <v>2592</v>
      </c>
      <c r="K3218" s="50">
        <f t="shared" si="216"/>
        <v>19332</v>
      </c>
      <c r="L3218" s="38">
        <f t="shared" si="217"/>
        <v>504268</v>
      </c>
      <c r="M3218" t="str">
        <f t="shared" si="218"/>
        <v/>
      </c>
      <c r="N3218"/>
      <c r="O3218"/>
      <c r="P3218"/>
      <c r="Q3218"/>
      <c r="R3218"/>
      <c r="S3218"/>
    </row>
    <row r="3219" spans="1:19" s="75" customFormat="1" hidden="1" outlineLevel="1">
      <c r="A3219"/>
      <c r="B3219" s="33">
        <v>45021</v>
      </c>
      <c r="C3219" s="34" t="s">
        <v>4885</v>
      </c>
      <c r="D3219" s="34" t="s">
        <v>2256</v>
      </c>
      <c r="E3219" s="34" t="s">
        <v>2603</v>
      </c>
      <c r="F3219" s="35">
        <v>1517775</v>
      </c>
      <c r="G3219" s="36" t="s">
        <v>2255</v>
      </c>
      <c r="H3219" s="35">
        <v>151778</v>
      </c>
      <c r="I3219" s="34" t="s">
        <v>2603</v>
      </c>
      <c r="J3219" s="34" t="s">
        <v>2604</v>
      </c>
      <c r="K3219" s="50">
        <f t="shared" si="216"/>
        <v>19334</v>
      </c>
      <c r="L3219" s="38">
        <f t="shared" si="217"/>
        <v>1669553</v>
      </c>
      <c r="M3219" t="str">
        <f t="shared" si="218"/>
        <v/>
      </c>
      <c r="N3219"/>
      <c r="O3219"/>
      <c r="P3219"/>
      <c r="Q3219"/>
      <c r="R3219"/>
      <c r="S3219"/>
    </row>
    <row r="3220" spans="1:19" s="75" customFormat="1" hidden="1" outlineLevel="1">
      <c r="A3220"/>
      <c r="B3220" s="33">
        <v>45021</v>
      </c>
      <c r="C3220" s="34" t="s">
        <v>4886</v>
      </c>
      <c r="D3220" s="34" t="s">
        <v>2256</v>
      </c>
      <c r="E3220" s="34" t="s">
        <v>2617</v>
      </c>
      <c r="F3220" s="35">
        <v>3537370</v>
      </c>
      <c r="G3220" s="36" t="s">
        <v>2255</v>
      </c>
      <c r="H3220" s="35">
        <v>353737</v>
      </c>
      <c r="I3220" s="34" t="s">
        <v>2617</v>
      </c>
      <c r="J3220" s="34" t="s">
        <v>2618</v>
      </c>
      <c r="K3220" s="50">
        <f t="shared" si="216"/>
        <v>19336</v>
      </c>
      <c r="L3220" s="38">
        <f t="shared" si="217"/>
        <v>3891107</v>
      </c>
      <c r="M3220" t="str">
        <f t="shared" si="218"/>
        <v/>
      </c>
      <c r="N3220"/>
      <c r="O3220"/>
      <c r="P3220"/>
      <c r="Q3220"/>
      <c r="R3220"/>
      <c r="S3220"/>
    </row>
    <row r="3221" spans="1:19" s="75" customFormat="1" hidden="1" outlineLevel="1">
      <c r="A3221"/>
      <c r="B3221" s="33">
        <v>45021</v>
      </c>
      <c r="C3221" s="34" t="s">
        <v>4887</v>
      </c>
      <c r="D3221" s="34" t="s">
        <v>2256</v>
      </c>
      <c r="E3221" s="34" t="s">
        <v>2621</v>
      </c>
      <c r="F3221" s="35">
        <v>2202930</v>
      </c>
      <c r="G3221" s="36" t="s">
        <v>2255</v>
      </c>
      <c r="H3221" s="35">
        <v>220293</v>
      </c>
      <c r="I3221" s="34" t="s">
        <v>2621</v>
      </c>
      <c r="J3221" s="34" t="s">
        <v>2622</v>
      </c>
      <c r="K3221" s="50">
        <f t="shared" si="216"/>
        <v>19337</v>
      </c>
      <c r="L3221" s="38">
        <f t="shared" si="217"/>
        <v>2423223</v>
      </c>
      <c r="M3221" t="str">
        <f t="shared" si="218"/>
        <v/>
      </c>
      <c r="N3221"/>
      <c r="O3221"/>
      <c r="P3221"/>
      <c r="Q3221"/>
      <c r="R3221"/>
      <c r="S3221"/>
    </row>
    <row r="3222" spans="1:19" s="75" customFormat="1" hidden="1" outlineLevel="1">
      <c r="A3222"/>
      <c r="B3222" s="33">
        <v>45021</v>
      </c>
      <c r="C3222" s="34" t="s">
        <v>4888</v>
      </c>
      <c r="D3222" s="34" t="s">
        <v>2256</v>
      </c>
      <c r="E3222" s="34" t="s">
        <v>2625</v>
      </c>
      <c r="F3222" s="35">
        <v>917258</v>
      </c>
      <c r="G3222" s="36" t="s">
        <v>2255</v>
      </c>
      <c r="H3222" s="35">
        <v>91726</v>
      </c>
      <c r="I3222" s="34" t="s">
        <v>2625</v>
      </c>
      <c r="J3222" s="34" t="s">
        <v>2626</v>
      </c>
      <c r="K3222" s="50">
        <f t="shared" si="216"/>
        <v>19338</v>
      </c>
      <c r="L3222" s="38">
        <f t="shared" si="217"/>
        <v>1008984</v>
      </c>
      <c r="M3222" t="str">
        <f t="shared" si="218"/>
        <v/>
      </c>
      <c r="N3222"/>
      <c r="O3222"/>
      <c r="P3222"/>
      <c r="Q3222"/>
      <c r="R3222"/>
      <c r="S3222"/>
    </row>
    <row r="3223" spans="1:19" hidden="1" outlineLevel="1">
      <c r="B3223" s="33">
        <v>45021</v>
      </c>
      <c r="C3223" s="34" t="s">
        <v>4889</v>
      </c>
      <c r="D3223" s="34" t="s">
        <v>2256</v>
      </c>
      <c r="E3223" s="34" t="s">
        <v>2613</v>
      </c>
      <c r="F3223" s="35">
        <v>1190660</v>
      </c>
      <c r="G3223" s="36" t="s">
        <v>2255</v>
      </c>
      <c r="H3223" s="35">
        <v>119066</v>
      </c>
      <c r="I3223" s="34" t="s">
        <v>2613</v>
      </c>
      <c r="J3223" s="34" t="s">
        <v>2614</v>
      </c>
      <c r="K3223" s="50">
        <f t="shared" si="216"/>
        <v>19339</v>
      </c>
      <c r="L3223" s="38">
        <f t="shared" si="217"/>
        <v>1309726</v>
      </c>
      <c r="M3223" t="str">
        <f t="shared" si="218"/>
        <v/>
      </c>
    </row>
    <row r="3224" spans="1:19" s="75" customFormat="1" hidden="1" outlineLevel="1">
      <c r="A3224"/>
      <c r="B3224" s="33">
        <v>45022</v>
      </c>
      <c r="C3224" s="34" t="s">
        <v>5264</v>
      </c>
      <c r="D3224" s="34" t="s">
        <v>4794</v>
      </c>
      <c r="E3224" s="34" t="s">
        <v>6890</v>
      </c>
      <c r="F3224" s="35">
        <v>-222116</v>
      </c>
      <c r="G3224" s="36" t="s">
        <v>2255</v>
      </c>
      <c r="H3224" s="35">
        <v>-22212</v>
      </c>
      <c r="I3224" s="34" t="s">
        <v>2512</v>
      </c>
      <c r="J3224" s="34" t="s">
        <v>2513</v>
      </c>
      <c r="K3224">
        <f t="shared" si="216"/>
        <v>294</v>
      </c>
      <c r="L3224" s="38">
        <f t="shared" si="217"/>
        <v>-244328</v>
      </c>
      <c r="M3224" t="str">
        <f t="shared" si="218"/>
        <v>HT</v>
      </c>
      <c r="N3224"/>
      <c r="O3224"/>
      <c r="P3224"/>
      <c r="Q3224">
        <v>0</v>
      </c>
      <c r="R3224" s="38">
        <f>+Q3224-L3224</f>
        <v>244328</v>
      </c>
      <c r="S3224"/>
    </row>
    <row r="3225" spans="1:19" hidden="1" outlineLevel="1">
      <c r="B3225" s="33">
        <v>45022</v>
      </c>
      <c r="C3225" s="34" t="s">
        <v>5587</v>
      </c>
      <c r="D3225" s="34" t="s">
        <v>4794</v>
      </c>
      <c r="E3225" s="34" t="s">
        <v>6891</v>
      </c>
      <c r="F3225" s="35">
        <v>-269632</v>
      </c>
      <c r="G3225" s="36" t="s">
        <v>2255</v>
      </c>
      <c r="H3225" s="35">
        <v>-26963</v>
      </c>
      <c r="I3225" s="34" t="s">
        <v>2512</v>
      </c>
      <c r="J3225" s="34" t="s">
        <v>2513</v>
      </c>
      <c r="K3225">
        <f t="shared" si="216"/>
        <v>295</v>
      </c>
      <c r="L3225" s="38">
        <f t="shared" si="217"/>
        <v>-296595</v>
      </c>
      <c r="M3225" t="str">
        <f t="shared" si="218"/>
        <v>HT</v>
      </c>
      <c r="Q3225">
        <v>0</v>
      </c>
      <c r="R3225" s="38">
        <f>+Q3225-L3225</f>
        <v>296595</v>
      </c>
    </row>
    <row r="3226" spans="1:19" hidden="1" outlineLevel="1">
      <c r="B3226" s="33">
        <v>45022</v>
      </c>
      <c r="C3226" s="34" t="s">
        <v>5273</v>
      </c>
      <c r="D3226" s="34" t="s">
        <v>4794</v>
      </c>
      <c r="E3226" s="34" t="s">
        <v>6892</v>
      </c>
      <c r="F3226" s="35">
        <v>-444232</v>
      </c>
      <c r="G3226" s="36" t="s">
        <v>2255</v>
      </c>
      <c r="H3226" s="35">
        <v>-44423</v>
      </c>
      <c r="I3226" s="34" t="s">
        <v>2512</v>
      </c>
      <c r="J3226" s="34" t="s">
        <v>2513</v>
      </c>
      <c r="K3226">
        <f t="shared" si="216"/>
        <v>297</v>
      </c>
      <c r="L3226" s="38">
        <f t="shared" si="217"/>
        <v>-488655</v>
      </c>
      <c r="M3226" t="str">
        <f t="shared" si="218"/>
        <v>HT</v>
      </c>
      <c r="Q3226" t="e">
        <f>+VLOOKUP(K3226,'22.04.2023'!O$182:P$408,2,0)</f>
        <v>#N/A</v>
      </c>
    </row>
    <row r="3227" spans="1:19" collapsed="1">
      <c r="A3227" s="75"/>
      <c r="B3227" s="69">
        <v>44982</v>
      </c>
      <c r="C3227" s="70" t="s">
        <v>7992</v>
      </c>
      <c r="D3227" s="70" t="s">
        <v>2256</v>
      </c>
      <c r="E3227" s="70" t="s">
        <v>7971</v>
      </c>
      <c r="F3227" s="71">
        <v>1110580</v>
      </c>
      <c r="G3227" s="72" t="s">
        <v>2255</v>
      </c>
      <c r="H3227" s="71">
        <v>111058</v>
      </c>
      <c r="I3227" s="70" t="s">
        <v>3176</v>
      </c>
      <c r="J3227" s="70" t="s">
        <v>7972</v>
      </c>
      <c r="K3227" s="73">
        <f t="shared" si="216"/>
        <v>9017</v>
      </c>
      <c r="L3227" s="74">
        <f t="shared" si="217"/>
        <v>1221638</v>
      </c>
      <c r="M3227" s="75" t="str">
        <f t="shared" si="218"/>
        <v/>
      </c>
      <c r="N3227" s="75"/>
      <c r="O3227" s="75"/>
      <c r="P3227" s="75"/>
      <c r="Q3227" s="75">
        <f>+VLOOKUP(K3227,'20,04,2023'!Q$25:R$1054,2,0)</f>
        <v>1221638</v>
      </c>
      <c r="R3227" s="74">
        <f>+L3227-Q3227</f>
        <v>0</v>
      </c>
      <c r="S3227" s="75" t="s">
        <v>8324</v>
      </c>
    </row>
    <row r="3228" spans="1:19" outlineLevel="1">
      <c r="A3228" s="75"/>
      <c r="B3228" s="69">
        <v>45022</v>
      </c>
      <c r="C3228" s="70" t="s">
        <v>5858</v>
      </c>
      <c r="D3228" s="70" t="s">
        <v>4993</v>
      </c>
      <c r="E3228" s="70" t="s">
        <v>6894</v>
      </c>
      <c r="F3228" s="71">
        <v>-185308</v>
      </c>
      <c r="G3228" s="72" t="s">
        <v>2255</v>
      </c>
      <c r="H3228" s="71">
        <v>-18531</v>
      </c>
      <c r="I3228" s="70" t="s">
        <v>2475</v>
      </c>
      <c r="J3228" s="70" t="s">
        <v>2476</v>
      </c>
      <c r="K3228" s="75">
        <f t="shared" si="216"/>
        <v>623</v>
      </c>
      <c r="L3228" s="74">
        <f t="shared" si="217"/>
        <v>-203839</v>
      </c>
      <c r="M3228" s="75" t="str">
        <f t="shared" si="218"/>
        <v>HT</v>
      </c>
      <c r="N3228" s="75"/>
      <c r="O3228" s="75"/>
      <c r="P3228" s="75"/>
      <c r="Q3228" s="75">
        <f>+VLOOKUP(K3228,'20,04,2023'!Q$25:R$1054,2,0)</f>
        <v>-203839</v>
      </c>
      <c r="R3228" s="74">
        <f>+L3228-Q3228</f>
        <v>0</v>
      </c>
      <c r="S3228" s="75" t="s">
        <v>8323</v>
      </c>
    </row>
    <row r="3229" spans="1:19">
      <c r="A3229" s="75"/>
      <c r="B3229" s="69">
        <v>45001</v>
      </c>
      <c r="C3229" s="70" t="s">
        <v>7995</v>
      </c>
      <c r="D3229" s="70" t="s">
        <v>2256</v>
      </c>
      <c r="E3229" s="70" t="s">
        <v>7996</v>
      </c>
      <c r="F3229" s="71">
        <v>2525545</v>
      </c>
      <c r="G3229" s="72" t="s">
        <v>2255</v>
      </c>
      <c r="H3229" s="71">
        <v>252555</v>
      </c>
      <c r="I3229" s="70" t="s">
        <v>3176</v>
      </c>
      <c r="J3229" s="70" t="s">
        <v>7972</v>
      </c>
      <c r="K3229" s="73">
        <f t="shared" si="216"/>
        <v>13735</v>
      </c>
      <c r="L3229" s="74">
        <f t="shared" si="217"/>
        <v>2778100</v>
      </c>
      <c r="M3229" s="75" t="str">
        <f t="shared" si="218"/>
        <v/>
      </c>
      <c r="N3229" s="75"/>
      <c r="O3229" s="75"/>
      <c r="P3229" s="75"/>
      <c r="Q3229" s="75">
        <f>+VLOOKUP(K3229,'20,04,2023'!Q$25:R$1054,2,0)</f>
        <v>2778100</v>
      </c>
      <c r="R3229" s="74">
        <f>+L3229-Q3229</f>
        <v>0</v>
      </c>
      <c r="S3229" s="75" t="s">
        <v>8324</v>
      </c>
    </row>
    <row r="3230" spans="1:19" hidden="1" outlineLevel="1">
      <c r="B3230" s="33">
        <v>45022</v>
      </c>
      <c r="C3230" s="34" t="s">
        <v>4892</v>
      </c>
      <c r="D3230" s="34" t="s">
        <v>2256</v>
      </c>
      <c r="E3230" s="34" t="s">
        <v>4056</v>
      </c>
      <c r="F3230" s="35">
        <v>989315</v>
      </c>
      <c r="G3230" s="36" t="s">
        <v>2255</v>
      </c>
      <c r="H3230" s="35">
        <v>98932</v>
      </c>
      <c r="I3230" s="34" t="s">
        <v>2308</v>
      </c>
      <c r="J3230" s="34" t="s">
        <v>2309</v>
      </c>
      <c r="K3230" s="50">
        <f t="shared" si="216"/>
        <v>19547</v>
      </c>
      <c r="L3230" s="38">
        <f t="shared" si="217"/>
        <v>1088247</v>
      </c>
      <c r="M3230" t="str">
        <f t="shared" si="218"/>
        <v/>
      </c>
    </row>
    <row r="3231" spans="1:19" hidden="1" outlineLevel="1">
      <c r="B3231" s="33">
        <v>45022</v>
      </c>
      <c r="C3231" s="34" t="s">
        <v>4893</v>
      </c>
      <c r="D3231" s="34" t="s">
        <v>2256</v>
      </c>
      <c r="E3231" s="34" t="s">
        <v>4894</v>
      </c>
      <c r="F3231" s="35">
        <v>688800</v>
      </c>
      <c r="G3231" s="36" t="s">
        <v>2255</v>
      </c>
      <c r="H3231" s="35">
        <v>68880</v>
      </c>
      <c r="I3231" s="34" t="s">
        <v>4894</v>
      </c>
      <c r="J3231" s="34" t="s">
        <v>4895</v>
      </c>
      <c r="K3231" s="50">
        <f t="shared" si="216"/>
        <v>19548</v>
      </c>
      <c r="L3231" s="38">
        <f t="shared" si="217"/>
        <v>757680</v>
      </c>
      <c r="M3231" t="str">
        <f t="shared" si="218"/>
        <v/>
      </c>
    </row>
    <row r="3232" spans="1:19" hidden="1" outlineLevel="1">
      <c r="B3232" s="33">
        <v>45022</v>
      </c>
      <c r="C3232" s="34" t="s">
        <v>4896</v>
      </c>
      <c r="D3232" s="34" t="s">
        <v>2256</v>
      </c>
      <c r="E3232" s="34" t="s">
        <v>2456</v>
      </c>
      <c r="F3232" s="35">
        <v>734310</v>
      </c>
      <c r="G3232" s="36" t="s">
        <v>2255</v>
      </c>
      <c r="H3232" s="35">
        <v>73431</v>
      </c>
      <c r="I3232" s="34" t="s">
        <v>2308</v>
      </c>
      <c r="J3232" s="34" t="s">
        <v>2309</v>
      </c>
      <c r="K3232" s="50">
        <f t="shared" si="216"/>
        <v>19549</v>
      </c>
      <c r="L3232" s="38">
        <f t="shared" si="217"/>
        <v>807741</v>
      </c>
      <c r="M3232" t="str">
        <f t="shared" si="218"/>
        <v/>
      </c>
    </row>
    <row r="3233" spans="1:19" hidden="1" outlineLevel="1">
      <c r="B3233" s="33">
        <v>45022</v>
      </c>
      <c r="C3233" s="34" t="s">
        <v>4897</v>
      </c>
      <c r="D3233" s="34" t="s">
        <v>2256</v>
      </c>
      <c r="E3233" s="34" t="s">
        <v>2742</v>
      </c>
      <c r="F3233" s="35">
        <v>1306200</v>
      </c>
      <c r="G3233" s="36" t="s">
        <v>2255</v>
      </c>
      <c r="H3233" s="35">
        <v>130620</v>
      </c>
      <c r="I3233" s="34" t="s">
        <v>2742</v>
      </c>
      <c r="J3233" s="34" t="s">
        <v>2743</v>
      </c>
      <c r="K3233" s="50">
        <f t="shared" ref="K3233:K3296" si="219">+C3233*1</f>
        <v>19599</v>
      </c>
      <c r="L3233" s="38">
        <f t="shared" si="217"/>
        <v>1436820</v>
      </c>
      <c r="M3233" t="str">
        <f t="shared" si="218"/>
        <v/>
      </c>
    </row>
    <row r="3234" spans="1:19" hidden="1" outlineLevel="1">
      <c r="B3234" s="33">
        <v>45022</v>
      </c>
      <c r="C3234" s="34" t="s">
        <v>4898</v>
      </c>
      <c r="D3234" s="34" t="s">
        <v>2256</v>
      </c>
      <c r="E3234" s="34" t="s">
        <v>2742</v>
      </c>
      <c r="F3234" s="35">
        <v>3035550</v>
      </c>
      <c r="G3234" s="36" t="s">
        <v>2255</v>
      </c>
      <c r="H3234" s="35">
        <v>303555</v>
      </c>
      <c r="I3234" s="34" t="s">
        <v>2742</v>
      </c>
      <c r="J3234" s="34" t="s">
        <v>2743</v>
      </c>
      <c r="K3234" s="50">
        <f t="shared" si="219"/>
        <v>19600</v>
      </c>
      <c r="L3234" s="38">
        <f t="shared" si="217"/>
        <v>3339105</v>
      </c>
      <c r="M3234" t="str">
        <f t="shared" si="218"/>
        <v/>
      </c>
    </row>
    <row r="3235" spans="1:19" hidden="1" outlineLevel="1">
      <c r="B3235" s="33">
        <v>45022</v>
      </c>
      <c r="C3235" s="34" t="s">
        <v>4899</v>
      </c>
      <c r="D3235" s="34" t="s">
        <v>2256</v>
      </c>
      <c r="E3235" s="34" t="s">
        <v>3654</v>
      </c>
      <c r="F3235" s="35">
        <v>333174</v>
      </c>
      <c r="G3235" s="36" t="s">
        <v>2255</v>
      </c>
      <c r="H3235" s="35">
        <v>33317</v>
      </c>
      <c r="I3235" s="34" t="s">
        <v>2308</v>
      </c>
      <c r="J3235" s="34" t="s">
        <v>2309</v>
      </c>
      <c r="K3235" s="50">
        <f t="shared" si="219"/>
        <v>19686</v>
      </c>
      <c r="L3235" s="38">
        <f t="shared" si="217"/>
        <v>366491</v>
      </c>
      <c r="M3235" t="str">
        <f t="shared" si="218"/>
        <v/>
      </c>
    </row>
    <row r="3236" spans="1:19" hidden="1" outlineLevel="1">
      <c r="B3236" s="33">
        <v>45022</v>
      </c>
      <c r="C3236" s="34" t="s">
        <v>4900</v>
      </c>
      <c r="D3236" s="34" t="s">
        <v>2256</v>
      </c>
      <c r="E3236" s="34" t="s">
        <v>2666</v>
      </c>
      <c r="F3236" s="35">
        <v>2346710</v>
      </c>
      <c r="G3236" s="36" t="s">
        <v>2255</v>
      </c>
      <c r="H3236" s="35">
        <v>234671</v>
      </c>
      <c r="I3236" s="34" t="s">
        <v>2666</v>
      </c>
      <c r="J3236" s="34" t="s">
        <v>2667</v>
      </c>
      <c r="K3236" s="50">
        <f t="shared" si="219"/>
        <v>19710</v>
      </c>
      <c r="L3236" s="38">
        <f t="shared" si="217"/>
        <v>2581381</v>
      </c>
      <c r="M3236" t="str">
        <f t="shared" si="218"/>
        <v/>
      </c>
    </row>
    <row r="3237" spans="1:19" hidden="1" outlineLevel="1">
      <c r="B3237" s="33">
        <v>45022</v>
      </c>
      <c r="C3237" s="34" t="s">
        <v>4901</v>
      </c>
      <c r="D3237" s="34" t="s">
        <v>2256</v>
      </c>
      <c r="E3237" s="34" t="s">
        <v>2637</v>
      </c>
      <c r="F3237" s="35">
        <v>4047820</v>
      </c>
      <c r="G3237" s="36" t="s">
        <v>2255</v>
      </c>
      <c r="H3237" s="35">
        <v>404782</v>
      </c>
      <c r="I3237" s="34" t="s">
        <v>2637</v>
      </c>
      <c r="J3237" s="34" t="s">
        <v>2638</v>
      </c>
      <c r="K3237" s="50">
        <f t="shared" si="219"/>
        <v>19711</v>
      </c>
      <c r="L3237" s="38">
        <f t="shared" si="217"/>
        <v>4452602</v>
      </c>
      <c r="M3237" t="str">
        <f t="shared" si="218"/>
        <v/>
      </c>
    </row>
    <row r="3238" spans="1:19" s="75" customFormat="1" hidden="1" outlineLevel="1">
      <c r="A3238"/>
      <c r="B3238" s="33">
        <v>45022</v>
      </c>
      <c r="C3238" s="34" t="s">
        <v>4902</v>
      </c>
      <c r="D3238" s="34" t="s">
        <v>2256</v>
      </c>
      <c r="E3238" s="34" t="s">
        <v>2666</v>
      </c>
      <c r="F3238" s="35">
        <v>1730400</v>
      </c>
      <c r="G3238" s="36" t="s">
        <v>2255</v>
      </c>
      <c r="H3238" s="35">
        <v>173040</v>
      </c>
      <c r="I3238" s="34" t="s">
        <v>2666</v>
      </c>
      <c r="J3238" s="34" t="s">
        <v>2667</v>
      </c>
      <c r="K3238" s="50">
        <f t="shared" si="219"/>
        <v>20188</v>
      </c>
      <c r="L3238" s="38">
        <f t="shared" si="217"/>
        <v>1903440</v>
      </c>
      <c r="M3238" t="str">
        <f t="shared" si="218"/>
        <v/>
      </c>
      <c r="N3238"/>
      <c r="O3238"/>
      <c r="P3238"/>
      <c r="Q3238"/>
      <c r="R3238"/>
      <c r="S3238"/>
    </row>
    <row r="3239" spans="1:19" s="75" customFormat="1" collapsed="1">
      <c r="B3239" s="69">
        <v>44986</v>
      </c>
      <c r="C3239" s="70" t="s">
        <v>8112</v>
      </c>
      <c r="D3239" s="70" t="s">
        <v>2256</v>
      </c>
      <c r="E3239" s="70" t="s">
        <v>8113</v>
      </c>
      <c r="F3239" s="71">
        <v>3457290</v>
      </c>
      <c r="G3239" s="72" t="s">
        <v>2255</v>
      </c>
      <c r="H3239" s="71">
        <v>345729</v>
      </c>
      <c r="I3239" s="70" t="s">
        <v>8093</v>
      </c>
      <c r="J3239" s="70" t="s">
        <v>8094</v>
      </c>
      <c r="K3239" s="73">
        <f t="shared" si="219"/>
        <v>9120</v>
      </c>
      <c r="L3239" s="74">
        <f t="shared" si="217"/>
        <v>3803019</v>
      </c>
      <c r="M3239" s="75" t="str">
        <f t="shared" si="218"/>
        <v/>
      </c>
      <c r="Q3239" s="75">
        <f>+VLOOKUP(K3239,'20,04,2023'!Q$25:R$1054,2,0)</f>
        <v>3803019</v>
      </c>
      <c r="R3239" s="74">
        <f>+L3239-Q3239</f>
        <v>0</v>
      </c>
      <c r="S3239" s="75" t="s">
        <v>8324</v>
      </c>
    </row>
    <row r="3240" spans="1:19" s="75" customFormat="1" hidden="1" outlineLevel="1">
      <c r="A3240"/>
      <c r="B3240" s="33">
        <v>45022</v>
      </c>
      <c r="C3240" s="34" t="s">
        <v>4904</v>
      </c>
      <c r="D3240" s="34" t="s">
        <v>2256</v>
      </c>
      <c r="E3240" s="34" t="s">
        <v>2350</v>
      </c>
      <c r="F3240" s="35">
        <v>1945974</v>
      </c>
      <c r="G3240" s="36" t="s">
        <v>2255</v>
      </c>
      <c r="H3240" s="35">
        <v>194597</v>
      </c>
      <c r="I3240" s="34" t="s">
        <v>2350</v>
      </c>
      <c r="J3240" s="34" t="s">
        <v>2351</v>
      </c>
      <c r="K3240" s="50">
        <f t="shared" si="219"/>
        <v>20191</v>
      </c>
      <c r="L3240" s="38">
        <f t="shared" si="217"/>
        <v>2140571</v>
      </c>
      <c r="M3240" t="str">
        <f t="shared" si="218"/>
        <v/>
      </c>
      <c r="N3240"/>
      <c r="O3240"/>
      <c r="P3240"/>
      <c r="Q3240"/>
      <c r="R3240"/>
      <c r="S3240"/>
    </row>
    <row r="3241" spans="1:19" s="75" customFormat="1" collapsed="1">
      <c r="B3241" s="69">
        <v>45002</v>
      </c>
      <c r="C3241" s="70" t="s">
        <v>8118</v>
      </c>
      <c r="D3241" s="70" t="s">
        <v>2256</v>
      </c>
      <c r="E3241" s="70" t="s">
        <v>8119</v>
      </c>
      <c r="F3241" s="71">
        <v>1844890</v>
      </c>
      <c r="G3241" s="72" t="s">
        <v>2255</v>
      </c>
      <c r="H3241" s="71">
        <v>184489</v>
      </c>
      <c r="I3241" s="70" t="s">
        <v>8093</v>
      </c>
      <c r="J3241" s="70" t="s">
        <v>8094</v>
      </c>
      <c r="K3241" s="73">
        <f t="shared" si="219"/>
        <v>15655</v>
      </c>
      <c r="L3241" s="74">
        <f t="shared" si="217"/>
        <v>2029379</v>
      </c>
      <c r="M3241" s="75" t="str">
        <f t="shared" si="218"/>
        <v/>
      </c>
      <c r="Q3241" s="75">
        <f>+VLOOKUP(K3241,'20,04,2023'!Q$25:R$1054,2,0)</f>
        <v>2029379</v>
      </c>
      <c r="R3241" s="74">
        <f>+L3241-Q3241</f>
        <v>0</v>
      </c>
      <c r="S3241" s="75" t="s">
        <v>8324</v>
      </c>
    </row>
    <row r="3242" spans="1:19" s="75" customFormat="1" hidden="1" outlineLevel="1">
      <c r="A3242"/>
      <c r="B3242" s="33">
        <v>45022</v>
      </c>
      <c r="C3242" s="34" t="s">
        <v>4906</v>
      </c>
      <c r="D3242" s="34" t="s">
        <v>2256</v>
      </c>
      <c r="E3242" s="34" t="s">
        <v>2426</v>
      </c>
      <c r="F3242" s="35">
        <v>1844890</v>
      </c>
      <c r="G3242" s="36" t="s">
        <v>2255</v>
      </c>
      <c r="H3242" s="35">
        <v>184489</v>
      </c>
      <c r="I3242" s="34" t="s">
        <v>2426</v>
      </c>
      <c r="J3242" s="34" t="s">
        <v>2427</v>
      </c>
      <c r="K3242" s="50">
        <f t="shared" si="219"/>
        <v>20222</v>
      </c>
      <c r="L3242" s="38">
        <f t="shared" si="217"/>
        <v>2029379</v>
      </c>
      <c r="M3242" t="str">
        <f t="shared" si="218"/>
        <v/>
      </c>
      <c r="N3242"/>
      <c r="O3242"/>
      <c r="P3242"/>
      <c r="Q3242"/>
      <c r="R3242"/>
      <c r="S3242"/>
    </row>
    <row r="3243" spans="1:19" hidden="1" outlineLevel="1">
      <c r="B3243" s="33">
        <v>45022</v>
      </c>
      <c r="C3243" s="34" t="s">
        <v>4907</v>
      </c>
      <c r="D3243" s="34" t="s">
        <v>2256</v>
      </c>
      <c r="E3243" s="34" t="s">
        <v>3822</v>
      </c>
      <c r="F3243" s="35">
        <v>1289600</v>
      </c>
      <c r="G3243" s="36" t="s">
        <v>2255</v>
      </c>
      <c r="H3243" s="35">
        <v>128960</v>
      </c>
      <c r="I3243" s="34" t="s">
        <v>2265</v>
      </c>
      <c r="J3243" s="34" t="s">
        <v>2266</v>
      </c>
      <c r="K3243" s="50">
        <f t="shared" si="219"/>
        <v>20361</v>
      </c>
      <c r="L3243" s="38">
        <f t="shared" si="217"/>
        <v>1418560</v>
      </c>
      <c r="M3243" t="str">
        <f t="shared" si="218"/>
        <v/>
      </c>
    </row>
    <row r="3244" spans="1:19" hidden="1" outlineLevel="1">
      <c r="B3244" s="33">
        <v>45022</v>
      </c>
      <c r="C3244" s="34" t="s">
        <v>4908</v>
      </c>
      <c r="D3244" s="34" t="s">
        <v>2256</v>
      </c>
      <c r="E3244" s="34" t="s">
        <v>3242</v>
      </c>
      <c r="F3244" s="35">
        <v>1387461</v>
      </c>
      <c r="G3244" s="36" t="s">
        <v>2255</v>
      </c>
      <c r="H3244" s="35">
        <v>138746</v>
      </c>
      <c r="I3244" s="34" t="s">
        <v>2265</v>
      </c>
      <c r="J3244" s="34" t="s">
        <v>2266</v>
      </c>
      <c r="K3244" s="50">
        <f t="shared" si="219"/>
        <v>20366</v>
      </c>
      <c r="L3244" s="38">
        <f t="shared" si="217"/>
        <v>1526207</v>
      </c>
      <c r="M3244" t="str">
        <f t="shared" si="218"/>
        <v/>
      </c>
    </row>
    <row r="3245" spans="1:19" outlineLevel="1">
      <c r="A3245" s="75"/>
      <c r="B3245" s="69">
        <v>45023</v>
      </c>
      <c r="C3245" s="70" t="s">
        <v>5862</v>
      </c>
      <c r="D3245" s="70" t="s">
        <v>4993</v>
      </c>
      <c r="E3245" s="70" t="s">
        <v>6897</v>
      </c>
      <c r="F3245" s="71">
        <v>-232262</v>
      </c>
      <c r="G3245" s="72" t="s">
        <v>2255</v>
      </c>
      <c r="H3245" s="71">
        <v>-23226</v>
      </c>
      <c r="I3245" s="70" t="s">
        <v>2475</v>
      </c>
      <c r="J3245" s="70" t="s">
        <v>2476</v>
      </c>
      <c r="K3245" s="75">
        <f t="shared" si="219"/>
        <v>627</v>
      </c>
      <c r="L3245" s="74">
        <f t="shared" si="217"/>
        <v>-255488</v>
      </c>
      <c r="M3245" s="75" t="str">
        <f t="shared" si="218"/>
        <v>HT</v>
      </c>
      <c r="N3245" s="75"/>
      <c r="O3245" s="75"/>
      <c r="P3245" s="75"/>
      <c r="Q3245" s="75">
        <f>+VLOOKUP(K3245,'20,04,2023'!Q$25:R$1054,2,0)</f>
        <v>-255488</v>
      </c>
      <c r="R3245" s="74">
        <f>+L3245-Q3245</f>
        <v>0</v>
      </c>
      <c r="S3245" s="75" t="s">
        <v>8323</v>
      </c>
    </row>
    <row r="3246" spans="1:19" outlineLevel="1">
      <c r="A3246" s="75"/>
      <c r="B3246" s="69">
        <v>45023</v>
      </c>
      <c r="C3246" s="70" t="s">
        <v>5864</v>
      </c>
      <c r="D3246" s="70" t="s">
        <v>4993</v>
      </c>
      <c r="E3246" s="70" t="s">
        <v>6898</v>
      </c>
      <c r="F3246" s="71">
        <v>-146862</v>
      </c>
      <c r="G3246" s="72" t="s">
        <v>2255</v>
      </c>
      <c r="H3246" s="71">
        <v>-14686</v>
      </c>
      <c r="I3246" s="70" t="s">
        <v>2475</v>
      </c>
      <c r="J3246" s="70" t="s">
        <v>2476</v>
      </c>
      <c r="K3246" s="75">
        <f t="shared" si="219"/>
        <v>629</v>
      </c>
      <c r="L3246" s="74">
        <f t="shared" si="217"/>
        <v>-161548</v>
      </c>
      <c r="M3246" s="75" t="str">
        <f t="shared" si="218"/>
        <v>HT</v>
      </c>
      <c r="N3246" s="75"/>
      <c r="O3246" s="75"/>
      <c r="P3246" s="75"/>
      <c r="Q3246" s="75">
        <f>+VLOOKUP(K3246,'20,04,2023'!Q$25:R$1054,2,0)</f>
        <v>-161548</v>
      </c>
      <c r="R3246" s="74">
        <f>+L3246-Q3246</f>
        <v>0</v>
      </c>
      <c r="S3246" s="75" t="s">
        <v>8323</v>
      </c>
    </row>
    <row r="3247" spans="1:19" hidden="1" outlineLevel="1">
      <c r="B3247" s="33">
        <v>45023</v>
      </c>
      <c r="C3247" s="34" t="s">
        <v>6899</v>
      </c>
      <c r="D3247" s="34" t="s">
        <v>2961</v>
      </c>
      <c r="E3247" s="34" t="s">
        <v>6900</v>
      </c>
      <c r="F3247" s="35">
        <v>-1112993</v>
      </c>
      <c r="G3247" s="36" t="s">
        <v>2255</v>
      </c>
      <c r="H3247" s="35">
        <v>-111299</v>
      </c>
      <c r="I3247" s="34" t="s">
        <v>2265</v>
      </c>
      <c r="J3247" s="34" t="s">
        <v>2266</v>
      </c>
      <c r="K3247">
        <f t="shared" si="219"/>
        <v>1289</v>
      </c>
      <c r="L3247" s="38">
        <f t="shared" si="217"/>
        <v>-1224292</v>
      </c>
      <c r="M3247" t="str">
        <f t="shared" si="218"/>
        <v>HT</v>
      </c>
      <c r="Q3247" t="e">
        <f>+VLOOKUP(K3247,'22.04.2023'!O$182:P$408,2,0)</f>
        <v>#N/A</v>
      </c>
    </row>
    <row r="3248" spans="1:19" hidden="1" outlineLevel="1">
      <c r="A3248" s="75"/>
      <c r="B3248" s="69">
        <v>45023</v>
      </c>
      <c r="C3248" s="70" t="s">
        <v>6901</v>
      </c>
      <c r="D3248" s="70" t="s">
        <v>3460</v>
      </c>
      <c r="E3248" s="70" t="s">
        <v>6902</v>
      </c>
      <c r="F3248" s="71">
        <v>-809564</v>
      </c>
      <c r="G3248" s="72" t="s">
        <v>2255</v>
      </c>
      <c r="H3248" s="71">
        <v>-80957</v>
      </c>
      <c r="I3248" s="70" t="s">
        <v>2308</v>
      </c>
      <c r="J3248" s="70" t="s">
        <v>2309</v>
      </c>
      <c r="K3248" s="75">
        <f t="shared" si="219"/>
        <v>12741</v>
      </c>
      <c r="L3248" s="74">
        <f t="shared" si="217"/>
        <v>-890521</v>
      </c>
      <c r="M3248" s="75" t="str">
        <f t="shared" si="218"/>
        <v>HT</v>
      </c>
      <c r="N3248" s="75"/>
      <c r="O3248" s="75"/>
      <c r="P3248" s="75"/>
      <c r="Q3248" s="75">
        <f>+VLOOKUP(K3248,'20,04,2023'!Q$25:R$1054,2,0)</f>
        <v>-890520</v>
      </c>
      <c r="R3248" s="74">
        <f>+L3248-Q3248</f>
        <v>-1</v>
      </c>
      <c r="S3248" s="75" t="s">
        <v>8323</v>
      </c>
    </row>
    <row r="3249" spans="1:19" outlineLevel="1">
      <c r="A3249" s="75"/>
      <c r="B3249" s="69">
        <v>45023</v>
      </c>
      <c r="C3249" s="70" t="s">
        <v>4909</v>
      </c>
      <c r="D3249" s="70" t="s">
        <v>3460</v>
      </c>
      <c r="E3249" s="70" t="s">
        <v>4910</v>
      </c>
      <c r="F3249" s="71">
        <v>-182008</v>
      </c>
      <c r="G3249" s="72" t="s">
        <v>2255</v>
      </c>
      <c r="H3249" s="71">
        <v>-18201</v>
      </c>
      <c r="I3249" s="70" t="s">
        <v>2308</v>
      </c>
      <c r="J3249" s="70" t="s">
        <v>2309</v>
      </c>
      <c r="K3249" s="75">
        <f t="shared" si="219"/>
        <v>12765</v>
      </c>
      <c r="L3249" s="74">
        <f t="shared" si="217"/>
        <v>-200209</v>
      </c>
      <c r="M3249" s="75" t="str">
        <f t="shared" si="218"/>
        <v>HT</v>
      </c>
      <c r="N3249" s="75"/>
      <c r="O3249" s="75"/>
      <c r="P3249" s="75"/>
      <c r="Q3249" s="75">
        <f>+VLOOKUP(K3249,'20,04,2023'!Q$25:R$1054,2,0)</f>
        <v>-200209</v>
      </c>
      <c r="R3249" s="74">
        <f>+L3249-Q3249</f>
        <v>0</v>
      </c>
      <c r="S3249" s="75" t="s">
        <v>8323</v>
      </c>
    </row>
    <row r="3250" spans="1:19" hidden="1" outlineLevel="1">
      <c r="B3250" s="33">
        <v>45023</v>
      </c>
      <c r="C3250" s="34" t="s">
        <v>4911</v>
      </c>
      <c r="D3250" s="34" t="s">
        <v>2256</v>
      </c>
      <c r="E3250" s="34" t="s">
        <v>3390</v>
      </c>
      <c r="F3250" s="35">
        <v>938684</v>
      </c>
      <c r="G3250" s="36" t="s">
        <v>2255</v>
      </c>
      <c r="H3250" s="35">
        <v>93868</v>
      </c>
      <c r="I3250" s="34" t="s">
        <v>2308</v>
      </c>
      <c r="J3250" s="34" t="s">
        <v>2309</v>
      </c>
      <c r="K3250" s="50">
        <f t="shared" si="219"/>
        <v>20372</v>
      </c>
      <c r="L3250" s="38">
        <f t="shared" si="217"/>
        <v>1032552</v>
      </c>
      <c r="M3250" t="str">
        <f t="shared" si="218"/>
        <v/>
      </c>
    </row>
    <row r="3251" spans="1:19" hidden="1" outlineLevel="1">
      <c r="B3251" s="33">
        <v>45023</v>
      </c>
      <c r="C3251" s="34" t="s">
        <v>4912</v>
      </c>
      <c r="D3251" s="34" t="s">
        <v>2256</v>
      </c>
      <c r="E3251" s="34" t="s">
        <v>3582</v>
      </c>
      <c r="F3251" s="35">
        <v>1544605</v>
      </c>
      <c r="G3251" s="36" t="s">
        <v>2255</v>
      </c>
      <c r="H3251" s="35">
        <v>154461</v>
      </c>
      <c r="I3251" s="34" t="s">
        <v>2308</v>
      </c>
      <c r="J3251" s="34" t="s">
        <v>2309</v>
      </c>
      <c r="K3251" s="50">
        <f t="shared" si="219"/>
        <v>20373</v>
      </c>
      <c r="L3251" s="38">
        <f t="shared" si="217"/>
        <v>1699066</v>
      </c>
      <c r="M3251" t="str">
        <f t="shared" si="218"/>
        <v/>
      </c>
    </row>
    <row r="3252" spans="1:19">
      <c r="A3252" s="75"/>
      <c r="B3252" s="69">
        <v>44993</v>
      </c>
      <c r="C3252" s="70" t="s">
        <v>8214</v>
      </c>
      <c r="D3252" s="70" t="s">
        <v>2256</v>
      </c>
      <c r="E3252" s="70" t="s">
        <v>8215</v>
      </c>
      <c r="F3252" s="71">
        <v>13158870</v>
      </c>
      <c r="G3252" s="72" t="s">
        <v>2255</v>
      </c>
      <c r="H3252" s="71">
        <v>1315887</v>
      </c>
      <c r="I3252" s="70" t="s">
        <v>4891</v>
      </c>
      <c r="J3252" s="70" t="s">
        <v>8198</v>
      </c>
      <c r="K3252" s="73">
        <f t="shared" si="219"/>
        <v>12349</v>
      </c>
      <c r="L3252" s="74">
        <f t="shared" si="217"/>
        <v>14474757</v>
      </c>
      <c r="M3252" s="75" t="str">
        <f t="shared" si="218"/>
        <v/>
      </c>
      <c r="N3252" s="75"/>
      <c r="O3252" s="75"/>
      <c r="P3252" s="75"/>
      <c r="Q3252" s="75">
        <f>+VLOOKUP(K3252,'20,04,2023'!Q$25:R$1054,2,0)</f>
        <v>14474757</v>
      </c>
      <c r="R3252" s="74">
        <f>+L3252-Q3252</f>
        <v>0</v>
      </c>
      <c r="S3252" s="75" t="s">
        <v>8324</v>
      </c>
    </row>
    <row r="3253" spans="1:19">
      <c r="A3253" s="75"/>
      <c r="B3253" s="69">
        <v>45007</v>
      </c>
      <c r="C3253" s="70" t="s">
        <v>8218</v>
      </c>
      <c r="D3253" s="70" t="s">
        <v>2256</v>
      </c>
      <c r="E3253" s="70" t="s">
        <v>8219</v>
      </c>
      <c r="F3253" s="71">
        <v>9406010</v>
      </c>
      <c r="G3253" s="72" t="s">
        <v>2255</v>
      </c>
      <c r="H3253" s="71">
        <v>940601</v>
      </c>
      <c r="I3253" s="70" t="s">
        <v>4891</v>
      </c>
      <c r="J3253" s="70" t="s">
        <v>8198</v>
      </c>
      <c r="K3253" s="73">
        <f t="shared" si="219"/>
        <v>15927</v>
      </c>
      <c r="L3253" s="74">
        <f t="shared" si="217"/>
        <v>10346611</v>
      </c>
      <c r="M3253" s="75" t="str">
        <f t="shared" si="218"/>
        <v/>
      </c>
      <c r="N3253" s="75"/>
      <c r="O3253" s="75"/>
      <c r="P3253" s="75"/>
      <c r="Q3253" s="75">
        <f>+VLOOKUP(K3253,'20,04,2023'!Q$25:R$1054,2,0)</f>
        <v>10346611</v>
      </c>
      <c r="R3253" s="74">
        <f>+L3253-Q3253</f>
        <v>0</v>
      </c>
      <c r="S3253" s="75" t="s">
        <v>8324</v>
      </c>
    </row>
    <row r="3254" spans="1:19" s="75" customFormat="1" hidden="1" outlineLevel="1">
      <c r="A3254"/>
      <c r="B3254" s="33">
        <v>45023</v>
      </c>
      <c r="C3254" s="34" t="s">
        <v>4915</v>
      </c>
      <c r="D3254" s="34" t="s">
        <v>2256</v>
      </c>
      <c r="E3254" s="34" t="s">
        <v>4252</v>
      </c>
      <c r="F3254" s="35">
        <v>561843</v>
      </c>
      <c r="G3254" s="36" t="s">
        <v>2255</v>
      </c>
      <c r="H3254" s="35">
        <v>56184</v>
      </c>
      <c r="I3254" s="34" t="s">
        <v>2308</v>
      </c>
      <c r="J3254" s="34" t="s">
        <v>2309</v>
      </c>
      <c r="K3254" s="50">
        <f t="shared" si="219"/>
        <v>20376</v>
      </c>
      <c r="L3254" s="38">
        <f t="shared" si="217"/>
        <v>618027</v>
      </c>
      <c r="M3254" t="str">
        <f t="shared" si="218"/>
        <v/>
      </c>
      <c r="N3254"/>
      <c r="O3254"/>
      <c r="P3254"/>
      <c r="Q3254"/>
      <c r="R3254"/>
      <c r="S3254"/>
    </row>
    <row r="3255" spans="1:19" s="75" customFormat="1" hidden="1" outlineLevel="1">
      <c r="A3255"/>
      <c r="B3255" s="33">
        <v>45023</v>
      </c>
      <c r="C3255" s="34" t="s">
        <v>4916</v>
      </c>
      <c r="D3255" s="34" t="s">
        <v>2256</v>
      </c>
      <c r="E3255" s="34" t="s">
        <v>4917</v>
      </c>
      <c r="F3255" s="35">
        <v>469300</v>
      </c>
      <c r="G3255" s="36" t="s">
        <v>2255</v>
      </c>
      <c r="H3255" s="35">
        <v>46930</v>
      </c>
      <c r="I3255" s="34" t="s">
        <v>2308</v>
      </c>
      <c r="J3255" s="34" t="s">
        <v>2309</v>
      </c>
      <c r="K3255" s="50">
        <f t="shared" si="219"/>
        <v>20377</v>
      </c>
      <c r="L3255" s="38">
        <f t="shared" si="217"/>
        <v>516230</v>
      </c>
      <c r="M3255" t="str">
        <f t="shared" si="218"/>
        <v/>
      </c>
      <c r="N3255"/>
      <c r="O3255"/>
      <c r="P3255"/>
      <c r="Q3255"/>
      <c r="R3255"/>
      <c r="S3255"/>
    </row>
    <row r="3256" spans="1:19" s="75" customFormat="1" hidden="1" outlineLevel="1">
      <c r="A3256"/>
      <c r="B3256" s="33">
        <v>45023</v>
      </c>
      <c r="C3256" s="34" t="s">
        <v>4918</v>
      </c>
      <c r="D3256" s="34" t="s">
        <v>2256</v>
      </c>
      <c r="E3256" s="34" t="s">
        <v>2761</v>
      </c>
      <c r="F3256" s="35">
        <v>1844890</v>
      </c>
      <c r="G3256" s="36" t="s">
        <v>2255</v>
      </c>
      <c r="H3256" s="35">
        <v>184489</v>
      </c>
      <c r="I3256" s="34" t="s">
        <v>2265</v>
      </c>
      <c r="J3256" s="34" t="s">
        <v>2266</v>
      </c>
      <c r="K3256" s="50">
        <f t="shared" si="219"/>
        <v>20379</v>
      </c>
      <c r="L3256" s="38">
        <f t="shared" si="217"/>
        <v>2029379</v>
      </c>
      <c r="M3256" t="str">
        <f t="shared" si="218"/>
        <v/>
      </c>
      <c r="N3256"/>
      <c r="O3256"/>
      <c r="P3256"/>
      <c r="Q3256"/>
      <c r="R3256"/>
      <c r="S3256"/>
    </row>
    <row r="3257" spans="1:19" s="75" customFormat="1" hidden="1" outlineLevel="1">
      <c r="A3257"/>
      <c r="B3257" s="33">
        <v>45023</v>
      </c>
      <c r="C3257" s="34" t="s">
        <v>4919</v>
      </c>
      <c r="D3257" s="34" t="s">
        <v>2256</v>
      </c>
      <c r="E3257" s="34" t="s">
        <v>4920</v>
      </c>
      <c r="F3257" s="35">
        <v>542773</v>
      </c>
      <c r="G3257" s="36" t="s">
        <v>2255</v>
      </c>
      <c r="H3257" s="35">
        <v>54277</v>
      </c>
      <c r="I3257" s="34" t="s">
        <v>2308</v>
      </c>
      <c r="J3257" s="34" t="s">
        <v>2309</v>
      </c>
      <c r="K3257" s="50">
        <f t="shared" si="219"/>
        <v>20382</v>
      </c>
      <c r="L3257" s="38">
        <f t="shared" si="217"/>
        <v>597050</v>
      </c>
      <c r="M3257" t="str">
        <f t="shared" si="218"/>
        <v/>
      </c>
      <c r="N3257"/>
      <c r="O3257"/>
      <c r="P3257"/>
      <c r="Q3257"/>
      <c r="R3257"/>
      <c r="S3257"/>
    </row>
    <row r="3258" spans="1:19" hidden="1" outlineLevel="1">
      <c r="B3258" s="33">
        <v>45023</v>
      </c>
      <c r="C3258" s="34" t="s">
        <v>4921</v>
      </c>
      <c r="D3258" s="34" t="s">
        <v>2256</v>
      </c>
      <c r="E3258" s="34" t="s">
        <v>4261</v>
      </c>
      <c r="F3258" s="35">
        <v>704013</v>
      </c>
      <c r="G3258" s="36" t="s">
        <v>2255</v>
      </c>
      <c r="H3258" s="35">
        <v>70401</v>
      </c>
      <c r="I3258" s="34" t="s">
        <v>2308</v>
      </c>
      <c r="J3258" s="34" t="s">
        <v>2309</v>
      </c>
      <c r="K3258" s="50">
        <f t="shared" si="219"/>
        <v>20384</v>
      </c>
      <c r="L3258" s="38">
        <f t="shared" si="217"/>
        <v>774414</v>
      </c>
      <c r="M3258" t="str">
        <f t="shared" si="218"/>
        <v/>
      </c>
    </row>
    <row r="3259" spans="1:19" hidden="1" outlineLevel="1">
      <c r="B3259" s="33">
        <v>45023</v>
      </c>
      <c r="C3259" s="34" t="s">
        <v>4922</v>
      </c>
      <c r="D3259" s="34" t="s">
        <v>2256</v>
      </c>
      <c r="E3259" s="34" t="s">
        <v>4391</v>
      </c>
      <c r="F3259" s="35">
        <v>367155</v>
      </c>
      <c r="G3259" s="36" t="s">
        <v>2255</v>
      </c>
      <c r="H3259" s="35">
        <v>36716</v>
      </c>
      <c r="I3259" s="34" t="s">
        <v>2308</v>
      </c>
      <c r="J3259" s="34" t="s">
        <v>2309</v>
      </c>
      <c r="K3259" s="50">
        <f t="shared" si="219"/>
        <v>20386</v>
      </c>
      <c r="L3259" s="38">
        <f t="shared" si="217"/>
        <v>403871</v>
      </c>
      <c r="M3259" t="str">
        <f t="shared" si="218"/>
        <v/>
      </c>
    </row>
    <row r="3260" spans="1:19" s="75" customFormat="1" hidden="1" outlineLevel="1">
      <c r="A3260"/>
      <c r="B3260" s="33">
        <v>45023</v>
      </c>
      <c r="C3260" s="34" t="s">
        <v>4923</v>
      </c>
      <c r="D3260" s="34" t="s">
        <v>2256</v>
      </c>
      <c r="E3260" s="34" t="s">
        <v>2643</v>
      </c>
      <c r="F3260" s="35">
        <v>1289600</v>
      </c>
      <c r="G3260" s="36" t="s">
        <v>2255</v>
      </c>
      <c r="H3260" s="35">
        <v>128960</v>
      </c>
      <c r="I3260" s="34" t="s">
        <v>2643</v>
      </c>
      <c r="J3260" s="34" t="s">
        <v>2644</v>
      </c>
      <c r="K3260" s="50">
        <f t="shared" si="219"/>
        <v>20388</v>
      </c>
      <c r="L3260" s="38">
        <f t="shared" si="217"/>
        <v>1418560</v>
      </c>
      <c r="M3260" t="str">
        <f t="shared" si="218"/>
        <v/>
      </c>
      <c r="N3260"/>
      <c r="O3260"/>
      <c r="P3260"/>
      <c r="Q3260"/>
      <c r="R3260"/>
      <c r="S3260"/>
    </row>
    <row r="3261" spans="1:19" hidden="1" outlineLevel="1">
      <c r="B3261" s="33">
        <v>45023</v>
      </c>
      <c r="C3261" s="34" t="s">
        <v>4924</v>
      </c>
      <c r="D3261" s="34" t="s">
        <v>2256</v>
      </c>
      <c r="E3261" s="34" t="s">
        <v>3512</v>
      </c>
      <c r="F3261" s="35">
        <v>441000</v>
      </c>
      <c r="G3261" s="36" t="s">
        <v>2255</v>
      </c>
      <c r="H3261" s="35">
        <v>44100</v>
      </c>
      <c r="I3261" s="34" t="s">
        <v>2265</v>
      </c>
      <c r="J3261" s="34" t="s">
        <v>2266</v>
      </c>
      <c r="K3261" s="50">
        <f t="shared" si="219"/>
        <v>20389</v>
      </c>
      <c r="L3261" s="38">
        <f t="shared" si="217"/>
        <v>485100</v>
      </c>
      <c r="M3261" t="str">
        <f t="shared" si="218"/>
        <v/>
      </c>
    </row>
    <row r="3262" spans="1:19" s="75" customFormat="1" hidden="1" collapsed="1">
      <c r="A3262"/>
      <c r="B3262" s="33">
        <v>44984</v>
      </c>
      <c r="C3262" s="34" t="s">
        <v>7646</v>
      </c>
      <c r="D3262" s="34" t="s">
        <v>2256</v>
      </c>
      <c r="E3262" s="34" t="s">
        <v>7647</v>
      </c>
      <c r="F3262" s="35">
        <v>73431</v>
      </c>
      <c r="G3262" s="36" t="s">
        <v>2255</v>
      </c>
      <c r="H3262" s="35">
        <v>7343</v>
      </c>
      <c r="I3262" s="34" t="s">
        <v>4496</v>
      </c>
      <c r="J3262" s="34" t="s">
        <v>7623</v>
      </c>
      <c r="K3262" s="50">
        <f t="shared" si="219"/>
        <v>9075</v>
      </c>
      <c r="L3262" s="38">
        <f t="shared" si="217"/>
        <v>80774</v>
      </c>
      <c r="M3262" t="str">
        <f t="shared" si="218"/>
        <v/>
      </c>
      <c r="N3262"/>
      <c r="O3262"/>
      <c r="P3262"/>
      <c r="Q3262"/>
      <c r="R3262" s="38">
        <f>+L3262-Q3262</f>
        <v>80774</v>
      </c>
      <c r="S3262"/>
    </row>
    <row r="3263" spans="1:19" hidden="1" outlineLevel="1">
      <c r="B3263" s="33">
        <v>45023</v>
      </c>
      <c r="C3263" s="34" t="s">
        <v>4926</v>
      </c>
      <c r="D3263" s="34" t="s">
        <v>2256</v>
      </c>
      <c r="E3263" s="34" t="s">
        <v>2509</v>
      </c>
      <c r="F3263" s="35">
        <v>435600</v>
      </c>
      <c r="G3263" s="36" t="s">
        <v>2255</v>
      </c>
      <c r="H3263" s="35">
        <v>43560</v>
      </c>
      <c r="I3263" s="34" t="s">
        <v>2308</v>
      </c>
      <c r="J3263" s="34" t="s">
        <v>2309</v>
      </c>
      <c r="K3263" s="50">
        <f t="shared" si="219"/>
        <v>20393</v>
      </c>
      <c r="L3263" s="38">
        <f t="shared" si="217"/>
        <v>479160</v>
      </c>
      <c r="M3263" t="str">
        <f t="shared" si="218"/>
        <v/>
      </c>
    </row>
    <row r="3264" spans="1:19" hidden="1" outlineLevel="1">
      <c r="B3264" s="33">
        <v>45023</v>
      </c>
      <c r="C3264" s="34" t="s">
        <v>4927</v>
      </c>
      <c r="D3264" s="34" t="s">
        <v>2256</v>
      </c>
      <c r="E3264" s="34" t="s">
        <v>2504</v>
      </c>
      <c r="F3264" s="35">
        <v>1277195</v>
      </c>
      <c r="G3264" s="36" t="s">
        <v>2255</v>
      </c>
      <c r="H3264" s="35">
        <v>127720</v>
      </c>
      <c r="I3264" s="34" t="s">
        <v>2504</v>
      </c>
      <c r="J3264" s="34" t="s">
        <v>2505</v>
      </c>
      <c r="K3264" s="50">
        <f t="shared" si="219"/>
        <v>20394</v>
      </c>
      <c r="L3264" s="38">
        <f t="shared" si="217"/>
        <v>1404915</v>
      </c>
      <c r="M3264" t="str">
        <f t="shared" si="218"/>
        <v/>
      </c>
    </row>
    <row r="3265" spans="1:19" hidden="1" outlineLevel="1">
      <c r="B3265" s="33">
        <v>45023</v>
      </c>
      <c r="C3265" s="34" t="s">
        <v>4928</v>
      </c>
      <c r="D3265" s="34" t="s">
        <v>2256</v>
      </c>
      <c r="E3265" s="34" t="s">
        <v>2512</v>
      </c>
      <c r="F3265" s="35">
        <v>1370405</v>
      </c>
      <c r="G3265" s="36" t="s">
        <v>2255</v>
      </c>
      <c r="H3265" s="35">
        <v>137041</v>
      </c>
      <c r="I3265" s="34" t="s">
        <v>2512</v>
      </c>
      <c r="J3265" s="34" t="s">
        <v>2513</v>
      </c>
      <c r="K3265" s="50">
        <f t="shared" si="219"/>
        <v>20395</v>
      </c>
      <c r="L3265" s="38">
        <f t="shared" si="217"/>
        <v>1507446</v>
      </c>
      <c r="M3265" t="str">
        <f t="shared" si="218"/>
        <v/>
      </c>
    </row>
    <row r="3266" spans="1:19" hidden="1" outlineLevel="1">
      <c r="B3266" s="33">
        <v>45023</v>
      </c>
      <c r="C3266" s="34" t="s">
        <v>4929</v>
      </c>
      <c r="D3266" s="34" t="s">
        <v>2256</v>
      </c>
      <c r="E3266" s="34" t="s">
        <v>2512</v>
      </c>
      <c r="F3266" s="35">
        <v>1870156</v>
      </c>
      <c r="G3266" s="36" t="s">
        <v>2255</v>
      </c>
      <c r="H3266" s="35">
        <v>187016</v>
      </c>
      <c r="I3266" s="34" t="s">
        <v>2512</v>
      </c>
      <c r="J3266" s="34" t="s">
        <v>2513</v>
      </c>
      <c r="K3266" s="50">
        <f t="shared" si="219"/>
        <v>20396</v>
      </c>
      <c r="L3266" s="38">
        <f t="shared" si="217"/>
        <v>2057172</v>
      </c>
      <c r="M3266" t="str">
        <f t="shared" si="218"/>
        <v/>
      </c>
    </row>
    <row r="3267" spans="1:19" hidden="1" outlineLevel="1">
      <c r="B3267" s="33">
        <v>45023</v>
      </c>
      <c r="C3267" s="34" t="s">
        <v>4930</v>
      </c>
      <c r="D3267" s="34" t="s">
        <v>2256</v>
      </c>
      <c r="E3267" s="34" t="s">
        <v>2521</v>
      </c>
      <c r="F3267" s="35">
        <v>1297392</v>
      </c>
      <c r="G3267" s="36" t="s">
        <v>2255</v>
      </c>
      <c r="H3267" s="35">
        <v>129739</v>
      </c>
      <c r="I3267" s="34" t="s">
        <v>2308</v>
      </c>
      <c r="J3267" s="34" t="s">
        <v>2309</v>
      </c>
      <c r="K3267" s="50">
        <f t="shared" si="219"/>
        <v>20397</v>
      </c>
      <c r="L3267" s="38">
        <f t="shared" si="217"/>
        <v>1427131</v>
      </c>
      <c r="M3267" t="str">
        <f t="shared" si="218"/>
        <v/>
      </c>
    </row>
    <row r="3268" spans="1:19" hidden="1" outlineLevel="1">
      <c r="B3268" s="33">
        <v>45023</v>
      </c>
      <c r="C3268" s="34" t="s">
        <v>4931</v>
      </c>
      <c r="D3268" s="34" t="s">
        <v>2256</v>
      </c>
      <c r="E3268" s="34" t="s">
        <v>2344</v>
      </c>
      <c r="F3268" s="35">
        <v>882000</v>
      </c>
      <c r="G3268" s="36" t="s">
        <v>2255</v>
      </c>
      <c r="H3268" s="35">
        <v>88200</v>
      </c>
      <c r="I3268" s="34" t="s">
        <v>2344</v>
      </c>
      <c r="J3268" s="34" t="s">
        <v>2345</v>
      </c>
      <c r="K3268" s="50">
        <f t="shared" si="219"/>
        <v>20399</v>
      </c>
      <c r="L3268" s="38">
        <f t="shared" ref="L3268:L3331" si="220">+F3268+H3268</f>
        <v>970200</v>
      </c>
      <c r="M3268" t="str">
        <f t="shared" ref="M3268:M3331" si="221">+IF(L3268&gt;=0,"","HT")</f>
        <v/>
      </c>
    </row>
    <row r="3269" spans="1:19" hidden="1" outlineLevel="1">
      <c r="B3269" s="33">
        <v>45023</v>
      </c>
      <c r="C3269" s="34" t="s">
        <v>4932</v>
      </c>
      <c r="D3269" s="34" t="s">
        <v>2256</v>
      </c>
      <c r="E3269" s="34" t="s">
        <v>3656</v>
      </c>
      <c r="F3269" s="35">
        <v>1114132</v>
      </c>
      <c r="G3269" s="36" t="s">
        <v>2255</v>
      </c>
      <c r="H3269" s="35">
        <v>111413</v>
      </c>
      <c r="I3269" s="34" t="s">
        <v>2308</v>
      </c>
      <c r="J3269" s="34" t="s">
        <v>2309</v>
      </c>
      <c r="K3269" s="50">
        <f t="shared" si="219"/>
        <v>20400</v>
      </c>
      <c r="L3269" s="38">
        <f t="shared" si="220"/>
        <v>1225545</v>
      </c>
      <c r="M3269" t="str">
        <f t="shared" si="221"/>
        <v/>
      </c>
    </row>
    <row r="3270" spans="1:19" hidden="1" outlineLevel="1">
      <c r="B3270" s="33">
        <v>45023</v>
      </c>
      <c r="C3270" s="34" t="s">
        <v>4933</v>
      </c>
      <c r="D3270" s="34" t="s">
        <v>2256</v>
      </c>
      <c r="E3270" s="34" t="s">
        <v>4934</v>
      </c>
      <c r="F3270" s="35">
        <v>1076627</v>
      </c>
      <c r="G3270" s="36" t="s">
        <v>2255</v>
      </c>
      <c r="H3270" s="35">
        <v>107663</v>
      </c>
      <c r="I3270" s="34" t="s">
        <v>2308</v>
      </c>
      <c r="J3270" s="34" t="s">
        <v>2309</v>
      </c>
      <c r="K3270" s="50">
        <f t="shared" si="219"/>
        <v>20403</v>
      </c>
      <c r="L3270" s="38">
        <f t="shared" si="220"/>
        <v>1184290</v>
      </c>
      <c r="M3270" t="str">
        <f t="shared" si="221"/>
        <v/>
      </c>
    </row>
    <row r="3271" spans="1:19" hidden="1" outlineLevel="1">
      <c r="B3271" s="33">
        <v>45023</v>
      </c>
      <c r="C3271" s="34" t="s">
        <v>4935</v>
      </c>
      <c r="D3271" s="34" t="s">
        <v>2256</v>
      </c>
      <c r="E3271" s="34" t="s">
        <v>4642</v>
      </c>
      <c r="F3271" s="35">
        <v>777406</v>
      </c>
      <c r="G3271" s="36" t="s">
        <v>2255</v>
      </c>
      <c r="H3271" s="35">
        <v>77741</v>
      </c>
      <c r="I3271" s="34" t="s">
        <v>2308</v>
      </c>
      <c r="J3271" s="34" t="s">
        <v>2309</v>
      </c>
      <c r="K3271" s="50">
        <f t="shared" si="219"/>
        <v>20404</v>
      </c>
      <c r="L3271" s="38">
        <f t="shared" si="220"/>
        <v>855147</v>
      </c>
      <c r="M3271" t="str">
        <f t="shared" si="221"/>
        <v/>
      </c>
    </row>
    <row r="3272" spans="1:19" hidden="1" outlineLevel="1">
      <c r="B3272" s="33">
        <v>45023</v>
      </c>
      <c r="C3272" s="34" t="s">
        <v>4936</v>
      </c>
      <c r="D3272" s="34" t="s">
        <v>2256</v>
      </c>
      <c r="E3272" s="34" t="s">
        <v>2413</v>
      </c>
      <c r="F3272" s="35">
        <v>367155</v>
      </c>
      <c r="G3272" s="36" t="s">
        <v>2255</v>
      </c>
      <c r="H3272" s="35">
        <v>36716</v>
      </c>
      <c r="I3272" s="34" t="s">
        <v>2308</v>
      </c>
      <c r="J3272" s="34" t="s">
        <v>2309</v>
      </c>
      <c r="K3272" s="50">
        <f t="shared" si="219"/>
        <v>20406</v>
      </c>
      <c r="L3272" s="38">
        <f t="shared" si="220"/>
        <v>403871</v>
      </c>
      <c r="M3272" t="str">
        <f t="shared" si="221"/>
        <v/>
      </c>
    </row>
    <row r="3273" spans="1:19" hidden="1" collapsed="1">
      <c r="B3273" s="33">
        <v>45024</v>
      </c>
      <c r="C3273" s="34" t="s">
        <v>7590</v>
      </c>
      <c r="D3273" s="34" t="s">
        <v>2256</v>
      </c>
      <c r="E3273" s="34" t="s">
        <v>7118</v>
      </c>
      <c r="F3273" s="35">
        <v>441000</v>
      </c>
      <c r="G3273" s="36" t="s">
        <v>2255</v>
      </c>
      <c r="H3273" s="35">
        <v>44100</v>
      </c>
      <c r="I3273" s="34" t="s">
        <v>7118</v>
      </c>
      <c r="J3273" s="34" t="s">
        <v>7559</v>
      </c>
      <c r="K3273" s="50">
        <f t="shared" si="219"/>
        <v>20493</v>
      </c>
      <c r="L3273" s="38">
        <f t="shared" si="220"/>
        <v>485100</v>
      </c>
      <c r="M3273" t="str">
        <f t="shared" si="221"/>
        <v/>
      </c>
      <c r="R3273" s="38">
        <f>+L3273-Q3273</f>
        <v>485100</v>
      </c>
    </row>
    <row r="3274" spans="1:19" hidden="1">
      <c r="B3274" s="33">
        <v>44931</v>
      </c>
      <c r="C3274" s="34" t="s">
        <v>7621</v>
      </c>
      <c r="D3274" s="34" t="s">
        <v>2256</v>
      </c>
      <c r="E3274" s="34" t="s">
        <v>7622</v>
      </c>
      <c r="F3274" s="35">
        <v>441000</v>
      </c>
      <c r="G3274" s="36" t="s">
        <v>2255</v>
      </c>
      <c r="H3274" s="35">
        <v>44100</v>
      </c>
      <c r="I3274" s="34" t="s">
        <v>4496</v>
      </c>
      <c r="J3274" s="34" t="s">
        <v>7623</v>
      </c>
      <c r="K3274" s="50">
        <f t="shared" si="219"/>
        <v>440</v>
      </c>
      <c r="L3274" s="38">
        <f t="shared" si="220"/>
        <v>485100</v>
      </c>
      <c r="M3274" t="str">
        <f t="shared" si="221"/>
        <v/>
      </c>
      <c r="R3274" s="38">
        <f>+L3274-Q3274</f>
        <v>485100</v>
      </c>
    </row>
    <row r="3275" spans="1:19" hidden="1" outlineLevel="1">
      <c r="B3275" s="33">
        <v>45023</v>
      </c>
      <c r="C3275" s="34" t="s">
        <v>4939</v>
      </c>
      <c r="D3275" s="34" t="s">
        <v>2256</v>
      </c>
      <c r="E3275" s="34" t="s">
        <v>3927</v>
      </c>
      <c r="F3275" s="35">
        <v>618065</v>
      </c>
      <c r="G3275" s="36" t="s">
        <v>2255</v>
      </c>
      <c r="H3275" s="35">
        <v>61807</v>
      </c>
      <c r="I3275" s="34" t="s">
        <v>2308</v>
      </c>
      <c r="J3275" s="34" t="s">
        <v>2309</v>
      </c>
      <c r="K3275" s="50">
        <f t="shared" si="219"/>
        <v>20411</v>
      </c>
      <c r="L3275" s="38">
        <f t="shared" si="220"/>
        <v>679872</v>
      </c>
      <c r="M3275" t="str">
        <f t="shared" si="221"/>
        <v/>
      </c>
    </row>
    <row r="3276" spans="1:19" s="75" customFormat="1" hidden="1" outlineLevel="1">
      <c r="A3276"/>
      <c r="B3276" s="33">
        <v>45023</v>
      </c>
      <c r="C3276" s="34" t="s">
        <v>4940</v>
      </c>
      <c r="D3276" s="34" t="s">
        <v>2256</v>
      </c>
      <c r="E3276" s="34" t="s">
        <v>4394</v>
      </c>
      <c r="F3276" s="35">
        <v>471203</v>
      </c>
      <c r="G3276" s="36" t="s">
        <v>2255</v>
      </c>
      <c r="H3276" s="35">
        <v>47120</v>
      </c>
      <c r="I3276" s="34" t="s">
        <v>2308</v>
      </c>
      <c r="J3276" s="34" t="s">
        <v>2309</v>
      </c>
      <c r="K3276" s="50">
        <f t="shared" si="219"/>
        <v>20412</v>
      </c>
      <c r="L3276" s="38">
        <f t="shared" si="220"/>
        <v>518323</v>
      </c>
      <c r="M3276" t="str">
        <f t="shared" si="221"/>
        <v/>
      </c>
      <c r="N3276"/>
      <c r="O3276"/>
      <c r="P3276"/>
      <c r="Q3276"/>
      <c r="R3276"/>
      <c r="S3276"/>
    </row>
    <row r="3277" spans="1:19" s="75" customFormat="1" hidden="1" outlineLevel="1">
      <c r="A3277"/>
      <c r="B3277" s="33">
        <v>45023</v>
      </c>
      <c r="C3277" s="34" t="s">
        <v>4941</v>
      </c>
      <c r="D3277" s="34" t="s">
        <v>2256</v>
      </c>
      <c r="E3277" s="34" t="s">
        <v>2512</v>
      </c>
      <c r="F3277" s="35">
        <v>700329</v>
      </c>
      <c r="G3277" s="36" t="s">
        <v>2255</v>
      </c>
      <c r="H3277" s="35">
        <v>70033</v>
      </c>
      <c r="I3277" s="34" t="s">
        <v>2512</v>
      </c>
      <c r="J3277" s="34" t="s">
        <v>2513</v>
      </c>
      <c r="K3277" s="50">
        <f t="shared" si="219"/>
        <v>20413</v>
      </c>
      <c r="L3277" s="38">
        <f t="shared" si="220"/>
        <v>770362</v>
      </c>
      <c r="M3277" t="str">
        <f t="shared" si="221"/>
        <v/>
      </c>
      <c r="N3277"/>
      <c r="O3277"/>
      <c r="P3277"/>
      <c r="Q3277"/>
      <c r="R3277"/>
      <c r="S3277"/>
    </row>
    <row r="3278" spans="1:19" s="75" customFormat="1" hidden="1" outlineLevel="1">
      <c r="A3278"/>
      <c r="B3278" s="33">
        <v>45023</v>
      </c>
      <c r="C3278" s="34" t="s">
        <v>4942</v>
      </c>
      <c r="D3278" s="34" t="s">
        <v>2256</v>
      </c>
      <c r="E3278" s="34" t="s">
        <v>3468</v>
      </c>
      <c r="F3278" s="35">
        <v>1148797</v>
      </c>
      <c r="G3278" s="36" t="s">
        <v>2255</v>
      </c>
      <c r="H3278" s="35">
        <v>114880</v>
      </c>
      <c r="I3278" s="34" t="s">
        <v>2308</v>
      </c>
      <c r="J3278" s="34" t="s">
        <v>2309</v>
      </c>
      <c r="K3278" s="50">
        <f t="shared" si="219"/>
        <v>20414</v>
      </c>
      <c r="L3278" s="38">
        <f t="shared" si="220"/>
        <v>1263677</v>
      </c>
      <c r="M3278" t="str">
        <f t="shared" si="221"/>
        <v/>
      </c>
      <c r="N3278"/>
      <c r="O3278"/>
      <c r="P3278"/>
      <c r="Q3278"/>
      <c r="R3278"/>
      <c r="S3278"/>
    </row>
    <row r="3279" spans="1:19" hidden="1" outlineLevel="1">
      <c r="B3279" s="33">
        <v>45023</v>
      </c>
      <c r="C3279" s="34" t="s">
        <v>4943</v>
      </c>
      <c r="D3279" s="34" t="s">
        <v>2256</v>
      </c>
      <c r="E3279" s="34" t="s">
        <v>2535</v>
      </c>
      <c r="F3279" s="35">
        <v>2283010</v>
      </c>
      <c r="G3279" s="36" t="s">
        <v>2255</v>
      </c>
      <c r="H3279" s="35">
        <v>228301</v>
      </c>
      <c r="I3279" s="34" t="s">
        <v>2535</v>
      </c>
      <c r="J3279" s="34" t="s">
        <v>2536</v>
      </c>
      <c r="K3279" s="50">
        <f t="shared" si="219"/>
        <v>20421</v>
      </c>
      <c r="L3279" s="38">
        <f t="shared" si="220"/>
        <v>2511311</v>
      </c>
      <c r="M3279" t="str">
        <f t="shared" si="221"/>
        <v/>
      </c>
    </row>
    <row r="3280" spans="1:19" hidden="1" outlineLevel="1">
      <c r="B3280" s="33">
        <v>45023</v>
      </c>
      <c r="C3280" s="34" t="s">
        <v>4944</v>
      </c>
      <c r="D3280" s="34" t="s">
        <v>2256</v>
      </c>
      <c r="E3280" s="34" t="s">
        <v>3442</v>
      </c>
      <c r="F3280" s="35">
        <v>1565324</v>
      </c>
      <c r="G3280" s="36" t="s">
        <v>2255</v>
      </c>
      <c r="H3280" s="35">
        <v>156532</v>
      </c>
      <c r="I3280" s="34" t="s">
        <v>2265</v>
      </c>
      <c r="J3280" s="34" t="s">
        <v>2266</v>
      </c>
      <c r="K3280" s="50">
        <f t="shared" si="219"/>
        <v>20439</v>
      </c>
      <c r="L3280" s="38">
        <f t="shared" si="220"/>
        <v>1721856</v>
      </c>
      <c r="M3280" t="str">
        <f t="shared" si="221"/>
        <v/>
      </c>
    </row>
    <row r="3281" spans="2:18" hidden="1" outlineLevel="1">
      <c r="B3281" s="33">
        <v>45024</v>
      </c>
      <c r="C3281" s="34" t="s">
        <v>4945</v>
      </c>
      <c r="D3281" s="34" t="s">
        <v>2256</v>
      </c>
      <c r="E3281" s="34" t="s">
        <v>3890</v>
      </c>
      <c r="F3281" s="35">
        <v>618065</v>
      </c>
      <c r="G3281" s="36" t="s">
        <v>2255</v>
      </c>
      <c r="H3281" s="35">
        <v>61807</v>
      </c>
      <c r="I3281" s="34" t="s">
        <v>2308</v>
      </c>
      <c r="J3281" s="34" t="s">
        <v>2309</v>
      </c>
      <c r="K3281" s="50">
        <f t="shared" si="219"/>
        <v>20446</v>
      </c>
      <c r="L3281" s="38">
        <f t="shared" si="220"/>
        <v>679872</v>
      </c>
      <c r="M3281" t="str">
        <f t="shared" si="221"/>
        <v/>
      </c>
    </row>
    <row r="3282" spans="2:18" hidden="1" outlineLevel="1">
      <c r="B3282" s="33">
        <v>45024</v>
      </c>
      <c r="C3282" s="34" t="s">
        <v>4946</v>
      </c>
      <c r="D3282" s="34" t="s">
        <v>2256</v>
      </c>
      <c r="E3282" s="34" t="s">
        <v>3481</v>
      </c>
      <c r="F3282" s="35">
        <v>323114</v>
      </c>
      <c r="G3282" s="36" t="s">
        <v>2255</v>
      </c>
      <c r="H3282" s="35">
        <v>32311</v>
      </c>
      <c r="I3282" s="34" t="s">
        <v>2308</v>
      </c>
      <c r="J3282" s="34" t="s">
        <v>2309</v>
      </c>
      <c r="K3282" s="50">
        <f t="shared" si="219"/>
        <v>20447</v>
      </c>
      <c r="L3282" s="38">
        <f t="shared" si="220"/>
        <v>355425</v>
      </c>
      <c r="M3282" t="str">
        <f t="shared" si="221"/>
        <v/>
      </c>
    </row>
    <row r="3283" spans="2:18" hidden="1" outlineLevel="1">
      <c r="B3283" s="33">
        <v>45024</v>
      </c>
      <c r="C3283" s="34" t="s">
        <v>4947</v>
      </c>
      <c r="D3283" s="34" t="s">
        <v>2256</v>
      </c>
      <c r="E3283" s="34" t="s">
        <v>2518</v>
      </c>
      <c r="F3283" s="35">
        <v>882000</v>
      </c>
      <c r="G3283" s="36" t="s">
        <v>2255</v>
      </c>
      <c r="H3283" s="35">
        <v>88200</v>
      </c>
      <c r="I3283" s="34" t="s">
        <v>2518</v>
      </c>
      <c r="J3283" s="34" t="s">
        <v>2519</v>
      </c>
      <c r="K3283" s="50">
        <f t="shared" si="219"/>
        <v>20448</v>
      </c>
      <c r="L3283" s="38">
        <f t="shared" si="220"/>
        <v>970200</v>
      </c>
      <c r="M3283" t="str">
        <f t="shared" si="221"/>
        <v/>
      </c>
    </row>
    <row r="3284" spans="2:18" hidden="1" outlineLevel="1">
      <c r="B3284" s="33">
        <v>45024</v>
      </c>
      <c r="C3284" s="34" t="s">
        <v>4948</v>
      </c>
      <c r="D3284" s="34" t="s">
        <v>2256</v>
      </c>
      <c r="E3284" s="34" t="s">
        <v>2518</v>
      </c>
      <c r="F3284" s="35">
        <v>2002910</v>
      </c>
      <c r="G3284" s="36" t="s">
        <v>2255</v>
      </c>
      <c r="H3284" s="35">
        <v>200291</v>
      </c>
      <c r="I3284" s="34" t="s">
        <v>2518</v>
      </c>
      <c r="J3284" s="34" t="s">
        <v>2519</v>
      </c>
      <c r="K3284" s="50">
        <f t="shared" si="219"/>
        <v>20449</v>
      </c>
      <c r="L3284" s="38">
        <f t="shared" si="220"/>
        <v>2203201</v>
      </c>
      <c r="M3284" t="str">
        <f t="shared" si="221"/>
        <v/>
      </c>
    </row>
    <row r="3285" spans="2:18" hidden="1" outlineLevel="1">
      <c r="B3285" s="33">
        <v>45024</v>
      </c>
      <c r="C3285" s="34" t="s">
        <v>4949</v>
      </c>
      <c r="D3285" s="34" t="s">
        <v>2256</v>
      </c>
      <c r="E3285" s="34" t="s">
        <v>4171</v>
      </c>
      <c r="F3285" s="35">
        <v>1278753</v>
      </c>
      <c r="G3285" s="36" t="s">
        <v>2255</v>
      </c>
      <c r="H3285" s="35">
        <v>127875</v>
      </c>
      <c r="I3285" s="34" t="s">
        <v>2308</v>
      </c>
      <c r="J3285" s="34" t="s">
        <v>2309</v>
      </c>
      <c r="K3285" s="50">
        <f t="shared" si="219"/>
        <v>20458</v>
      </c>
      <c r="L3285" s="38">
        <f t="shared" si="220"/>
        <v>1406628</v>
      </c>
      <c r="M3285" t="str">
        <f t="shared" si="221"/>
        <v/>
      </c>
    </row>
    <row r="3286" spans="2:18" hidden="1" outlineLevel="1">
      <c r="B3286" s="33">
        <v>45024</v>
      </c>
      <c r="C3286" s="34" t="s">
        <v>4950</v>
      </c>
      <c r="D3286" s="34" t="s">
        <v>2256</v>
      </c>
      <c r="E3286" s="34" t="s">
        <v>3784</v>
      </c>
      <c r="F3286" s="35">
        <v>922445</v>
      </c>
      <c r="G3286" s="36" t="s">
        <v>2255</v>
      </c>
      <c r="H3286" s="35">
        <v>92245</v>
      </c>
      <c r="I3286" s="34" t="s">
        <v>2308</v>
      </c>
      <c r="J3286" s="34" t="s">
        <v>2309</v>
      </c>
      <c r="K3286" s="50">
        <f t="shared" si="219"/>
        <v>20459</v>
      </c>
      <c r="L3286" s="38">
        <f t="shared" si="220"/>
        <v>1014690</v>
      </c>
      <c r="M3286" t="str">
        <f t="shared" si="221"/>
        <v/>
      </c>
    </row>
    <row r="3287" spans="2:18" hidden="1" outlineLevel="1">
      <c r="B3287" s="33">
        <v>45024</v>
      </c>
      <c r="C3287" s="34" t="s">
        <v>4951</v>
      </c>
      <c r="D3287" s="34" t="s">
        <v>2256</v>
      </c>
      <c r="E3287" s="34" t="s">
        <v>2369</v>
      </c>
      <c r="F3287" s="35">
        <v>740228</v>
      </c>
      <c r="G3287" s="36" t="s">
        <v>2255</v>
      </c>
      <c r="H3287" s="35">
        <v>74023</v>
      </c>
      <c r="I3287" s="34" t="s">
        <v>2308</v>
      </c>
      <c r="J3287" s="34" t="s">
        <v>2309</v>
      </c>
      <c r="K3287" s="50">
        <f t="shared" si="219"/>
        <v>20460</v>
      </c>
      <c r="L3287" s="38">
        <f t="shared" si="220"/>
        <v>814251</v>
      </c>
      <c r="M3287" t="str">
        <f t="shared" si="221"/>
        <v/>
      </c>
    </row>
    <row r="3288" spans="2:18" hidden="1" outlineLevel="1">
      <c r="B3288" s="33">
        <v>45024</v>
      </c>
      <c r="C3288" s="34" t="s">
        <v>4952</v>
      </c>
      <c r="D3288" s="34" t="s">
        <v>2256</v>
      </c>
      <c r="E3288" s="34" t="s">
        <v>2377</v>
      </c>
      <c r="F3288" s="35">
        <v>1093155</v>
      </c>
      <c r="G3288" s="36" t="s">
        <v>2255</v>
      </c>
      <c r="H3288" s="35">
        <v>109316</v>
      </c>
      <c r="I3288" s="34" t="s">
        <v>2308</v>
      </c>
      <c r="J3288" s="34" t="s">
        <v>2309</v>
      </c>
      <c r="K3288" s="50">
        <f t="shared" si="219"/>
        <v>20461</v>
      </c>
      <c r="L3288" s="38">
        <f t="shared" si="220"/>
        <v>1202471</v>
      </c>
      <c r="M3288" t="str">
        <f t="shared" si="221"/>
        <v/>
      </c>
    </row>
    <row r="3289" spans="2:18" hidden="1" outlineLevel="1">
      <c r="B3289" s="33">
        <v>45024</v>
      </c>
      <c r="C3289" s="34" t="s">
        <v>4953</v>
      </c>
      <c r="D3289" s="34" t="s">
        <v>2256</v>
      </c>
      <c r="E3289" s="34" t="s">
        <v>3421</v>
      </c>
      <c r="F3289" s="35">
        <v>371250</v>
      </c>
      <c r="G3289" s="36" t="s">
        <v>2255</v>
      </c>
      <c r="H3289" s="35">
        <v>37125</v>
      </c>
      <c r="I3289" s="34" t="s">
        <v>2308</v>
      </c>
      <c r="J3289" s="34" t="s">
        <v>2309</v>
      </c>
      <c r="K3289" s="50">
        <f t="shared" si="219"/>
        <v>20467</v>
      </c>
      <c r="L3289" s="38">
        <f t="shared" si="220"/>
        <v>408375</v>
      </c>
      <c r="M3289" t="str">
        <f t="shared" si="221"/>
        <v/>
      </c>
    </row>
    <row r="3290" spans="2:18" hidden="1" outlineLevel="1">
      <c r="B3290" s="33">
        <v>45024</v>
      </c>
      <c r="C3290" s="34" t="s">
        <v>4954</v>
      </c>
      <c r="D3290" s="34" t="s">
        <v>2256</v>
      </c>
      <c r="E3290" s="34" t="s">
        <v>2350</v>
      </c>
      <c r="F3290" s="35">
        <v>1476810</v>
      </c>
      <c r="G3290" s="36" t="s">
        <v>2255</v>
      </c>
      <c r="H3290" s="35">
        <v>147681</v>
      </c>
      <c r="I3290" s="34" t="s">
        <v>2350</v>
      </c>
      <c r="J3290" s="34" t="s">
        <v>2351</v>
      </c>
      <c r="K3290" s="50">
        <f t="shared" si="219"/>
        <v>20468</v>
      </c>
      <c r="L3290" s="38">
        <f t="shared" si="220"/>
        <v>1624491</v>
      </c>
      <c r="M3290" t="str">
        <f t="shared" si="221"/>
        <v/>
      </c>
    </row>
    <row r="3291" spans="2:18" hidden="1" outlineLevel="1">
      <c r="B3291" s="33">
        <v>45024</v>
      </c>
      <c r="C3291" s="34" t="s">
        <v>4955</v>
      </c>
      <c r="D3291" s="34" t="s">
        <v>2256</v>
      </c>
      <c r="E3291" s="34" t="s">
        <v>2629</v>
      </c>
      <c r="F3291" s="35">
        <v>2154600</v>
      </c>
      <c r="G3291" s="36" t="s">
        <v>2255</v>
      </c>
      <c r="H3291" s="35">
        <v>215460</v>
      </c>
      <c r="I3291" s="34" t="s">
        <v>2629</v>
      </c>
      <c r="J3291" s="34" t="s">
        <v>2630</v>
      </c>
      <c r="K3291" s="50">
        <f t="shared" si="219"/>
        <v>20469</v>
      </c>
      <c r="L3291" s="38">
        <f t="shared" si="220"/>
        <v>2370060</v>
      </c>
      <c r="M3291" t="str">
        <f t="shared" si="221"/>
        <v/>
      </c>
    </row>
    <row r="3292" spans="2:18" hidden="1" outlineLevel="1">
      <c r="B3292" s="33">
        <v>45024</v>
      </c>
      <c r="C3292" s="34" t="s">
        <v>4956</v>
      </c>
      <c r="D3292" s="34" t="s">
        <v>2256</v>
      </c>
      <c r="E3292" s="34" t="s">
        <v>2629</v>
      </c>
      <c r="F3292" s="35">
        <v>3457290</v>
      </c>
      <c r="G3292" s="36" t="s">
        <v>2255</v>
      </c>
      <c r="H3292" s="35">
        <v>345729</v>
      </c>
      <c r="I3292" s="34" t="s">
        <v>2629</v>
      </c>
      <c r="J3292" s="34" t="s">
        <v>2630</v>
      </c>
      <c r="K3292" s="50">
        <f t="shared" si="219"/>
        <v>20470</v>
      </c>
      <c r="L3292" s="38">
        <f t="shared" si="220"/>
        <v>3803019</v>
      </c>
      <c r="M3292" t="str">
        <f t="shared" si="221"/>
        <v/>
      </c>
    </row>
    <row r="3293" spans="2:18" hidden="1" outlineLevel="1">
      <c r="B3293" s="33">
        <v>45024</v>
      </c>
      <c r="C3293" s="34" t="s">
        <v>4957</v>
      </c>
      <c r="D3293" s="34" t="s">
        <v>2256</v>
      </c>
      <c r="E3293" s="34" t="s">
        <v>4344</v>
      </c>
      <c r="F3293" s="35">
        <v>1252669</v>
      </c>
      <c r="G3293" s="36" t="s">
        <v>2255</v>
      </c>
      <c r="H3293" s="35">
        <v>125267</v>
      </c>
      <c r="I3293" s="34" t="s">
        <v>2265</v>
      </c>
      <c r="J3293" s="34" t="s">
        <v>2266</v>
      </c>
      <c r="K3293" s="50">
        <f t="shared" si="219"/>
        <v>20485</v>
      </c>
      <c r="L3293" s="38">
        <f t="shared" si="220"/>
        <v>1377936</v>
      </c>
      <c r="M3293" t="str">
        <f t="shared" si="221"/>
        <v/>
      </c>
    </row>
    <row r="3294" spans="2:18" hidden="1" collapsed="1">
      <c r="B3294" s="33">
        <v>44972</v>
      </c>
      <c r="C3294" s="34" t="s">
        <v>6521</v>
      </c>
      <c r="D3294" s="34" t="s">
        <v>2256</v>
      </c>
      <c r="E3294" s="34" t="s">
        <v>7416</v>
      </c>
      <c r="F3294" s="35">
        <v>551250</v>
      </c>
      <c r="G3294" s="36" t="s">
        <v>2255</v>
      </c>
      <c r="H3294" s="35">
        <v>55125</v>
      </c>
      <c r="I3294" s="34" t="s">
        <v>7403</v>
      </c>
      <c r="J3294" s="34" t="s">
        <v>7406</v>
      </c>
      <c r="K3294" s="50">
        <f t="shared" si="219"/>
        <v>4200</v>
      </c>
      <c r="L3294" s="38">
        <f t="shared" si="220"/>
        <v>606375</v>
      </c>
      <c r="M3294" t="str">
        <f t="shared" si="221"/>
        <v/>
      </c>
      <c r="R3294" s="38">
        <f>+L3294-Q3294</f>
        <v>606375</v>
      </c>
    </row>
    <row r="3295" spans="2:18" hidden="1">
      <c r="B3295" s="33">
        <v>44996</v>
      </c>
      <c r="C3295" s="34" t="s">
        <v>7795</v>
      </c>
      <c r="D3295" s="34" t="s">
        <v>2256</v>
      </c>
      <c r="E3295" s="34" t="s">
        <v>7796</v>
      </c>
      <c r="F3295" s="35">
        <v>551250</v>
      </c>
      <c r="G3295" s="36" t="s">
        <v>2255</v>
      </c>
      <c r="H3295" s="35">
        <v>55125</v>
      </c>
      <c r="I3295" s="34" t="s">
        <v>7769</v>
      </c>
      <c r="J3295" s="34" t="s">
        <v>7770</v>
      </c>
      <c r="K3295" s="50">
        <f t="shared" si="219"/>
        <v>13346</v>
      </c>
      <c r="L3295" s="38">
        <f t="shared" si="220"/>
        <v>606375</v>
      </c>
      <c r="M3295" t="str">
        <f t="shared" si="221"/>
        <v/>
      </c>
      <c r="R3295" s="38">
        <f>+L3295-Q3295</f>
        <v>606375</v>
      </c>
    </row>
    <row r="3296" spans="2:18" hidden="1" outlineLevel="1">
      <c r="B3296" s="33">
        <v>45026</v>
      </c>
      <c r="C3296" s="34" t="s">
        <v>5663</v>
      </c>
      <c r="D3296" s="34" t="s">
        <v>6214</v>
      </c>
      <c r="E3296" s="34" t="s">
        <v>6903</v>
      </c>
      <c r="F3296" s="35">
        <v>-222116</v>
      </c>
      <c r="G3296" s="36" t="s">
        <v>2255</v>
      </c>
      <c r="H3296" s="35">
        <v>-22212</v>
      </c>
      <c r="I3296" s="34" t="s">
        <v>2603</v>
      </c>
      <c r="J3296" s="34" t="s">
        <v>2604</v>
      </c>
      <c r="K3296">
        <f t="shared" si="219"/>
        <v>407</v>
      </c>
      <c r="L3296" s="38">
        <f t="shared" si="220"/>
        <v>-244328</v>
      </c>
      <c r="M3296" t="str">
        <f t="shared" si="221"/>
        <v>HT</v>
      </c>
      <c r="Q3296" t="e">
        <f>+VLOOKUP(K3296,'22.04.2023'!O$182:P$408,2,0)</f>
        <v>#N/A</v>
      </c>
    </row>
    <row r="3297" spans="1:19" hidden="1" outlineLevel="1">
      <c r="B3297" s="33">
        <v>45026</v>
      </c>
      <c r="C3297" s="34" t="s">
        <v>5814</v>
      </c>
      <c r="D3297" s="34" t="s">
        <v>5270</v>
      </c>
      <c r="E3297" s="34" t="s">
        <v>6904</v>
      </c>
      <c r="F3297" s="35">
        <v>-176400</v>
      </c>
      <c r="G3297" s="36" t="s">
        <v>2255</v>
      </c>
      <c r="H3297" s="35">
        <v>-17640</v>
      </c>
      <c r="I3297" s="34" t="s">
        <v>2443</v>
      </c>
      <c r="J3297" s="34" t="s">
        <v>2444</v>
      </c>
      <c r="K3297">
        <f t="shared" ref="K3297:K3360" si="222">+C3297*1</f>
        <v>562</v>
      </c>
      <c r="L3297" s="38">
        <f t="shared" si="220"/>
        <v>-194040</v>
      </c>
      <c r="M3297" t="str">
        <f t="shared" si="221"/>
        <v>HT</v>
      </c>
      <c r="Q3297" t="e">
        <f>+VLOOKUP(K3297,'22.04.2023'!O$182:P$408,2,0)</f>
        <v>#N/A</v>
      </c>
    </row>
    <row r="3298" spans="1:19" outlineLevel="1">
      <c r="A3298" s="75"/>
      <c r="B3298" s="69">
        <v>45026</v>
      </c>
      <c r="C3298" s="70" t="s">
        <v>6905</v>
      </c>
      <c r="D3298" s="70" t="s">
        <v>3460</v>
      </c>
      <c r="E3298" s="70" t="s">
        <v>6906</v>
      </c>
      <c r="F3298" s="71">
        <v>-73431</v>
      </c>
      <c r="G3298" s="72" t="s">
        <v>2255</v>
      </c>
      <c r="H3298" s="71">
        <v>-7343</v>
      </c>
      <c r="I3298" s="70" t="s">
        <v>2308</v>
      </c>
      <c r="J3298" s="70" t="s">
        <v>2309</v>
      </c>
      <c r="K3298" s="75">
        <f t="shared" si="222"/>
        <v>12779</v>
      </c>
      <c r="L3298" s="74">
        <f t="shared" si="220"/>
        <v>-80774</v>
      </c>
      <c r="M3298" s="75" t="str">
        <f t="shared" si="221"/>
        <v>HT</v>
      </c>
      <c r="N3298" s="75"/>
      <c r="O3298" s="75"/>
      <c r="P3298" s="75"/>
      <c r="Q3298" s="75">
        <f>+VLOOKUP(K3298,'20,04,2023'!Q$25:R$1054,2,0)</f>
        <v>-80774</v>
      </c>
      <c r="R3298" s="74">
        <f>+L3298-Q3298</f>
        <v>0</v>
      </c>
      <c r="S3298" s="75" t="s">
        <v>8323</v>
      </c>
    </row>
    <row r="3299" spans="1:19" hidden="1">
      <c r="B3299" s="33">
        <v>44980</v>
      </c>
      <c r="C3299" s="34" t="s">
        <v>8041</v>
      </c>
      <c r="D3299" s="34" t="s">
        <v>2256</v>
      </c>
      <c r="E3299" s="34" t="s">
        <v>8042</v>
      </c>
      <c r="F3299" s="35">
        <v>555290</v>
      </c>
      <c r="G3299" s="36" t="s">
        <v>2255</v>
      </c>
      <c r="H3299" s="35">
        <v>55529</v>
      </c>
      <c r="I3299" s="34" t="s">
        <v>8013</v>
      </c>
      <c r="J3299" s="34" t="s">
        <v>8014</v>
      </c>
      <c r="K3299" s="50">
        <f t="shared" si="222"/>
        <v>7642</v>
      </c>
      <c r="L3299" s="38">
        <f t="shared" si="220"/>
        <v>610819</v>
      </c>
      <c r="M3299" t="str">
        <f t="shared" si="221"/>
        <v/>
      </c>
      <c r="R3299" s="38">
        <f>+L3299-Q3299</f>
        <v>610819</v>
      </c>
    </row>
    <row r="3300" spans="1:19" s="75" customFormat="1" outlineLevel="1">
      <c r="B3300" s="69">
        <v>45026</v>
      </c>
      <c r="C3300" s="70" t="s">
        <v>6907</v>
      </c>
      <c r="D3300" s="70" t="s">
        <v>3460</v>
      </c>
      <c r="E3300" s="70" t="s">
        <v>6908</v>
      </c>
      <c r="F3300" s="71">
        <v>-147681</v>
      </c>
      <c r="G3300" s="72" t="s">
        <v>2255</v>
      </c>
      <c r="H3300" s="71">
        <v>-14768</v>
      </c>
      <c r="I3300" s="70" t="s">
        <v>2308</v>
      </c>
      <c r="J3300" s="70" t="s">
        <v>2309</v>
      </c>
      <c r="K3300" s="75">
        <f t="shared" si="222"/>
        <v>12862</v>
      </c>
      <c r="L3300" s="74">
        <f t="shared" si="220"/>
        <v>-162449</v>
      </c>
      <c r="M3300" s="75" t="str">
        <f t="shared" si="221"/>
        <v>HT</v>
      </c>
      <c r="Q3300" s="75">
        <f>+VLOOKUP(K3300,'20,04,2023'!Q$25:R$1054,2,0)</f>
        <v>-162449</v>
      </c>
      <c r="R3300" s="74">
        <f>+L3300-Q3300</f>
        <v>0</v>
      </c>
      <c r="S3300" s="75" t="s">
        <v>8323</v>
      </c>
    </row>
    <row r="3301" spans="1:19" s="75" customFormat="1" hidden="1" outlineLevel="1">
      <c r="A3301"/>
      <c r="B3301" s="33">
        <v>45026</v>
      </c>
      <c r="C3301" s="34" t="s">
        <v>4964</v>
      </c>
      <c r="D3301" s="34" t="s">
        <v>2256</v>
      </c>
      <c r="E3301" s="34" t="s">
        <v>4177</v>
      </c>
      <c r="F3301" s="35">
        <v>637377</v>
      </c>
      <c r="G3301" s="36" t="s">
        <v>2255</v>
      </c>
      <c r="H3301" s="35">
        <v>63738</v>
      </c>
      <c r="I3301" s="34" t="s">
        <v>2308</v>
      </c>
      <c r="J3301" s="34" t="s">
        <v>2309</v>
      </c>
      <c r="K3301" s="50">
        <f t="shared" si="222"/>
        <v>20503</v>
      </c>
      <c r="L3301" s="38">
        <f t="shared" si="220"/>
        <v>701115</v>
      </c>
      <c r="M3301" t="str">
        <f t="shared" si="221"/>
        <v/>
      </c>
      <c r="N3301"/>
      <c r="O3301"/>
      <c r="P3301"/>
      <c r="Q3301"/>
      <c r="R3301"/>
      <c r="S3301"/>
    </row>
    <row r="3302" spans="1:19" hidden="1">
      <c r="B3302" s="33">
        <v>44980</v>
      </c>
      <c r="C3302" s="34" t="s">
        <v>8039</v>
      </c>
      <c r="D3302" s="34" t="s">
        <v>2256</v>
      </c>
      <c r="E3302" s="34" t="s">
        <v>8040</v>
      </c>
      <c r="F3302" s="35">
        <v>618065</v>
      </c>
      <c r="G3302" s="36" t="s">
        <v>2255</v>
      </c>
      <c r="H3302" s="35">
        <v>61807</v>
      </c>
      <c r="I3302" s="34" t="s">
        <v>8013</v>
      </c>
      <c r="J3302" s="34" t="s">
        <v>8014</v>
      </c>
      <c r="K3302" s="50">
        <f t="shared" si="222"/>
        <v>7236</v>
      </c>
      <c r="L3302" s="38">
        <f t="shared" si="220"/>
        <v>679872</v>
      </c>
      <c r="M3302" t="str">
        <f t="shared" si="221"/>
        <v/>
      </c>
      <c r="R3302" s="38">
        <f>+L3302-Q3302</f>
        <v>679872</v>
      </c>
    </row>
    <row r="3303" spans="1:19" hidden="1">
      <c r="B3303" s="33">
        <v>44992</v>
      </c>
      <c r="C3303" s="34" t="s">
        <v>8190</v>
      </c>
      <c r="D3303" s="34" t="s">
        <v>2256</v>
      </c>
      <c r="E3303" s="34" t="s">
        <v>8191</v>
      </c>
      <c r="F3303" s="35">
        <v>661500</v>
      </c>
      <c r="G3303" s="36" t="s">
        <v>2255</v>
      </c>
      <c r="H3303" s="35">
        <v>66150</v>
      </c>
      <c r="I3303" s="34" t="s">
        <v>8176</v>
      </c>
      <c r="J3303" s="34" t="s">
        <v>8177</v>
      </c>
      <c r="K3303" s="50">
        <f t="shared" si="222"/>
        <v>11499</v>
      </c>
      <c r="L3303" s="38">
        <f t="shared" si="220"/>
        <v>727650</v>
      </c>
      <c r="M3303" t="str">
        <f t="shared" si="221"/>
        <v/>
      </c>
      <c r="R3303" s="38">
        <f>+L3303-Q3303</f>
        <v>727650</v>
      </c>
    </row>
    <row r="3304" spans="1:19" s="75" customFormat="1" hidden="1" outlineLevel="1">
      <c r="A3304"/>
      <c r="B3304" s="33">
        <v>45026</v>
      </c>
      <c r="C3304" s="34" t="s">
        <v>4967</v>
      </c>
      <c r="D3304" s="34" t="s">
        <v>2256</v>
      </c>
      <c r="E3304" s="34" t="s">
        <v>2367</v>
      </c>
      <c r="F3304" s="35">
        <v>320657</v>
      </c>
      <c r="G3304" s="36" t="s">
        <v>2255</v>
      </c>
      <c r="H3304" s="35">
        <v>32066</v>
      </c>
      <c r="I3304" s="34" t="s">
        <v>2308</v>
      </c>
      <c r="J3304" s="34" t="s">
        <v>2309</v>
      </c>
      <c r="K3304" s="50">
        <f t="shared" si="222"/>
        <v>20507</v>
      </c>
      <c r="L3304" s="38">
        <f t="shared" si="220"/>
        <v>352723</v>
      </c>
      <c r="M3304" t="str">
        <f t="shared" si="221"/>
        <v/>
      </c>
      <c r="N3304"/>
      <c r="O3304"/>
      <c r="P3304"/>
      <c r="Q3304"/>
      <c r="R3304"/>
      <c r="S3304"/>
    </row>
    <row r="3305" spans="1:19" s="75" customFormat="1" hidden="1" outlineLevel="1">
      <c r="A3305"/>
      <c r="B3305" s="33">
        <v>45026</v>
      </c>
      <c r="C3305" s="34" t="s">
        <v>4968</v>
      </c>
      <c r="D3305" s="34" t="s">
        <v>2256</v>
      </c>
      <c r="E3305" s="34" t="s">
        <v>2325</v>
      </c>
      <c r="F3305" s="35">
        <v>637377</v>
      </c>
      <c r="G3305" s="36" t="s">
        <v>2255</v>
      </c>
      <c r="H3305" s="35">
        <v>63738</v>
      </c>
      <c r="I3305" s="34" t="s">
        <v>2308</v>
      </c>
      <c r="J3305" s="34" t="s">
        <v>2309</v>
      </c>
      <c r="K3305" s="50">
        <f t="shared" si="222"/>
        <v>20509</v>
      </c>
      <c r="L3305" s="38">
        <f t="shared" si="220"/>
        <v>701115</v>
      </c>
      <c r="M3305" t="str">
        <f t="shared" si="221"/>
        <v/>
      </c>
      <c r="N3305"/>
      <c r="O3305"/>
      <c r="P3305"/>
      <c r="Q3305"/>
      <c r="R3305"/>
      <c r="S3305"/>
    </row>
    <row r="3306" spans="1:19" s="75" customFormat="1" hidden="1" outlineLevel="1">
      <c r="A3306"/>
      <c r="B3306" s="33">
        <v>45026</v>
      </c>
      <c r="C3306" s="34" t="s">
        <v>4969</v>
      </c>
      <c r="D3306" s="34" t="s">
        <v>2256</v>
      </c>
      <c r="E3306" s="34" t="s">
        <v>2452</v>
      </c>
      <c r="F3306" s="35">
        <v>250910</v>
      </c>
      <c r="G3306" s="36" t="s">
        <v>2255</v>
      </c>
      <c r="H3306" s="35">
        <v>25091</v>
      </c>
      <c r="I3306" s="34" t="s">
        <v>2308</v>
      </c>
      <c r="J3306" s="34" t="s">
        <v>2309</v>
      </c>
      <c r="K3306" s="50">
        <f t="shared" si="222"/>
        <v>20511</v>
      </c>
      <c r="L3306" s="38">
        <f t="shared" si="220"/>
        <v>276001</v>
      </c>
      <c r="M3306" t="str">
        <f t="shared" si="221"/>
        <v/>
      </c>
      <c r="N3306"/>
      <c r="O3306"/>
      <c r="P3306"/>
      <c r="Q3306"/>
      <c r="R3306"/>
      <c r="S3306"/>
    </row>
    <row r="3307" spans="1:19" s="75" customFormat="1" hidden="1" outlineLevel="1">
      <c r="A3307"/>
      <c r="B3307" s="33">
        <v>45026</v>
      </c>
      <c r="C3307" s="34" t="s">
        <v>4970</v>
      </c>
      <c r="D3307" s="34" t="s">
        <v>2256</v>
      </c>
      <c r="E3307" s="34" t="s">
        <v>2512</v>
      </c>
      <c r="F3307" s="35">
        <v>676043</v>
      </c>
      <c r="G3307" s="36" t="s">
        <v>2255</v>
      </c>
      <c r="H3307" s="35">
        <v>67604</v>
      </c>
      <c r="I3307" s="34" t="s">
        <v>2512</v>
      </c>
      <c r="J3307" s="34" t="s">
        <v>2513</v>
      </c>
      <c r="K3307" s="50">
        <f t="shared" si="222"/>
        <v>20512</v>
      </c>
      <c r="L3307" s="38">
        <f t="shared" si="220"/>
        <v>743647</v>
      </c>
      <c r="M3307" t="str">
        <f t="shared" si="221"/>
        <v/>
      </c>
      <c r="N3307"/>
      <c r="O3307"/>
      <c r="P3307"/>
      <c r="Q3307"/>
      <c r="R3307"/>
      <c r="S3307"/>
    </row>
    <row r="3308" spans="1:19" s="75" customFormat="1" hidden="1" outlineLevel="1">
      <c r="A3308"/>
      <c r="B3308" s="33">
        <v>45026</v>
      </c>
      <c r="C3308" s="34" t="s">
        <v>4971</v>
      </c>
      <c r="D3308" s="34" t="s">
        <v>2256</v>
      </c>
      <c r="E3308" s="34" t="s">
        <v>3772</v>
      </c>
      <c r="F3308" s="35">
        <v>840181</v>
      </c>
      <c r="G3308" s="36" t="s">
        <v>2255</v>
      </c>
      <c r="H3308" s="35">
        <v>84018</v>
      </c>
      <c r="I3308" s="34" t="s">
        <v>2308</v>
      </c>
      <c r="J3308" s="34" t="s">
        <v>2309</v>
      </c>
      <c r="K3308" s="50">
        <f t="shared" si="222"/>
        <v>20516</v>
      </c>
      <c r="L3308" s="38">
        <f t="shared" si="220"/>
        <v>924199</v>
      </c>
      <c r="M3308" t="str">
        <f t="shared" si="221"/>
        <v/>
      </c>
      <c r="N3308"/>
      <c r="O3308"/>
      <c r="P3308"/>
      <c r="Q3308"/>
      <c r="R3308"/>
      <c r="S3308"/>
    </row>
    <row r="3309" spans="1:19" hidden="1" outlineLevel="1">
      <c r="B3309" s="33">
        <v>45026</v>
      </c>
      <c r="C3309" s="34" t="s">
        <v>4972</v>
      </c>
      <c r="D3309" s="34" t="s">
        <v>2256</v>
      </c>
      <c r="E3309" s="34" t="s">
        <v>2497</v>
      </c>
      <c r="F3309" s="35">
        <v>922445</v>
      </c>
      <c r="G3309" s="36" t="s">
        <v>2255</v>
      </c>
      <c r="H3309" s="35">
        <v>92245</v>
      </c>
      <c r="I3309" s="34" t="s">
        <v>2308</v>
      </c>
      <c r="J3309" s="34" t="s">
        <v>2309</v>
      </c>
      <c r="K3309" s="50">
        <f t="shared" si="222"/>
        <v>20517</v>
      </c>
      <c r="L3309" s="38">
        <f t="shared" si="220"/>
        <v>1014690</v>
      </c>
      <c r="M3309" t="str">
        <f t="shared" si="221"/>
        <v/>
      </c>
    </row>
    <row r="3310" spans="1:19" hidden="1" outlineLevel="1">
      <c r="B3310" s="33">
        <v>45026</v>
      </c>
      <c r="C3310" s="34" t="s">
        <v>4973</v>
      </c>
      <c r="D3310" s="34" t="s">
        <v>2256</v>
      </c>
      <c r="E3310" s="34" t="s">
        <v>3240</v>
      </c>
      <c r="F3310" s="35">
        <v>2178930</v>
      </c>
      <c r="G3310" s="36" t="s">
        <v>2255</v>
      </c>
      <c r="H3310" s="35">
        <v>217893</v>
      </c>
      <c r="I3310" s="34" t="s">
        <v>2265</v>
      </c>
      <c r="J3310" s="34" t="s">
        <v>2266</v>
      </c>
      <c r="K3310" s="50">
        <f t="shared" si="222"/>
        <v>20520</v>
      </c>
      <c r="L3310" s="38">
        <f t="shared" si="220"/>
        <v>2396823</v>
      </c>
      <c r="M3310" t="str">
        <f t="shared" si="221"/>
        <v/>
      </c>
    </row>
    <row r="3311" spans="1:19" hidden="1" outlineLevel="1">
      <c r="B3311" s="33">
        <v>45026</v>
      </c>
      <c r="C3311" s="34" t="s">
        <v>4974</v>
      </c>
      <c r="D3311" s="34" t="s">
        <v>2256</v>
      </c>
      <c r="E3311" s="34" t="s">
        <v>4435</v>
      </c>
      <c r="F3311" s="35">
        <v>444230</v>
      </c>
      <c r="G3311" s="36" t="s">
        <v>2255</v>
      </c>
      <c r="H3311" s="35">
        <v>44423</v>
      </c>
      <c r="I3311" s="34" t="s">
        <v>2265</v>
      </c>
      <c r="J3311" s="34" t="s">
        <v>2266</v>
      </c>
      <c r="K3311" s="50">
        <f t="shared" si="222"/>
        <v>20521</v>
      </c>
      <c r="L3311" s="38">
        <f t="shared" si="220"/>
        <v>488653</v>
      </c>
      <c r="M3311" t="str">
        <f t="shared" si="221"/>
        <v/>
      </c>
    </row>
    <row r="3312" spans="1:19" hidden="1" outlineLevel="1">
      <c r="B3312" s="33">
        <v>45026</v>
      </c>
      <c r="C3312" s="34" t="s">
        <v>4975</v>
      </c>
      <c r="D3312" s="34" t="s">
        <v>2256</v>
      </c>
      <c r="E3312" s="34" t="s">
        <v>3444</v>
      </c>
      <c r="F3312" s="35">
        <v>1539833</v>
      </c>
      <c r="G3312" s="36" t="s">
        <v>2255</v>
      </c>
      <c r="H3312" s="35">
        <v>153983</v>
      </c>
      <c r="I3312" s="34" t="s">
        <v>2265</v>
      </c>
      <c r="J3312" s="34" t="s">
        <v>2266</v>
      </c>
      <c r="K3312" s="50">
        <f t="shared" si="222"/>
        <v>20522</v>
      </c>
      <c r="L3312" s="38">
        <f t="shared" si="220"/>
        <v>1693816</v>
      </c>
      <c r="M3312" t="str">
        <f t="shared" si="221"/>
        <v/>
      </c>
    </row>
    <row r="3313" spans="1:19" hidden="1" outlineLevel="1">
      <c r="B3313" s="33">
        <v>45026</v>
      </c>
      <c r="C3313" s="34" t="s">
        <v>4976</v>
      </c>
      <c r="D3313" s="34" t="s">
        <v>2256</v>
      </c>
      <c r="E3313" s="34" t="s">
        <v>4977</v>
      </c>
      <c r="F3313" s="35">
        <v>2565770</v>
      </c>
      <c r="G3313" s="36" t="s">
        <v>2255</v>
      </c>
      <c r="H3313" s="35">
        <v>256577</v>
      </c>
      <c r="I3313" s="34" t="s">
        <v>2666</v>
      </c>
      <c r="J3313" s="34" t="s">
        <v>2667</v>
      </c>
      <c r="K3313" s="50">
        <f t="shared" si="222"/>
        <v>20523</v>
      </c>
      <c r="L3313" s="38">
        <f t="shared" si="220"/>
        <v>2822347</v>
      </c>
      <c r="M3313" t="str">
        <f t="shared" si="221"/>
        <v/>
      </c>
    </row>
    <row r="3314" spans="1:19" hidden="1" outlineLevel="1">
      <c r="B3314" s="33">
        <v>45026</v>
      </c>
      <c r="C3314" s="34" t="s">
        <v>4978</v>
      </c>
      <c r="D3314" s="34" t="s">
        <v>2256</v>
      </c>
      <c r="E3314" s="34" t="s">
        <v>3423</v>
      </c>
      <c r="F3314" s="35">
        <v>345878</v>
      </c>
      <c r="G3314" s="36" t="s">
        <v>2255</v>
      </c>
      <c r="H3314" s="35">
        <v>34588</v>
      </c>
      <c r="I3314" s="34" t="s">
        <v>2308</v>
      </c>
      <c r="J3314" s="34" t="s">
        <v>2309</v>
      </c>
      <c r="K3314" s="50">
        <f t="shared" si="222"/>
        <v>20524</v>
      </c>
      <c r="L3314" s="38">
        <f t="shared" si="220"/>
        <v>380466</v>
      </c>
      <c r="M3314" t="str">
        <f t="shared" si="221"/>
        <v/>
      </c>
    </row>
    <row r="3315" spans="1:19" hidden="1" collapsed="1">
      <c r="B3315" s="33">
        <v>45029</v>
      </c>
      <c r="C3315" s="34" t="s">
        <v>7938</v>
      </c>
      <c r="D3315" s="34" t="s">
        <v>2256</v>
      </c>
      <c r="E3315" s="34" t="s">
        <v>7935</v>
      </c>
      <c r="F3315" s="35">
        <v>734310</v>
      </c>
      <c r="G3315" s="36" t="s">
        <v>2255</v>
      </c>
      <c r="H3315" s="35">
        <v>73431</v>
      </c>
      <c r="I3315" s="34" t="s">
        <v>7920</v>
      </c>
      <c r="J3315" s="34" t="s">
        <v>7921</v>
      </c>
      <c r="K3315" s="50">
        <f t="shared" si="222"/>
        <v>21989</v>
      </c>
      <c r="L3315" s="38">
        <f t="shared" si="220"/>
        <v>807741</v>
      </c>
      <c r="M3315" t="str">
        <f t="shared" si="221"/>
        <v/>
      </c>
      <c r="R3315" s="38">
        <f>+L3315-Q3315</f>
        <v>807741</v>
      </c>
    </row>
    <row r="3316" spans="1:19" hidden="1">
      <c r="B3316" s="33">
        <v>45042</v>
      </c>
      <c r="C3316" s="34" t="s">
        <v>7940</v>
      </c>
      <c r="D3316" s="34" t="s">
        <v>2256</v>
      </c>
      <c r="E3316" s="34" t="s">
        <v>7935</v>
      </c>
      <c r="F3316" s="35">
        <v>734310</v>
      </c>
      <c r="G3316" s="36" t="s">
        <v>2255</v>
      </c>
      <c r="H3316" s="35">
        <v>73431</v>
      </c>
      <c r="I3316" s="34" t="s">
        <v>7920</v>
      </c>
      <c r="J3316" s="34" t="s">
        <v>7921</v>
      </c>
      <c r="K3316" s="50">
        <f t="shared" si="222"/>
        <v>23782</v>
      </c>
      <c r="L3316" s="38">
        <f t="shared" si="220"/>
        <v>807741</v>
      </c>
      <c r="M3316" t="str">
        <f t="shared" si="221"/>
        <v/>
      </c>
      <c r="R3316" s="38">
        <f>+L3316-Q3316</f>
        <v>807741</v>
      </c>
    </row>
    <row r="3317" spans="1:19" hidden="1" outlineLevel="1">
      <c r="B3317" s="33">
        <v>45026</v>
      </c>
      <c r="C3317" s="34" t="s">
        <v>4981</v>
      </c>
      <c r="D3317" s="34" t="s">
        <v>2256</v>
      </c>
      <c r="E3317" s="34" t="s">
        <v>2443</v>
      </c>
      <c r="F3317" s="35">
        <v>1306200</v>
      </c>
      <c r="G3317" s="36" t="s">
        <v>2255</v>
      </c>
      <c r="H3317" s="35">
        <v>130620</v>
      </c>
      <c r="I3317" s="34" t="s">
        <v>2443</v>
      </c>
      <c r="J3317" s="34" t="s">
        <v>2444</v>
      </c>
      <c r="K3317" s="50">
        <f t="shared" si="222"/>
        <v>20536</v>
      </c>
      <c r="L3317" s="38">
        <f t="shared" si="220"/>
        <v>1436820</v>
      </c>
      <c r="M3317" t="str">
        <f t="shared" si="221"/>
        <v/>
      </c>
    </row>
    <row r="3318" spans="1:19" hidden="1" outlineLevel="1">
      <c r="B3318" s="33">
        <v>45026</v>
      </c>
      <c r="C3318" s="34" t="s">
        <v>4982</v>
      </c>
      <c r="D3318" s="34" t="s">
        <v>2256</v>
      </c>
      <c r="E3318" s="34" t="s">
        <v>2443</v>
      </c>
      <c r="F3318" s="35">
        <v>888460</v>
      </c>
      <c r="G3318" s="36" t="s">
        <v>2255</v>
      </c>
      <c r="H3318" s="35">
        <v>88846</v>
      </c>
      <c r="I3318" s="34" t="s">
        <v>2443</v>
      </c>
      <c r="J3318" s="34" t="s">
        <v>2444</v>
      </c>
      <c r="K3318" s="50">
        <f t="shared" si="222"/>
        <v>20537</v>
      </c>
      <c r="L3318" s="38">
        <f t="shared" si="220"/>
        <v>977306</v>
      </c>
      <c r="M3318" t="str">
        <f t="shared" si="221"/>
        <v/>
      </c>
    </row>
    <row r="3319" spans="1:19" hidden="1" outlineLevel="1">
      <c r="B3319" s="33">
        <v>45026</v>
      </c>
      <c r="C3319" s="34" t="s">
        <v>4983</v>
      </c>
      <c r="D3319" s="34" t="s">
        <v>2256</v>
      </c>
      <c r="E3319" s="34" t="s">
        <v>2426</v>
      </c>
      <c r="F3319" s="35">
        <v>1178540</v>
      </c>
      <c r="G3319" s="36" t="s">
        <v>2255</v>
      </c>
      <c r="H3319" s="35">
        <v>117854</v>
      </c>
      <c r="I3319" s="34" t="s">
        <v>2426</v>
      </c>
      <c r="J3319" s="34" t="s">
        <v>2427</v>
      </c>
      <c r="K3319" s="50">
        <f t="shared" si="222"/>
        <v>20540</v>
      </c>
      <c r="L3319" s="38">
        <f t="shared" si="220"/>
        <v>1296394</v>
      </c>
      <c r="M3319" t="str">
        <f t="shared" si="221"/>
        <v/>
      </c>
    </row>
    <row r="3320" spans="1:19" hidden="1" outlineLevel="1">
      <c r="B3320" s="33">
        <v>45026</v>
      </c>
      <c r="C3320" s="34" t="s">
        <v>4984</v>
      </c>
      <c r="D3320" s="34" t="s">
        <v>2256</v>
      </c>
      <c r="E3320" s="34" t="s">
        <v>4985</v>
      </c>
      <c r="F3320" s="35">
        <v>703594</v>
      </c>
      <c r="G3320" s="36" t="s">
        <v>2255</v>
      </c>
      <c r="H3320" s="35">
        <v>70359</v>
      </c>
      <c r="I3320" s="34" t="s">
        <v>2475</v>
      </c>
      <c r="J3320" s="34" t="s">
        <v>2476</v>
      </c>
      <c r="K3320" s="50">
        <f t="shared" si="222"/>
        <v>20541</v>
      </c>
      <c r="L3320" s="38">
        <f t="shared" si="220"/>
        <v>773953</v>
      </c>
      <c r="M3320" t="str">
        <f t="shared" si="221"/>
        <v/>
      </c>
    </row>
    <row r="3321" spans="1:19" hidden="1" outlineLevel="1">
      <c r="B3321" s="33">
        <v>45026</v>
      </c>
      <c r="C3321" s="34" t="s">
        <v>4986</v>
      </c>
      <c r="D3321" s="34" t="s">
        <v>2256</v>
      </c>
      <c r="E3321" s="34" t="s">
        <v>4987</v>
      </c>
      <c r="F3321" s="35">
        <v>618065</v>
      </c>
      <c r="G3321" s="36" t="s">
        <v>2255</v>
      </c>
      <c r="H3321" s="35">
        <v>61807</v>
      </c>
      <c r="I3321" s="34" t="s">
        <v>2475</v>
      </c>
      <c r="J3321" s="34" t="s">
        <v>2476</v>
      </c>
      <c r="K3321" s="50">
        <f t="shared" si="222"/>
        <v>20542</v>
      </c>
      <c r="L3321" s="38">
        <f t="shared" si="220"/>
        <v>679872</v>
      </c>
      <c r="M3321" t="str">
        <f t="shared" si="221"/>
        <v/>
      </c>
    </row>
    <row r="3322" spans="1:19" hidden="1" collapsed="1">
      <c r="B3322" s="33">
        <v>45020</v>
      </c>
      <c r="C3322" s="34" t="s">
        <v>7276</v>
      </c>
      <c r="D3322" s="34" t="s">
        <v>2256</v>
      </c>
      <c r="E3322" s="34" t="s">
        <v>7255</v>
      </c>
      <c r="F3322" s="35">
        <v>848400</v>
      </c>
      <c r="G3322" s="36" t="s">
        <v>2255</v>
      </c>
      <c r="H3322" s="35">
        <v>84840</v>
      </c>
      <c r="I3322" s="34" t="s">
        <v>2360</v>
      </c>
      <c r="J3322" s="34" t="s">
        <v>7172</v>
      </c>
      <c r="K3322" s="50">
        <f t="shared" si="222"/>
        <v>19204</v>
      </c>
      <c r="L3322" s="38">
        <f t="shared" si="220"/>
        <v>933240</v>
      </c>
      <c r="M3322" t="str">
        <f t="shared" si="221"/>
        <v/>
      </c>
      <c r="R3322" s="38">
        <f>+L3322-Q3322</f>
        <v>933240</v>
      </c>
    </row>
    <row r="3323" spans="1:19" hidden="1">
      <c r="B3323" s="33">
        <v>45020</v>
      </c>
      <c r="C3323" s="34" t="s">
        <v>7321</v>
      </c>
      <c r="D3323" s="34" t="s">
        <v>2256</v>
      </c>
      <c r="E3323" s="34" t="s">
        <v>5263</v>
      </c>
      <c r="F3323" s="35">
        <v>848400</v>
      </c>
      <c r="G3323" s="36" t="s">
        <v>2255</v>
      </c>
      <c r="H3323" s="35">
        <v>84840</v>
      </c>
      <c r="I3323" s="34" t="s">
        <v>5263</v>
      </c>
      <c r="J3323" s="34" t="s">
        <v>7298</v>
      </c>
      <c r="K3323" s="50">
        <f t="shared" si="222"/>
        <v>19263</v>
      </c>
      <c r="L3323" s="38">
        <f t="shared" si="220"/>
        <v>933240</v>
      </c>
      <c r="M3323" t="str">
        <f t="shared" si="221"/>
        <v/>
      </c>
      <c r="R3323" s="38">
        <f>+L3323-Q3323</f>
        <v>933240</v>
      </c>
    </row>
    <row r="3324" spans="1:19" hidden="1" outlineLevel="1">
      <c r="B3324" s="33">
        <v>45026</v>
      </c>
      <c r="C3324" s="34" t="s">
        <v>4991</v>
      </c>
      <c r="D3324" s="34" t="s">
        <v>2256</v>
      </c>
      <c r="E3324" s="34" t="s">
        <v>4439</v>
      </c>
      <c r="F3324" s="35">
        <v>882000</v>
      </c>
      <c r="G3324" s="36" t="s">
        <v>2255</v>
      </c>
      <c r="H3324" s="35">
        <v>88200</v>
      </c>
      <c r="I3324" s="34" t="s">
        <v>2265</v>
      </c>
      <c r="J3324" s="34" t="s">
        <v>2266</v>
      </c>
      <c r="K3324" s="50">
        <f t="shared" si="222"/>
        <v>20561</v>
      </c>
      <c r="L3324" s="38">
        <f t="shared" si="220"/>
        <v>970200</v>
      </c>
      <c r="M3324" t="str">
        <f t="shared" si="221"/>
        <v/>
      </c>
    </row>
    <row r="3325" spans="1:19" outlineLevel="1">
      <c r="A3325" s="75"/>
      <c r="B3325" s="69">
        <v>45027</v>
      </c>
      <c r="C3325" s="70" t="s">
        <v>5702</v>
      </c>
      <c r="D3325" s="70" t="s">
        <v>6447</v>
      </c>
      <c r="E3325" s="70" t="s">
        <v>6909</v>
      </c>
      <c r="F3325" s="71">
        <v>-111058</v>
      </c>
      <c r="G3325" s="72" t="s">
        <v>2255</v>
      </c>
      <c r="H3325" s="71">
        <v>-11106</v>
      </c>
      <c r="I3325" s="70" t="s">
        <v>2599</v>
      </c>
      <c r="J3325" s="70" t="s">
        <v>2600</v>
      </c>
      <c r="K3325" s="75">
        <f t="shared" si="222"/>
        <v>442</v>
      </c>
      <c r="L3325" s="74">
        <f t="shared" si="220"/>
        <v>-122164</v>
      </c>
      <c r="M3325" s="75" t="str">
        <f t="shared" si="221"/>
        <v>HT</v>
      </c>
      <c r="N3325" s="75"/>
      <c r="O3325" s="75"/>
      <c r="P3325" s="75"/>
      <c r="Q3325" s="75">
        <f>+VLOOKUP(K3325,'20,04,2023'!Q$25:R$1054,2,0)</f>
        <v>-122164</v>
      </c>
      <c r="R3325" s="74">
        <f>+L3325-Q3325</f>
        <v>0</v>
      </c>
      <c r="S3325" s="75" t="s">
        <v>8323</v>
      </c>
    </row>
    <row r="3326" spans="1:19" outlineLevel="1">
      <c r="A3326" s="75"/>
      <c r="B3326" s="69">
        <v>45027</v>
      </c>
      <c r="C3326" s="70" t="s">
        <v>6910</v>
      </c>
      <c r="D3326" s="70" t="s">
        <v>4993</v>
      </c>
      <c r="E3326" s="70" t="s">
        <v>6911</v>
      </c>
      <c r="F3326" s="71">
        <v>-68063</v>
      </c>
      <c r="G3326" s="72" t="s">
        <v>2255</v>
      </c>
      <c r="H3326" s="71">
        <v>-6806</v>
      </c>
      <c r="I3326" s="70" t="s">
        <v>2475</v>
      </c>
      <c r="J3326" s="70" t="s">
        <v>2476</v>
      </c>
      <c r="K3326" s="75">
        <f t="shared" si="222"/>
        <v>645</v>
      </c>
      <c r="L3326" s="74">
        <f t="shared" si="220"/>
        <v>-74869</v>
      </c>
      <c r="M3326" s="75" t="str">
        <f t="shared" si="221"/>
        <v>HT</v>
      </c>
      <c r="N3326" s="75"/>
      <c r="O3326" s="75"/>
      <c r="P3326" s="75"/>
      <c r="Q3326" s="75">
        <f>+VLOOKUP(K3326,'20,04,2023'!Q$25:R$1054,2,0)</f>
        <v>-74869</v>
      </c>
      <c r="R3326" s="74">
        <f>+L3326-Q3326</f>
        <v>0</v>
      </c>
      <c r="S3326" s="75" t="s">
        <v>8323</v>
      </c>
    </row>
    <row r="3327" spans="1:19" outlineLevel="1">
      <c r="A3327" s="75"/>
      <c r="B3327" s="69">
        <v>45027</v>
      </c>
      <c r="C3327" s="70" t="s">
        <v>4992</v>
      </c>
      <c r="D3327" s="70" t="s">
        <v>4993</v>
      </c>
      <c r="E3327" s="70" t="s">
        <v>4994</v>
      </c>
      <c r="F3327" s="71">
        <v>-301785</v>
      </c>
      <c r="G3327" s="72" t="s">
        <v>2255</v>
      </c>
      <c r="H3327" s="71">
        <v>-30179</v>
      </c>
      <c r="I3327" s="70" t="s">
        <v>2475</v>
      </c>
      <c r="J3327" s="70" t="s">
        <v>2476</v>
      </c>
      <c r="K3327" s="75">
        <f t="shared" si="222"/>
        <v>653</v>
      </c>
      <c r="L3327" s="74">
        <f t="shared" si="220"/>
        <v>-331964</v>
      </c>
      <c r="M3327" s="75" t="str">
        <f t="shared" si="221"/>
        <v>HT</v>
      </c>
      <c r="N3327" s="75"/>
      <c r="O3327" s="75"/>
      <c r="P3327" s="75"/>
      <c r="Q3327" s="75">
        <f>+VLOOKUP(K3327,'20,04,2023'!Q$25:R$1054,2,0)</f>
        <v>-331964</v>
      </c>
      <c r="R3327" s="74">
        <f>+L3327-Q3327</f>
        <v>0</v>
      </c>
      <c r="S3327" s="75" t="s">
        <v>8323</v>
      </c>
    </row>
    <row r="3328" spans="1:19" outlineLevel="1">
      <c r="A3328" s="75"/>
      <c r="B3328" s="69">
        <v>45027</v>
      </c>
      <c r="C3328" s="70" t="s">
        <v>5885</v>
      </c>
      <c r="D3328" s="70" t="s">
        <v>4993</v>
      </c>
      <c r="E3328" s="70" t="s">
        <v>6912</v>
      </c>
      <c r="F3328" s="71">
        <v>-301785</v>
      </c>
      <c r="G3328" s="72" t="s">
        <v>2255</v>
      </c>
      <c r="H3328" s="71">
        <v>-30179</v>
      </c>
      <c r="I3328" s="70" t="s">
        <v>2475</v>
      </c>
      <c r="J3328" s="70" t="s">
        <v>2476</v>
      </c>
      <c r="K3328" s="75">
        <f t="shared" si="222"/>
        <v>660</v>
      </c>
      <c r="L3328" s="74">
        <f t="shared" si="220"/>
        <v>-331964</v>
      </c>
      <c r="M3328" s="75" t="str">
        <f t="shared" si="221"/>
        <v>HT</v>
      </c>
      <c r="N3328" s="75"/>
      <c r="O3328" s="75"/>
      <c r="P3328" s="75"/>
      <c r="Q3328" s="75">
        <f>+VLOOKUP(K3328,'20,04,2023'!Q$25:R$1054,2,0)</f>
        <v>-331964</v>
      </c>
      <c r="R3328" s="74">
        <f>+L3328-Q3328</f>
        <v>0</v>
      </c>
      <c r="S3328" s="75" t="s">
        <v>8323</v>
      </c>
    </row>
    <row r="3329" spans="1:19" hidden="1" outlineLevel="1">
      <c r="B3329" s="33">
        <v>45027</v>
      </c>
      <c r="C3329" s="34" t="s">
        <v>6913</v>
      </c>
      <c r="D3329" s="34" t="s">
        <v>2961</v>
      </c>
      <c r="E3329" s="34" t="s">
        <v>6914</v>
      </c>
      <c r="F3329" s="35">
        <v>-217794</v>
      </c>
      <c r="G3329" s="36" t="s">
        <v>2255</v>
      </c>
      <c r="H3329" s="35">
        <v>-21779</v>
      </c>
      <c r="I3329" s="34" t="s">
        <v>2265</v>
      </c>
      <c r="J3329" s="34" t="s">
        <v>2266</v>
      </c>
      <c r="K3329">
        <f t="shared" si="222"/>
        <v>1330</v>
      </c>
      <c r="L3329" s="38">
        <f t="shared" si="220"/>
        <v>-239573</v>
      </c>
      <c r="M3329" t="str">
        <f t="shared" si="221"/>
        <v>HT</v>
      </c>
      <c r="Q3329" t="e">
        <f>+VLOOKUP(K3329,'22.04.2023'!O$182:P$408,2,0)</f>
        <v>#N/A</v>
      </c>
    </row>
    <row r="3330" spans="1:19" hidden="1" outlineLevel="1">
      <c r="B3330" s="33">
        <v>45027</v>
      </c>
      <c r="C3330" s="34" t="s">
        <v>6915</v>
      </c>
      <c r="D3330" s="34" t="s">
        <v>2961</v>
      </c>
      <c r="E3330" s="34" t="s">
        <v>6916</v>
      </c>
      <c r="F3330" s="35">
        <v>-222116</v>
      </c>
      <c r="G3330" s="36" t="s">
        <v>2255</v>
      </c>
      <c r="H3330" s="35">
        <v>-22212</v>
      </c>
      <c r="I3330" s="34" t="s">
        <v>2265</v>
      </c>
      <c r="J3330" s="34" t="s">
        <v>2266</v>
      </c>
      <c r="K3330">
        <f t="shared" si="222"/>
        <v>1336</v>
      </c>
      <c r="L3330" s="38">
        <f t="shared" si="220"/>
        <v>-244328</v>
      </c>
      <c r="M3330" t="str">
        <f t="shared" si="221"/>
        <v>HT</v>
      </c>
      <c r="Q3330" t="e">
        <f>+VLOOKUP(K3330,'22.04.2023'!O$182:P$408,2,0)</f>
        <v>#N/A</v>
      </c>
    </row>
    <row r="3331" spans="1:19" s="75" customFormat="1" hidden="1" outlineLevel="1">
      <c r="A3331"/>
      <c r="B3331" s="33">
        <v>45027</v>
      </c>
      <c r="C3331" s="34" t="s">
        <v>6917</v>
      </c>
      <c r="D3331" s="34" t="s">
        <v>3460</v>
      </c>
      <c r="E3331" s="34" t="s">
        <v>6918</v>
      </c>
      <c r="F3331" s="35">
        <v>-333174</v>
      </c>
      <c r="G3331" s="36" t="s">
        <v>2255</v>
      </c>
      <c r="H3331" s="35">
        <v>-33317</v>
      </c>
      <c r="I3331" s="34" t="s">
        <v>2308</v>
      </c>
      <c r="J3331" s="34" t="s">
        <v>2309</v>
      </c>
      <c r="K3331">
        <f t="shared" si="222"/>
        <v>12992</v>
      </c>
      <c r="L3331" s="38">
        <f t="shared" si="220"/>
        <v>-366491</v>
      </c>
      <c r="M3331" t="str">
        <f t="shared" si="221"/>
        <v>HT</v>
      </c>
      <c r="N3331"/>
      <c r="O3331"/>
      <c r="P3331"/>
      <c r="Q3331" t="e">
        <f>+VLOOKUP(K3331,'22.04.2023'!O$182:P$408,2,0)</f>
        <v>#N/A</v>
      </c>
      <c r="R3331"/>
      <c r="S3331"/>
    </row>
    <row r="3332" spans="1:19" s="75" customFormat="1" hidden="1" outlineLevel="1">
      <c r="A3332"/>
      <c r="B3332" s="33">
        <v>45027</v>
      </c>
      <c r="C3332" s="34" t="s">
        <v>6919</v>
      </c>
      <c r="D3332" s="34" t="s">
        <v>3460</v>
      </c>
      <c r="E3332" s="34" t="s">
        <v>6920</v>
      </c>
      <c r="F3332" s="35">
        <v>-666348</v>
      </c>
      <c r="G3332" s="36" t="s">
        <v>2255</v>
      </c>
      <c r="H3332" s="35">
        <v>-66635</v>
      </c>
      <c r="I3332" s="34" t="s">
        <v>2308</v>
      </c>
      <c r="J3332" s="34" t="s">
        <v>2309</v>
      </c>
      <c r="K3332">
        <f t="shared" si="222"/>
        <v>13000</v>
      </c>
      <c r="L3332" s="38">
        <f t="shared" ref="L3332:L3395" si="223">+F3332+H3332</f>
        <v>-732983</v>
      </c>
      <c r="M3332" t="str">
        <f t="shared" ref="M3332:M3395" si="224">+IF(L3332&gt;=0,"","HT")</f>
        <v>HT</v>
      </c>
      <c r="N3332"/>
      <c r="O3332"/>
      <c r="P3332"/>
      <c r="Q3332" t="e">
        <f>+VLOOKUP(K3332,'22.04.2023'!O$182:P$408,2,0)</f>
        <v>#N/A</v>
      </c>
      <c r="R3332"/>
      <c r="S3332"/>
    </row>
    <row r="3333" spans="1:19" s="75" customFormat="1" outlineLevel="1">
      <c r="B3333" s="69">
        <v>45027</v>
      </c>
      <c r="C3333" s="70" t="s">
        <v>6921</v>
      </c>
      <c r="D3333" s="70" t="s">
        <v>3460</v>
      </c>
      <c r="E3333" s="70" t="s">
        <v>6922</v>
      </c>
      <c r="F3333" s="71">
        <v>-73431</v>
      </c>
      <c r="G3333" s="72" t="s">
        <v>2255</v>
      </c>
      <c r="H3333" s="71">
        <v>-7343</v>
      </c>
      <c r="I3333" s="70" t="s">
        <v>2308</v>
      </c>
      <c r="J3333" s="70" t="s">
        <v>2309</v>
      </c>
      <c r="K3333" s="75">
        <f t="shared" si="222"/>
        <v>13023</v>
      </c>
      <c r="L3333" s="74">
        <f t="shared" si="223"/>
        <v>-80774</v>
      </c>
      <c r="M3333" s="75" t="str">
        <f t="shared" si="224"/>
        <v>HT</v>
      </c>
      <c r="Q3333" s="75">
        <f>+VLOOKUP(K3333,'20,04,2023'!Q$25:R$1054,2,0)</f>
        <v>-80774</v>
      </c>
      <c r="R3333" s="74">
        <f>+L3333-Q3333</f>
        <v>0</v>
      </c>
      <c r="S3333" s="75" t="s">
        <v>8323</v>
      </c>
    </row>
    <row r="3334" spans="1:19" outlineLevel="1">
      <c r="A3334" s="75"/>
      <c r="B3334" s="69">
        <v>45027</v>
      </c>
      <c r="C3334" s="70" t="s">
        <v>6923</v>
      </c>
      <c r="D3334" s="70" t="s">
        <v>3460</v>
      </c>
      <c r="E3334" s="70" t="s">
        <v>6924</v>
      </c>
      <c r="F3334" s="71">
        <v>-551644</v>
      </c>
      <c r="G3334" s="72" t="s">
        <v>2255</v>
      </c>
      <c r="H3334" s="71">
        <v>-55164</v>
      </c>
      <c r="I3334" s="70" t="s">
        <v>2308</v>
      </c>
      <c r="J3334" s="70" t="s">
        <v>2309</v>
      </c>
      <c r="K3334" s="75">
        <f t="shared" si="222"/>
        <v>13033</v>
      </c>
      <c r="L3334" s="74">
        <f t="shared" si="223"/>
        <v>-606808</v>
      </c>
      <c r="M3334" s="75" t="str">
        <f t="shared" si="224"/>
        <v>HT</v>
      </c>
      <c r="N3334" s="75"/>
      <c r="O3334" s="75"/>
      <c r="P3334" s="75"/>
      <c r="Q3334" s="75">
        <f>+VLOOKUP(K3334,'20,04,2023'!Q$25:R$1054,2,0)</f>
        <v>-606808</v>
      </c>
      <c r="R3334" s="74">
        <f>+L3334-Q3334</f>
        <v>0</v>
      </c>
      <c r="S3334" s="75" t="s">
        <v>8323</v>
      </c>
    </row>
    <row r="3335" spans="1:19" hidden="1" outlineLevel="1">
      <c r="B3335" s="33">
        <v>45027</v>
      </c>
      <c r="C3335" s="34" t="s">
        <v>6925</v>
      </c>
      <c r="D3335" s="34" t="s">
        <v>3460</v>
      </c>
      <c r="E3335" s="34" t="s">
        <v>6926</v>
      </c>
      <c r="F3335" s="35">
        <v>-861607</v>
      </c>
      <c r="G3335" s="36" t="s">
        <v>2255</v>
      </c>
      <c r="H3335" s="35">
        <v>-86161</v>
      </c>
      <c r="I3335" s="34" t="s">
        <v>2308</v>
      </c>
      <c r="J3335" s="34" t="s">
        <v>2309</v>
      </c>
      <c r="K3335">
        <f t="shared" si="222"/>
        <v>13068</v>
      </c>
      <c r="L3335" s="38">
        <f t="shared" si="223"/>
        <v>-947768</v>
      </c>
      <c r="M3335" t="str">
        <f t="shared" si="224"/>
        <v>HT</v>
      </c>
      <c r="Q3335" t="e">
        <f>+VLOOKUP(K3335,'22.04.2023'!O$182:P$408,2,0)</f>
        <v>#N/A</v>
      </c>
    </row>
    <row r="3336" spans="1:19" hidden="1" outlineLevel="1">
      <c r="B3336" s="33">
        <v>45027</v>
      </c>
      <c r="C3336" s="34" t="s">
        <v>6927</v>
      </c>
      <c r="D3336" s="34" t="s">
        <v>3460</v>
      </c>
      <c r="E3336" s="34" t="s">
        <v>6928</v>
      </c>
      <c r="F3336" s="35">
        <v>-266737</v>
      </c>
      <c r="G3336" s="36" t="s">
        <v>2255</v>
      </c>
      <c r="H3336" s="35">
        <v>-26674</v>
      </c>
      <c r="I3336" s="34" t="s">
        <v>2308</v>
      </c>
      <c r="J3336" s="34" t="s">
        <v>2309</v>
      </c>
      <c r="K3336">
        <f t="shared" si="222"/>
        <v>13072</v>
      </c>
      <c r="L3336" s="38">
        <f t="shared" si="223"/>
        <v>-293411</v>
      </c>
      <c r="M3336" t="str">
        <f t="shared" si="224"/>
        <v>HT</v>
      </c>
      <c r="Q3336" t="e">
        <f>+VLOOKUP(K3336,'22.04.2023'!O$182:P$408,2,0)</f>
        <v>#N/A</v>
      </c>
    </row>
    <row r="3337" spans="1:19" hidden="1" outlineLevel="1">
      <c r="B3337" s="33">
        <v>45027</v>
      </c>
      <c r="C3337" s="34" t="s">
        <v>6929</v>
      </c>
      <c r="D3337" s="34" t="s">
        <v>3460</v>
      </c>
      <c r="E3337" s="34" t="s">
        <v>6930</v>
      </c>
      <c r="F3337" s="35">
        <v>-220293</v>
      </c>
      <c r="G3337" s="36" t="s">
        <v>2255</v>
      </c>
      <c r="H3337" s="35">
        <v>-22029</v>
      </c>
      <c r="I3337" s="34" t="s">
        <v>2308</v>
      </c>
      <c r="J3337" s="34" t="s">
        <v>2309</v>
      </c>
      <c r="K3337">
        <f t="shared" si="222"/>
        <v>13104</v>
      </c>
      <c r="L3337" s="38">
        <f t="shared" si="223"/>
        <v>-242322</v>
      </c>
      <c r="M3337" t="str">
        <f t="shared" si="224"/>
        <v>HT</v>
      </c>
      <c r="Q3337" t="e">
        <f>+VLOOKUP(K3337,'22.04.2023'!O$182:P$408,2,0)</f>
        <v>#N/A</v>
      </c>
    </row>
    <row r="3338" spans="1:19" hidden="1" outlineLevel="1">
      <c r="B3338" s="33">
        <v>45027</v>
      </c>
      <c r="C3338" s="34" t="s">
        <v>4995</v>
      </c>
      <c r="D3338" s="34" t="s">
        <v>2256</v>
      </c>
      <c r="E3338" s="34" t="s">
        <v>2629</v>
      </c>
      <c r="F3338" s="35">
        <v>1101465</v>
      </c>
      <c r="G3338" s="36" t="s">
        <v>2255</v>
      </c>
      <c r="H3338" s="35">
        <v>110147</v>
      </c>
      <c r="I3338" s="34" t="s">
        <v>2629</v>
      </c>
      <c r="J3338" s="34" t="s">
        <v>2630</v>
      </c>
      <c r="K3338" s="50">
        <f t="shared" si="222"/>
        <v>20563</v>
      </c>
      <c r="L3338" s="38">
        <f t="shared" si="223"/>
        <v>1211612</v>
      </c>
      <c r="M3338" t="str">
        <f t="shared" si="224"/>
        <v/>
      </c>
    </row>
    <row r="3339" spans="1:19" hidden="1" outlineLevel="1">
      <c r="B3339" s="33">
        <v>45027</v>
      </c>
      <c r="C3339" s="34" t="s">
        <v>4996</v>
      </c>
      <c r="D3339" s="34" t="s">
        <v>2256</v>
      </c>
      <c r="E3339" s="34" t="s">
        <v>3516</v>
      </c>
      <c r="F3339" s="35">
        <v>973449</v>
      </c>
      <c r="G3339" s="36" t="s">
        <v>2255</v>
      </c>
      <c r="H3339" s="35">
        <v>97345</v>
      </c>
      <c r="I3339" s="34" t="s">
        <v>2308</v>
      </c>
      <c r="J3339" s="34" t="s">
        <v>2309</v>
      </c>
      <c r="K3339" s="50">
        <f t="shared" si="222"/>
        <v>20565</v>
      </c>
      <c r="L3339" s="38">
        <f t="shared" si="223"/>
        <v>1070794</v>
      </c>
      <c r="M3339" t="str">
        <f t="shared" si="224"/>
        <v/>
      </c>
    </row>
    <row r="3340" spans="1:19" hidden="1" outlineLevel="1">
      <c r="B3340" s="33">
        <v>45027</v>
      </c>
      <c r="C3340" s="34" t="s">
        <v>4997</v>
      </c>
      <c r="D3340" s="34" t="s">
        <v>2256</v>
      </c>
      <c r="E3340" s="34" t="s">
        <v>2529</v>
      </c>
      <c r="F3340" s="35">
        <v>815069</v>
      </c>
      <c r="G3340" s="36" t="s">
        <v>2255</v>
      </c>
      <c r="H3340" s="35">
        <v>81507</v>
      </c>
      <c r="I3340" s="34" t="s">
        <v>2308</v>
      </c>
      <c r="J3340" s="34" t="s">
        <v>2309</v>
      </c>
      <c r="K3340" s="50">
        <f t="shared" si="222"/>
        <v>20566</v>
      </c>
      <c r="L3340" s="38">
        <f t="shared" si="223"/>
        <v>896576</v>
      </c>
      <c r="M3340" t="str">
        <f t="shared" si="224"/>
        <v/>
      </c>
    </row>
    <row r="3341" spans="1:19" hidden="1" outlineLevel="1">
      <c r="B3341" s="33">
        <v>45027</v>
      </c>
      <c r="C3341" s="34" t="s">
        <v>4998</v>
      </c>
      <c r="D3341" s="34" t="s">
        <v>2256</v>
      </c>
      <c r="E3341" s="34" t="s">
        <v>2581</v>
      </c>
      <c r="F3341" s="35">
        <v>486831</v>
      </c>
      <c r="G3341" s="36" t="s">
        <v>2255</v>
      </c>
      <c r="H3341" s="35">
        <v>48683</v>
      </c>
      <c r="I3341" s="34" t="s">
        <v>2308</v>
      </c>
      <c r="J3341" s="34" t="s">
        <v>2309</v>
      </c>
      <c r="K3341" s="50">
        <f t="shared" si="222"/>
        <v>20567</v>
      </c>
      <c r="L3341" s="38">
        <f t="shared" si="223"/>
        <v>535514</v>
      </c>
      <c r="M3341" t="str">
        <f t="shared" si="224"/>
        <v/>
      </c>
    </row>
    <row r="3342" spans="1:19" hidden="1" outlineLevel="1">
      <c r="B3342" s="33">
        <v>45027</v>
      </c>
      <c r="C3342" s="34" t="s">
        <v>4999</v>
      </c>
      <c r="D3342" s="34" t="s">
        <v>2256</v>
      </c>
      <c r="E3342" s="34" t="s">
        <v>2556</v>
      </c>
      <c r="F3342" s="35">
        <v>860540</v>
      </c>
      <c r="G3342" s="36" t="s">
        <v>2255</v>
      </c>
      <c r="H3342" s="35">
        <v>86054</v>
      </c>
      <c r="I3342" s="34" t="s">
        <v>2308</v>
      </c>
      <c r="J3342" s="34" t="s">
        <v>2309</v>
      </c>
      <c r="K3342" s="50">
        <f t="shared" si="222"/>
        <v>20572</v>
      </c>
      <c r="L3342" s="38">
        <f t="shared" si="223"/>
        <v>946594</v>
      </c>
      <c r="M3342" t="str">
        <f t="shared" si="224"/>
        <v/>
      </c>
    </row>
    <row r="3343" spans="1:19" hidden="1" outlineLevel="1">
      <c r="B3343" s="33">
        <v>45027</v>
      </c>
      <c r="C3343" s="34" t="s">
        <v>5000</v>
      </c>
      <c r="D3343" s="34" t="s">
        <v>2256</v>
      </c>
      <c r="E3343" s="34" t="s">
        <v>2354</v>
      </c>
      <c r="F3343" s="35">
        <v>1289400</v>
      </c>
      <c r="G3343" s="36" t="s">
        <v>2255</v>
      </c>
      <c r="H3343" s="35">
        <v>128940</v>
      </c>
      <c r="I3343" s="34" t="s">
        <v>2354</v>
      </c>
      <c r="J3343" s="34" t="s">
        <v>2355</v>
      </c>
      <c r="K3343" s="50">
        <f t="shared" si="222"/>
        <v>20578</v>
      </c>
      <c r="L3343" s="38">
        <f t="shared" si="223"/>
        <v>1418340</v>
      </c>
      <c r="M3343" t="str">
        <f t="shared" si="224"/>
        <v/>
      </c>
      <c r="Q3343" s="75" t="e">
        <f>+VLOOKUP(K3343,'20,04,2023'!Q$20:R$1052,2,0)</f>
        <v>#N/A</v>
      </c>
      <c r="R3343" s="74" t="e">
        <f t="shared" ref="R3343:R3344" si="225">Q3343-L3343</f>
        <v>#N/A</v>
      </c>
    </row>
    <row r="3344" spans="1:19" hidden="1" outlineLevel="1">
      <c r="B3344" s="33">
        <v>45027</v>
      </c>
      <c r="C3344" s="34" t="s">
        <v>5001</v>
      </c>
      <c r="D3344" s="34" t="s">
        <v>2256</v>
      </c>
      <c r="E3344" s="34" t="s">
        <v>2354</v>
      </c>
      <c r="F3344" s="35">
        <v>734310</v>
      </c>
      <c r="G3344" s="36" t="s">
        <v>2255</v>
      </c>
      <c r="H3344" s="35">
        <v>73431</v>
      </c>
      <c r="I3344" s="34" t="s">
        <v>2354</v>
      </c>
      <c r="J3344" s="34" t="s">
        <v>2355</v>
      </c>
      <c r="K3344" s="50">
        <f t="shared" si="222"/>
        <v>20579</v>
      </c>
      <c r="L3344" s="38">
        <f t="shared" si="223"/>
        <v>807741</v>
      </c>
      <c r="M3344" t="str">
        <f t="shared" si="224"/>
        <v/>
      </c>
      <c r="Q3344" s="75" t="e">
        <f>+VLOOKUP(K3344,'20,04,2023'!Q$20:R$1052,2,0)</f>
        <v>#N/A</v>
      </c>
      <c r="R3344" s="74" t="e">
        <f t="shared" si="225"/>
        <v>#N/A</v>
      </c>
    </row>
    <row r="3345" spans="1:19" s="75" customFormat="1" hidden="1" outlineLevel="1">
      <c r="A3345"/>
      <c r="B3345" s="33">
        <v>45027</v>
      </c>
      <c r="C3345" s="34" t="s">
        <v>5002</v>
      </c>
      <c r="D3345" s="34" t="s">
        <v>2256</v>
      </c>
      <c r="E3345" s="34" t="s">
        <v>3671</v>
      </c>
      <c r="F3345" s="35">
        <v>1013091</v>
      </c>
      <c r="G3345" s="36" t="s">
        <v>2255</v>
      </c>
      <c r="H3345" s="35">
        <v>101309</v>
      </c>
      <c r="I3345" s="34" t="s">
        <v>2308</v>
      </c>
      <c r="J3345" s="34" t="s">
        <v>2309</v>
      </c>
      <c r="K3345" s="50">
        <f t="shared" si="222"/>
        <v>20588</v>
      </c>
      <c r="L3345" s="38">
        <f t="shared" si="223"/>
        <v>1114400</v>
      </c>
      <c r="M3345" t="str">
        <f t="shared" si="224"/>
        <v/>
      </c>
      <c r="N3345"/>
      <c r="O3345"/>
      <c r="P3345"/>
      <c r="Q3345"/>
      <c r="R3345"/>
      <c r="S3345"/>
    </row>
    <row r="3346" spans="1:19" hidden="1" outlineLevel="1">
      <c r="B3346" s="33">
        <v>45027</v>
      </c>
      <c r="C3346" s="34" t="s">
        <v>5003</v>
      </c>
      <c r="D3346" s="34" t="s">
        <v>2256</v>
      </c>
      <c r="E3346" s="34" t="s">
        <v>5004</v>
      </c>
      <c r="F3346" s="35">
        <v>1229905</v>
      </c>
      <c r="G3346" s="36" t="s">
        <v>2255</v>
      </c>
      <c r="H3346" s="35">
        <v>122991</v>
      </c>
      <c r="I3346" s="34" t="s">
        <v>2512</v>
      </c>
      <c r="J3346" s="34" t="s">
        <v>2513</v>
      </c>
      <c r="K3346" s="50">
        <f t="shared" si="222"/>
        <v>20591</v>
      </c>
      <c r="L3346" s="38">
        <f t="shared" si="223"/>
        <v>1352896</v>
      </c>
      <c r="M3346" t="str">
        <f t="shared" si="224"/>
        <v/>
      </c>
    </row>
    <row r="3347" spans="1:19" hidden="1" outlineLevel="1">
      <c r="B3347" s="33">
        <v>45027</v>
      </c>
      <c r="C3347" s="34" t="s">
        <v>5005</v>
      </c>
      <c r="D3347" s="34" t="s">
        <v>2256</v>
      </c>
      <c r="E3347" s="34" t="s">
        <v>2678</v>
      </c>
      <c r="F3347" s="35">
        <v>2171400</v>
      </c>
      <c r="G3347" s="36" t="s">
        <v>2255</v>
      </c>
      <c r="H3347" s="35">
        <v>217140</v>
      </c>
      <c r="I3347" s="34" t="s">
        <v>2678</v>
      </c>
      <c r="J3347" s="34" t="s">
        <v>2679</v>
      </c>
      <c r="K3347" s="50">
        <f t="shared" si="222"/>
        <v>20592</v>
      </c>
      <c r="L3347" s="38">
        <f t="shared" si="223"/>
        <v>2388540</v>
      </c>
      <c r="M3347" t="str">
        <f t="shared" si="224"/>
        <v/>
      </c>
    </row>
    <row r="3348" spans="1:19" hidden="1" outlineLevel="1">
      <c r="B3348" s="33">
        <v>45027</v>
      </c>
      <c r="C3348" s="34" t="s">
        <v>6931</v>
      </c>
      <c r="D3348" s="34" t="s">
        <v>2256</v>
      </c>
      <c r="E3348" s="34" t="s">
        <v>6932</v>
      </c>
      <c r="F3348" s="35">
        <v>444230</v>
      </c>
      <c r="G3348" s="36" t="s">
        <v>2255</v>
      </c>
      <c r="H3348" s="35">
        <v>44423</v>
      </c>
      <c r="I3348" s="34" t="s">
        <v>2512</v>
      </c>
      <c r="J3348" s="34" t="s">
        <v>2513</v>
      </c>
      <c r="K3348" s="50">
        <f t="shared" si="222"/>
        <v>20595</v>
      </c>
      <c r="L3348" s="38">
        <f t="shared" si="223"/>
        <v>488653</v>
      </c>
      <c r="M3348" t="str">
        <f t="shared" si="224"/>
        <v/>
      </c>
    </row>
    <row r="3349" spans="1:19" hidden="1" outlineLevel="1">
      <c r="B3349" s="33">
        <v>45027</v>
      </c>
      <c r="C3349" s="34" t="s">
        <v>5006</v>
      </c>
      <c r="D3349" s="34" t="s">
        <v>2256</v>
      </c>
      <c r="E3349" s="34" t="s">
        <v>2458</v>
      </c>
      <c r="F3349" s="35">
        <v>1961041</v>
      </c>
      <c r="G3349" s="36" t="s">
        <v>2255</v>
      </c>
      <c r="H3349" s="35">
        <v>196104</v>
      </c>
      <c r="I3349" s="34" t="s">
        <v>2308</v>
      </c>
      <c r="J3349" s="34" t="s">
        <v>2309</v>
      </c>
      <c r="K3349" s="50">
        <f t="shared" si="222"/>
        <v>20596</v>
      </c>
      <c r="L3349" s="38">
        <f t="shared" si="223"/>
        <v>2157145</v>
      </c>
      <c r="M3349" t="str">
        <f t="shared" si="224"/>
        <v/>
      </c>
    </row>
    <row r="3350" spans="1:19" hidden="1" outlineLevel="1">
      <c r="B3350" s="33">
        <v>45027</v>
      </c>
      <c r="C3350" s="34" t="s">
        <v>5007</v>
      </c>
      <c r="D3350" s="34" t="s">
        <v>2256</v>
      </c>
      <c r="E3350" s="34" t="s">
        <v>5008</v>
      </c>
      <c r="F3350" s="35">
        <v>1537385</v>
      </c>
      <c r="G3350" s="36" t="s">
        <v>2255</v>
      </c>
      <c r="H3350" s="35">
        <v>153739</v>
      </c>
      <c r="I3350" s="34" t="s">
        <v>2504</v>
      </c>
      <c r="J3350" s="34" t="s">
        <v>2505</v>
      </c>
      <c r="K3350" s="50">
        <f t="shared" si="222"/>
        <v>20597</v>
      </c>
      <c r="L3350" s="38">
        <f t="shared" si="223"/>
        <v>1691124</v>
      </c>
      <c r="M3350" t="str">
        <f t="shared" si="224"/>
        <v/>
      </c>
    </row>
    <row r="3351" spans="1:19" hidden="1">
      <c r="B3351" s="33">
        <v>45034</v>
      </c>
      <c r="C3351" s="34" t="s">
        <v>7493</v>
      </c>
      <c r="D3351" s="34" t="s">
        <v>2256</v>
      </c>
      <c r="E3351" s="34" t="s">
        <v>2532</v>
      </c>
      <c r="F3351" s="35">
        <v>882000</v>
      </c>
      <c r="G3351" s="36" t="s">
        <v>2255</v>
      </c>
      <c r="H3351" s="35">
        <v>88200</v>
      </c>
      <c r="I3351" s="34" t="s">
        <v>2532</v>
      </c>
      <c r="J3351" s="34" t="s">
        <v>7458</v>
      </c>
      <c r="K3351" s="50">
        <f t="shared" si="222"/>
        <v>22376</v>
      </c>
      <c r="L3351" s="38">
        <f t="shared" si="223"/>
        <v>970200</v>
      </c>
      <c r="M3351" t="str">
        <f t="shared" si="224"/>
        <v/>
      </c>
      <c r="R3351" s="38">
        <f>+L3351-Q3351</f>
        <v>970200</v>
      </c>
    </row>
    <row r="3352" spans="1:19" hidden="1" outlineLevel="1">
      <c r="B3352" s="33">
        <v>45027</v>
      </c>
      <c r="C3352" s="34" t="s">
        <v>5011</v>
      </c>
      <c r="D3352" s="34" t="s">
        <v>2256</v>
      </c>
      <c r="E3352" s="34" t="s">
        <v>2460</v>
      </c>
      <c r="F3352" s="35">
        <v>724353</v>
      </c>
      <c r="G3352" s="36" t="s">
        <v>2255</v>
      </c>
      <c r="H3352" s="35">
        <v>72435</v>
      </c>
      <c r="I3352" s="34" t="s">
        <v>2308</v>
      </c>
      <c r="J3352" s="34" t="s">
        <v>2309</v>
      </c>
      <c r="K3352" s="50">
        <f t="shared" si="222"/>
        <v>20599</v>
      </c>
      <c r="L3352" s="38">
        <f t="shared" si="223"/>
        <v>796788</v>
      </c>
      <c r="M3352" t="str">
        <f t="shared" si="224"/>
        <v/>
      </c>
    </row>
    <row r="3353" spans="1:19" hidden="1" collapsed="1">
      <c r="B3353" s="33">
        <v>45033</v>
      </c>
      <c r="C3353" s="34" t="s">
        <v>7806</v>
      </c>
      <c r="D3353" s="34" t="s">
        <v>2256</v>
      </c>
      <c r="E3353" s="34" t="s">
        <v>7769</v>
      </c>
      <c r="F3353" s="35">
        <v>882000</v>
      </c>
      <c r="G3353" s="36" t="s">
        <v>2255</v>
      </c>
      <c r="H3353" s="35">
        <v>88200</v>
      </c>
      <c r="I3353" s="34" t="s">
        <v>7769</v>
      </c>
      <c r="J3353" s="34" t="s">
        <v>7770</v>
      </c>
      <c r="K3353" s="50">
        <f t="shared" si="222"/>
        <v>22242</v>
      </c>
      <c r="L3353" s="38">
        <f t="shared" si="223"/>
        <v>970200</v>
      </c>
      <c r="M3353" t="str">
        <f t="shared" si="224"/>
        <v/>
      </c>
      <c r="R3353" s="38">
        <f>+L3353-Q3353</f>
        <v>970200</v>
      </c>
    </row>
    <row r="3354" spans="1:19" s="75" customFormat="1" hidden="1" outlineLevel="1">
      <c r="A3354"/>
      <c r="B3354" s="33">
        <v>45027</v>
      </c>
      <c r="C3354" s="34" t="s">
        <v>5013</v>
      </c>
      <c r="D3354" s="34" t="s">
        <v>2256</v>
      </c>
      <c r="E3354" s="34" t="s">
        <v>5014</v>
      </c>
      <c r="F3354" s="35">
        <v>0</v>
      </c>
      <c r="G3354" s="36" t="s">
        <v>2255</v>
      </c>
      <c r="H3354" s="35">
        <v>0</v>
      </c>
      <c r="I3354" s="34" t="s">
        <v>2512</v>
      </c>
      <c r="J3354" s="34" t="s">
        <v>2513</v>
      </c>
      <c r="K3354" s="50">
        <f t="shared" si="222"/>
        <v>20601</v>
      </c>
      <c r="L3354" s="38">
        <f t="shared" si="223"/>
        <v>0</v>
      </c>
      <c r="M3354" t="str">
        <f t="shared" si="224"/>
        <v/>
      </c>
      <c r="N3354"/>
      <c r="O3354"/>
      <c r="P3354"/>
      <c r="Q3354"/>
      <c r="R3354"/>
      <c r="S3354"/>
    </row>
    <row r="3355" spans="1:19" s="75" customFormat="1" hidden="1" outlineLevel="1">
      <c r="A3355"/>
      <c r="B3355" s="33">
        <v>45027</v>
      </c>
      <c r="C3355" s="34" t="s">
        <v>5015</v>
      </c>
      <c r="D3355" s="34" t="s">
        <v>2256</v>
      </c>
      <c r="E3355" s="34" t="s">
        <v>5016</v>
      </c>
      <c r="F3355" s="35">
        <v>1637304</v>
      </c>
      <c r="G3355" s="36" t="s">
        <v>2255</v>
      </c>
      <c r="H3355" s="35">
        <v>163730</v>
      </c>
      <c r="I3355" s="34" t="s">
        <v>2512</v>
      </c>
      <c r="J3355" s="34" t="s">
        <v>2513</v>
      </c>
      <c r="K3355" s="50">
        <f t="shared" si="222"/>
        <v>20602</v>
      </c>
      <c r="L3355" s="38">
        <f t="shared" si="223"/>
        <v>1801034</v>
      </c>
      <c r="M3355" t="str">
        <f t="shared" si="224"/>
        <v/>
      </c>
      <c r="N3355"/>
      <c r="O3355"/>
      <c r="P3355"/>
      <c r="Q3355"/>
      <c r="R3355"/>
      <c r="S3355"/>
    </row>
    <row r="3356" spans="1:19" hidden="1" outlineLevel="1">
      <c r="B3356" s="33">
        <v>45027</v>
      </c>
      <c r="C3356" s="34" t="s">
        <v>5017</v>
      </c>
      <c r="D3356" s="34" t="s">
        <v>2256</v>
      </c>
      <c r="E3356" s="34" t="s">
        <v>5018</v>
      </c>
      <c r="F3356" s="35">
        <v>892731</v>
      </c>
      <c r="G3356" s="36" t="s">
        <v>2255</v>
      </c>
      <c r="H3356" s="35">
        <v>89273</v>
      </c>
      <c r="I3356" s="34" t="s">
        <v>2512</v>
      </c>
      <c r="J3356" s="34" t="s">
        <v>2513</v>
      </c>
      <c r="K3356" s="50">
        <f t="shared" si="222"/>
        <v>20603</v>
      </c>
      <c r="L3356" s="38">
        <f t="shared" si="223"/>
        <v>982004</v>
      </c>
      <c r="M3356" t="str">
        <f t="shared" si="224"/>
        <v/>
      </c>
    </row>
    <row r="3357" spans="1:19" hidden="1" outlineLevel="1">
      <c r="B3357" s="33">
        <v>45027</v>
      </c>
      <c r="C3357" s="34" t="s">
        <v>5019</v>
      </c>
      <c r="D3357" s="34" t="s">
        <v>2256</v>
      </c>
      <c r="E3357" s="34" t="s">
        <v>2409</v>
      </c>
      <c r="F3357" s="35">
        <v>695140</v>
      </c>
      <c r="G3357" s="36" t="s">
        <v>2255</v>
      </c>
      <c r="H3357" s="35">
        <v>69514</v>
      </c>
      <c r="I3357" s="34" t="s">
        <v>2308</v>
      </c>
      <c r="J3357" s="34" t="s">
        <v>2309</v>
      </c>
      <c r="K3357" s="50">
        <f t="shared" si="222"/>
        <v>20622</v>
      </c>
      <c r="L3357" s="38">
        <f t="shared" si="223"/>
        <v>764654</v>
      </c>
      <c r="M3357" t="str">
        <f t="shared" si="224"/>
        <v/>
      </c>
    </row>
    <row r="3358" spans="1:19" hidden="1" outlineLevel="1">
      <c r="B3358" s="33">
        <v>45027</v>
      </c>
      <c r="C3358" s="34" t="s">
        <v>5020</v>
      </c>
      <c r="D3358" s="34" t="s">
        <v>2256</v>
      </c>
      <c r="E3358" s="34" t="s">
        <v>2421</v>
      </c>
      <c r="F3358" s="35">
        <v>355384</v>
      </c>
      <c r="G3358" s="36" t="s">
        <v>2255</v>
      </c>
      <c r="H3358" s="35">
        <v>35538</v>
      </c>
      <c r="I3358" s="34" t="s">
        <v>2308</v>
      </c>
      <c r="J3358" s="34" t="s">
        <v>2309</v>
      </c>
      <c r="K3358" s="50">
        <f t="shared" si="222"/>
        <v>20623</v>
      </c>
      <c r="L3358" s="38">
        <f t="shared" si="223"/>
        <v>390922</v>
      </c>
      <c r="M3358" t="str">
        <f t="shared" si="224"/>
        <v/>
      </c>
    </row>
    <row r="3359" spans="1:19" hidden="1" outlineLevel="1">
      <c r="B3359" s="33">
        <v>45027</v>
      </c>
      <c r="C3359" s="34" t="s">
        <v>5021</v>
      </c>
      <c r="D3359" s="34" t="s">
        <v>2256</v>
      </c>
      <c r="E3359" s="34" t="s">
        <v>2419</v>
      </c>
      <c r="F3359" s="35">
        <v>648895</v>
      </c>
      <c r="G3359" s="36" t="s">
        <v>2255</v>
      </c>
      <c r="H3359" s="35">
        <v>64890</v>
      </c>
      <c r="I3359" s="34" t="s">
        <v>2308</v>
      </c>
      <c r="J3359" s="34" t="s">
        <v>2309</v>
      </c>
      <c r="K3359" s="50">
        <f t="shared" si="222"/>
        <v>20626</v>
      </c>
      <c r="L3359" s="38">
        <f t="shared" si="223"/>
        <v>713785</v>
      </c>
      <c r="M3359" t="str">
        <f t="shared" si="224"/>
        <v/>
      </c>
    </row>
    <row r="3360" spans="1:19" hidden="1" outlineLevel="1">
      <c r="B3360" s="33">
        <v>45027</v>
      </c>
      <c r="C3360" s="34" t="s">
        <v>5022</v>
      </c>
      <c r="D3360" s="34" t="s">
        <v>2256</v>
      </c>
      <c r="E3360" s="34" t="s">
        <v>4765</v>
      </c>
      <c r="F3360" s="35">
        <v>606294</v>
      </c>
      <c r="G3360" s="36" t="s">
        <v>2255</v>
      </c>
      <c r="H3360" s="35">
        <v>60629</v>
      </c>
      <c r="I3360" s="34" t="s">
        <v>2308</v>
      </c>
      <c r="J3360" s="34" t="s">
        <v>2309</v>
      </c>
      <c r="K3360" s="50">
        <f t="shared" si="222"/>
        <v>20627</v>
      </c>
      <c r="L3360" s="38">
        <f t="shared" si="223"/>
        <v>666923</v>
      </c>
      <c r="M3360" t="str">
        <f t="shared" si="224"/>
        <v/>
      </c>
    </row>
    <row r="3361" spans="1:19" hidden="1" collapsed="1">
      <c r="B3361" s="33">
        <v>44972</v>
      </c>
      <c r="C3361" s="34" t="s">
        <v>7414</v>
      </c>
      <c r="D3361" s="34" t="s">
        <v>2256</v>
      </c>
      <c r="E3361" s="34" t="s">
        <v>7415</v>
      </c>
      <c r="F3361" s="35">
        <v>922445</v>
      </c>
      <c r="G3361" s="36" t="s">
        <v>2255</v>
      </c>
      <c r="H3361" s="35">
        <v>92245</v>
      </c>
      <c r="I3361" s="34" t="s">
        <v>7403</v>
      </c>
      <c r="J3361" s="34" t="s">
        <v>7406</v>
      </c>
      <c r="K3361" s="50">
        <f t="shared" ref="K3361:K3424" si="226">+C3361*1</f>
        <v>4192</v>
      </c>
      <c r="L3361" s="38">
        <f t="shared" si="223"/>
        <v>1014690</v>
      </c>
      <c r="M3361" t="str">
        <f t="shared" si="224"/>
        <v/>
      </c>
      <c r="R3361" s="38">
        <f>+L3361-Q3361</f>
        <v>1014690</v>
      </c>
    </row>
    <row r="3362" spans="1:19" hidden="1" outlineLevel="1">
      <c r="B3362" s="33">
        <v>45027</v>
      </c>
      <c r="C3362" s="34" t="s">
        <v>5024</v>
      </c>
      <c r="D3362" s="34" t="s">
        <v>2256</v>
      </c>
      <c r="E3362" s="34" t="s">
        <v>2995</v>
      </c>
      <c r="F3362" s="35">
        <v>595330</v>
      </c>
      <c r="G3362" s="36" t="s">
        <v>2255</v>
      </c>
      <c r="H3362" s="35">
        <v>59533</v>
      </c>
      <c r="I3362" s="34" t="s">
        <v>2995</v>
      </c>
      <c r="J3362" s="34" t="s">
        <v>2996</v>
      </c>
      <c r="K3362" s="50">
        <f t="shared" si="226"/>
        <v>20644</v>
      </c>
      <c r="L3362" s="38">
        <f t="shared" si="223"/>
        <v>654863</v>
      </c>
      <c r="M3362" t="str">
        <f t="shared" si="224"/>
        <v/>
      </c>
    </row>
    <row r="3363" spans="1:19" hidden="1" outlineLevel="1">
      <c r="B3363" s="33">
        <v>45027</v>
      </c>
      <c r="C3363" s="34" t="s">
        <v>5025</v>
      </c>
      <c r="D3363" s="34" t="s">
        <v>2256</v>
      </c>
      <c r="E3363" s="34" t="s">
        <v>2318</v>
      </c>
      <c r="F3363" s="35">
        <v>4943160</v>
      </c>
      <c r="G3363" s="36" t="s">
        <v>2255</v>
      </c>
      <c r="H3363" s="35">
        <v>494316</v>
      </c>
      <c r="I3363" s="34" t="s">
        <v>2318</v>
      </c>
      <c r="J3363" s="34" t="s">
        <v>2319</v>
      </c>
      <c r="K3363" s="50">
        <f t="shared" si="226"/>
        <v>20646</v>
      </c>
      <c r="L3363" s="38">
        <f t="shared" si="223"/>
        <v>5437476</v>
      </c>
      <c r="M3363" t="str">
        <f t="shared" si="224"/>
        <v/>
      </c>
    </row>
    <row r="3364" spans="1:19" hidden="1" outlineLevel="1">
      <c r="B3364" s="33">
        <v>45027</v>
      </c>
      <c r="C3364" s="34" t="s">
        <v>5026</v>
      </c>
      <c r="D3364" s="34" t="s">
        <v>2256</v>
      </c>
      <c r="E3364" s="34" t="s">
        <v>2575</v>
      </c>
      <c r="F3364" s="35">
        <v>1334945</v>
      </c>
      <c r="G3364" s="36" t="s">
        <v>2255</v>
      </c>
      <c r="H3364" s="35">
        <v>133495</v>
      </c>
      <c r="I3364" s="34" t="s">
        <v>2308</v>
      </c>
      <c r="J3364" s="34" t="s">
        <v>2309</v>
      </c>
      <c r="K3364" s="50">
        <f t="shared" si="226"/>
        <v>20656</v>
      </c>
      <c r="L3364" s="38">
        <f t="shared" si="223"/>
        <v>1468440</v>
      </c>
      <c r="M3364" t="str">
        <f t="shared" si="224"/>
        <v/>
      </c>
    </row>
    <row r="3365" spans="1:19" hidden="1" outlineLevel="1">
      <c r="B3365" s="33">
        <v>45027</v>
      </c>
      <c r="C3365" s="34" t="s">
        <v>5027</v>
      </c>
      <c r="D3365" s="34" t="s">
        <v>2256</v>
      </c>
      <c r="E3365" s="34" t="s">
        <v>2673</v>
      </c>
      <c r="F3365" s="35">
        <v>912531</v>
      </c>
      <c r="G3365" s="36" t="s">
        <v>2255</v>
      </c>
      <c r="H3365" s="35">
        <v>91253</v>
      </c>
      <c r="I3365" s="34" t="s">
        <v>2308</v>
      </c>
      <c r="J3365" s="34" t="s">
        <v>2309</v>
      </c>
      <c r="K3365" s="50">
        <f t="shared" si="226"/>
        <v>20657</v>
      </c>
      <c r="L3365" s="38">
        <f t="shared" si="223"/>
        <v>1003784</v>
      </c>
      <c r="M3365" t="str">
        <f t="shared" si="224"/>
        <v/>
      </c>
    </row>
    <row r="3366" spans="1:19" hidden="1" collapsed="1">
      <c r="B3366" s="33">
        <v>45035</v>
      </c>
      <c r="C3366" s="34" t="s">
        <v>7456</v>
      </c>
      <c r="D3366" s="34" t="s">
        <v>2256</v>
      </c>
      <c r="E3366" s="34" t="s">
        <v>7435</v>
      </c>
      <c r="F3366" s="35">
        <v>962485</v>
      </c>
      <c r="G3366" s="36" t="s">
        <v>2255</v>
      </c>
      <c r="H3366" s="35">
        <v>96249</v>
      </c>
      <c r="I3366" s="34" t="s">
        <v>7435</v>
      </c>
      <c r="J3366" s="34" t="s">
        <v>7446</v>
      </c>
      <c r="K3366" s="50">
        <f t="shared" si="226"/>
        <v>22448</v>
      </c>
      <c r="L3366" s="38">
        <f t="shared" si="223"/>
        <v>1058734</v>
      </c>
      <c r="M3366" t="str">
        <f t="shared" si="224"/>
        <v/>
      </c>
      <c r="R3366" s="38">
        <f>+L3366-Q3366</f>
        <v>1058734</v>
      </c>
    </row>
    <row r="3367" spans="1:19" s="75" customFormat="1" hidden="1">
      <c r="A3367"/>
      <c r="B3367" s="33">
        <v>44963</v>
      </c>
      <c r="C3367" s="34" t="s">
        <v>7566</v>
      </c>
      <c r="D3367" s="34" t="s">
        <v>2256</v>
      </c>
      <c r="E3367" s="34" t="s">
        <v>7567</v>
      </c>
      <c r="F3367" s="35">
        <v>962485</v>
      </c>
      <c r="G3367" s="36" t="s">
        <v>2255</v>
      </c>
      <c r="H3367" s="35">
        <v>96249</v>
      </c>
      <c r="I3367" s="34" t="s">
        <v>7118</v>
      </c>
      <c r="J3367" s="34" t="s">
        <v>7559</v>
      </c>
      <c r="K3367" s="50">
        <f t="shared" si="226"/>
        <v>2907</v>
      </c>
      <c r="L3367" s="38">
        <f t="shared" si="223"/>
        <v>1058734</v>
      </c>
      <c r="M3367" t="str">
        <f t="shared" si="224"/>
        <v/>
      </c>
      <c r="N3367"/>
      <c r="O3367"/>
      <c r="P3367"/>
      <c r="Q3367"/>
      <c r="R3367" s="38">
        <f>+L3367-Q3367</f>
        <v>1058734</v>
      </c>
      <c r="S3367"/>
    </row>
    <row r="3368" spans="1:19" s="75" customFormat="1" hidden="1" outlineLevel="1">
      <c r="A3368"/>
      <c r="B3368" s="33">
        <v>45027</v>
      </c>
      <c r="C3368" s="34" t="s">
        <v>5030</v>
      </c>
      <c r="D3368" s="34" t="s">
        <v>2256</v>
      </c>
      <c r="E3368" s="34" t="s">
        <v>4031</v>
      </c>
      <c r="F3368" s="35">
        <v>476738</v>
      </c>
      <c r="G3368" s="36" t="s">
        <v>2255</v>
      </c>
      <c r="H3368" s="35">
        <v>47674</v>
      </c>
      <c r="I3368" s="34" t="s">
        <v>2308</v>
      </c>
      <c r="J3368" s="34" t="s">
        <v>2309</v>
      </c>
      <c r="K3368" s="50">
        <f t="shared" si="226"/>
        <v>20662</v>
      </c>
      <c r="L3368" s="38">
        <f t="shared" si="223"/>
        <v>524412</v>
      </c>
      <c r="M3368" t="str">
        <f t="shared" si="224"/>
        <v/>
      </c>
      <c r="N3368"/>
      <c r="O3368"/>
      <c r="P3368"/>
      <c r="Q3368"/>
      <c r="R3368"/>
      <c r="S3368"/>
    </row>
    <row r="3369" spans="1:19" s="75" customFormat="1" hidden="1" outlineLevel="1">
      <c r="A3369"/>
      <c r="B3369" s="33">
        <v>45028</v>
      </c>
      <c r="C3369" s="34" t="s">
        <v>5031</v>
      </c>
      <c r="D3369" s="34" t="s">
        <v>5032</v>
      </c>
      <c r="E3369" s="34" t="s">
        <v>5033</v>
      </c>
      <c r="F3369" s="35">
        <v>-404782</v>
      </c>
      <c r="G3369" s="36" t="s">
        <v>2255</v>
      </c>
      <c r="H3369" s="35">
        <v>-40478</v>
      </c>
      <c r="I3369" s="34" t="s">
        <v>2535</v>
      </c>
      <c r="J3369" s="34" t="s">
        <v>2536</v>
      </c>
      <c r="K3369">
        <f t="shared" si="226"/>
        <v>248</v>
      </c>
      <c r="L3369" s="38">
        <f t="shared" si="223"/>
        <v>-445260</v>
      </c>
      <c r="M3369" t="str">
        <f t="shared" si="224"/>
        <v>HT</v>
      </c>
      <c r="N3369"/>
      <c r="O3369"/>
      <c r="P3369"/>
      <c r="Q3369">
        <v>0</v>
      </c>
      <c r="R3369" s="38">
        <f>+Q3369-L3369</f>
        <v>445260</v>
      </c>
      <c r="S3369"/>
    </row>
    <row r="3370" spans="1:19" s="75" customFormat="1" hidden="1" outlineLevel="1">
      <c r="A3370"/>
      <c r="B3370" s="33">
        <v>45028</v>
      </c>
      <c r="C3370" s="34" t="s">
        <v>5037</v>
      </c>
      <c r="D3370" s="34" t="s">
        <v>4606</v>
      </c>
      <c r="E3370" s="34" t="s">
        <v>5038</v>
      </c>
      <c r="F3370" s="35">
        <v>-61050</v>
      </c>
      <c r="G3370" s="36" t="s">
        <v>2255</v>
      </c>
      <c r="H3370" s="35">
        <v>-6105</v>
      </c>
      <c r="I3370" s="34" t="s">
        <v>2621</v>
      </c>
      <c r="J3370" s="34" t="s">
        <v>2622</v>
      </c>
      <c r="K3370">
        <f t="shared" si="226"/>
        <v>489</v>
      </c>
      <c r="L3370" s="38">
        <f t="shared" si="223"/>
        <v>-67155</v>
      </c>
      <c r="M3370" t="str">
        <f t="shared" si="224"/>
        <v>HT</v>
      </c>
      <c r="N3370"/>
      <c r="O3370"/>
      <c r="P3370"/>
      <c r="Q3370" t="e">
        <f>+VLOOKUP(K3370,'22.04.2023'!O$182:P$408,2,0)</f>
        <v>#N/A</v>
      </c>
      <c r="R3370"/>
      <c r="S3370"/>
    </row>
    <row r="3371" spans="1:19" hidden="1" outlineLevel="1">
      <c r="B3371" s="33">
        <v>45028</v>
      </c>
      <c r="C3371" s="34" t="s">
        <v>6933</v>
      </c>
      <c r="D3371" s="34" t="s">
        <v>3460</v>
      </c>
      <c r="E3371" s="34" t="s">
        <v>6934</v>
      </c>
      <c r="F3371" s="35">
        <v>-148500</v>
      </c>
      <c r="G3371" s="36" t="s">
        <v>2255</v>
      </c>
      <c r="H3371" s="35">
        <v>-14850</v>
      </c>
      <c r="I3371" s="34" t="s">
        <v>2308</v>
      </c>
      <c r="J3371" s="34" t="s">
        <v>2309</v>
      </c>
      <c r="K3371">
        <f t="shared" si="226"/>
        <v>13165</v>
      </c>
      <c r="L3371" s="38">
        <f t="shared" si="223"/>
        <v>-163350</v>
      </c>
      <c r="M3371" t="str">
        <f t="shared" si="224"/>
        <v>HT</v>
      </c>
      <c r="Q3371" t="e">
        <f>+VLOOKUP(K3371,'22.04.2023'!O$182:P$408,2,0)</f>
        <v>#N/A</v>
      </c>
    </row>
    <row r="3372" spans="1:19" hidden="1" outlineLevel="1">
      <c r="B3372" s="33">
        <v>45028</v>
      </c>
      <c r="C3372" s="34" t="s">
        <v>6935</v>
      </c>
      <c r="D3372" s="34" t="s">
        <v>3460</v>
      </c>
      <c r="E3372" s="34" t="s">
        <v>6936</v>
      </c>
      <c r="F3372" s="35">
        <v>-220293</v>
      </c>
      <c r="G3372" s="36" t="s">
        <v>2255</v>
      </c>
      <c r="H3372" s="35">
        <v>-22029</v>
      </c>
      <c r="I3372" s="34" t="s">
        <v>2308</v>
      </c>
      <c r="J3372" s="34" t="s">
        <v>2309</v>
      </c>
      <c r="K3372">
        <f t="shared" si="226"/>
        <v>13361</v>
      </c>
      <c r="L3372" s="38">
        <f t="shared" si="223"/>
        <v>-242322</v>
      </c>
      <c r="M3372" t="str">
        <f t="shared" si="224"/>
        <v>HT</v>
      </c>
      <c r="Q3372" t="e">
        <f>+VLOOKUP(K3372,'22.04.2023'!O$182:P$408,2,0)</f>
        <v>#N/A</v>
      </c>
    </row>
    <row r="3373" spans="1:19" hidden="1" outlineLevel="1">
      <c r="B3373" s="33">
        <v>45028</v>
      </c>
      <c r="C3373" s="34" t="s">
        <v>5039</v>
      </c>
      <c r="D3373" s="34" t="s">
        <v>3460</v>
      </c>
      <c r="E3373" s="34" t="s">
        <v>5040</v>
      </c>
      <c r="F3373" s="35">
        <v>-189210</v>
      </c>
      <c r="G3373" s="36" t="s">
        <v>2255</v>
      </c>
      <c r="H3373" s="35">
        <v>-18921</v>
      </c>
      <c r="I3373" s="34" t="s">
        <v>2308</v>
      </c>
      <c r="J3373" s="34" t="s">
        <v>2309</v>
      </c>
      <c r="K3373">
        <f t="shared" si="226"/>
        <v>13364</v>
      </c>
      <c r="L3373" s="38">
        <f t="shared" si="223"/>
        <v>-208131</v>
      </c>
      <c r="M3373" t="str">
        <f t="shared" si="224"/>
        <v>HT</v>
      </c>
      <c r="Q3373" t="e">
        <f>+VLOOKUP(K3373,'22.04.2023'!O$182:P$408,2,0)</f>
        <v>#N/A</v>
      </c>
    </row>
    <row r="3374" spans="1:19" hidden="1" outlineLevel="1">
      <c r="B3374" s="33">
        <v>45028</v>
      </c>
      <c r="C3374" s="34" t="s">
        <v>5041</v>
      </c>
      <c r="D3374" s="34" t="s">
        <v>3460</v>
      </c>
      <c r="E3374" s="34" t="s">
        <v>5042</v>
      </c>
      <c r="F3374" s="35">
        <v>-440586</v>
      </c>
      <c r="G3374" s="36" t="s">
        <v>2255</v>
      </c>
      <c r="H3374" s="35">
        <v>-44059</v>
      </c>
      <c r="I3374" s="34" t="s">
        <v>2308</v>
      </c>
      <c r="J3374" s="34" t="s">
        <v>2309</v>
      </c>
      <c r="K3374">
        <f t="shared" si="226"/>
        <v>13366</v>
      </c>
      <c r="L3374" s="38">
        <f t="shared" si="223"/>
        <v>-484645</v>
      </c>
      <c r="M3374" t="str">
        <f t="shared" si="224"/>
        <v>HT</v>
      </c>
      <c r="Q3374" t="e">
        <f>+VLOOKUP(K3374,'22.04.2023'!O$182:P$408,2,0)</f>
        <v>#N/A</v>
      </c>
    </row>
    <row r="3375" spans="1:19" hidden="1" outlineLevel="1">
      <c r="B3375" s="33">
        <v>45028</v>
      </c>
      <c r="C3375" s="34" t="s">
        <v>3939</v>
      </c>
      <c r="D3375" s="34" t="s">
        <v>3460</v>
      </c>
      <c r="E3375" s="34" t="s">
        <v>6937</v>
      </c>
      <c r="F3375" s="35">
        <v>-247184</v>
      </c>
      <c r="G3375" s="36" t="s">
        <v>2255</v>
      </c>
      <c r="H3375" s="35">
        <v>-24718</v>
      </c>
      <c r="I3375" s="34" t="s">
        <v>2308</v>
      </c>
      <c r="J3375" s="34" t="s">
        <v>2309</v>
      </c>
      <c r="K3375">
        <f t="shared" si="226"/>
        <v>13450</v>
      </c>
      <c r="L3375" s="38">
        <f t="shared" si="223"/>
        <v>-271902</v>
      </c>
      <c r="M3375" t="str">
        <f t="shared" si="224"/>
        <v>HT</v>
      </c>
      <c r="Q3375" t="e">
        <f>+VLOOKUP(K3375,'22.04.2023'!O$182:P$408,2,0)</f>
        <v>#N/A</v>
      </c>
    </row>
    <row r="3376" spans="1:19" hidden="1" outlineLevel="1">
      <c r="B3376" s="33">
        <v>45028</v>
      </c>
      <c r="C3376" s="34" t="s">
        <v>3963</v>
      </c>
      <c r="D3376" s="34" t="s">
        <v>3460</v>
      </c>
      <c r="E3376" s="34" t="s">
        <v>6938</v>
      </c>
      <c r="F3376" s="35">
        <v>-293066</v>
      </c>
      <c r="G3376" s="36" t="s">
        <v>2255</v>
      </c>
      <c r="H3376" s="35">
        <v>-29307</v>
      </c>
      <c r="I3376" s="34" t="s">
        <v>2308</v>
      </c>
      <c r="J3376" s="34" t="s">
        <v>2309</v>
      </c>
      <c r="K3376">
        <f t="shared" si="226"/>
        <v>13476</v>
      </c>
      <c r="L3376" s="38">
        <f t="shared" si="223"/>
        <v>-322373</v>
      </c>
      <c r="M3376" t="str">
        <f t="shared" si="224"/>
        <v>HT</v>
      </c>
      <c r="Q3376" t="e">
        <f>+VLOOKUP(K3376,'22.04.2023'!O$182:P$408,2,0)</f>
        <v>#N/A</v>
      </c>
    </row>
    <row r="3377" spans="1:19" hidden="1" outlineLevel="1">
      <c r="B3377" s="33">
        <v>45028</v>
      </c>
      <c r="C3377" s="34" t="s">
        <v>5043</v>
      </c>
      <c r="D3377" s="34" t="s">
        <v>2256</v>
      </c>
      <c r="E3377" s="34" t="s">
        <v>2401</v>
      </c>
      <c r="F3377" s="35">
        <v>266538</v>
      </c>
      <c r="G3377" s="36" t="s">
        <v>2255</v>
      </c>
      <c r="H3377" s="35">
        <v>26654</v>
      </c>
      <c r="I3377" s="34" t="s">
        <v>2308</v>
      </c>
      <c r="J3377" s="34" t="s">
        <v>2309</v>
      </c>
      <c r="K3377" s="50">
        <f t="shared" si="226"/>
        <v>20664</v>
      </c>
      <c r="L3377" s="38">
        <f t="shared" si="223"/>
        <v>293192</v>
      </c>
      <c r="M3377" t="str">
        <f t="shared" si="224"/>
        <v/>
      </c>
    </row>
    <row r="3378" spans="1:19" hidden="1" outlineLevel="1">
      <c r="B3378" s="33">
        <v>45028</v>
      </c>
      <c r="C3378" s="34" t="s">
        <v>5044</v>
      </c>
      <c r="D3378" s="34" t="s">
        <v>2256</v>
      </c>
      <c r="E3378" s="34" t="s">
        <v>2364</v>
      </c>
      <c r="F3378" s="35">
        <v>141900</v>
      </c>
      <c r="G3378" s="36" t="s">
        <v>2255</v>
      </c>
      <c r="H3378" s="35">
        <v>14190</v>
      </c>
      <c r="I3378" s="34" t="s">
        <v>2308</v>
      </c>
      <c r="J3378" s="34" t="s">
        <v>2309</v>
      </c>
      <c r="K3378" s="50">
        <f t="shared" si="226"/>
        <v>20666</v>
      </c>
      <c r="L3378" s="38">
        <f t="shared" si="223"/>
        <v>156090</v>
      </c>
      <c r="M3378" t="str">
        <f t="shared" si="224"/>
        <v/>
      </c>
    </row>
    <row r="3379" spans="1:19" hidden="1" outlineLevel="1">
      <c r="B3379" s="33">
        <v>45028</v>
      </c>
      <c r="C3379" s="34" t="s">
        <v>5045</v>
      </c>
      <c r="D3379" s="34" t="s">
        <v>2256</v>
      </c>
      <c r="E3379" s="34" t="s">
        <v>2364</v>
      </c>
      <c r="F3379" s="35">
        <v>320657</v>
      </c>
      <c r="G3379" s="36" t="s">
        <v>2255</v>
      </c>
      <c r="H3379" s="35">
        <v>32066</v>
      </c>
      <c r="I3379" s="34" t="s">
        <v>2308</v>
      </c>
      <c r="J3379" s="34" t="s">
        <v>2309</v>
      </c>
      <c r="K3379" s="50">
        <f t="shared" si="226"/>
        <v>20667</v>
      </c>
      <c r="L3379" s="38">
        <f t="shared" si="223"/>
        <v>352723</v>
      </c>
      <c r="M3379" t="str">
        <f t="shared" si="224"/>
        <v/>
      </c>
    </row>
    <row r="3380" spans="1:19" hidden="1" outlineLevel="1">
      <c r="B3380" s="33">
        <v>45028</v>
      </c>
      <c r="C3380" s="34" t="s">
        <v>5046</v>
      </c>
      <c r="D3380" s="34" t="s">
        <v>2256</v>
      </c>
      <c r="E3380" s="34" t="s">
        <v>2509</v>
      </c>
      <c r="F3380" s="35">
        <v>293700</v>
      </c>
      <c r="G3380" s="36" t="s">
        <v>2255</v>
      </c>
      <c r="H3380" s="35">
        <v>29370</v>
      </c>
      <c r="I3380" s="34" t="s">
        <v>2308</v>
      </c>
      <c r="J3380" s="34" t="s">
        <v>2309</v>
      </c>
      <c r="K3380" s="50">
        <f t="shared" si="226"/>
        <v>20668</v>
      </c>
      <c r="L3380" s="38">
        <f t="shared" si="223"/>
        <v>323070</v>
      </c>
      <c r="M3380" t="str">
        <f t="shared" si="224"/>
        <v/>
      </c>
    </row>
    <row r="3381" spans="1:19" hidden="1" outlineLevel="1">
      <c r="B3381" s="33">
        <v>45028</v>
      </c>
      <c r="C3381" s="34" t="s">
        <v>5047</v>
      </c>
      <c r="D3381" s="34" t="s">
        <v>2256</v>
      </c>
      <c r="E3381" s="34" t="s">
        <v>2509</v>
      </c>
      <c r="F3381" s="35">
        <v>663050</v>
      </c>
      <c r="G3381" s="36" t="s">
        <v>2255</v>
      </c>
      <c r="H3381" s="35">
        <v>66305</v>
      </c>
      <c r="I3381" s="34" t="s">
        <v>2308</v>
      </c>
      <c r="J3381" s="34" t="s">
        <v>2309</v>
      </c>
      <c r="K3381" s="50">
        <f t="shared" si="226"/>
        <v>20669</v>
      </c>
      <c r="L3381" s="38">
        <f t="shared" si="223"/>
        <v>729355</v>
      </c>
      <c r="M3381" t="str">
        <f t="shared" si="224"/>
        <v/>
      </c>
    </row>
    <row r="3382" spans="1:19" hidden="1" outlineLevel="1">
      <c r="B3382" s="33">
        <v>45028</v>
      </c>
      <c r="C3382" s="34" t="s">
        <v>5048</v>
      </c>
      <c r="D3382" s="34" t="s">
        <v>2256</v>
      </c>
      <c r="E3382" s="34" t="s">
        <v>3786</v>
      </c>
      <c r="F3382" s="35">
        <v>771281</v>
      </c>
      <c r="G3382" s="36" t="s">
        <v>2255</v>
      </c>
      <c r="H3382" s="35">
        <v>77128</v>
      </c>
      <c r="I3382" s="34" t="s">
        <v>2308</v>
      </c>
      <c r="J3382" s="34" t="s">
        <v>2309</v>
      </c>
      <c r="K3382" s="50">
        <f t="shared" si="226"/>
        <v>20670</v>
      </c>
      <c r="L3382" s="38">
        <f t="shared" si="223"/>
        <v>848409</v>
      </c>
      <c r="M3382" t="str">
        <f t="shared" si="224"/>
        <v/>
      </c>
    </row>
    <row r="3383" spans="1:19" hidden="1" outlineLevel="1">
      <c r="B3383" s="33">
        <v>45028</v>
      </c>
      <c r="C3383" s="34" t="s">
        <v>5049</v>
      </c>
      <c r="D3383" s="34" t="s">
        <v>2256</v>
      </c>
      <c r="E3383" s="34" t="s">
        <v>2337</v>
      </c>
      <c r="F3383" s="35">
        <v>553467</v>
      </c>
      <c r="G3383" s="36" t="s">
        <v>2255</v>
      </c>
      <c r="H3383" s="35">
        <v>55347</v>
      </c>
      <c r="I3383" s="34" t="s">
        <v>2308</v>
      </c>
      <c r="J3383" s="34" t="s">
        <v>2309</v>
      </c>
      <c r="K3383" s="50">
        <f t="shared" si="226"/>
        <v>20673</v>
      </c>
      <c r="L3383" s="38">
        <f t="shared" si="223"/>
        <v>608814</v>
      </c>
      <c r="M3383" t="str">
        <f t="shared" si="224"/>
        <v/>
      </c>
    </row>
    <row r="3384" spans="1:19" hidden="1" outlineLevel="1">
      <c r="B3384" s="33">
        <v>45028</v>
      </c>
      <c r="C3384" s="34" t="s">
        <v>5050</v>
      </c>
      <c r="D3384" s="34" t="s">
        <v>2256</v>
      </c>
      <c r="E3384" s="34" t="s">
        <v>2637</v>
      </c>
      <c r="F3384" s="35">
        <v>1468620</v>
      </c>
      <c r="G3384" s="36" t="s">
        <v>2255</v>
      </c>
      <c r="H3384" s="35">
        <v>146862</v>
      </c>
      <c r="I3384" s="34" t="s">
        <v>2637</v>
      </c>
      <c r="J3384" s="34" t="s">
        <v>2638</v>
      </c>
      <c r="K3384" s="50">
        <f t="shared" si="226"/>
        <v>20676</v>
      </c>
      <c r="L3384" s="38">
        <f t="shared" si="223"/>
        <v>1615482</v>
      </c>
      <c r="M3384" t="str">
        <f t="shared" si="224"/>
        <v/>
      </c>
    </row>
    <row r="3385" spans="1:19" hidden="1" outlineLevel="1">
      <c r="B3385" s="33">
        <v>45028</v>
      </c>
      <c r="C3385" s="34" t="s">
        <v>5051</v>
      </c>
      <c r="D3385" s="34" t="s">
        <v>2256</v>
      </c>
      <c r="E3385" s="34" t="s">
        <v>2494</v>
      </c>
      <c r="F3385" s="35">
        <v>443043</v>
      </c>
      <c r="G3385" s="36" t="s">
        <v>2255</v>
      </c>
      <c r="H3385" s="35">
        <v>44304</v>
      </c>
      <c r="I3385" s="34" t="s">
        <v>2308</v>
      </c>
      <c r="J3385" s="34" t="s">
        <v>2309</v>
      </c>
      <c r="K3385" s="50">
        <f t="shared" si="226"/>
        <v>20677</v>
      </c>
      <c r="L3385" s="38">
        <f t="shared" si="223"/>
        <v>487347</v>
      </c>
      <c r="M3385" t="str">
        <f t="shared" si="224"/>
        <v/>
      </c>
    </row>
    <row r="3386" spans="1:19" s="75" customFormat="1" hidden="1" outlineLevel="1">
      <c r="A3386"/>
      <c r="B3386" s="33">
        <v>45028</v>
      </c>
      <c r="C3386" s="34" t="s">
        <v>5052</v>
      </c>
      <c r="D3386" s="34" t="s">
        <v>2256</v>
      </c>
      <c r="E3386" s="34" t="s">
        <v>3572</v>
      </c>
      <c r="F3386" s="35">
        <v>533076</v>
      </c>
      <c r="G3386" s="36" t="s">
        <v>2255</v>
      </c>
      <c r="H3386" s="35">
        <v>53308</v>
      </c>
      <c r="I3386" s="34" t="s">
        <v>2308</v>
      </c>
      <c r="J3386" s="34" t="s">
        <v>2309</v>
      </c>
      <c r="K3386" s="50">
        <f t="shared" si="226"/>
        <v>20679</v>
      </c>
      <c r="L3386" s="38">
        <f t="shared" si="223"/>
        <v>586384</v>
      </c>
      <c r="M3386" t="str">
        <f t="shared" si="224"/>
        <v/>
      </c>
      <c r="N3386"/>
      <c r="O3386"/>
      <c r="P3386"/>
      <c r="Q3386"/>
      <c r="R3386"/>
      <c r="S3386"/>
    </row>
    <row r="3387" spans="1:19" hidden="1" outlineLevel="1">
      <c r="B3387" s="33">
        <v>45028</v>
      </c>
      <c r="C3387" s="34" t="s">
        <v>5053</v>
      </c>
      <c r="D3387" s="34" t="s">
        <v>2256</v>
      </c>
      <c r="E3387" s="34" t="s">
        <v>2391</v>
      </c>
      <c r="F3387" s="35">
        <v>644552</v>
      </c>
      <c r="G3387" s="36" t="s">
        <v>2255</v>
      </c>
      <c r="H3387" s="35">
        <v>64455</v>
      </c>
      <c r="I3387" s="34" t="s">
        <v>2308</v>
      </c>
      <c r="J3387" s="34" t="s">
        <v>2309</v>
      </c>
      <c r="K3387" s="50">
        <f t="shared" si="226"/>
        <v>20680</v>
      </c>
      <c r="L3387" s="38">
        <f t="shared" si="223"/>
        <v>709007</v>
      </c>
      <c r="M3387" t="str">
        <f t="shared" si="224"/>
        <v/>
      </c>
    </row>
    <row r="3388" spans="1:19" s="75" customFormat="1" hidden="1" outlineLevel="1">
      <c r="A3388"/>
      <c r="B3388" s="33">
        <v>45028</v>
      </c>
      <c r="C3388" s="34" t="s">
        <v>5054</v>
      </c>
      <c r="D3388" s="34" t="s">
        <v>2256</v>
      </c>
      <c r="E3388" s="34" t="s">
        <v>4777</v>
      </c>
      <c r="F3388" s="35">
        <v>650746</v>
      </c>
      <c r="G3388" s="36" t="s">
        <v>2255</v>
      </c>
      <c r="H3388" s="35">
        <v>65075</v>
      </c>
      <c r="I3388" s="34" t="s">
        <v>2308</v>
      </c>
      <c r="J3388" s="34" t="s">
        <v>2309</v>
      </c>
      <c r="K3388" s="50">
        <f t="shared" si="226"/>
        <v>20684</v>
      </c>
      <c r="L3388" s="38">
        <f t="shared" si="223"/>
        <v>715821</v>
      </c>
      <c r="M3388" t="str">
        <f t="shared" si="224"/>
        <v/>
      </c>
      <c r="N3388"/>
      <c r="O3388"/>
      <c r="P3388"/>
      <c r="Q3388"/>
      <c r="R3388"/>
      <c r="S3388"/>
    </row>
    <row r="3389" spans="1:19" hidden="1" outlineLevel="1">
      <c r="B3389" s="33">
        <v>45028</v>
      </c>
      <c r="C3389" s="34" t="s">
        <v>5055</v>
      </c>
      <c r="D3389" s="34" t="s">
        <v>2256</v>
      </c>
      <c r="E3389" s="34" t="s">
        <v>3770</v>
      </c>
      <c r="F3389" s="35">
        <v>547304</v>
      </c>
      <c r="G3389" s="36" t="s">
        <v>2255</v>
      </c>
      <c r="H3389" s="35">
        <v>54730</v>
      </c>
      <c r="I3389" s="34" t="s">
        <v>2308</v>
      </c>
      <c r="J3389" s="34" t="s">
        <v>2309</v>
      </c>
      <c r="K3389" s="50">
        <f t="shared" si="226"/>
        <v>20685</v>
      </c>
      <c r="L3389" s="38">
        <f t="shared" si="223"/>
        <v>602034</v>
      </c>
      <c r="M3389" t="str">
        <f t="shared" si="224"/>
        <v/>
      </c>
    </row>
    <row r="3390" spans="1:19" hidden="1" outlineLevel="1">
      <c r="B3390" s="33">
        <v>45028</v>
      </c>
      <c r="C3390" s="34" t="s">
        <v>5056</v>
      </c>
      <c r="D3390" s="34" t="s">
        <v>2256</v>
      </c>
      <c r="E3390" s="34" t="s">
        <v>3652</v>
      </c>
      <c r="F3390" s="35">
        <v>1091255</v>
      </c>
      <c r="G3390" s="36" t="s">
        <v>2255</v>
      </c>
      <c r="H3390" s="35">
        <v>109126</v>
      </c>
      <c r="I3390" s="34" t="s">
        <v>2308</v>
      </c>
      <c r="J3390" s="34" t="s">
        <v>2309</v>
      </c>
      <c r="K3390" s="50">
        <f t="shared" si="226"/>
        <v>20686</v>
      </c>
      <c r="L3390" s="38">
        <f t="shared" si="223"/>
        <v>1200381</v>
      </c>
      <c r="M3390" t="str">
        <f t="shared" si="224"/>
        <v/>
      </c>
    </row>
    <row r="3391" spans="1:19" hidden="1" outlineLevel="1">
      <c r="B3391" s="33">
        <v>45028</v>
      </c>
      <c r="C3391" s="34" t="s">
        <v>5057</v>
      </c>
      <c r="D3391" s="34" t="s">
        <v>2256</v>
      </c>
      <c r="E3391" s="34" t="s">
        <v>3652</v>
      </c>
      <c r="F3391" s="35">
        <v>254520</v>
      </c>
      <c r="G3391" s="36" t="s">
        <v>2255</v>
      </c>
      <c r="H3391" s="35">
        <v>25452</v>
      </c>
      <c r="I3391" s="34" t="s">
        <v>2308</v>
      </c>
      <c r="J3391" s="34" t="s">
        <v>2309</v>
      </c>
      <c r="K3391" s="50">
        <f t="shared" si="226"/>
        <v>20687</v>
      </c>
      <c r="L3391" s="38">
        <f t="shared" si="223"/>
        <v>279972</v>
      </c>
      <c r="M3391" t="str">
        <f t="shared" si="224"/>
        <v/>
      </c>
    </row>
    <row r="3392" spans="1:19" hidden="1" outlineLevel="1">
      <c r="B3392" s="33">
        <v>45028</v>
      </c>
      <c r="C3392" s="34" t="s">
        <v>5058</v>
      </c>
      <c r="D3392" s="34" t="s">
        <v>2256</v>
      </c>
      <c r="E3392" s="34" t="s">
        <v>5059</v>
      </c>
      <c r="F3392" s="35">
        <v>917890</v>
      </c>
      <c r="G3392" s="36" t="s">
        <v>2255</v>
      </c>
      <c r="H3392" s="35">
        <v>91789</v>
      </c>
      <c r="I3392" s="34" t="s">
        <v>2308</v>
      </c>
      <c r="J3392" s="34" t="s">
        <v>2309</v>
      </c>
      <c r="K3392" s="50">
        <f t="shared" si="226"/>
        <v>20691</v>
      </c>
      <c r="L3392" s="38">
        <f t="shared" si="223"/>
        <v>1009679</v>
      </c>
      <c r="M3392" t="str">
        <f t="shared" si="224"/>
        <v/>
      </c>
    </row>
    <row r="3393" spans="1:19" hidden="1" outlineLevel="1">
      <c r="B3393" s="33">
        <v>45028</v>
      </c>
      <c r="C3393" s="34" t="s">
        <v>5060</v>
      </c>
      <c r="D3393" s="34" t="s">
        <v>2256</v>
      </c>
      <c r="E3393" s="34" t="s">
        <v>2470</v>
      </c>
      <c r="F3393" s="35">
        <v>323114</v>
      </c>
      <c r="G3393" s="36" t="s">
        <v>2255</v>
      </c>
      <c r="H3393" s="35">
        <v>32311</v>
      </c>
      <c r="I3393" s="34" t="s">
        <v>2308</v>
      </c>
      <c r="J3393" s="34" t="s">
        <v>2309</v>
      </c>
      <c r="K3393" s="50">
        <f t="shared" si="226"/>
        <v>20692</v>
      </c>
      <c r="L3393" s="38">
        <f t="shared" si="223"/>
        <v>355425</v>
      </c>
      <c r="M3393" t="str">
        <f t="shared" si="224"/>
        <v/>
      </c>
    </row>
    <row r="3394" spans="1:19" hidden="1" outlineLevel="1">
      <c r="B3394" s="33">
        <v>45028</v>
      </c>
      <c r="C3394" s="34" t="s">
        <v>5061</v>
      </c>
      <c r="D3394" s="34" t="s">
        <v>2256</v>
      </c>
      <c r="E3394" s="34" t="s">
        <v>2466</v>
      </c>
      <c r="F3394" s="35">
        <v>811385</v>
      </c>
      <c r="G3394" s="36" t="s">
        <v>2255</v>
      </c>
      <c r="H3394" s="35">
        <v>81139</v>
      </c>
      <c r="I3394" s="34" t="s">
        <v>2308</v>
      </c>
      <c r="J3394" s="34" t="s">
        <v>2309</v>
      </c>
      <c r="K3394" s="50">
        <f t="shared" si="226"/>
        <v>20693</v>
      </c>
      <c r="L3394" s="38">
        <f t="shared" si="223"/>
        <v>892524</v>
      </c>
      <c r="M3394" t="str">
        <f t="shared" si="224"/>
        <v/>
      </c>
    </row>
    <row r="3395" spans="1:19" hidden="1" outlineLevel="1">
      <c r="B3395" s="33">
        <v>45028</v>
      </c>
      <c r="C3395" s="34" t="s">
        <v>5062</v>
      </c>
      <c r="D3395" s="34" t="s">
        <v>2256</v>
      </c>
      <c r="E3395" s="34" t="s">
        <v>3558</v>
      </c>
      <c r="F3395" s="35">
        <v>948741</v>
      </c>
      <c r="G3395" s="36" t="s">
        <v>2255</v>
      </c>
      <c r="H3395" s="35">
        <v>94874</v>
      </c>
      <c r="I3395" s="34" t="s">
        <v>2308</v>
      </c>
      <c r="J3395" s="34" t="s">
        <v>2309</v>
      </c>
      <c r="K3395" s="50">
        <f t="shared" si="226"/>
        <v>20697</v>
      </c>
      <c r="L3395" s="38">
        <f t="shared" si="223"/>
        <v>1043615</v>
      </c>
      <c r="M3395" t="str">
        <f t="shared" si="224"/>
        <v/>
      </c>
    </row>
    <row r="3396" spans="1:19" hidden="1" outlineLevel="1">
      <c r="B3396" s="33">
        <v>45028</v>
      </c>
      <c r="C3396" s="34" t="s">
        <v>6939</v>
      </c>
      <c r="D3396" s="34" t="s">
        <v>2256</v>
      </c>
      <c r="E3396" s="34" t="s">
        <v>5616</v>
      </c>
      <c r="F3396" s="35">
        <v>2146819</v>
      </c>
      <c r="G3396" s="36" t="s">
        <v>2255</v>
      </c>
      <c r="H3396" s="35">
        <v>214682</v>
      </c>
      <c r="I3396" s="34" t="s">
        <v>2265</v>
      </c>
      <c r="J3396" s="34" t="s">
        <v>2266</v>
      </c>
      <c r="K3396" s="50">
        <f t="shared" si="226"/>
        <v>20699</v>
      </c>
      <c r="L3396" s="38">
        <f t="shared" ref="L3396:L3459" si="227">+F3396+H3396</f>
        <v>2361501</v>
      </c>
      <c r="M3396" t="str">
        <f t="shared" ref="M3396:M3459" si="228">+IF(L3396&gt;=0,"","HT")</f>
        <v/>
      </c>
    </row>
    <row r="3397" spans="1:19" hidden="1" outlineLevel="1">
      <c r="B3397" s="33">
        <v>45028</v>
      </c>
      <c r="C3397" s="34" t="s">
        <v>6940</v>
      </c>
      <c r="D3397" s="34" t="s">
        <v>2256</v>
      </c>
      <c r="E3397" s="34" t="s">
        <v>5616</v>
      </c>
      <c r="F3397" s="35">
        <v>519120</v>
      </c>
      <c r="G3397" s="36" t="s">
        <v>2255</v>
      </c>
      <c r="H3397" s="35">
        <v>51912</v>
      </c>
      <c r="I3397" s="34" t="s">
        <v>2265</v>
      </c>
      <c r="J3397" s="34" t="s">
        <v>2266</v>
      </c>
      <c r="K3397" s="50">
        <f t="shared" si="226"/>
        <v>20700</v>
      </c>
      <c r="L3397" s="38">
        <f t="shared" si="227"/>
        <v>571032</v>
      </c>
      <c r="M3397" t="str">
        <f t="shared" si="228"/>
        <v/>
      </c>
    </row>
    <row r="3398" spans="1:19" hidden="1" outlineLevel="1">
      <c r="B3398" s="33">
        <v>45028</v>
      </c>
      <c r="C3398" s="34" t="s">
        <v>5063</v>
      </c>
      <c r="D3398" s="34" t="s">
        <v>2256</v>
      </c>
      <c r="E3398" s="34" t="s">
        <v>4439</v>
      </c>
      <c r="F3398" s="35">
        <v>1404974</v>
      </c>
      <c r="G3398" s="36" t="s">
        <v>2255</v>
      </c>
      <c r="H3398" s="35">
        <v>140497</v>
      </c>
      <c r="I3398" s="34" t="s">
        <v>2265</v>
      </c>
      <c r="J3398" s="34" t="s">
        <v>2266</v>
      </c>
      <c r="K3398" s="50">
        <f t="shared" si="226"/>
        <v>20708</v>
      </c>
      <c r="L3398" s="38">
        <f t="shared" si="227"/>
        <v>1545471</v>
      </c>
      <c r="M3398" t="str">
        <f t="shared" si="228"/>
        <v/>
      </c>
    </row>
    <row r="3399" spans="1:19" hidden="1" outlineLevel="1">
      <c r="B3399" s="33">
        <v>45028</v>
      </c>
      <c r="C3399" s="34" t="s">
        <v>5064</v>
      </c>
      <c r="D3399" s="34" t="s">
        <v>2256</v>
      </c>
      <c r="E3399" s="34" t="s">
        <v>5065</v>
      </c>
      <c r="F3399" s="35">
        <v>1657625</v>
      </c>
      <c r="G3399" s="36" t="s">
        <v>2255</v>
      </c>
      <c r="H3399" s="35">
        <v>165763</v>
      </c>
      <c r="I3399" s="34" t="s">
        <v>2308</v>
      </c>
      <c r="J3399" s="34" t="s">
        <v>2309</v>
      </c>
      <c r="K3399" s="50">
        <f t="shared" si="226"/>
        <v>20710</v>
      </c>
      <c r="L3399" s="38">
        <f t="shared" si="227"/>
        <v>1823388</v>
      </c>
      <c r="M3399" t="str">
        <f t="shared" si="228"/>
        <v/>
      </c>
    </row>
    <row r="3400" spans="1:19" s="75" customFormat="1" hidden="1" outlineLevel="1">
      <c r="A3400"/>
      <c r="B3400" s="33">
        <v>45028</v>
      </c>
      <c r="C3400" s="34" t="s">
        <v>5066</v>
      </c>
      <c r="D3400" s="34" t="s">
        <v>2256</v>
      </c>
      <c r="E3400" s="34" t="s">
        <v>5065</v>
      </c>
      <c r="F3400" s="35">
        <v>519120</v>
      </c>
      <c r="G3400" s="36" t="s">
        <v>2255</v>
      </c>
      <c r="H3400" s="35">
        <v>51912</v>
      </c>
      <c r="I3400" s="34" t="s">
        <v>2308</v>
      </c>
      <c r="J3400" s="34" t="s">
        <v>2309</v>
      </c>
      <c r="K3400" s="50">
        <f t="shared" si="226"/>
        <v>20711</v>
      </c>
      <c r="L3400" s="38">
        <f t="shared" si="227"/>
        <v>571032</v>
      </c>
      <c r="M3400" t="str">
        <f t="shared" si="228"/>
        <v/>
      </c>
      <c r="N3400"/>
      <c r="O3400"/>
      <c r="P3400"/>
      <c r="Q3400"/>
      <c r="R3400"/>
      <c r="S3400"/>
    </row>
    <row r="3401" spans="1:19" s="75" customFormat="1" hidden="1" outlineLevel="1">
      <c r="A3401"/>
      <c r="B3401" s="33">
        <v>45028</v>
      </c>
      <c r="C3401" s="34" t="s">
        <v>5067</v>
      </c>
      <c r="D3401" s="34" t="s">
        <v>2256</v>
      </c>
      <c r="E3401" s="34" t="s">
        <v>2613</v>
      </c>
      <c r="F3401" s="35">
        <v>882000</v>
      </c>
      <c r="G3401" s="36" t="s">
        <v>2255</v>
      </c>
      <c r="H3401" s="35">
        <v>88200</v>
      </c>
      <c r="I3401" s="34" t="s">
        <v>2613</v>
      </c>
      <c r="J3401" s="34" t="s">
        <v>2614</v>
      </c>
      <c r="K3401" s="50">
        <f t="shared" si="226"/>
        <v>20714</v>
      </c>
      <c r="L3401" s="38">
        <f t="shared" si="227"/>
        <v>970200</v>
      </c>
      <c r="M3401" t="str">
        <f t="shared" si="228"/>
        <v/>
      </c>
      <c r="N3401"/>
      <c r="O3401"/>
      <c r="P3401"/>
      <c r="Q3401"/>
      <c r="R3401"/>
      <c r="S3401"/>
    </row>
    <row r="3402" spans="1:19" s="75" customFormat="1" hidden="1" collapsed="1">
      <c r="A3402"/>
      <c r="B3402" s="33">
        <v>44970</v>
      </c>
      <c r="C3402" s="34" t="s">
        <v>7234</v>
      </c>
      <c r="D3402" s="34" t="s">
        <v>2256</v>
      </c>
      <c r="E3402" s="34" t="s">
        <v>7235</v>
      </c>
      <c r="F3402" s="35">
        <v>1105560</v>
      </c>
      <c r="G3402" s="36" t="s">
        <v>2255</v>
      </c>
      <c r="H3402" s="35">
        <v>110556</v>
      </c>
      <c r="I3402" s="34" t="s">
        <v>2360</v>
      </c>
      <c r="J3402" s="34" t="s">
        <v>7172</v>
      </c>
      <c r="K3402" s="50">
        <f t="shared" si="226"/>
        <v>4008</v>
      </c>
      <c r="L3402" s="38">
        <f t="shared" si="227"/>
        <v>1216116</v>
      </c>
      <c r="M3402" t="str">
        <f t="shared" si="228"/>
        <v/>
      </c>
      <c r="N3402"/>
      <c r="O3402"/>
      <c r="P3402"/>
      <c r="Q3402"/>
      <c r="R3402" s="38">
        <f>+L3402-Q3402</f>
        <v>1216116</v>
      </c>
      <c r="S3402"/>
    </row>
    <row r="3403" spans="1:19" s="75" customFormat="1" hidden="1" outlineLevel="1">
      <c r="A3403"/>
      <c r="B3403" s="33">
        <v>45028</v>
      </c>
      <c r="C3403" s="34" t="s">
        <v>5069</v>
      </c>
      <c r="D3403" s="34" t="s">
        <v>2256</v>
      </c>
      <c r="E3403" s="34" t="s">
        <v>2591</v>
      </c>
      <c r="F3403" s="35">
        <v>693843</v>
      </c>
      <c r="G3403" s="36" t="s">
        <v>2255</v>
      </c>
      <c r="H3403" s="35">
        <v>69384</v>
      </c>
      <c r="I3403" s="34" t="s">
        <v>2591</v>
      </c>
      <c r="J3403" s="34" t="s">
        <v>2592</v>
      </c>
      <c r="K3403" s="50">
        <f t="shared" si="226"/>
        <v>20716</v>
      </c>
      <c r="L3403" s="38">
        <f t="shared" si="227"/>
        <v>763227</v>
      </c>
      <c r="M3403" t="str">
        <f t="shared" si="228"/>
        <v/>
      </c>
      <c r="N3403"/>
      <c r="O3403"/>
      <c r="P3403"/>
      <c r="Q3403"/>
      <c r="R3403"/>
      <c r="S3403"/>
    </row>
    <row r="3404" spans="1:19" hidden="1" outlineLevel="1">
      <c r="B3404" s="33">
        <v>45028</v>
      </c>
      <c r="C3404" s="34" t="s">
        <v>5070</v>
      </c>
      <c r="D3404" s="34" t="s">
        <v>2256</v>
      </c>
      <c r="E3404" s="34" t="s">
        <v>2587</v>
      </c>
      <c r="F3404" s="35">
        <v>3095265</v>
      </c>
      <c r="G3404" s="36" t="s">
        <v>2255</v>
      </c>
      <c r="H3404" s="35">
        <v>309527</v>
      </c>
      <c r="I3404" s="34" t="s">
        <v>2587</v>
      </c>
      <c r="J3404" s="34" t="s">
        <v>2588</v>
      </c>
      <c r="K3404" s="50">
        <f t="shared" si="226"/>
        <v>20717</v>
      </c>
      <c r="L3404" s="38">
        <f t="shared" si="227"/>
        <v>3404792</v>
      </c>
      <c r="M3404" t="str">
        <f t="shared" si="228"/>
        <v/>
      </c>
    </row>
    <row r="3405" spans="1:19" hidden="1" outlineLevel="1">
      <c r="B3405" s="33">
        <v>45028</v>
      </c>
      <c r="C3405" s="34" t="s">
        <v>5071</v>
      </c>
      <c r="D3405" s="34" t="s">
        <v>2256</v>
      </c>
      <c r="E3405" s="34" t="s">
        <v>2599</v>
      </c>
      <c r="F3405" s="35">
        <v>1600273</v>
      </c>
      <c r="G3405" s="36" t="s">
        <v>2255</v>
      </c>
      <c r="H3405" s="35">
        <v>160027</v>
      </c>
      <c r="I3405" s="34" t="s">
        <v>2599</v>
      </c>
      <c r="J3405" s="34" t="s">
        <v>2600</v>
      </c>
      <c r="K3405" s="50">
        <f t="shared" si="226"/>
        <v>20718</v>
      </c>
      <c r="L3405" s="38">
        <f t="shared" si="227"/>
        <v>1760300</v>
      </c>
      <c r="M3405" t="str">
        <f t="shared" si="228"/>
        <v/>
      </c>
    </row>
    <row r="3406" spans="1:19" hidden="1" outlineLevel="1">
      <c r="B3406" s="33">
        <v>45028</v>
      </c>
      <c r="C3406" s="34" t="s">
        <v>5072</v>
      </c>
      <c r="D3406" s="34" t="s">
        <v>2256</v>
      </c>
      <c r="E3406" s="34" t="s">
        <v>2621</v>
      </c>
      <c r="F3406" s="35">
        <v>1680360</v>
      </c>
      <c r="G3406" s="36" t="s">
        <v>2255</v>
      </c>
      <c r="H3406" s="35">
        <v>168036</v>
      </c>
      <c r="I3406" s="34" t="s">
        <v>2621</v>
      </c>
      <c r="J3406" s="34" t="s">
        <v>2622</v>
      </c>
      <c r="K3406" s="50">
        <f t="shared" si="226"/>
        <v>20720</v>
      </c>
      <c r="L3406" s="38">
        <f t="shared" si="227"/>
        <v>1848396</v>
      </c>
      <c r="M3406" t="str">
        <f t="shared" si="228"/>
        <v/>
      </c>
    </row>
    <row r="3407" spans="1:19" s="75" customFormat="1" hidden="1" collapsed="1">
      <c r="A3407"/>
      <c r="B3407" s="33">
        <v>44972</v>
      </c>
      <c r="C3407" s="34" t="s">
        <v>7785</v>
      </c>
      <c r="D3407" s="34" t="s">
        <v>2256</v>
      </c>
      <c r="E3407" s="34" t="s">
        <v>7786</v>
      </c>
      <c r="F3407" s="35">
        <v>1110580</v>
      </c>
      <c r="G3407" s="36" t="s">
        <v>2255</v>
      </c>
      <c r="H3407" s="35">
        <v>111058</v>
      </c>
      <c r="I3407" s="34" t="s">
        <v>7769</v>
      </c>
      <c r="J3407" s="34" t="s">
        <v>7770</v>
      </c>
      <c r="K3407" s="50">
        <f t="shared" si="226"/>
        <v>4134</v>
      </c>
      <c r="L3407" s="38">
        <f t="shared" si="227"/>
        <v>1221638</v>
      </c>
      <c r="M3407" t="str">
        <f t="shared" si="228"/>
        <v/>
      </c>
      <c r="N3407"/>
      <c r="O3407"/>
      <c r="P3407"/>
      <c r="Q3407"/>
      <c r="R3407" s="38">
        <f>+L3407-Q3407</f>
        <v>1221638</v>
      </c>
      <c r="S3407"/>
    </row>
    <row r="3408" spans="1:19" hidden="1" outlineLevel="1">
      <c r="B3408" s="33">
        <v>45029</v>
      </c>
      <c r="C3408" s="34" t="s">
        <v>5075</v>
      </c>
      <c r="D3408" s="34" t="s">
        <v>5076</v>
      </c>
      <c r="E3408" s="34" t="s">
        <v>5077</v>
      </c>
      <c r="F3408" s="35">
        <v>-51893</v>
      </c>
      <c r="G3408" s="36" t="s">
        <v>2255</v>
      </c>
      <c r="H3408" s="35">
        <v>-5189</v>
      </c>
      <c r="I3408" s="34" t="s">
        <v>2591</v>
      </c>
      <c r="J3408" s="34" t="s">
        <v>2592</v>
      </c>
      <c r="K3408">
        <f t="shared" si="226"/>
        <v>350</v>
      </c>
      <c r="L3408" s="38">
        <f t="shared" si="227"/>
        <v>-57082</v>
      </c>
      <c r="M3408" t="str">
        <f t="shared" si="228"/>
        <v>HT</v>
      </c>
      <c r="Q3408" t="e">
        <f>+VLOOKUP(K3408,'22.04.2023'!O$182:P$408,2,0)</f>
        <v>#N/A</v>
      </c>
    </row>
    <row r="3409" spans="1:19" hidden="1" outlineLevel="1">
      <c r="B3409" s="33">
        <v>45029</v>
      </c>
      <c r="C3409" s="34" t="s">
        <v>3970</v>
      </c>
      <c r="D3409" s="34" t="s">
        <v>3460</v>
      </c>
      <c r="E3409" s="34" t="s">
        <v>6941</v>
      </c>
      <c r="F3409" s="35">
        <v>-283340</v>
      </c>
      <c r="G3409" s="36" t="s">
        <v>2255</v>
      </c>
      <c r="H3409" s="35">
        <v>-28334</v>
      </c>
      <c r="I3409" s="34" t="s">
        <v>2308</v>
      </c>
      <c r="J3409" s="34" t="s">
        <v>2309</v>
      </c>
      <c r="K3409">
        <f t="shared" si="226"/>
        <v>13505</v>
      </c>
      <c r="L3409" s="38">
        <f t="shared" si="227"/>
        <v>-311674</v>
      </c>
      <c r="M3409" t="str">
        <f t="shared" si="228"/>
        <v>HT</v>
      </c>
      <c r="Q3409" t="e">
        <f>+VLOOKUP(K3409,'22.04.2023'!O$182:P$408,2,0)</f>
        <v>#N/A</v>
      </c>
    </row>
    <row r="3410" spans="1:19" hidden="1" outlineLevel="1">
      <c r="B3410" s="33">
        <v>45029</v>
      </c>
      <c r="C3410" s="34" t="s">
        <v>5078</v>
      </c>
      <c r="D3410" s="34" t="s">
        <v>3460</v>
      </c>
      <c r="E3410" s="34" t="s">
        <v>5079</v>
      </c>
      <c r="F3410" s="35">
        <v>-307353</v>
      </c>
      <c r="G3410" s="36" t="s">
        <v>2255</v>
      </c>
      <c r="H3410" s="35">
        <v>-30735</v>
      </c>
      <c r="I3410" s="34" t="s">
        <v>2308</v>
      </c>
      <c r="J3410" s="34" t="s">
        <v>2309</v>
      </c>
      <c r="K3410">
        <f t="shared" si="226"/>
        <v>13626</v>
      </c>
      <c r="L3410" s="38">
        <f t="shared" si="227"/>
        <v>-338088</v>
      </c>
      <c r="M3410" t="str">
        <f t="shared" si="228"/>
        <v>HT</v>
      </c>
      <c r="Q3410" t="e">
        <f>+VLOOKUP(K3410,'22.04.2023'!O$182:P$408,2,0)</f>
        <v>#N/A</v>
      </c>
    </row>
    <row r="3411" spans="1:19" hidden="1" outlineLevel="1">
      <c r="B3411" s="33">
        <v>45029</v>
      </c>
      <c r="C3411" s="34" t="s">
        <v>4151</v>
      </c>
      <c r="D3411" s="34" t="s">
        <v>3460</v>
      </c>
      <c r="E3411" s="34" t="s">
        <v>6942</v>
      </c>
      <c r="F3411" s="35">
        <v>-222116</v>
      </c>
      <c r="G3411" s="36" t="s">
        <v>2255</v>
      </c>
      <c r="H3411" s="35">
        <v>-22212</v>
      </c>
      <c r="I3411" s="34" t="s">
        <v>2308</v>
      </c>
      <c r="J3411" s="34" t="s">
        <v>2309</v>
      </c>
      <c r="K3411">
        <f t="shared" si="226"/>
        <v>13710</v>
      </c>
      <c r="L3411" s="38">
        <f t="shared" si="227"/>
        <v>-244328</v>
      </c>
      <c r="M3411" t="str">
        <f t="shared" si="228"/>
        <v>HT</v>
      </c>
      <c r="Q3411" t="e">
        <f>+VLOOKUP(K3411,'22.04.2023'!O$182:P$408,2,0)</f>
        <v>#N/A</v>
      </c>
    </row>
    <row r="3412" spans="1:19" s="75" customFormat="1" hidden="1" outlineLevel="1">
      <c r="A3412"/>
      <c r="B3412" s="33">
        <v>45029</v>
      </c>
      <c r="C3412" s="34" t="s">
        <v>5080</v>
      </c>
      <c r="D3412" s="34" t="s">
        <v>2256</v>
      </c>
      <c r="E3412" s="34" t="s">
        <v>4009</v>
      </c>
      <c r="F3412" s="35">
        <v>815480</v>
      </c>
      <c r="G3412" s="36" t="s">
        <v>2255</v>
      </c>
      <c r="H3412" s="35">
        <v>81548</v>
      </c>
      <c r="I3412" s="34" t="s">
        <v>2308</v>
      </c>
      <c r="J3412" s="34" t="s">
        <v>2309</v>
      </c>
      <c r="K3412" s="50">
        <f t="shared" si="226"/>
        <v>21333</v>
      </c>
      <c r="L3412" s="38">
        <f t="shared" si="227"/>
        <v>897028</v>
      </c>
      <c r="M3412" t="str">
        <f t="shared" si="228"/>
        <v/>
      </c>
      <c r="N3412"/>
      <c r="O3412"/>
      <c r="P3412"/>
      <c r="Q3412"/>
      <c r="R3412"/>
      <c r="S3412"/>
    </row>
    <row r="3413" spans="1:19" s="75" customFormat="1" hidden="1" outlineLevel="1">
      <c r="A3413"/>
      <c r="B3413" s="33">
        <v>45029</v>
      </c>
      <c r="C3413" s="34" t="s">
        <v>5081</v>
      </c>
      <c r="D3413" s="34" t="s">
        <v>2256</v>
      </c>
      <c r="E3413" s="34" t="s">
        <v>3782</v>
      </c>
      <c r="F3413" s="35">
        <v>860127</v>
      </c>
      <c r="G3413" s="36" t="s">
        <v>2255</v>
      </c>
      <c r="H3413" s="35">
        <v>86013</v>
      </c>
      <c r="I3413" s="34" t="s">
        <v>2308</v>
      </c>
      <c r="J3413" s="34" t="s">
        <v>2309</v>
      </c>
      <c r="K3413" s="50">
        <f t="shared" si="226"/>
        <v>21352</v>
      </c>
      <c r="L3413" s="38">
        <f t="shared" si="227"/>
        <v>946140</v>
      </c>
      <c r="M3413" t="str">
        <f t="shared" si="228"/>
        <v/>
      </c>
      <c r="N3413"/>
      <c r="O3413"/>
      <c r="P3413"/>
      <c r="Q3413"/>
      <c r="R3413"/>
      <c r="S3413"/>
    </row>
    <row r="3414" spans="1:19" s="75" customFormat="1" hidden="1" outlineLevel="1">
      <c r="A3414"/>
      <c r="B3414" s="33">
        <v>45029</v>
      </c>
      <c r="C3414" s="34" t="s">
        <v>5082</v>
      </c>
      <c r="D3414" s="34" t="s">
        <v>2256</v>
      </c>
      <c r="E3414" s="34" t="s">
        <v>3782</v>
      </c>
      <c r="F3414" s="35">
        <v>424200</v>
      </c>
      <c r="G3414" s="36" t="s">
        <v>2255</v>
      </c>
      <c r="H3414" s="35">
        <v>42420</v>
      </c>
      <c r="I3414" s="34" t="s">
        <v>2308</v>
      </c>
      <c r="J3414" s="34" t="s">
        <v>2309</v>
      </c>
      <c r="K3414" s="50">
        <f t="shared" si="226"/>
        <v>21353</v>
      </c>
      <c r="L3414" s="38">
        <f t="shared" si="227"/>
        <v>466620</v>
      </c>
      <c r="M3414" t="str">
        <f t="shared" si="228"/>
        <v/>
      </c>
      <c r="N3414"/>
      <c r="O3414"/>
      <c r="P3414"/>
      <c r="Q3414"/>
      <c r="R3414"/>
      <c r="S3414"/>
    </row>
    <row r="3415" spans="1:19" hidden="1" outlineLevel="1">
      <c r="B3415" s="33">
        <v>45029</v>
      </c>
      <c r="C3415" s="34" t="s">
        <v>5083</v>
      </c>
      <c r="D3415" s="34" t="s">
        <v>2256</v>
      </c>
      <c r="E3415" s="34" t="s">
        <v>2906</v>
      </c>
      <c r="F3415" s="35">
        <v>1921040</v>
      </c>
      <c r="G3415" s="36" t="s">
        <v>2255</v>
      </c>
      <c r="H3415" s="35">
        <v>192104</v>
      </c>
      <c r="I3415" s="34" t="s">
        <v>2906</v>
      </c>
      <c r="J3415" s="34" t="s">
        <v>2907</v>
      </c>
      <c r="K3415" s="50">
        <f t="shared" si="226"/>
        <v>21400</v>
      </c>
      <c r="L3415" s="38">
        <f t="shared" si="227"/>
        <v>2113144</v>
      </c>
      <c r="M3415" t="str">
        <f t="shared" si="228"/>
        <v/>
      </c>
    </row>
    <row r="3416" spans="1:19" hidden="1" outlineLevel="1">
      <c r="B3416" s="33">
        <v>45029</v>
      </c>
      <c r="C3416" s="34" t="s">
        <v>5084</v>
      </c>
      <c r="D3416" s="34" t="s">
        <v>2256</v>
      </c>
      <c r="E3416" s="34" t="s">
        <v>2906</v>
      </c>
      <c r="F3416" s="35">
        <v>1201200</v>
      </c>
      <c r="G3416" s="36" t="s">
        <v>2255</v>
      </c>
      <c r="H3416" s="35">
        <v>120120</v>
      </c>
      <c r="I3416" s="34" t="s">
        <v>2906</v>
      </c>
      <c r="J3416" s="34" t="s">
        <v>2907</v>
      </c>
      <c r="K3416" s="50">
        <f t="shared" si="226"/>
        <v>21401</v>
      </c>
      <c r="L3416" s="38">
        <f t="shared" si="227"/>
        <v>1321320</v>
      </c>
      <c r="M3416" t="str">
        <f t="shared" si="228"/>
        <v/>
      </c>
    </row>
    <row r="3417" spans="1:19" hidden="1" outlineLevel="1">
      <c r="B3417" s="33">
        <v>45029</v>
      </c>
      <c r="C3417" s="34" t="s">
        <v>5085</v>
      </c>
      <c r="D3417" s="34" t="s">
        <v>2256</v>
      </c>
      <c r="E3417" s="34" t="s">
        <v>2454</v>
      </c>
      <c r="F3417" s="35">
        <v>367155</v>
      </c>
      <c r="G3417" s="36" t="s">
        <v>2255</v>
      </c>
      <c r="H3417" s="35">
        <v>36716</v>
      </c>
      <c r="I3417" s="34" t="s">
        <v>2308</v>
      </c>
      <c r="J3417" s="34" t="s">
        <v>2309</v>
      </c>
      <c r="K3417" s="50">
        <f t="shared" si="226"/>
        <v>21402</v>
      </c>
      <c r="L3417" s="38">
        <f t="shared" si="227"/>
        <v>403871</v>
      </c>
      <c r="M3417" t="str">
        <f t="shared" si="228"/>
        <v/>
      </c>
    </row>
    <row r="3418" spans="1:19" hidden="1" outlineLevel="1">
      <c r="B3418" s="33">
        <v>45029</v>
      </c>
      <c r="C3418" s="34" t="s">
        <v>5086</v>
      </c>
      <c r="D3418" s="34" t="s">
        <v>2256</v>
      </c>
      <c r="E3418" s="34" t="s">
        <v>2344</v>
      </c>
      <c r="F3418" s="35">
        <v>882000</v>
      </c>
      <c r="G3418" s="36" t="s">
        <v>2255</v>
      </c>
      <c r="H3418" s="35">
        <v>88200</v>
      </c>
      <c r="I3418" s="34" t="s">
        <v>2344</v>
      </c>
      <c r="J3418" s="34" t="s">
        <v>2345</v>
      </c>
      <c r="K3418" s="50">
        <f t="shared" si="226"/>
        <v>21495</v>
      </c>
      <c r="L3418" s="38">
        <f t="shared" si="227"/>
        <v>970200</v>
      </c>
      <c r="M3418" t="str">
        <f t="shared" si="228"/>
        <v/>
      </c>
    </row>
    <row r="3419" spans="1:19" hidden="1" outlineLevel="1">
      <c r="B3419" s="33">
        <v>45029</v>
      </c>
      <c r="C3419" s="34" t="s">
        <v>5087</v>
      </c>
      <c r="D3419" s="34" t="s">
        <v>2256</v>
      </c>
      <c r="E3419" s="34" t="s">
        <v>2344</v>
      </c>
      <c r="F3419" s="35">
        <v>2580940</v>
      </c>
      <c r="G3419" s="36" t="s">
        <v>2255</v>
      </c>
      <c r="H3419" s="35">
        <v>258094</v>
      </c>
      <c r="I3419" s="34" t="s">
        <v>2344</v>
      </c>
      <c r="J3419" s="34" t="s">
        <v>2345</v>
      </c>
      <c r="K3419" s="50">
        <f t="shared" si="226"/>
        <v>21496</v>
      </c>
      <c r="L3419" s="38">
        <f t="shared" si="227"/>
        <v>2839034</v>
      </c>
      <c r="M3419" t="str">
        <f t="shared" si="228"/>
        <v/>
      </c>
    </row>
    <row r="3420" spans="1:19" s="75" customFormat="1" hidden="1" outlineLevel="1">
      <c r="A3420"/>
      <c r="B3420" s="33">
        <v>45029</v>
      </c>
      <c r="C3420" s="34" t="s">
        <v>5088</v>
      </c>
      <c r="D3420" s="34" t="s">
        <v>2256</v>
      </c>
      <c r="E3420" s="34" t="s">
        <v>5089</v>
      </c>
      <c r="F3420" s="35">
        <v>1553235</v>
      </c>
      <c r="G3420" s="36" t="s">
        <v>2255</v>
      </c>
      <c r="H3420" s="35">
        <v>155324</v>
      </c>
      <c r="I3420" s="34" t="s">
        <v>2308</v>
      </c>
      <c r="J3420" s="34" t="s">
        <v>2309</v>
      </c>
      <c r="K3420" s="50">
        <f t="shared" si="226"/>
        <v>21931</v>
      </c>
      <c r="L3420" s="38">
        <f t="shared" si="227"/>
        <v>1708559</v>
      </c>
      <c r="M3420" t="str">
        <f t="shared" si="228"/>
        <v/>
      </c>
      <c r="N3420"/>
      <c r="O3420"/>
      <c r="P3420"/>
      <c r="Q3420"/>
      <c r="R3420"/>
      <c r="S3420"/>
    </row>
    <row r="3421" spans="1:19" s="75" customFormat="1" hidden="1" outlineLevel="1">
      <c r="A3421"/>
      <c r="B3421" s="33">
        <v>45029</v>
      </c>
      <c r="C3421" s="34" t="s">
        <v>5090</v>
      </c>
      <c r="D3421" s="34" t="s">
        <v>2256</v>
      </c>
      <c r="E3421" s="34" t="s">
        <v>2500</v>
      </c>
      <c r="F3421" s="35">
        <v>4200825</v>
      </c>
      <c r="G3421" s="36" t="s">
        <v>2255</v>
      </c>
      <c r="H3421" s="35">
        <v>420083</v>
      </c>
      <c r="I3421" s="34" t="s">
        <v>2500</v>
      </c>
      <c r="J3421" s="34" t="s">
        <v>2501</v>
      </c>
      <c r="K3421" s="50">
        <f t="shared" si="226"/>
        <v>21949</v>
      </c>
      <c r="L3421" s="38">
        <f t="shared" si="227"/>
        <v>4620908</v>
      </c>
      <c r="M3421" t="str">
        <f t="shared" si="228"/>
        <v/>
      </c>
      <c r="N3421"/>
      <c r="O3421"/>
      <c r="P3421"/>
      <c r="Q3421"/>
      <c r="R3421"/>
      <c r="S3421"/>
    </row>
    <row r="3422" spans="1:19" hidden="1" outlineLevel="1">
      <c r="B3422" s="33">
        <v>45029</v>
      </c>
      <c r="C3422" s="34" t="s">
        <v>5091</v>
      </c>
      <c r="D3422" s="34" t="s">
        <v>2256</v>
      </c>
      <c r="E3422" s="34" t="s">
        <v>4076</v>
      </c>
      <c r="F3422" s="35">
        <v>371250</v>
      </c>
      <c r="G3422" s="36" t="s">
        <v>2255</v>
      </c>
      <c r="H3422" s="35">
        <v>37125</v>
      </c>
      <c r="I3422" s="34" t="s">
        <v>2308</v>
      </c>
      <c r="J3422" s="34" t="s">
        <v>2309</v>
      </c>
      <c r="K3422" s="50">
        <f t="shared" si="226"/>
        <v>21991</v>
      </c>
      <c r="L3422" s="38">
        <f t="shared" si="227"/>
        <v>408375</v>
      </c>
      <c r="M3422" t="str">
        <f t="shared" si="228"/>
        <v/>
      </c>
    </row>
    <row r="3423" spans="1:19" s="75" customFormat="1" hidden="1" outlineLevel="1">
      <c r="A3423"/>
      <c r="B3423" s="33">
        <v>45029</v>
      </c>
      <c r="C3423" s="34" t="s">
        <v>5092</v>
      </c>
      <c r="D3423" s="34" t="s">
        <v>2256</v>
      </c>
      <c r="E3423" s="34" t="s">
        <v>2357</v>
      </c>
      <c r="F3423" s="35">
        <v>399410</v>
      </c>
      <c r="G3423" s="36" t="s">
        <v>2255</v>
      </c>
      <c r="H3423" s="35">
        <v>39941</v>
      </c>
      <c r="I3423" s="34" t="s">
        <v>2308</v>
      </c>
      <c r="J3423" s="34" t="s">
        <v>2309</v>
      </c>
      <c r="K3423" s="50">
        <f t="shared" si="226"/>
        <v>22027</v>
      </c>
      <c r="L3423" s="38">
        <f t="shared" si="227"/>
        <v>439351</v>
      </c>
      <c r="M3423" t="str">
        <f t="shared" si="228"/>
        <v/>
      </c>
      <c r="N3423"/>
      <c r="O3423"/>
      <c r="P3423"/>
      <c r="Q3423"/>
      <c r="R3423"/>
      <c r="S3423"/>
    </row>
    <row r="3424" spans="1:19" s="75" customFormat="1" hidden="1" outlineLevel="1">
      <c r="A3424"/>
      <c r="B3424" s="33">
        <v>45029</v>
      </c>
      <c r="C3424" s="34" t="s">
        <v>5093</v>
      </c>
      <c r="D3424" s="34" t="s">
        <v>2256</v>
      </c>
      <c r="E3424" s="34" t="s">
        <v>2377</v>
      </c>
      <c r="F3424" s="35">
        <v>595330</v>
      </c>
      <c r="G3424" s="36" t="s">
        <v>2255</v>
      </c>
      <c r="H3424" s="35">
        <v>59533</v>
      </c>
      <c r="I3424" s="34" t="s">
        <v>2308</v>
      </c>
      <c r="J3424" s="34" t="s">
        <v>2309</v>
      </c>
      <c r="K3424" s="50">
        <f t="shared" si="226"/>
        <v>22029</v>
      </c>
      <c r="L3424" s="38">
        <f t="shared" si="227"/>
        <v>654863</v>
      </c>
      <c r="M3424" t="str">
        <f t="shared" si="228"/>
        <v/>
      </c>
      <c r="N3424"/>
      <c r="O3424"/>
      <c r="P3424"/>
      <c r="Q3424"/>
      <c r="R3424"/>
      <c r="S3424"/>
    </row>
    <row r="3425" spans="1:19" hidden="1" outlineLevel="1">
      <c r="B3425" s="33">
        <v>45029</v>
      </c>
      <c r="C3425" s="34" t="s">
        <v>5094</v>
      </c>
      <c r="D3425" s="34" t="s">
        <v>2256</v>
      </c>
      <c r="E3425" s="34" t="s">
        <v>2375</v>
      </c>
      <c r="F3425" s="35">
        <v>367155</v>
      </c>
      <c r="G3425" s="36" t="s">
        <v>2255</v>
      </c>
      <c r="H3425" s="35">
        <v>36716</v>
      </c>
      <c r="I3425" s="34" t="s">
        <v>2308</v>
      </c>
      <c r="J3425" s="34" t="s">
        <v>2309</v>
      </c>
      <c r="K3425" s="50">
        <f t="shared" ref="K3425:K3488" si="229">+C3425*1</f>
        <v>22030</v>
      </c>
      <c r="L3425" s="38">
        <f t="shared" si="227"/>
        <v>403871</v>
      </c>
      <c r="M3425" t="str">
        <f t="shared" si="228"/>
        <v/>
      </c>
    </row>
    <row r="3426" spans="1:19" hidden="1" outlineLevel="1">
      <c r="B3426" s="33">
        <v>45029</v>
      </c>
      <c r="C3426" s="34" t="s">
        <v>5095</v>
      </c>
      <c r="D3426" s="34" t="s">
        <v>2256</v>
      </c>
      <c r="E3426" s="34" t="s">
        <v>3514</v>
      </c>
      <c r="F3426" s="35">
        <v>960120</v>
      </c>
      <c r="G3426" s="36" t="s">
        <v>2255</v>
      </c>
      <c r="H3426" s="35">
        <v>96012</v>
      </c>
      <c r="I3426" s="34" t="s">
        <v>2265</v>
      </c>
      <c r="J3426" s="34" t="s">
        <v>2266</v>
      </c>
      <c r="K3426" s="50">
        <f t="shared" si="229"/>
        <v>22048</v>
      </c>
      <c r="L3426" s="38">
        <f t="shared" si="227"/>
        <v>1056132</v>
      </c>
      <c r="M3426" t="str">
        <f t="shared" si="228"/>
        <v/>
      </c>
    </row>
    <row r="3427" spans="1:19" s="75" customFormat="1" hidden="1" outlineLevel="1">
      <c r="A3427"/>
      <c r="B3427" s="33">
        <v>45030</v>
      </c>
      <c r="C3427" s="34" t="s">
        <v>5603</v>
      </c>
      <c r="D3427" s="34" t="s">
        <v>4794</v>
      </c>
      <c r="E3427" s="34" t="s">
        <v>6943</v>
      </c>
      <c r="F3427" s="35">
        <v>-111058</v>
      </c>
      <c r="G3427" s="36" t="s">
        <v>2255</v>
      </c>
      <c r="H3427" s="35">
        <v>-11106</v>
      </c>
      <c r="I3427" s="34" t="s">
        <v>2512</v>
      </c>
      <c r="J3427" s="34" t="s">
        <v>2513</v>
      </c>
      <c r="K3427">
        <f t="shared" si="229"/>
        <v>314</v>
      </c>
      <c r="L3427" s="38">
        <f t="shared" si="227"/>
        <v>-122164</v>
      </c>
      <c r="M3427" t="str">
        <f t="shared" si="228"/>
        <v>HT</v>
      </c>
      <c r="N3427"/>
      <c r="O3427"/>
      <c r="P3427"/>
      <c r="Q3427">
        <v>0</v>
      </c>
      <c r="R3427" s="38">
        <f>+Q3427-L3427</f>
        <v>122164</v>
      </c>
      <c r="S3427"/>
    </row>
    <row r="3428" spans="1:19" s="75" customFormat="1" hidden="1" outlineLevel="1">
      <c r="A3428"/>
      <c r="B3428" s="33">
        <v>45030</v>
      </c>
      <c r="C3428" s="34" t="s">
        <v>6185</v>
      </c>
      <c r="D3428" s="34" t="s">
        <v>2961</v>
      </c>
      <c r="E3428" s="34" t="s">
        <v>6944</v>
      </c>
      <c r="F3428" s="35">
        <v>-50182</v>
      </c>
      <c r="G3428" s="36" t="s">
        <v>2255</v>
      </c>
      <c r="H3428" s="35">
        <v>-5018</v>
      </c>
      <c r="I3428" s="34" t="s">
        <v>2265</v>
      </c>
      <c r="J3428" s="34" t="s">
        <v>2266</v>
      </c>
      <c r="K3428">
        <f t="shared" si="229"/>
        <v>1425</v>
      </c>
      <c r="L3428" s="38">
        <f t="shared" si="227"/>
        <v>-55200</v>
      </c>
      <c r="M3428" t="str">
        <f t="shared" si="228"/>
        <v>HT</v>
      </c>
      <c r="N3428"/>
      <c r="O3428"/>
      <c r="P3428"/>
      <c r="Q3428" t="e">
        <f>+VLOOKUP(K3428,'22.04.2023'!O$182:P$408,2,0)</f>
        <v>#N/A</v>
      </c>
      <c r="R3428"/>
      <c r="S3428"/>
    </row>
    <row r="3429" spans="1:19" hidden="1" outlineLevel="1">
      <c r="B3429" s="33">
        <v>45030</v>
      </c>
      <c r="C3429" s="34" t="s">
        <v>5096</v>
      </c>
      <c r="D3429" s="34" t="s">
        <v>2961</v>
      </c>
      <c r="E3429" s="34" t="s">
        <v>5097</v>
      </c>
      <c r="F3429" s="35">
        <v>-333174</v>
      </c>
      <c r="G3429" s="36" t="s">
        <v>2255</v>
      </c>
      <c r="H3429" s="35">
        <v>-33317</v>
      </c>
      <c r="I3429" s="34" t="s">
        <v>2265</v>
      </c>
      <c r="J3429" s="34" t="s">
        <v>2266</v>
      </c>
      <c r="K3429">
        <f t="shared" si="229"/>
        <v>1427</v>
      </c>
      <c r="L3429" s="38">
        <f t="shared" si="227"/>
        <v>-366491</v>
      </c>
      <c r="M3429" t="str">
        <f t="shared" si="228"/>
        <v>HT</v>
      </c>
      <c r="Q3429" t="e">
        <f>+VLOOKUP(K3429,'22.04.2023'!O$182:P$408,2,0)</f>
        <v>#N/A</v>
      </c>
    </row>
    <row r="3430" spans="1:19" s="75" customFormat="1" hidden="1" outlineLevel="1">
      <c r="A3430"/>
      <c r="B3430" s="33">
        <v>45030</v>
      </c>
      <c r="C3430" s="34" t="s">
        <v>5098</v>
      </c>
      <c r="D3430" s="34" t="s">
        <v>2961</v>
      </c>
      <c r="E3430" s="34" t="s">
        <v>5099</v>
      </c>
      <c r="F3430" s="35">
        <v>-296366</v>
      </c>
      <c r="G3430" s="36" t="s">
        <v>2255</v>
      </c>
      <c r="H3430" s="35">
        <v>-29637</v>
      </c>
      <c r="I3430" s="34" t="s">
        <v>2265</v>
      </c>
      <c r="J3430" s="34" t="s">
        <v>2266</v>
      </c>
      <c r="K3430">
        <f t="shared" si="229"/>
        <v>1428</v>
      </c>
      <c r="L3430" s="38">
        <f t="shared" si="227"/>
        <v>-326003</v>
      </c>
      <c r="M3430" t="str">
        <f t="shared" si="228"/>
        <v>HT</v>
      </c>
      <c r="N3430"/>
      <c r="O3430"/>
      <c r="P3430"/>
      <c r="Q3430" t="e">
        <f>+VLOOKUP(K3430,'22.04.2023'!O$182:P$408,2,0)</f>
        <v>#N/A</v>
      </c>
      <c r="R3430"/>
      <c r="S3430"/>
    </row>
    <row r="3431" spans="1:19" s="75" customFormat="1" hidden="1" outlineLevel="1">
      <c r="A3431"/>
      <c r="B3431" s="33">
        <v>45030</v>
      </c>
      <c r="C3431" s="34" t="s">
        <v>6945</v>
      </c>
      <c r="D3431" s="34" t="s">
        <v>2961</v>
      </c>
      <c r="E3431" s="34" t="s">
        <v>6946</v>
      </c>
      <c r="F3431" s="35">
        <v>-532371</v>
      </c>
      <c r="G3431" s="36" t="s">
        <v>2255</v>
      </c>
      <c r="H3431" s="35">
        <v>-53237</v>
      </c>
      <c r="I3431" s="34" t="s">
        <v>2265</v>
      </c>
      <c r="J3431" s="34" t="s">
        <v>2266</v>
      </c>
      <c r="K3431">
        <f t="shared" si="229"/>
        <v>1429</v>
      </c>
      <c r="L3431" s="38">
        <f t="shared" si="227"/>
        <v>-585608</v>
      </c>
      <c r="M3431" t="str">
        <f t="shared" si="228"/>
        <v>HT</v>
      </c>
      <c r="N3431"/>
      <c r="O3431"/>
      <c r="P3431"/>
      <c r="Q3431">
        <v>0</v>
      </c>
      <c r="R3431" s="38">
        <f>+Q3431-L3431</f>
        <v>585608</v>
      </c>
      <c r="S3431"/>
    </row>
    <row r="3432" spans="1:19" hidden="1" outlineLevel="1">
      <c r="B3432" s="33">
        <v>45030</v>
      </c>
      <c r="C3432" s="34" t="s">
        <v>5100</v>
      </c>
      <c r="D3432" s="34" t="s">
        <v>2961</v>
      </c>
      <c r="E3432" s="34" t="s">
        <v>5101</v>
      </c>
      <c r="F3432" s="35">
        <v>-842417</v>
      </c>
      <c r="G3432" s="36" t="s">
        <v>2255</v>
      </c>
      <c r="H3432" s="35">
        <v>-84242</v>
      </c>
      <c r="I3432" s="34" t="s">
        <v>2265</v>
      </c>
      <c r="J3432" s="34" t="s">
        <v>2266</v>
      </c>
      <c r="K3432">
        <f t="shared" si="229"/>
        <v>1430</v>
      </c>
      <c r="L3432" s="38">
        <f t="shared" si="227"/>
        <v>-926659</v>
      </c>
      <c r="M3432" t="str">
        <f t="shared" si="228"/>
        <v>HT</v>
      </c>
      <c r="Q3432" t="e">
        <f>+VLOOKUP(K3432,'22.04.2023'!O$182:P$408,2,0)</f>
        <v>#N/A</v>
      </c>
    </row>
    <row r="3433" spans="1:19" s="75" customFormat="1" hidden="1" outlineLevel="1">
      <c r="A3433"/>
      <c r="B3433" s="33">
        <v>45030</v>
      </c>
      <c r="C3433" s="34" t="s">
        <v>6947</v>
      </c>
      <c r="D3433" s="34" t="s">
        <v>3460</v>
      </c>
      <c r="E3433" s="34" t="s">
        <v>6948</v>
      </c>
      <c r="F3433" s="35">
        <v>-782648</v>
      </c>
      <c r="G3433" s="36" t="s">
        <v>2255</v>
      </c>
      <c r="H3433" s="35">
        <v>-78265</v>
      </c>
      <c r="I3433" s="34" t="s">
        <v>2308</v>
      </c>
      <c r="J3433" s="34" t="s">
        <v>2309</v>
      </c>
      <c r="K3433">
        <f t="shared" si="229"/>
        <v>12997</v>
      </c>
      <c r="L3433" s="38">
        <f t="shared" si="227"/>
        <v>-860913</v>
      </c>
      <c r="M3433" t="str">
        <f t="shared" si="228"/>
        <v>HT</v>
      </c>
      <c r="N3433"/>
      <c r="O3433"/>
      <c r="P3433"/>
      <c r="Q3433" t="e">
        <f>+VLOOKUP(K3433,'22.04.2023'!O$182:P$408,2,0)</f>
        <v>#N/A</v>
      </c>
      <c r="R3433"/>
      <c r="S3433"/>
    </row>
    <row r="3434" spans="1:19" hidden="1" outlineLevel="1">
      <c r="B3434" s="33">
        <v>45030</v>
      </c>
      <c r="C3434" s="34" t="s">
        <v>5102</v>
      </c>
      <c r="D3434" s="34" t="s">
        <v>3460</v>
      </c>
      <c r="E3434" s="34" t="s">
        <v>5103</v>
      </c>
      <c r="F3434" s="35">
        <v>-218609</v>
      </c>
      <c r="G3434" s="36" t="s">
        <v>2255</v>
      </c>
      <c r="H3434" s="35">
        <v>-21861</v>
      </c>
      <c r="I3434" s="34" t="s">
        <v>2308</v>
      </c>
      <c r="J3434" s="34" t="s">
        <v>2309</v>
      </c>
      <c r="K3434">
        <f t="shared" si="229"/>
        <v>13842</v>
      </c>
      <c r="L3434" s="38">
        <f t="shared" si="227"/>
        <v>-240470</v>
      </c>
      <c r="M3434" t="str">
        <f t="shared" si="228"/>
        <v>HT</v>
      </c>
      <c r="Q3434" t="e">
        <f>+VLOOKUP(K3434,'22.04.2023'!O$182:P$408,2,0)</f>
        <v>#N/A</v>
      </c>
    </row>
    <row r="3435" spans="1:19" hidden="1" outlineLevel="1">
      <c r="B3435" s="33">
        <v>45030</v>
      </c>
      <c r="C3435" s="34" t="s">
        <v>6949</v>
      </c>
      <c r="D3435" s="34" t="s">
        <v>3460</v>
      </c>
      <c r="E3435" s="34" t="s">
        <v>6950</v>
      </c>
      <c r="F3435" s="35">
        <v>-718391</v>
      </c>
      <c r="G3435" s="36" t="s">
        <v>2255</v>
      </c>
      <c r="H3435" s="35">
        <v>-71839</v>
      </c>
      <c r="I3435" s="34" t="s">
        <v>2308</v>
      </c>
      <c r="J3435" s="34" t="s">
        <v>2309</v>
      </c>
      <c r="K3435">
        <f t="shared" si="229"/>
        <v>13851</v>
      </c>
      <c r="L3435" s="38">
        <f t="shared" si="227"/>
        <v>-790230</v>
      </c>
      <c r="M3435" t="str">
        <f t="shared" si="228"/>
        <v>HT</v>
      </c>
      <c r="Q3435" t="e">
        <f>+VLOOKUP(K3435,'22.04.2023'!O$182:P$408,2,0)</f>
        <v>#N/A</v>
      </c>
    </row>
    <row r="3436" spans="1:19" hidden="1" outlineLevel="1">
      <c r="B3436" s="33">
        <v>45030</v>
      </c>
      <c r="C3436" s="34" t="s">
        <v>5104</v>
      </c>
      <c r="D3436" s="34" t="s">
        <v>3460</v>
      </c>
      <c r="E3436" s="34" t="s">
        <v>5105</v>
      </c>
      <c r="F3436" s="35">
        <v>-562870</v>
      </c>
      <c r="G3436" s="36" t="s">
        <v>2255</v>
      </c>
      <c r="H3436" s="35">
        <v>-56287</v>
      </c>
      <c r="I3436" s="34" t="s">
        <v>2308</v>
      </c>
      <c r="J3436" s="34" t="s">
        <v>2309</v>
      </c>
      <c r="K3436">
        <f t="shared" si="229"/>
        <v>13872</v>
      </c>
      <c r="L3436" s="38">
        <f t="shared" si="227"/>
        <v>-619157</v>
      </c>
      <c r="M3436" t="str">
        <f t="shared" si="228"/>
        <v>HT</v>
      </c>
      <c r="Q3436" t="e">
        <f>+VLOOKUP(K3436,'22.04.2023'!O$182:P$408,2,0)</f>
        <v>#N/A</v>
      </c>
    </row>
    <row r="3437" spans="1:19" hidden="1" outlineLevel="1">
      <c r="B3437" s="33">
        <v>45030</v>
      </c>
      <c r="C3437" s="34" t="s">
        <v>5106</v>
      </c>
      <c r="D3437" s="34" t="s">
        <v>3460</v>
      </c>
      <c r="E3437" s="34" t="s">
        <v>5107</v>
      </c>
      <c r="F3437" s="35">
        <v>-444232</v>
      </c>
      <c r="G3437" s="36" t="s">
        <v>2255</v>
      </c>
      <c r="H3437" s="35">
        <v>-44423</v>
      </c>
      <c r="I3437" s="34" t="s">
        <v>2308</v>
      </c>
      <c r="J3437" s="34" t="s">
        <v>2309</v>
      </c>
      <c r="K3437">
        <f t="shared" si="229"/>
        <v>13889</v>
      </c>
      <c r="L3437" s="38">
        <f t="shared" si="227"/>
        <v>-488655</v>
      </c>
      <c r="M3437" t="str">
        <f t="shared" si="228"/>
        <v>HT</v>
      </c>
      <c r="Q3437" t="e">
        <f>+VLOOKUP(K3437,'22.04.2023'!O$182:P$408,2,0)</f>
        <v>#N/A</v>
      </c>
    </row>
    <row r="3438" spans="1:19" hidden="1" outlineLevel="1">
      <c r="B3438" s="33">
        <v>45030</v>
      </c>
      <c r="C3438" s="34" t="s">
        <v>6951</v>
      </c>
      <c r="D3438" s="34" t="s">
        <v>3460</v>
      </c>
      <c r="E3438" s="34" t="s">
        <v>6952</v>
      </c>
      <c r="F3438" s="35">
        <v>-73431</v>
      </c>
      <c r="G3438" s="36" t="s">
        <v>2255</v>
      </c>
      <c r="H3438" s="35">
        <v>-7343</v>
      </c>
      <c r="I3438" s="34" t="s">
        <v>2308</v>
      </c>
      <c r="J3438" s="34" t="s">
        <v>2309</v>
      </c>
      <c r="K3438">
        <f t="shared" si="229"/>
        <v>13989</v>
      </c>
      <c r="L3438" s="38">
        <f t="shared" si="227"/>
        <v>-80774</v>
      </c>
      <c r="M3438" t="str">
        <f t="shared" si="228"/>
        <v>HT</v>
      </c>
      <c r="Q3438" t="e">
        <f>+VLOOKUP(K3438,'22.04.2023'!O$182:P$408,2,0)</f>
        <v>#N/A</v>
      </c>
    </row>
    <row r="3439" spans="1:19" hidden="1" outlineLevel="1">
      <c r="B3439" s="33">
        <v>45030</v>
      </c>
      <c r="C3439" s="34" t="s">
        <v>6953</v>
      </c>
      <c r="D3439" s="34" t="s">
        <v>3460</v>
      </c>
      <c r="E3439" s="34" t="s">
        <v>6954</v>
      </c>
      <c r="F3439" s="35">
        <v>-341816</v>
      </c>
      <c r="G3439" s="36" t="s">
        <v>2255</v>
      </c>
      <c r="H3439" s="35">
        <v>-34182</v>
      </c>
      <c r="I3439" s="34" t="s">
        <v>2308</v>
      </c>
      <c r="J3439" s="34" t="s">
        <v>2309</v>
      </c>
      <c r="K3439">
        <f t="shared" si="229"/>
        <v>14011</v>
      </c>
      <c r="L3439" s="38">
        <f t="shared" si="227"/>
        <v>-375998</v>
      </c>
      <c r="M3439" t="str">
        <f t="shared" si="228"/>
        <v>HT</v>
      </c>
      <c r="Q3439" t="e">
        <f>+VLOOKUP(K3439,'22.04.2023'!O$182:P$408,2,0)</f>
        <v>#N/A</v>
      </c>
    </row>
    <row r="3440" spans="1:19" hidden="1" outlineLevel="1">
      <c r="B3440" s="33">
        <v>45030</v>
      </c>
      <c r="C3440" s="34" t="s">
        <v>6955</v>
      </c>
      <c r="D3440" s="34" t="s">
        <v>3460</v>
      </c>
      <c r="E3440" s="34" t="s">
        <v>6956</v>
      </c>
      <c r="F3440" s="35">
        <v>-422844</v>
      </c>
      <c r="G3440" s="36" t="s">
        <v>2255</v>
      </c>
      <c r="H3440" s="35">
        <v>-42284</v>
      </c>
      <c r="I3440" s="34" t="s">
        <v>2308</v>
      </c>
      <c r="J3440" s="34" t="s">
        <v>2309</v>
      </c>
      <c r="K3440">
        <f t="shared" si="229"/>
        <v>14031</v>
      </c>
      <c r="L3440" s="38">
        <f t="shared" si="227"/>
        <v>-465128</v>
      </c>
      <c r="M3440" t="str">
        <f t="shared" si="228"/>
        <v>HT</v>
      </c>
      <c r="Q3440" t="e">
        <f>+VLOOKUP(K3440,'22.04.2023'!O$182:P$408,2,0)</f>
        <v>#N/A</v>
      </c>
    </row>
    <row r="3441" spans="1:19" hidden="1" outlineLevel="1">
      <c r="B3441" s="33">
        <v>45030</v>
      </c>
      <c r="C3441" s="34" t="s">
        <v>5108</v>
      </c>
      <c r="D3441" s="34" t="s">
        <v>2256</v>
      </c>
      <c r="E3441" s="34" t="s">
        <v>3933</v>
      </c>
      <c r="F3441" s="35">
        <v>519120</v>
      </c>
      <c r="G3441" s="36" t="s">
        <v>2255</v>
      </c>
      <c r="H3441" s="35">
        <v>51912</v>
      </c>
      <c r="I3441" s="34" t="s">
        <v>2308</v>
      </c>
      <c r="J3441" s="34" t="s">
        <v>2309</v>
      </c>
      <c r="K3441" s="50">
        <f t="shared" si="229"/>
        <v>22117</v>
      </c>
      <c r="L3441" s="38">
        <f t="shared" si="227"/>
        <v>571032</v>
      </c>
      <c r="M3441" t="str">
        <f t="shared" si="228"/>
        <v/>
      </c>
    </row>
    <row r="3442" spans="1:19" hidden="1" outlineLevel="1">
      <c r="B3442" s="33">
        <v>45030</v>
      </c>
      <c r="C3442" s="34" t="s">
        <v>5109</v>
      </c>
      <c r="D3442" s="34" t="s">
        <v>2256</v>
      </c>
      <c r="E3442" s="34" t="s">
        <v>3369</v>
      </c>
      <c r="F3442" s="35">
        <v>867900</v>
      </c>
      <c r="G3442" s="36" t="s">
        <v>2255</v>
      </c>
      <c r="H3442" s="35">
        <v>86790</v>
      </c>
      <c r="I3442" s="34" t="s">
        <v>2308</v>
      </c>
      <c r="J3442" s="34" t="s">
        <v>2309</v>
      </c>
      <c r="K3442" s="50">
        <f t="shared" si="229"/>
        <v>22118</v>
      </c>
      <c r="L3442" s="38">
        <f t="shared" si="227"/>
        <v>954690</v>
      </c>
      <c r="M3442" t="str">
        <f t="shared" si="228"/>
        <v/>
      </c>
    </row>
    <row r="3443" spans="1:19" hidden="1" outlineLevel="1">
      <c r="B3443" s="33">
        <v>45030</v>
      </c>
      <c r="C3443" s="34" t="s">
        <v>5110</v>
      </c>
      <c r="D3443" s="34" t="s">
        <v>2256</v>
      </c>
      <c r="E3443" s="34" t="s">
        <v>3807</v>
      </c>
      <c r="F3443" s="35">
        <v>706310</v>
      </c>
      <c r="G3443" s="36" t="s">
        <v>2255</v>
      </c>
      <c r="H3443" s="35">
        <v>70631</v>
      </c>
      <c r="I3443" s="34" t="s">
        <v>2308</v>
      </c>
      <c r="J3443" s="34" t="s">
        <v>2309</v>
      </c>
      <c r="K3443" s="50">
        <f t="shared" si="229"/>
        <v>22119</v>
      </c>
      <c r="L3443" s="38">
        <f t="shared" si="227"/>
        <v>776941</v>
      </c>
      <c r="M3443" t="str">
        <f t="shared" si="228"/>
        <v/>
      </c>
    </row>
    <row r="3444" spans="1:19" hidden="1" outlineLevel="1">
      <c r="B3444" s="33">
        <v>45030</v>
      </c>
      <c r="C3444" s="34" t="s">
        <v>5111</v>
      </c>
      <c r="D3444" s="34" t="s">
        <v>2256</v>
      </c>
      <c r="E3444" s="34" t="s">
        <v>2912</v>
      </c>
      <c r="F3444" s="35">
        <v>1711965</v>
      </c>
      <c r="G3444" s="36" t="s">
        <v>2255</v>
      </c>
      <c r="H3444" s="35">
        <v>171197</v>
      </c>
      <c r="I3444" s="34" t="s">
        <v>2912</v>
      </c>
      <c r="J3444" s="34" t="s">
        <v>2913</v>
      </c>
      <c r="K3444" s="50">
        <f t="shared" si="229"/>
        <v>22120</v>
      </c>
      <c r="L3444" s="38">
        <f t="shared" si="227"/>
        <v>1883162</v>
      </c>
      <c r="M3444" t="str">
        <f t="shared" si="228"/>
        <v/>
      </c>
    </row>
    <row r="3445" spans="1:19" hidden="1" outlineLevel="1">
      <c r="B3445" s="33">
        <v>45030</v>
      </c>
      <c r="C3445" s="34" t="s">
        <v>5112</v>
      </c>
      <c r="D3445" s="34" t="s">
        <v>2256</v>
      </c>
      <c r="E3445" s="34" t="s">
        <v>3933</v>
      </c>
      <c r="F3445" s="35">
        <v>444738</v>
      </c>
      <c r="G3445" s="36" t="s">
        <v>2255</v>
      </c>
      <c r="H3445" s="35">
        <v>44474</v>
      </c>
      <c r="I3445" s="34" t="s">
        <v>2308</v>
      </c>
      <c r="J3445" s="34" t="s">
        <v>2309</v>
      </c>
      <c r="K3445" s="50">
        <f t="shared" si="229"/>
        <v>22121</v>
      </c>
      <c r="L3445" s="38">
        <f t="shared" si="227"/>
        <v>489212</v>
      </c>
      <c r="M3445" t="str">
        <f t="shared" si="228"/>
        <v/>
      </c>
    </row>
    <row r="3446" spans="1:19" hidden="1" outlineLevel="1">
      <c r="B3446" s="33">
        <v>45030</v>
      </c>
      <c r="C3446" s="34" t="s">
        <v>5113</v>
      </c>
      <c r="D3446" s="34" t="s">
        <v>2256</v>
      </c>
      <c r="E3446" s="34" t="s">
        <v>3466</v>
      </c>
      <c r="F3446" s="35">
        <v>1657625</v>
      </c>
      <c r="G3446" s="36" t="s">
        <v>2255</v>
      </c>
      <c r="H3446" s="35">
        <v>165763</v>
      </c>
      <c r="I3446" s="34" t="s">
        <v>2308</v>
      </c>
      <c r="J3446" s="34" t="s">
        <v>2309</v>
      </c>
      <c r="K3446" s="50">
        <f t="shared" si="229"/>
        <v>22122</v>
      </c>
      <c r="L3446" s="38">
        <f t="shared" si="227"/>
        <v>1823388</v>
      </c>
      <c r="M3446" t="str">
        <f t="shared" si="228"/>
        <v/>
      </c>
    </row>
    <row r="3447" spans="1:19" hidden="1" outlineLevel="1">
      <c r="B3447" s="33">
        <v>45030</v>
      </c>
      <c r="C3447" s="34" t="s">
        <v>5114</v>
      </c>
      <c r="D3447" s="34" t="s">
        <v>2256</v>
      </c>
      <c r="E3447" s="34" t="s">
        <v>3466</v>
      </c>
      <c r="F3447" s="35">
        <v>519120</v>
      </c>
      <c r="G3447" s="36" t="s">
        <v>2255</v>
      </c>
      <c r="H3447" s="35">
        <v>51912</v>
      </c>
      <c r="I3447" s="34" t="s">
        <v>2308</v>
      </c>
      <c r="J3447" s="34" t="s">
        <v>2309</v>
      </c>
      <c r="K3447" s="50">
        <f t="shared" si="229"/>
        <v>22123</v>
      </c>
      <c r="L3447" s="38">
        <f t="shared" si="227"/>
        <v>571032</v>
      </c>
      <c r="M3447" t="str">
        <f t="shared" si="228"/>
        <v/>
      </c>
    </row>
    <row r="3448" spans="1:19" hidden="1" outlineLevel="1">
      <c r="B3448" s="33">
        <v>45030</v>
      </c>
      <c r="C3448" s="34" t="s">
        <v>5115</v>
      </c>
      <c r="D3448" s="34" t="s">
        <v>2256</v>
      </c>
      <c r="E3448" s="34" t="s">
        <v>3969</v>
      </c>
      <c r="F3448" s="35">
        <v>614128</v>
      </c>
      <c r="G3448" s="36" t="s">
        <v>2255</v>
      </c>
      <c r="H3448" s="35">
        <v>61413</v>
      </c>
      <c r="I3448" s="34" t="s">
        <v>2308</v>
      </c>
      <c r="J3448" s="34" t="s">
        <v>2309</v>
      </c>
      <c r="K3448" s="50">
        <f t="shared" si="229"/>
        <v>22124</v>
      </c>
      <c r="L3448" s="38">
        <f t="shared" si="227"/>
        <v>675541</v>
      </c>
      <c r="M3448" t="str">
        <f t="shared" si="228"/>
        <v/>
      </c>
    </row>
    <row r="3449" spans="1:19" hidden="1" outlineLevel="1">
      <c r="B3449" s="33">
        <v>45030</v>
      </c>
      <c r="C3449" s="34" t="s">
        <v>5116</v>
      </c>
      <c r="D3449" s="34" t="s">
        <v>2256</v>
      </c>
      <c r="E3449" s="34" t="s">
        <v>2643</v>
      </c>
      <c r="F3449" s="35">
        <v>2414670</v>
      </c>
      <c r="G3449" s="36" t="s">
        <v>2255</v>
      </c>
      <c r="H3449" s="35">
        <v>241467</v>
      </c>
      <c r="I3449" s="34" t="s">
        <v>2643</v>
      </c>
      <c r="J3449" s="34" t="s">
        <v>2644</v>
      </c>
      <c r="K3449" s="50">
        <f t="shared" si="229"/>
        <v>22126</v>
      </c>
      <c r="L3449" s="38">
        <f t="shared" si="227"/>
        <v>2656137</v>
      </c>
      <c r="M3449" t="str">
        <f t="shared" si="228"/>
        <v/>
      </c>
    </row>
    <row r="3450" spans="1:19" s="75" customFormat="1" hidden="1" outlineLevel="1">
      <c r="A3450"/>
      <c r="B3450" s="33">
        <v>45030</v>
      </c>
      <c r="C3450" s="34" t="s">
        <v>5117</v>
      </c>
      <c r="D3450" s="34" t="s">
        <v>2256</v>
      </c>
      <c r="E3450" s="34" t="s">
        <v>2396</v>
      </c>
      <c r="F3450" s="35">
        <v>1730400</v>
      </c>
      <c r="G3450" s="36" t="s">
        <v>2255</v>
      </c>
      <c r="H3450" s="35">
        <v>173040</v>
      </c>
      <c r="I3450" s="34" t="s">
        <v>2396</v>
      </c>
      <c r="J3450" s="34" t="s">
        <v>2397</v>
      </c>
      <c r="K3450" s="50">
        <f t="shared" si="229"/>
        <v>22130</v>
      </c>
      <c r="L3450" s="38">
        <f t="shared" si="227"/>
        <v>1903440</v>
      </c>
      <c r="M3450" t="str">
        <f t="shared" si="228"/>
        <v/>
      </c>
      <c r="N3450"/>
      <c r="O3450"/>
      <c r="P3450"/>
      <c r="Q3450"/>
      <c r="R3450"/>
      <c r="S3450"/>
    </row>
    <row r="3451" spans="1:19" s="75" customFormat="1" hidden="1" outlineLevel="1">
      <c r="A3451"/>
      <c r="B3451" s="33">
        <v>45030</v>
      </c>
      <c r="C3451" s="34" t="s">
        <v>5118</v>
      </c>
      <c r="D3451" s="34" t="s">
        <v>2256</v>
      </c>
      <c r="E3451" s="34" t="s">
        <v>5119</v>
      </c>
      <c r="F3451" s="35">
        <v>1009340</v>
      </c>
      <c r="G3451" s="36" t="s">
        <v>2255</v>
      </c>
      <c r="H3451" s="35">
        <v>100934</v>
      </c>
      <c r="I3451" s="34" t="s">
        <v>2512</v>
      </c>
      <c r="J3451" s="34" t="s">
        <v>2513</v>
      </c>
      <c r="K3451" s="50">
        <f t="shared" si="229"/>
        <v>22131</v>
      </c>
      <c r="L3451" s="38">
        <f t="shared" si="227"/>
        <v>1110274</v>
      </c>
      <c r="M3451" t="str">
        <f t="shared" si="228"/>
        <v/>
      </c>
      <c r="N3451"/>
      <c r="O3451"/>
      <c r="P3451"/>
      <c r="Q3451"/>
      <c r="R3451"/>
      <c r="S3451"/>
    </row>
    <row r="3452" spans="1:19" s="75" customFormat="1" hidden="1" outlineLevel="1">
      <c r="A3452"/>
      <c r="B3452" s="33">
        <v>45030</v>
      </c>
      <c r="C3452" s="34" t="s">
        <v>5120</v>
      </c>
      <c r="D3452" s="34" t="s">
        <v>2256</v>
      </c>
      <c r="E3452" s="34" t="s">
        <v>4333</v>
      </c>
      <c r="F3452" s="35">
        <v>247226</v>
      </c>
      <c r="G3452" s="36" t="s">
        <v>2255</v>
      </c>
      <c r="H3452" s="35">
        <v>24723</v>
      </c>
      <c r="I3452" s="34" t="s">
        <v>2308</v>
      </c>
      <c r="J3452" s="34" t="s">
        <v>2309</v>
      </c>
      <c r="K3452" s="50">
        <f t="shared" si="229"/>
        <v>22134</v>
      </c>
      <c r="L3452" s="38">
        <f t="shared" si="227"/>
        <v>271949</v>
      </c>
      <c r="M3452" t="str">
        <f t="shared" si="228"/>
        <v/>
      </c>
      <c r="N3452"/>
      <c r="O3452"/>
      <c r="P3452"/>
      <c r="Q3452"/>
      <c r="R3452"/>
      <c r="S3452"/>
    </row>
    <row r="3453" spans="1:19" hidden="1" outlineLevel="1">
      <c r="B3453" s="33">
        <v>45030</v>
      </c>
      <c r="C3453" s="34" t="s">
        <v>5121</v>
      </c>
      <c r="D3453" s="34" t="s">
        <v>2256</v>
      </c>
      <c r="E3453" s="34" t="s">
        <v>3386</v>
      </c>
      <c r="F3453" s="35">
        <v>795757</v>
      </c>
      <c r="G3453" s="36" t="s">
        <v>2255</v>
      </c>
      <c r="H3453" s="35">
        <v>79576</v>
      </c>
      <c r="I3453" s="34" t="s">
        <v>2308</v>
      </c>
      <c r="J3453" s="34" t="s">
        <v>2309</v>
      </c>
      <c r="K3453" s="50">
        <f t="shared" si="229"/>
        <v>22135</v>
      </c>
      <c r="L3453" s="38">
        <f t="shared" si="227"/>
        <v>875333</v>
      </c>
      <c r="M3453" t="str">
        <f t="shared" si="228"/>
        <v/>
      </c>
    </row>
    <row r="3454" spans="1:19" hidden="1" outlineLevel="1">
      <c r="B3454" s="33">
        <v>45030</v>
      </c>
      <c r="C3454" s="34" t="s">
        <v>5122</v>
      </c>
      <c r="D3454" s="34" t="s">
        <v>2256</v>
      </c>
      <c r="E3454" s="34" t="s">
        <v>2350</v>
      </c>
      <c r="F3454" s="35">
        <v>1900160</v>
      </c>
      <c r="G3454" s="36" t="s">
        <v>2255</v>
      </c>
      <c r="H3454" s="35">
        <v>190016</v>
      </c>
      <c r="I3454" s="34" t="s">
        <v>2350</v>
      </c>
      <c r="J3454" s="34" t="s">
        <v>2351</v>
      </c>
      <c r="K3454" s="50">
        <f t="shared" si="229"/>
        <v>22137</v>
      </c>
      <c r="L3454" s="38">
        <f t="shared" si="227"/>
        <v>2090176</v>
      </c>
      <c r="M3454" t="str">
        <f t="shared" si="228"/>
        <v/>
      </c>
    </row>
    <row r="3455" spans="1:19" hidden="1" outlineLevel="1">
      <c r="B3455" s="33">
        <v>45030</v>
      </c>
      <c r="C3455" s="34" t="s">
        <v>5123</v>
      </c>
      <c r="D3455" s="34" t="s">
        <v>2256</v>
      </c>
      <c r="E3455" s="34" t="s">
        <v>2535</v>
      </c>
      <c r="F3455" s="35">
        <v>2225207</v>
      </c>
      <c r="G3455" s="36" t="s">
        <v>2255</v>
      </c>
      <c r="H3455" s="35">
        <v>222521</v>
      </c>
      <c r="I3455" s="34" t="s">
        <v>2535</v>
      </c>
      <c r="J3455" s="34" t="s">
        <v>2536</v>
      </c>
      <c r="K3455" s="50">
        <f t="shared" si="229"/>
        <v>22140</v>
      </c>
      <c r="L3455" s="38">
        <f t="shared" si="227"/>
        <v>2447728</v>
      </c>
      <c r="M3455" t="str">
        <f t="shared" si="228"/>
        <v/>
      </c>
    </row>
    <row r="3456" spans="1:19" hidden="1" outlineLevel="1">
      <c r="B3456" s="33">
        <v>45030</v>
      </c>
      <c r="C3456" s="34" t="s">
        <v>5124</v>
      </c>
      <c r="D3456" s="34" t="s">
        <v>2256</v>
      </c>
      <c r="E3456" s="34" t="s">
        <v>2518</v>
      </c>
      <c r="F3456" s="35">
        <v>1703940</v>
      </c>
      <c r="G3456" s="36" t="s">
        <v>2255</v>
      </c>
      <c r="H3456" s="35">
        <v>170394</v>
      </c>
      <c r="I3456" s="34" t="s">
        <v>2518</v>
      </c>
      <c r="J3456" s="34" t="s">
        <v>2519</v>
      </c>
      <c r="K3456" s="50">
        <f t="shared" si="229"/>
        <v>22144</v>
      </c>
      <c r="L3456" s="38">
        <f t="shared" si="227"/>
        <v>1874334</v>
      </c>
      <c r="M3456" t="str">
        <f t="shared" si="228"/>
        <v/>
      </c>
    </row>
    <row r="3457" spans="1:19" hidden="1" outlineLevel="1">
      <c r="B3457" s="33">
        <v>45030</v>
      </c>
      <c r="C3457" s="34" t="s">
        <v>5125</v>
      </c>
      <c r="D3457" s="34" t="s">
        <v>2256</v>
      </c>
      <c r="E3457" s="34" t="s">
        <v>2406</v>
      </c>
      <c r="F3457" s="35">
        <v>1289400</v>
      </c>
      <c r="G3457" s="36" t="s">
        <v>2255</v>
      </c>
      <c r="H3457" s="35">
        <v>128940</v>
      </c>
      <c r="I3457" s="34" t="s">
        <v>2406</v>
      </c>
      <c r="J3457" s="34" t="s">
        <v>2407</v>
      </c>
      <c r="K3457" s="50">
        <f t="shared" si="229"/>
        <v>22148</v>
      </c>
      <c r="L3457" s="38">
        <f t="shared" si="227"/>
        <v>1418340</v>
      </c>
      <c r="M3457" t="str">
        <f t="shared" si="228"/>
        <v/>
      </c>
    </row>
    <row r="3458" spans="1:19" hidden="1" outlineLevel="1">
      <c r="B3458" s="33">
        <v>45031</v>
      </c>
      <c r="C3458" s="34" t="s">
        <v>5126</v>
      </c>
      <c r="D3458" s="34" t="s">
        <v>2961</v>
      </c>
      <c r="E3458" s="34" t="s">
        <v>5127</v>
      </c>
      <c r="F3458" s="35">
        <v>-455388</v>
      </c>
      <c r="G3458" s="36" t="s">
        <v>2255</v>
      </c>
      <c r="H3458" s="35">
        <v>-45539</v>
      </c>
      <c r="I3458" s="34" t="s">
        <v>2265</v>
      </c>
      <c r="J3458" s="34" t="s">
        <v>2266</v>
      </c>
      <c r="K3458">
        <f t="shared" si="229"/>
        <v>1426</v>
      </c>
      <c r="L3458" s="38">
        <f t="shared" si="227"/>
        <v>-500927</v>
      </c>
      <c r="M3458" t="str">
        <f t="shared" si="228"/>
        <v>HT</v>
      </c>
      <c r="Q3458" t="e">
        <f>+VLOOKUP(K3458,'22.04.2023'!O$182:P$408,2,0)</f>
        <v>#N/A</v>
      </c>
    </row>
    <row r="3459" spans="1:19" hidden="1" outlineLevel="1">
      <c r="B3459" s="33">
        <v>45031</v>
      </c>
      <c r="C3459" s="34" t="s">
        <v>5128</v>
      </c>
      <c r="D3459" s="34" t="s">
        <v>2256</v>
      </c>
      <c r="E3459" s="34" t="s">
        <v>5129</v>
      </c>
      <c r="F3459" s="35">
        <v>1886927</v>
      </c>
      <c r="G3459" s="36" t="s">
        <v>2255</v>
      </c>
      <c r="H3459" s="35">
        <v>188693</v>
      </c>
      <c r="I3459" s="34" t="s">
        <v>2308</v>
      </c>
      <c r="J3459" s="34" t="s">
        <v>2309</v>
      </c>
      <c r="K3459" s="50">
        <f t="shared" si="229"/>
        <v>22194</v>
      </c>
      <c r="L3459" s="38">
        <f t="shared" si="227"/>
        <v>2075620</v>
      </c>
      <c r="M3459" t="str">
        <f t="shared" si="228"/>
        <v/>
      </c>
    </row>
    <row r="3460" spans="1:19" hidden="1" outlineLevel="1">
      <c r="B3460" s="33">
        <v>45031</v>
      </c>
      <c r="C3460" s="34" t="s">
        <v>5130</v>
      </c>
      <c r="D3460" s="34" t="s">
        <v>2256</v>
      </c>
      <c r="E3460" s="34" t="s">
        <v>2335</v>
      </c>
      <c r="F3460" s="35">
        <v>772236</v>
      </c>
      <c r="G3460" s="36" t="s">
        <v>2255</v>
      </c>
      <c r="H3460" s="35">
        <v>77224</v>
      </c>
      <c r="I3460" s="34" t="s">
        <v>2308</v>
      </c>
      <c r="J3460" s="34" t="s">
        <v>2309</v>
      </c>
      <c r="K3460" s="50">
        <f t="shared" si="229"/>
        <v>22195</v>
      </c>
      <c r="L3460" s="38">
        <f t="shared" ref="L3460:L3523" si="230">+F3460+H3460</f>
        <v>849460</v>
      </c>
      <c r="M3460" t="str">
        <f t="shared" ref="M3460:M3523" si="231">+IF(L3460&gt;=0,"","HT")</f>
        <v/>
      </c>
    </row>
    <row r="3461" spans="1:19" hidden="1" collapsed="1">
      <c r="B3461" s="33">
        <v>44970</v>
      </c>
      <c r="C3461" s="34" t="s">
        <v>7816</v>
      </c>
      <c r="D3461" s="34" t="s">
        <v>2256</v>
      </c>
      <c r="E3461" s="34" t="s">
        <v>7817</v>
      </c>
      <c r="F3461" s="35">
        <v>1632750</v>
      </c>
      <c r="G3461" s="36" t="s">
        <v>2255</v>
      </c>
      <c r="H3461" s="35">
        <v>163275</v>
      </c>
      <c r="I3461" s="34" t="s">
        <v>2434</v>
      </c>
      <c r="J3461" s="34" t="s">
        <v>7809</v>
      </c>
      <c r="K3461" s="50">
        <f t="shared" si="229"/>
        <v>4019</v>
      </c>
      <c r="L3461" s="38">
        <f t="shared" si="230"/>
        <v>1796025</v>
      </c>
      <c r="M3461" t="str">
        <f t="shared" si="231"/>
        <v/>
      </c>
      <c r="R3461" s="38">
        <f>+L3461-Q3461</f>
        <v>1796025</v>
      </c>
    </row>
    <row r="3462" spans="1:19" hidden="1" outlineLevel="1">
      <c r="B3462" s="33">
        <v>45031</v>
      </c>
      <c r="C3462" s="34" t="s">
        <v>5132</v>
      </c>
      <c r="D3462" s="34" t="s">
        <v>2256</v>
      </c>
      <c r="E3462" s="34" t="s">
        <v>3729</v>
      </c>
      <c r="F3462" s="35">
        <v>833585</v>
      </c>
      <c r="G3462" s="36" t="s">
        <v>2255</v>
      </c>
      <c r="H3462" s="35">
        <v>83359</v>
      </c>
      <c r="I3462" s="34" t="s">
        <v>2308</v>
      </c>
      <c r="J3462" s="34" t="s">
        <v>2309</v>
      </c>
      <c r="K3462" s="50">
        <f t="shared" si="229"/>
        <v>22197</v>
      </c>
      <c r="L3462" s="38">
        <f t="shared" si="230"/>
        <v>916944</v>
      </c>
      <c r="M3462" t="str">
        <f t="shared" si="231"/>
        <v/>
      </c>
    </row>
    <row r="3463" spans="1:19" hidden="1" outlineLevel="1">
      <c r="B3463" s="33">
        <v>45031</v>
      </c>
      <c r="C3463" s="34" t="s">
        <v>5133</v>
      </c>
      <c r="D3463" s="34" t="s">
        <v>2256</v>
      </c>
      <c r="E3463" s="34" t="s">
        <v>3545</v>
      </c>
      <c r="F3463" s="35">
        <v>852300</v>
      </c>
      <c r="G3463" s="36" t="s">
        <v>2255</v>
      </c>
      <c r="H3463" s="35">
        <v>85230</v>
      </c>
      <c r="I3463" s="34" t="s">
        <v>2308</v>
      </c>
      <c r="J3463" s="34" t="s">
        <v>2309</v>
      </c>
      <c r="K3463" s="50">
        <f t="shared" si="229"/>
        <v>22198</v>
      </c>
      <c r="L3463" s="38">
        <f t="shared" si="230"/>
        <v>937530</v>
      </c>
      <c r="M3463" t="str">
        <f t="shared" si="231"/>
        <v/>
      </c>
    </row>
    <row r="3464" spans="1:19" hidden="1" outlineLevel="1">
      <c r="B3464" s="33">
        <v>45031</v>
      </c>
      <c r="C3464" s="34" t="s">
        <v>5134</v>
      </c>
      <c r="D3464" s="34" t="s">
        <v>2256</v>
      </c>
      <c r="E3464" s="34" t="s">
        <v>4391</v>
      </c>
      <c r="F3464" s="35">
        <v>367155</v>
      </c>
      <c r="G3464" s="36" t="s">
        <v>2255</v>
      </c>
      <c r="H3464" s="35">
        <v>36716</v>
      </c>
      <c r="I3464" s="34" t="s">
        <v>2308</v>
      </c>
      <c r="J3464" s="34" t="s">
        <v>2309</v>
      </c>
      <c r="K3464" s="50">
        <f t="shared" si="229"/>
        <v>22201</v>
      </c>
      <c r="L3464" s="38">
        <f t="shared" si="230"/>
        <v>403871</v>
      </c>
      <c r="M3464" t="str">
        <f t="shared" si="231"/>
        <v/>
      </c>
    </row>
    <row r="3465" spans="1:19" hidden="1" outlineLevel="1">
      <c r="B3465" s="33">
        <v>45031</v>
      </c>
      <c r="C3465" s="34" t="s">
        <v>5135</v>
      </c>
      <c r="D3465" s="34" t="s">
        <v>2256</v>
      </c>
      <c r="E3465" s="34" t="s">
        <v>2632</v>
      </c>
      <c r="F3465" s="35">
        <v>637788</v>
      </c>
      <c r="G3465" s="36" t="s">
        <v>2255</v>
      </c>
      <c r="H3465" s="35">
        <v>63779</v>
      </c>
      <c r="I3465" s="34" t="s">
        <v>2308</v>
      </c>
      <c r="J3465" s="34" t="s">
        <v>2309</v>
      </c>
      <c r="K3465" s="50">
        <f t="shared" si="229"/>
        <v>22202</v>
      </c>
      <c r="L3465" s="38">
        <f t="shared" si="230"/>
        <v>701567</v>
      </c>
      <c r="M3465" t="str">
        <f t="shared" si="231"/>
        <v/>
      </c>
    </row>
    <row r="3466" spans="1:19" hidden="1" collapsed="1">
      <c r="B3466" s="33">
        <v>45034</v>
      </c>
      <c r="C3466" s="34" t="s">
        <v>8089</v>
      </c>
      <c r="D3466" s="34" t="s">
        <v>2256</v>
      </c>
      <c r="E3466" s="34" t="s">
        <v>8061</v>
      </c>
      <c r="F3466" s="35">
        <v>1696800</v>
      </c>
      <c r="G3466" s="36" t="s">
        <v>2255</v>
      </c>
      <c r="H3466" s="35">
        <v>169680</v>
      </c>
      <c r="I3466" s="34" t="s">
        <v>8061</v>
      </c>
      <c r="J3466" s="34" t="s">
        <v>8062</v>
      </c>
      <c r="K3466" s="50">
        <f t="shared" si="229"/>
        <v>22387</v>
      </c>
      <c r="L3466" s="38">
        <f t="shared" si="230"/>
        <v>1866480</v>
      </c>
      <c r="M3466" t="str">
        <f t="shared" si="231"/>
        <v/>
      </c>
      <c r="R3466" s="38">
        <f>+L3466-Q3466</f>
        <v>1866480</v>
      </c>
    </row>
    <row r="3467" spans="1:19" hidden="1">
      <c r="B3467" s="33">
        <v>44929</v>
      </c>
      <c r="C3467" s="34" t="s">
        <v>6464</v>
      </c>
      <c r="D3467" s="34" t="s">
        <v>2256</v>
      </c>
      <c r="E3467" s="34" t="s">
        <v>8095</v>
      </c>
      <c r="F3467" s="35">
        <v>1696800</v>
      </c>
      <c r="G3467" s="36" t="s">
        <v>2255</v>
      </c>
      <c r="H3467" s="35">
        <v>169680</v>
      </c>
      <c r="I3467" s="34" t="s">
        <v>8093</v>
      </c>
      <c r="J3467" s="34" t="s">
        <v>8094</v>
      </c>
      <c r="K3467" s="50">
        <f t="shared" si="229"/>
        <v>167</v>
      </c>
      <c r="L3467" s="38">
        <f t="shared" si="230"/>
        <v>1866480</v>
      </c>
      <c r="M3467" t="str">
        <f t="shared" si="231"/>
        <v/>
      </c>
      <c r="R3467" s="38">
        <f>+L3467-Q3467</f>
        <v>1866480</v>
      </c>
    </row>
    <row r="3468" spans="1:19" hidden="1" outlineLevel="1">
      <c r="B3468" s="33">
        <v>45031</v>
      </c>
      <c r="C3468" s="34" t="s">
        <v>5139</v>
      </c>
      <c r="D3468" s="34" t="s">
        <v>2256</v>
      </c>
      <c r="E3468" s="34" t="s">
        <v>2314</v>
      </c>
      <c r="F3468" s="35">
        <v>1419493</v>
      </c>
      <c r="G3468" s="36" t="s">
        <v>2255</v>
      </c>
      <c r="H3468" s="35">
        <v>141949</v>
      </c>
      <c r="I3468" s="34" t="s">
        <v>2314</v>
      </c>
      <c r="J3468" s="34" t="s">
        <v>2315</v>
      </c>
      <c r="K3468" s="50">
        <f t="shared" si="229"/>
        <v>22209</v>
      </c>
      <c r="L3468" s="38">
        <f t="shared" si="230"/>
        <v>1561442</v>
      </c>
      <c r="M3468" t="str">
        <f t="shared" si="231"/>
        <v/>
      </c>
    </row>
    <row r="3469" spans="1:19" s="75" customFormat="1" hidden="1" outlineLevel="1">
      <c r="A3469"/>
      <c r="B3469" s="33">
        <v>45033</v>
      </c>
      <c r="C3469" s="34" t="s">
        <v>6957</v>
      </c>
      <c r="D3469" s="34" t="s">
        <v>3460</v>
      </c>
      <c r="E3469" s="34" t="s">
        <v>6958</v>
      </c>
      <c r="F3469" s="35">
        <v>-378318</v>
      </c>
      <c r="G3469" s="36" t="s">
        <v>2255</v>
      </c>
      <c r="H3469" s="35">
        <v>-37832</v>
      </c>
      <c r="I3469" s="34" t="s">
        <v>2308</v>
      </c>
      <c r="J3469" s="34" t="s">
        <v>2309</v>
      </c>
      <c r="K3469">
        <f t="shared" si="229"/>
        <v>14147</v>
      </c>
      <c r="L3469" s="38">
        <f t="shared" si="230"/>
        <v>-416150</v>
      </c>
      <c r="M3469" t="str">
        <f t="shared" si="231"/>
        <v>HT</v>
      </c>
      <c r="N3469"/>
      <c r="O3469"/>
      <c r="P3469"/>
      <c r="Q3469" t="e">
        <f>+VLOOKUP(K3469,'22.04.2023'!O$182:P$408,2,0)</f>
        <v>#N/A</v>
      </c>
      <c r="R3469"/>
      <c r="S3469"/>
    </row>
    <row r="3470" spans="1:19" s="75" customFormat="1" hidden="1" collapsed="1">
      <c r="A3470"/>
      <c r="B3470" s="33">
        <v>44928</v>
      </c>
      <c r="C3470" s="34" t="s">
        <v>6313</v>
      </c>
      <c r="D3470" s="34" t="s">
        <v>2256</v>
      </c>
      <c r="E3470" s="34" t="s">
        <v>7971</v>
      </c>
      <c r="F3470" s="35">
        <v>1713600</v>
      </c>
      <c r="G3470" s="36" t="s">
        <v>2255</v>
      </c>
      <c r="H3470" s="35">
        <v>171360</v>
      </c>
      <c r="I3470" s="34" t="s">
        <v>3176</v>
      </c>
      <c r="J3470" s="34" t="s">
        <v>7972</v>
      </c>
      <c r="K3470" s="50">
        <f t="shared" si="229"/>
        <v>49</v>
      </c>
      <c r="L3470" s="38">
        <f t="shared" si="230"/>
        <v>1884960</v>
      </c>
      <c r="M3470" t="str">
        <f t="shared" si="231"/>
        <v/>
      </c>
      <c r="N3470"/>
      <c r="O3470"/>
      <c r="P3470"/>
      <c r="Q3470"/>
      <c r="R3470" s="38">
        <f>+L3470-Q3470</f>
        <v>1884960</v>
      </c>
      <c r="S3470"/>
    </row>
    <row r="3471" spans="1:19" hidden="1">
      <c r="B3471" s="33">
        <v>44970</v>
      </c>
      <c r="C3471" s="34" t="s">
        <v>7636</v>
      </c>
      <c r="D3471" s="34" t="s">
        <v>2256</v>
      </c>
      <c r="E3471" s="34" t="s">
        <v>7637</v>
      </c>
      <c r="F3471" s="35">
        <v>1722000</v>
      </c>
      <c r="G3471" s="36" t="s">
        <v>2255</v>
      </c>
      <c r="H3471" s="35">
        <v>172200</v>
      </c>
      <c r="I3471" s="34" t="s">
        <v>4496</v>
      </c>
      <c r="J3471" s="34" t="s">
        <v>7623</v>
      </c>
      <c r="K3471" s="50">
        <f t="shared" si="229"/>
        <v>4017</v>
      </c>
      <c r="L3471" s="38">
        <f t="shared" si="230"/>
        <v>1894200</v>
      </c>
      <c r="M3471" t="str">
        <f t="shared" si="231"/>
        <v/>
      </c>
      <c r="R3471" s="38">
        <f>+L3471-Q3471</f>
        <v>1894200</v>
      </c>
    </row>
    <row r="3472" spans="1:19" hidden="1" outlineLevel="1">
      <c r="B3472" s="33">
        <v>45033</v>
      </c>
      <c r="C3472" s="34" t="s">
        <v>5142</v>
      </c>
      <c r="D3472" s="34" t="s">
        <v>3460</v>
      </c>
      <c r="E3472" s="34" t="s">
        <v>5143</v>
      </c>
      <c r="F3472" s="35">
        <v>-469342</v>
      </c>
      <c r="G3472" s="36" t="s">
        <v>2255</v>
      </c>
      <c r="H3472" s="35">
        <v>-46934</v>
      </c>
      <c r="I3472" s="34" t="s">
        <v>2308</v>
      </c>
      <c r="J3472" s="34" t="s">
        <v>2309</v>
      </c>
      <c r="K3472">
        <f t="shared" si="229"/>
        <v>14174</v>
      </c>
      <c r="L3472" s="38">
        <f t="shared" si="230"/>
        <v>-516276</v>
      </c>
      <c r="M3472" t="str">
        <f t="shared" si="231"/>
        <v>HT</v>
      </c>
      <c r="Q3472" t="e">
        <f>+VLOOKUP(K3472,'22.04.2023'!O$182:P$408,2,0)</f>
        <v>#N/A</v>
      </c>
    </row>
    <row r="3473" spans="1:19" s="75" customFormat="1" hidden="1" outlineLevel="1">
      <c r="A3473"/>
      <c r="B3473" s="33">
        <v>45033</v>
      </c>
      <c r="C3473" s="34" t="s">
        <v>6961</v>
      </c>
      <c r="D3473" s="34" t="s">
        <v>3460</v>
      </c>
      <c r="E3473" s="34" t="s">
        <v>6962</v>
      </c>
      <c r="F3473" s="35">
        <v>-301092</v>
      </c>
      <c r="G3473" s="36" t="s">
        <v>2255</v>
      </c>
      <c r="H3473" s="35">
        <v>-30109</v>
      </c>
      <c r="I3473" s="34" t="s">
        <v>2308</v>
      </c>
      <c r="J3473" s="34" t="s">
        <v>2309</v>
      </c>
      <c r="K3473">
        <f t="shared" si="229"/>
        <v>14251</v>
      </c>
      <c r="L3473" s="38">
        <f t="shared" si="230"/>
        <v>-331201</v>
      </c>
      <c r="M3473" t="str">
        <f t="shared" si="231"/>
        <v>HT</v>
      </c>
      <c r="N3473"/>
      <c r="O3473"/>
      <c r="P3473"/>
      <c r="Q3473" t="e">
        <f>+VLOOKUP(K3473,'22.04.2023'!O$182:P$408,2,0)</f>
        <v>#N/A</v>
      </c>
      <c r="R3473"/>
      <c r="S3473"/>
    </row>
    <row r="3474" spans="1:19" hidden="1" outlineLevel="1">
      <c r="B3474" s="33">
        <v>45033</v>
      </c>
      <c r="C3474" s="34" t="s">
        <v>6963</v>
      </c>
      <c r="D3474" s="34" t="s">
        <v>3460</v>
      </c>
      <c r="E3474" s="34" t="s">
        <v>6964</v>
      </c>
      <c r="F3474" s="35">
        <v>-111058</v>
      </c>
      <c r="G3474" s="36" t="s">
        <v>2255</v>
      </c>
      <c r="H3474" s="35">
        <v>-11106</v>
      </c>
      <c r="I3474" s="34" t="s">
        <v>2308</v>
      </c>
      <c r="J3474" s="34" t="s">
        <v>2309</v>
      </c>
      <c r="K3474">
        <f t="shared" si="229"/>
        <v>14290</v>
      </c>
      <c r="L3474" s="38">
        <f t="shared" si="230"/>
        <v>-122164</v>
      </c>
      <c r="M3474" t="str">
        <f t="shared" si="231"/>
        <v>HT</v>
      </c>
      <c r="Q3474" t="e">
        <f>+VLOOKUP(K3474,'22.04.2023'!O$182:P$408,2,0)</f>
        <v>#N/A</v>
      </c>
    </row>
    <row r="3475" spans="1:19" hidden="1" outlineLevel="1">
      <c r="B3475" s="33">
        <v>45033</v>
      </c>
      <c r="C3475" s="34" t="s">
        <v>5144</v>
      </c>
      <c r="D3475" s="34" t="s">
        <v>2256</v>
      </c>
      <c r="E3475" s="34" t="s">
        <v>3543</v>
      </c>
      <c r="F3475" s="35">
        <v>266538</v>
      </c>
      <c r="G3475" s="36" t="s">
        <v>2255</v>
      </c>
      <c r="H3475" s="35">
        <v>26654</v>
      </c>
      <c r="I3475" s="34" t="s">
        <v>2308</v>
      </c>
      <c r="J3475" s="34" t="s">
        <v>2309</v>
      </c>
      <c r="K3475" s="50">
        <f t="shared" si="229"/>
        <v>22215</v>
      </c>
      <c r="L3475" s="38">
        <f t="shared" si="230"/>
        <v>293192</v>
      </c>
      <c r="M3475" t="str">
        <f t="shared" si="231"/>
        <v/>
      </c>
    </row>
    <row r="3476" spans="1:19" hidden="1" outlineLevel="1">
      <c r="B3476" s="33">
        <v>45033</v>
      </c>
      <c r="C3476" s="34" t="s">
        <v>5145</v>
      </c>
      <c r="D3476" s="34" t="s">
        <v>2256</v>
      </c>
      <c r="E3476" s="34" t="s">
        <v>3470</v>
      </c>
      <c r="F3476" s="35">
        <v>622160</v>
      </c>
      <c r="G3476" s="36" t="s">
        <v>2255</v>
      </c>
      <c r="H3476" s="35">
        <v>62216</v>
      </c>
      <c r="I3476" s="34" t="s">
        <v>2308</v>
      </c>
      <c r="J3476" s="34" t="s">
        <v>2309</v>
      </c>
      <c r="K3476" s="50">
        <f t="shared" si="229"/>
        <v>22217</v>
      </c>
      <c r="L3476" s="38">
        <f t="shared" si="230"/>
        <v>684376</v>
      </c>
      <c r="M3476" t="str">
        <f t="shared" si="231"/>
        <v/>
      </c>
    </row>
    <row r="3477" spans="1:19" hidden="1" collapsed="1">
      <c r="B3477" s="33">
        <v>44933</v>
      </c>
      <c r="C3477" s="34" t="s">
        <v>6193</v>
      </c>
      <c r="D3477" s="34" t="s">
        <v>2256</v>
      </c>
      <c r="E3477" s="34" t="s">
        <v>7709</v>
      </c>
      <c r="F3477" s="35">
        <v>1730400</v>
      </c>
      <c r="G3477" s="36" t="s">
        <v>2255</v>
      </c>
      <c r="H3477" s="35">
        <v>173040</v>
      </c>
      <c r="I3477" s="34" t="s">
        <v>7710</v>
      </c>
      <c r="J3477" s="34" t="s">
        <v>7711</v>
      </c>
      <c r="K3477" s="50">
        <f t="shared" si="229"/>
        <v>858</v>
      </c>
      <c r="L3477" s="38">
        <f t="shared" si="230"/>
        <v>1903440</v>
      </c>
      <c r="M3477" t="str">
        <f t="shared" si="231"/>
        <v/>
      </c>
      <c r="R3477" s="38">
        <f>+L3477-Q3477</f>
        <v>1903440</v>
      </c>
    </row>
    <row r="3478" spans="1:19" hidden="1" outlineLevel="1">
      <c r="B3478" s="33">
        <v>45033</v>
      </c>
      <c r="C3478" s="34" t="s">
        <v>5147</v>
      </c>
      <c r="D3478" s="34" t="s">
        <v>2256</v>
      </c>
      <c r="E3478" s="34" t="s">
        <v>3966</v>
      </c>
      <c r="F3478" s="35">
        <v>1989925</v>
      </c>
      <c r="G3478" s="36" t="s">
        <v>2255</v>
      </c>
      <c r="H3478" s="35">
        <v>198993</v>
      </c>
      <c r="I3478" s="34" t="s">
        <v>2265</v>
      </c>
      <c r="J3478" s="34" t="s">
        <v>2266</v>
      </c>
      <c r="K3478" s="50">
        <f t="shared" si="229"/>
        <v>22222</v>
      </c>
      <c r="L3478" s="38">
        <f t="shared" si="230"/>
        <v>2188918</v>
      </c>
      <c r="M3478" t="str">
        <f t="shared" si="231"/>
        <v/>
      </c>
    </row>
    <row r="3479" spans="1:19" hidden="1" outlineLevel="1">
      <c r="B3479" s="33">
        <v>45033</v>
      </c>
      <c r="C3479" s="34" t="s">
        <v>5148</v>
      </c>
      <c r="D3479" s="34" t="s">
        <v>2256</v>
      </c>
      <c r="E3479" s="34" t="s">
        <v>2333</v>
      </c>
      <c r="F3479" s="35">
        <v>664523</v>
      </c>
      <c r="G3479" s="36" t="s">
        <v>2255</v>
      </c>
      <c r="H3479" s="35">
        <v>66452</v>
      </c>
      <c r="I3479" s="34" t="s">
        <v>2308</v>
      </c>
      <c r="J3479" s="34" t="s">
        <v>2309</v>
      </c>
      <c r="K3479" s="50">
        <f t="shared" si="229"/>
        <v>22223</v>
      </c>
      <c r="L3479" s="38">
        <f t="shared" si="230"/>
        <v>730975</v>
      </c>
      <c r="M3479" t="str">
        <f t="shared" si="231"/>
        <v/>
      </c>
    </row>
    <row r="3480" spans="1:19" hidden="1" outlineLevel="1">
      <c r="B3480" s="33">
        <v>45033</v>
      </c>
      <c r="C3480" s="34" t="s">
        <v>5149</v>
      </c>
      <c r="D3480" s="34" t="s">
        <v>2256</v>
      </c>
      <c r="E3480" s="34" t="s">
        <v>3387</v>
      </c>
      <c r="F3480" s="35">
        <v>1358526</v>
      </c>
      <c r="G3480" s="36" t="s">
        <v>2255</v>
      </c>
      <c r="H3480" s="35">
        <v>135853</v>
      </c>
      <c r="I3480" s="34" t="s">
        <v>2308</v>
      </c>
      <c r="J3480" s="34" t="s">
        <v>2309</v>
      </c>
      <c r="K3480" s="50">
        <f t="shared" si="229"/>
        <v>22224</v>
      </c>
      <c r="L3480" s="38">
        <f t="shared" si="230"/>
        <v>1494379</v>
      </c>
      <c r="M3480" t="str">
        <f t="shared" si="231"/>
        <v/>
      </c>
    </row>
    <row r="3481" spans="1:19" hidden="1" outlineLevel="1">
      <c r="B3481" s="33">
        <v>45033</v>
      </c>
      <c r="C3481" s="34" t="s">
        <v>5150</v>
      </c>
      <c r="D3481" s="34" t="s">
        <v>2256</v>
      </c>
      <c r="E3481" s="34" t="s">
        <v>2337</v>
      </c>
      <c r="F3481" s="35">
        <v>438900</v>
      </c>
      <c r="G3481" s="36" t="s">
        <v>2255</v>
      </c>
      <c r="H3481" s="35">
        <v>43890</v>
      </c>
      <c r="I3481" s="34" t="s">
        <v>2308</v>
      </c>
      <c r="J3481" s="34" t="s">
        <v>2309</v>
      </c>
      <c r="K3481" s="50">
        <f t="shared" si="229"/>
        <v>22225</v>
      </c>
      <c r="L3481" s="38">
        <f t="shared" si="230"/>
        <v>482790</v>
      </c>
      <c r="M3481" t="str">
        <f t="shared" si="231"/>
        <v/>
      </c>
    </row>
    <row r="3482" spans="1:19" hidden="1" outlineLevel="1">
      <c r="B3482" s="33">
        <v>45033</v>
      </c>
      <c r="C3482" s="34" t="s">
        <v>5151</v>
      </c>
      <c r="D3482" s="34" t="s">
        <v>2256</v>
      </c>
      <c r="E3482" s="34" t="s">
        <v>3694</v>
      </c>
      <c r="F3482" s="35">
        <v>1541380</v>
      </c>
      <c r="G3482" s="36" t="s">
        <v>2255</v>
      </c>
      <c r="H3482" s="35">
        <v>154138</v>
      </c>
      <c r="I3482" s="34" t="s">
        <v>3694</v>
      </c>
      <c r="J3482" s="34" t="s">
        <v>3695</v>
      </c>
      <c r="K3482" s="50">
        <f t="shared" si="229"/>
        <v>22228</v>
      </c>
      <c r="L3482" s="38">
        <f t="shared" si="230"/>
        <v>1695518</v>
      </c>
      <c r="M3482" t="str">
        <f t="shared" si="231"/>
        <v/>
      </c>
    </row>
    <row r="3483" spans="1:19" hidden="1" outlineLevel="1">
      <c r="B3483" s="33">
        <v>45033</v>
      </c>
      <c r="C3483" s="34" t="s">
        <v>5152</v>
      </c>
      <c r="D3483" s="34" t="s">
        <v>2256</v>
      </c>
      <c r="E3483" s="34" t="s">
        <v>3742</v>
      </c>
      <c r="F3483" s="35">
        <v>440586</v>
      </c>
      <c r="G3483" s="36" t="s">
        <v>2255</v>
      </c>
      <c r="H3483" s="35">
        <v>44059</v>
      </c>
      <c r="I3483" s="34" t="s">
        <v>2308</v>
      </c>
      <c r="J3483" s="34" t="s">
        <v>2309</v>
      </c>
      <c r="K3483" s="50">
        <f t="shared" si="229"/>
        <v>22233</v>
      </c>
      <c r="L3483" s="38">
        <f t="shared" si="230"/>
        <v>484645</v>
      </c>
      <c r="M3483" t="str">
        <f t="shared" si="231"/>
        <v/>
      </c>
    </row>
    <row r="3484" spans="1:19" hidden="1" collapsed="1">
      <c r="B3484" s="33">
        <v>44939</v>
      </c>
      <c r="C3484" s="34" t="s">
        <v>5244</v>
      </c>
      <c r="D3484" s="34" t="s">
        <v>2256</v>
      </c>
      <c r="E3484" s="34" t="s">
        <v>7188</v>
      </c>
      <c r="F3484" s="35">
        <v>1764000</v>
      </c>
      <c r="G3484" s="36" t="s">
        <v>2255</v>
      </c>
      <c r="H3484" s="35">
        <v>176400</v>
      </c>
      <c r="I3484" s="34" t="s">
        <v>2360</v>
      </c>
      <c r="J3484" s="34" t="s">
        <v>7172</v>
      </c>
      <c r="K3484" s="50">
        <f t="shared" si="229"/>
        <v>1486</v>
      </c>
      <c r="L3484" s="38">
        <f t="shared" si="230"/>
        <v>1940400</v>
      </c>
      <c r="M3484" t="str">
        <f t="shared" si="231"/>
        <v/>
      </c>
      <c r="R3484" s="38">
        <f>+L3484-Q3484</f>
        <v>1940400</v>
      </c>
    </row>
    <row r="3485" spans="1:19" s="75" customFormat="1" hidden="1" outlineLevel="1">
      <c r="A3485"/>
      <c r="B3485" s="33">
        <v>45033</v>
      </c>
      <c r="C3485" s="34" t="s">
        <v>5154</v>
      </c>
      <c r="D3485" s="34" t="s">
        <v>2256</v>
      </c>
      <c r="E3485" s="34" t="s">
        <v>2500</v>
      </c>
      <c r="F3485" s="35">
        <v>1764000</v>
      </c>
      <c r="G3485" s="36" t="s">
        <v>2255</v>
      </c>
      <c r="H3485" s="35">
        <v>176400</v>
      </c>
      <c r="I3485" s="34" t="s">
        <v>2500</v>
      </c>
      <c r="J3485" s="34" t="s">
        <v>2501</v>
      </c>
      <c r="K3485" s="50">
        <f t="shared" si="229"/>
        <v>22236</v>
      </c>
      <c r="L3485" s="38">
        <f t="shared" si="230"/>
        <v>1940400</v>
      </c>
      <c r="M3485" t="str">
        <f t="shared" si="231"/>
        <v/>
      </c>
      <c r="N3485"/>
      <c r="O3485"/>
      <c r="P3485"/>
      <c r="Q3485"/>
      <c r="R3485"/>
      <c r="S3485"/>
    </row>
    <row r="3486" spans="1:19" s="75" customFormat="1" hidden="1" outlineLevel="1">
      <c r="A3486"/>
      <c r="B3486" s="33">
        <v>45033</v>
      </c>
      <c r="C3486" s="34" t="s">
        <v>5155</v>
      </c>
      <c r="D3486" s="34" t="s">
        <v>2256</v>
      </c>
      <c r="E3486" s="34" t="s">
        <v>2500</v>
      </c>
      <c r="F3486" s="35">
        <v>1622770</v>
      </c>
      <c r="G3486" s="36" t="s">
        <v>2255</v>
      </c>
      <c r="H3486" s="35">
        <v>162277</v>
      </c>
      <c r="I3486" s="34" t="s">
        <v>2500</v>
      </c>
      <c r="J3486" s="34" t="s">
        <v>2501</v>
      </c>
      <c r="K3486" s="50">
        <f t="shared" si="229"/>
        <v>22237</v>
      </c>
      <c r="L3486" s="38">
        <f t="shared" si="230"/>
        <v>1785047</v>
      </c>
      <c r="M3486" t="str">
        <f t="shared" si="231"/>
        <v/>
      </c>
      <c r="N3486"/>
      <c r="O3486"/>
      <c r="P3486"/>
      <c r="Q3486"/>
      <c r="R3486"/>
      <c r="S3486"/>
    </row>
    <row r="3487" spans="1:19" s="75" customFormat="1" hidden="1" outlineLevel="1">
      <c r="A3487"/>
      <c r="B3487" s="33">
        <v>45033</v>
      </c>
      <c r="C3487" s="34" t="s">
        <v>5156</v>
      </c>
      <c r="D3487" s="34" t="s">
        <v>2256</v>
      </c>
      <c r="E3487" s="34" t="s">
        <v>3479</v>
      </c>
      <c r="F3487" s="35">
        <v>519120</v>
      </c>
      <c r="G3487" s="36" t="s">
        <v>2255</v>
      </c>
      <c r="H3487" s="35">
        <v>51912</v>
      </c>
      <c r="I3487" s="34" t="s">
        <v>2308</v>
      </c>
      <c r="J3487" s="34" t="s">
        <v>2309</v>
      </c>
      <c r="K3487" s="50">
        <f t="shared" si="229"/>
        <v>22238</v>
      </c>
      <c r="L3487" s="38">
        <f t="shared" si="230"/>
        <v>571032</v>
      </c>
      <c r="M3487" t="str">
        <f t="shared" si="231"/>
        <v/>
      </c>
      <c r="N3487"/>
      <c r="O3487"/>
      <c r="P3487"/>
      <c r="Q3487"/>
      <c r="R3487"/>
      <c r="S3487"/>
    </row>
    <row r="3488" spans="1:19" hidden="1" collapsed="1">
      <c r="B3488" s="33">
        <v>44963</v>
      </c>
      <c r="C3488" s="34" t="s">
        <v>8163</v>
      </c>
      <c r="D3488" s="34" t="s">
        <v>2256</v>
      </c>
      <c r="E3488" s="34" t="s">
        <v>8164</v>
      </c>
      <c r="F3488" s="35">
        <v>1844890</v>
      </c>
      <c r="G3488" s="36" t="s">
        <v>2255</v>
      </c>
      <c r="H3488" s="35">
        <v>184489</v>
      </c>
      <c r="I3488" s="34" t="s">
        <v>7127</v>
      </c>
      <c r="J3488" s="34" t="s">
        <v>8157</v>
      </c>
      <c r="K3488" s="50">
        <f t="shared" si="229"/>
        <v>3045</v>
      </c>
      <c r="L3488" s="38">
        <f t="shared" si="230"/>
        <v>2029379</v>
      </c>
      <c r="M3488" t="str">
        <f t="shared" si="231"/>
        <v/>
      </c>
      <c r="R3488" s="38">
        <f>+L3488-Q3488</f>
        <v>2029379</v>
      </c>
    </row>
    <row r="3489" spans="1:19" hidden="1" outlineLevel="1">
      <c r="B3489" s="33">
        <v>45033</v>
      </c>
      <c r="C3489" s="34" t="s">
        <v>5158</v>
      </c>
      <c r="D3489" s="34" t="s">
        <v>2256</v>
      </c>
      <c r="E3489" s="34" t="s">
        <v>2369</v>
      </c>
      <c r="F3489" s="35">
        <v>518112</v>
      </c>
      <c r="G3489" s="36" t="s">
        <v>2255</v>
      </c>
      <c r="H3489" s="35">
        <v>51811</v>
      </c>
      <c r="I3489" s="34" t="s">
        <v>2308</v>
      </c>
      <c r="J3489" s="34" t="s">
        <v>2309</v>
      </c>
      <c r="K3489" s="50">
        <f t="shared" ref="K3489:K3552" si="232">+C3489*1</f>
        <v>22240</v>
      </c>
      <c r="L3489" s="38">
        <f t="shared" si="230"/>
        <v>569923</v>
      </c>
      <c r="M3489" t="str">
        <f t="shared" si="231"/>
        <v/>
      </c>
    </row>
    <row r="3490" spans="1:19" hidden="1" collapsed="1">
      <c r="B3490" s="33">
        <v>45041</v>
      </c>
      <c r="C3490" s="34" t="s">
        <v>7497</v>
      </c>
      <c r="D3490" s="34" t="s">
        <v>2256</v>
      </c>
      <c r="E3490" s="34" t="s">
        <v>2532</v>
      </c>
      <c r="F3490" s="35">
        <v>1853250</v>
      </c>
      <c r="G3490" s="36" t="s">
        <v>2255</v>
      </c>
      <c r="H3490" s="35">
        <v>185325</v>
      </c>
      <c r="I3490" s="34" t="s">
        <v>2532</v>
      </c>
      <c r="J3490" s="34" t="s">
        <v>7458</v>
      </c>
      <c r="K3490" s="50">
        <f t="shared" si="232"/>
        <v>23769</v>
      </c>
      <c r="L3490" s="38">
        <f t="shared" si="230"/>
        <v>2038575</v>
      </c>
      <c r="M3490" t="str">
        <f t="shared" si="231"/>
        <v/>
      </c>
      <c r="R3490" s="38">
        <f>+L3490-Q3490</f>
        <v>2038575</v>
      </c>
    </row>
    <row r="3491" spans="1:19" s="75" customFormat="1" hidden="1" outlineLevel="1">
      <c r="A3491"/>
      <c r="B3491" s="33">
        <v>45033</v>
      </c>
      <c r="C3491" s="34" t="s">
        <v>5159</v>
      </c>
      <c r="D3491" s="34" t="s">
        <v>2256</v>
      </c>
      <c r="E3491" s="34" t="s">
        <v>3827</v>
      </c>
      <c r="F3491" s="35">
        <v>3154074</v>
      </c>
      <c r="G3491" s="36" t="s">
        <v>2255</v>
      </c>
      <c r="H3491" s="35">
        <v>315407</v>
      </c>
      <c r="I3491" s="34" t="s">
        <v>2265</v>
      </c>
      <c r="J3491" s="34" t="s">
        <v>2266</v>
      </c>
      <c r="K3491" s="50">
        <f t="shared" si="232"/>
        <v>22250</v>
      </c>
      <c r="L3491" s="38">
        <f t="shared" si="230"/>
        <v>3469481</v>
      </c>
      <c r="M3491" t="str">
        <f t="shared" si="231"/>
        <v/>
      </c>
      <c r="N3491"/>
      <c r="O3491"/>
      <c r="P3491"/>
      <c r="Q3491"/>
      <c r="R3491"/>
      <c r="S3491"/>
    </row>
    <row r="3492" spans="1:19" s="75" customFormat="1" hidden="1" outlineLevel="1">
      <c r="A3492"/>
      <c r="B3492" s="33">
        <v>45033</v>
      </c>
      <c r="C3492" s="34" t="s">
        <v>5160</v>
      </c>
      <c r="D3492" s="34" t="s">
        <v>2256</v>
      </c>
      <c r="E3492" s="34" t="s">
        <v>2426</v>
      </c>
      <c r="F3492" s="35">
        <v>888460</v>
      </c>
      <c r="G3492" s="36" t="s">
        <v>2255</v>
      </c>
      <c r="H3492" s="35">
        <v>88846</v>
      </c>
      <c r="I3492" s="34" t="s">
        <v>2426</v>
      </c>
      <c r="J3492" s="34" t="s">
        <v>2427</v>
      </c>
      <c r="K3492" s="50">
        <f t="shared" si="232"/>
        <v>22301</v>
      </c>
      <c r="L3492" s="38">
        <f t="shared" si="230"/>
        <v>977306</v>
      </c>
      <c r="M3492" t="str">
        <f t="shared" si="231"/>
        <v/>
      </c>
      <c r="N3492"/>
      <c r="O3492"/>
      <c r="P3492"/>
      <c r="Q3492"/>
      <c r="R3492"/>
      <c r="S3492"/>
    </row>
    <row r="3493" spans="1:19" hidden="1" collapsed="1">
      <c r="B3493" s="33">
        <v>44937</v>
      </c>
      <c r="C3493" s="34" t="s">
        <v>8018</v>
      </c>
      <c r="D3493" s="34" t="s">
        <v>2256</v>
      </c>
      <c r="E3493" s="34" t="s">
        <v>8019</v>
      </c>
      <c r="F3493" s="35">
        <v>1906478</v>
      </c>
      <c r="G3493" s="36" t="s">
        <v>2255</v>
      </c>
      <c r="H3493" s="35">
        <v>190648</v>
      </c>
      <c r="I3493" s="34" t="s">
        <v>8013</v>
      </c>
      <c r="J3493" s="34" t="s">
        <v>8014</v>
      </c>
      <c r="K3493" s="50">
        <f t="shared" si="232"/>
        <v>1088</v>
      </c>
      <c r="L3493" s="38">
        <f t="shared" si="230"/>
        <v>2097126</v>
      </c>
      <c r="M3493" t="str">
        <f t="shared" si="231"/>
        <v/>
      </c>
      <c r="R3493" s="38">
        <f>+L3493-Q3493</f>
        <v>2097126</v>
      </c>
    </row>
    <row r="3494" spans="1:19" hidden="1">
      <c r="B3494" s="33">
        <v>45017</v>
      </c>
      <c r="C3494" s="34" t="s">
        <v>7588</v>
      </c>
      <c r="D3494" s="34" t="s">
        <v>2256</v>
      </c>
      <c r="E3494" s="34" t="s">
        <v>7589</v>
      </c>
      <c r="F3494" s="35">
        <v>1924970</v>
      </c>
      <c r="G3494" s="36" t="s">
        <v>2255</v>
      </c>
      <c r="H3494" s="35">
        <v>192497</v>
      </c>
      <c r="I3494" s="34" t="s">
        <v>7118</v>
      </c>
      <c r="J3494" s="34" t="s">
        <v>7559</v>
      </c>
      <c r="K3494" s="50">
        <f t="shared" si="232"/>
        <v>19108</v>
      </c>
      <c r="L3494" s="38">
        <f t="shared" si="230"/>
        <v>2117467</v>
      </c>
      <c r="M3494" t="str">
        <f t="shared" si="231"/>
        <v/>
      </c>
      <c r="R3494" s="38">
        <f>+L3494-Q3494</f>
        <v>2117467</v>
      </c>
    </row>
    <row r="3495" spans="1:19" s="75" customFormat="1" hidden="1" outlineLevel="1">
      <c r="A3495"/>
      <c r="B3495" s="33">
        <v>45033</v>
      </c>
      <c r="C3495" s="34" t="s">
        <v>5163</v>
      </c>
      <c r="D3495" s="34" t="s">
        <v>2256</v>
      </c>
      <c r="E3495" s="34" t="s">
        <v>5164</v>
      </c>
      <c r="F3495" s="35">
        <v>888460</v>
      </c>
      <c r="G3495" s="36" t="s">
        <v>2255</v>
      </c>
      <c r="H3495" s="35">
        <v>88846</v>
      </c>
      <c r="I3495" s="34" t="s">
        <v>5164</v>
      </c>
      <c r="J3495" s="34" t="s">
        <v>5165</v>
      </c>
      <c r="K3495" s="50">
        <f t="shared" si="232"/>
        <v>22305</v>
      </c>
      <c r="L3495" s="38">
        <f t="shared" si="230"/>
        <v>977306</v>
      </c>
      <c r="M3495" t="str">
        <f t="shared" si="231"/>
        <v/>
      </c>
      <c r="N3495"/>
      <c r="O3495"/>
      <c r="P3495"/>
      <c r="Q3495"/>
      <c r="R3495"/>
      <c r="S3495"/>
    </row>
    <row r="3496" spans="1:19" hidden="1" collapsed="1">
      <c r="B3496" s="33">
        <v>44974</v>
      </c>
      <c r="C3496" s="34" t="s">
        <v>8074</v>
      </c>
      <c r="D3496" s="34" t="s">
        <v>2256</v>
      </c>
      <c r="E3496" s="34" t="s">
        <v>8075</v>
      </c>
      <c r="F3496" s="35">
        <v>1924970</v>
      </c>
      <c r="G3496" s="36" t="s">
        <v>2255</v>
      </c>
      <c r="H3496" s="35">
        <v>192497</v>
      </c>
      <c r="I3496" s="34" t="s">
        <v>8061</v>
      </c>
      <c r="J3496" s="34" t="s">
        <v>8062</v>
      </c>
      <c r="K3496" s="50">
        <f t="shared" si="232"/>
        <v>6654</v>
      </c>
      <c r="L3496" s="38">
        <f t="shared" si="230"/>
        <v>2117467</v>
      </c>
      <c r="M3496" t="str">
        <f t="shared" si="231"/>
        <v/>
      </c>
      <c r="R3496" s="38">
        <f>+L3496-Q3496</f>
        <v>2117467</v>
      </c>
    </row>
    <row r="3497" spans="1:19" s="75" customFormat="1" hidden="1" outlineLevel="1">
      <c r="A3497"/>
      <c r="B3497" s="33">
        <v>45033</v>
      </c>
      <c r="C3497" s="34" t="s">
        <v>5168</v>
      </c>
      <c r="D3497" s="34" t="s">
        <v>2256</v>
      </c>
      <c r="E3497" s="34" t="s">
        <v>4818</v>
      </c>
      <c r="F3497" s="35">
        <v>618065</v>
      </c>
      <c r="G3497" s="36" t="s">
        <v>2255</v>
      </c>
      <c r="H3497" s="35">
        <v>61807</v>
      </c>
      <c r="I3497" s="34" t="s">
        <v>2475</v>
      </c>
      <c r="J3497" s="34" t="s">
        <v>2476</v>
      </c>
      <c r="K3497" s="50">
        <f t="shared" si="232"/>
        <v>22308</v>
      </c>
      <c r="L3497" s="38">
        <f t="shared" si="230"/>
        <v>679872</v>
      </c>
      <c r="M3497" t="str">
        <f t="shared" si="231"/>
        <v/>
      </c>
      <c r="N3497"/>
      <c r="O3497"/>
      <c r="P3497"/>
      <c r="Q3497"/>
      <c r="R3497"/>
      <c r="S3497"/>
    </row>
    <row r="3498" spans="1:19" s="75" customFormat="1" hidden="1" outlineLevel="1">
      <c r="A3498"/>
      <c r="B3498" s="33">
        <v>45033</v>
      </c>
      <c r="C3498" s="34" t="s">
        <v>5169</v>
      </c>
      <c r="D3498" s="34" t="s">
        <v>2256</v>
      </c>
      <c r="E3498" s="34" t="s">
        <v>2932</v>
      </c>
      <c r="F3498" s="35">
        <v>424200</v>
      </c>
      <c r="G3498" s="36" t="s">
        <v>2255</v>
      </c>
      <c r="H3498" s="35">
        <v>42420</v>
      </c>
      <c r="I3498" s="34" t="s">
        <v>2932</v>
      </c>
      <c r="J3498" s="34" t="s">
        <v>2933</v>
      </c>
      <c r="K3498" s="50">
        <f t="shared" si="232"/>
        <v>22310</v>
      </c>
      <c r="L3498" s="38">
        <f t="shared" si="230"/>
        <v>466620</v>
      </c>
      <c r="M3498" t="str">
        <f t="shared" si="231"/>
        <v/>
      </c>
      <c r="N3498"/>
      <c r="O3498"/>
      <c r="P3498"/>
      <c r="Q3498"/>
      <c r="R3498"/>
      <c r="S3498"/>
    </row>
    <row r="3499" spans="1:19" s="75" customFormat="1" hidden="1" collapsed="1">
      <c r="A3499"/>
      <c r="B3499" s="33">
        <v>44933</v>
      </c>
      <c r="C3499" s="34" t="s">
        <v>8133</v>
      </c>
      <c r="D3499" s="34" t="s">
        <v>2256</v>
      </c>
      <c r="E3499" s="34" t="s">
        <v>8134</v>
      </c>
      <c r="F3499" s="35">
        <v>1924970</v>
      </c>
      <c r="G3499" s="36" t="s">
        <v>2255</v>
      </c>
      <c r="H3499" s="35">
        <v>192497</v>
      </c>
      <c r="I3499" s="34" t="s">
        <v>8129</v>
      </c>
      <c r="J3499" s="34" t="s">
        <v>8130</v>
      </c>
      <c r="K3499" s="50">
        <f t="shared" si="232"/>
        <v>860</v>
      </c>
      <c r="L3499" s="38">
        <f t="shared" si="230"/>
        <v>2117467</v>
      </c>
      <c r="M3499" t="str">
        <f t="shared" si="231"/>
        <v/>
      </c>
      <c r="N3499"/>
      <c r="O3499"/>
      <c r="P3499"/>
      <c r="Q3499"/>
      <c r="R3499" s="38">
        <f>+L3499-Q3499</f>
        <v>2117467</v>
      </c>
      <c r="S3499"/>
    </row>
    <row r="3500" spans="1:19" hidden="1" outlineLevel="1">
      <c r="B3500" s="33">
        <v>45034</v>
      </c>
      <c r="C3500" s="34" t="s">
        <v>5171</v>
      </c>
      <c r="D3500" s="34" t="s">
        <v>5172</v>
      </c>
      <c r="E3500" s="34" t="s">
        <v>5173</v>
      </c>
      <c r="F3500" s="35">
        <v>-169248</v>
      </c>
      <c r="G3500" s="36" t="s">
        <v>2255</v>
      </c>
      <c r="H3500" s="35">
        <v>-16925</v>
      </c>
      <c r="I3500" s="34" t="s">
        <v>2617</v>
      </c>
      <c r="J3500" s="34" t="s">
        <v>2618</v>
      </c>
      <c r="K3500">
        <f t="shared" si="232"/>
        <v>376</v>
      </c>
      <c r="L3500" s="38">
        <f t="shared" si="230"/>
        <v>-186173</v>
      </c>
      <c r="M3500" t="str">
        <f t="shared" si="231"/>
        <v>HT</v>
      </c>
      <c r="Q3500" t="e">
        <f>+VLOOKUP(K3500,'22.04.2023'!O$182:P$408,2,0)</f>
        <v>#N/A</v>
      </c>
    </row>
    <row r="3501" spans="1:19" hidden="1" outlineLevel="1">
      <c r="B3501" s="33">
        <v>45034</v>
      </c>
      <c r="C3501" s="34" t="s">
        <v>6966</v>
      </c>
      <c r="D3501" s="34" t="s">
        <v>3460</v>
      </c>
      <c r="E3501" s="34" t="s">
        <v>6967</v>
      </c>
      <c r="F3501" s="35">
        <v>-700329</v>
      </c>
      <c r="G3501" s="36" t="s">
        <v>2255</v>
      </c>
      <c r="H3501" s="35">
        <v>-70033</v>
      </c>
      <c r="I3501" s="34" t="s">
        <v>2308</v>
      </c>
      <c r="J3501" s="34" t="s">
        <v>2309</v>
      </c>
      <c r="K3501">
        <f t="shared" si="232"/>
        <v>14432</v>
      </c>
      <c r="L3501" s="38">
        <f t="shared" si="230"/>
        <v>-770362</v>
      </c>
      <c r="M3501" t="str">
        <f t="shared" si="231"/>
        <v>HT</v>
      </c>
      <c r="Q3501" t="e">
        <f>+VLOOKUP(K3501,'22.04.2023'!O$182:P$408,2,0)</f>
        <v>#N/A</v>
      </c>
    </row>
    <row r="3502" spans="1:19" s="75" customFormat="1" hidden="1" outlineLevel="1">
      <c r="A3502"/>
      <c r="B3502" s="33">
        <v>45034</v>
      </c>
      <c r="C3502" s="34" t="s">
        <v>6968</v>
      </c>
      <c r="D3502" s="34" t="s">
        <v>3460</v>
      </c>
      <c r="E3502" s="34" t="s">
        <v>6969</v>
      </c>
      <c r="F3502" s="35">
        <v>-926951</v>
      </c>
      <c r="G3502" s="36" t="s">
        <v>2255</v>
      </c>
      <c r="H3502" s="35">
        <v>-92695</v>
      </c>
      <c r="I3502" s="34" t="s">
        <v>2308</v>
      </c>
      <c r="J3502" s="34" t="s">
        <v>2309</v>
      </c>
      <c r="K3502">
        <f t="shared" si="232"/>
        <v>14473</v>
      </c>
      <c r="L3502" s="38">
        <f t="shared" si="230"/>
        <v>-1019646</v>
      </c>
      <c r="M3502" t="str">
        <f t="shared" si="231"/>
        <v>HT</v>
      </c>
      <c r="N3502"/>
      <c r="O3502"/>
      <c r="P3502"/>
      <c r="Q3502" t="e">
        <f>+VLOOKUP(K3502,'22.04.2023'!O$182:P$408,2,0)</f>
        <v>#N/A</v>
      </c>
      <c r="R3502"/>
      <c r="S3502"/>
    </row>
    <row r="3503" spans="1:19" hidden="1" outlineLevel="1">
      <c r="B3503" s="33">
        <v>45034</v>
      </c>
      <c r="C3503" s="34" t="s">
        <v>6970</v>
      </c>
      <c r="D3503" s="34" t="s">
        <v>3460</v>
      </c>
      <c r="E3503" s="34" t="s">
        <v>6971</v>
      </c>
      <c r="F3503" s="35">
        <v>-807183</v>
      </c>
      <c r="G3503" s="36" t="s">
        <v>2255</v>
      </c>
      <c r="H3503" s="35">
        <v>-80718</v>
      </c>
      <c r="I3503" s="34" t="s">
        <v>2308</v>
      </c>
      <c r="J3503" s="34" t="s">
        <v>2309</v>
      </c>
      <c r="K3503">
        <f t="shared" si="232"/>
        <v>14487</v>
      </c>
      <c r="L3503" s="38">
        <f t="shared" si="230"/>
        <v>-887901</v>
      </c>
      <c r="M3503" t="str">
        <f t="shared" si="231"/>
        <v>HT</v>
      </c>
      <c r="Q3503" t="e">
        <f>+VLOOKUP(K3503,'22.04.2023'!O$182:P$408,2,0)</f>
        <v>#N/A</v>
      </c>
    </row>
    <row r="3504" spans="1:19" hidden="1" outlineLevel="1">
      <c r="B3504" s="33">
        <v>45034</v>
      </c>
      <c r="C3504" s="34" t="s">
        <v>6972</v>
      </c>
      <c r="D3504" s="34" t="s">
        <v>3460</v>
      </c>
      <c r="E3504" s="34" t="s">
        <v>6973</v>
      </c>
      <c r="F3504" s="35">
        <v>-456787</v>
      </c>
      <c r="G3504" s="36" t="s">
        <v>2255</v>
      </c>
      <c r="H3504" s="35">
        <v>-45679</v>
      </c>
      <c r="I3504" s="34" t="s">
        <v>2308</v>
      </c>
      <c r="J3504" s="34" t="s">
        <v>2309</v>
      </c>
      <c r="K3504">
        <f t="shared" si="232"/>
        <v>14496</v>
      </c>
      <c r="L3504" s="38">
        <f t="shared" si="230"/>
        <v>-502466</v>
      </c>
      <c r="M3504" t="str">
        <f t="shared" si="231"/>
        <v>HT</v>
      </c>
      <c r="Q3504" t="e">
        <f>+VLOOKUP(K3504,'22.04.2023'!O$182:P$408,2,0)</f>
        <v>#N/A</v>
      </c>
    </row>
    <row r="3505" spans="1:19" hidden="1" outlineLevel="1">
      <c r="B3505" s="33">
        <v>45034</v>
      </c>
      <c r="C3505" s="34" t="s">
        <v>5174</v>
      </c>
      <c r="D3505" s="34" t="s">
        <v>3460</v>
      </c>
      <c r="E3505" s="34" t="s">
        <v>5175</v>
      </c>
      <c r="F3505" s="35">
        <v>-392922</v>
      </c>
      <c r="G3505" s="36" t="s">
        <v>2255</v>
      </c>
      <c r="H3505" s="35">
        <v>-39292</v>
      </c>
      <c r="I3505" s="34" t="s">
        <v>2308</v>
      </c>
      <c r="J3505" s="34" t="s">
        <v>2309</v>
      </c>
      <c r="K3505">
        <f t="shared" si="232"/>
        <v>14523</v>
      </c>
      <c r="L3505" s="38">
        <f t="shared" si="230"/>
        <v>-432214</v>
      </c>
      <c r="M3505" t="str">
        <f t="shared" si="231"/>
        <v>HT</v>
      </c>
      <c r="Q3505" t="e">
        <f>+VLOOKUP(K3505,'22.04.2023'!O$182:P$408,2,0)</f>
        <v>#N/A</v>
      </c>
    </row>
    <row r="3506" spans="1:19" hidden="1" collapsed="1">
      <c r="B3506" s="33">
        <v>45033</v>
      </c>
      <c r="C3506" s="34" t="s">
        <v>8172</v>
      </c>
      <c r="D3506" s="34" t="s">
        <v>2256</v>
      </c>
      <c r="E3506" s="34" t="s">
        <v>7127</v>
      </c>
      <c r="F3506" s="35">
        <v>1989925</v>
      </c>
      <c r="G3506" s="36" t="s">
        <v>2255</v>
      </c>
      <c r="H3506" s="35">
        <v>198993</v>
      </c>
      <c r="I3506" s="34" t="s">
        <v>7127</v>
      </c>
      <c r="J3506" s="34" t="s">
        <v>8157</v>
      </c>
      <c r="K3506" s="50">
        <f t="shared" si="232"/>
        <v>22303</v>
      </c>
      <c r="L3506" s="38">
        <f t="shared" si="230"/>
        <v>2188918</v>
      </c>
      <c r="M3506" t="str">
        <f t="shared" si="231"/>
        <v/>
      </c>
      <c r="R3506" s="38">
        <f>+L3506-Q3506</f>
        <v>2188918</v>
      </c>
    </row>
    <row r="3507" spans="1:19" s="75" customFormat="1" hidden="1">
      <c r="A3507"/>
      <c r="B3507" s="33">
        <v>44970</v>
      </c>
      <c r="C3507" s="34" t="s">
        <v>8264</v>
      </c>
      <c r="D3507" s="34" t="s">
        <v>2256</v>
      </c>
      <c r="E3507" s="34" t="s">
        <v>8265</v>
      </c>
      <c r="F3507" s="35">
        <v>2035950</v>
      </c>
      <c r="G3507" s="36" t="s">
        <v>2255</v>
      </c>
      <c r="H3507" s="35">
        <v>203595</v>
      </c>
      <c r="I3507" s="34" t="s">
        <v>8254</v>
      </c>
      <c r="J3507" s="34" t="s">
        <v>8255</v>
      </c>
      <c r="K3507" s="50">
        <f t="shared" si="232"/>
        <v>3957</v>
      </c>
      <c r="L3507" s="38">
        <f t="shared" si="230"/>
        <v>2239545</v>
      </c>
      <c r="M3507" t="str">
        <f t="shared" si="231"/>
        <v/>
      </c>
      <c r="N3507"/>
      <c r="O3507"/>
      <c r="P3507"/>
      <c r="Q3507"/>
      <c r="R3507" s="38">
        <f>+L3507-Q3507</f>
        <v>2239545</v>
      </c>
      <c r="S3507"/>
    </row>
    <row r="3508" spans="1:19" hidden="1" outlineLevel="1">
      <c r="B3508" s="33">
        <v>45034</v>
      </c>
      <c r="C3508" s="34" t="s">
        <v>5177</v>
      </c>
      <c r="D3508" s="34" t="s">
        <v>2256</v>
      </c>
      <c r="E3508" s="34" t="s">
        <v>3813</v>
      </c>
      <c r="F3508" s="35">
        <v>471416</v>
      </c>
      <c r="G3508" s="36" t="s">
        <v>2255</v>
      </c>
      <c r="H3508" s="35">
        <v>47142</v>
      </c>
      <c r="I3508" s="34" t="s">
        <v>2308</v>
      </c>
      <c r="J3508" s="34" t="s">
        <v>2309</v>
      </c>
      <c r="K3508" s="50">
        <f t="shared" si="232"/>
        <v>22337</v>
      </c>
      <c r="L3508" s="38">
        <f t="shared" si="230"/>
        <v>518558</v>
      </c>
      <c r="M3508" t="str">
        <f t="shared" si="231"/>
        <v/>
      </c>
    </row>
    <row r="3509" spans="1:19" hidden="1" collapsed="1">
      <c r="B3509" s="33">
        <v>45038</v>
      </c>
      <c r="C3509" s="34" t="s">
        <v>7592</v>
      </c>
      <c r="D3509" s="34" t="s">
        <v>2256</v>
      </c>
      <c r="E3509" s="34" t="s">
        <v>7118</v>
      </c>
      <c r="F3509" s="35">
        <v>2067000</v>
      </c>
      <c r="G3509" s="36" t="s">
        <v>2255</v>
      </c>
      <c r="H3509" s="35">
        <v>206700</v>
      </c>
      <c r="I3509" s="34" t="s">
        <v>7118</v>
      </c>
      <c r="J3509" s="34" t="s">
        <v>7559</v>
      </c>
      <c r="K3509" s="50">
        <f t="shared" si="232"/>
        <v>23569</v>
      </c>
      <c r="L3509" s="38">
        <f t="shared" si="230"/>
        <v>2273700</v>
      </c>
      <c r="M3509" t="str">
        <f t="shared" si="231"/>
        <v/>
      </c>
      <c r="R3509" s="38">
        <f>+L3509-Q3509</f>
        <v>2273700</v>
      </c>
    </row>
    <row r="3510" spans="1:19" hidden="1" outlineLevel="1">
      <c r="B3510" s="33">
        <v>45034</v>
      </c>
      <c r="C3510" s="34" t="s">
        <v>5179</v>
      </c>
      <c r="D3510" s="34" t="s">
        <v>2256</v>
      </c>
      <c r="E3510" s="34" t="s">
        <v>4287</v>
      </c>
      <c r="F3510" s="35">
        <v>1515669</v>
      </c>
      <c r="G3510" s="36" t="s">
        <v>2255</v>
      </c>
      <c r="H3510" s="35">
        <v>151567</v>
      </c>
      <c r="I3510" s="34" t="s">
        <v>2512</v>
      </c>
      <c r="J3510" s="34" t="s">
        <v>2513</v>
      </c>
      <c r="K3510" s="50">
        <f t="shared" si="232"/>
        <v>22342</v>
      </c>
      <c r="L3510" s="38">
        <f t="shared" si="230"/>
        <v>1667236</v>
      </c>
      <c r="M3510" t="str">
        <f t="shared" si="231"/>
        <v/>
      </c>
    </row>
    <row r="3511" spans="1:19" hidden="1" collapsed="1">
      <c r="B3511" s="33">
        <v>45034</v>
      </c>
      <c r="C3511" s="34" t="s">
        <v>7283</v>
      </c>
      <c r="D3511" s="34" t="s">
        <v>2256</v>
      </c>
      <c r="E3511" s="34" t="s">
        <v>7171</v>
      </c>
      <c r="F3511" s="35">
        <v>2103502</v>
      </c>
      <c r="G3511" s="36" t="s">
        <v>2255</v>
      </c>
      <c r="H3511" s="35">
        <v>210350</v>
      </c>
      <c r="I3511" s="34" t="s">
        <v>2360</v>
      </c>
      <c r="J3511" s="34" t="s">
        <v>7172</v>
      </c>
      <c r="K3511" s="50">
        <f t="shared" si="232"/>
        <v>22358</v>
      </c>
      <c r="L3511" s="38">
        <f t="shared" si="230"/>
        <v>2313852</v>
      </c>
      <c r="M3511" t="str">
        <f t="shared" si="231"/>
        <v/>
      </c>
      <c r="R3511" s="38">
        <f>+L3511-Q3511</f>
        <v>2313852</v>
      </c>
    </row>
    <row r="3512" spans="1:19" hidden="1" outlineLevel="1">
      <c r="B3512" s="33">
        <v>45034</v>
      </c>
      <c r="C3512" s="34" t="s">
        <v>5181</v>
      </c>
      <c r="D3512" s="34" t="s">
        <v>2256</v>
      </c>
      <c r="E3512" s="34" t="s">
        <v>3498</v>
      </c>
      <c r="F3512" s="35">
        <v>266538</v>
      </c>
      <c r="G3512" s="36" t="s">
        <v>2255</v>
      </c>
      <c r="H3512" s="35">
        <v>26654</v>
      </c>
      <c r="I3512" s="34" t="s">
        <v>2308</v>
      </c>
      <c r="J3512" s="34" t="s">
        <v>2309</v>
      </c>
      <c r="K3512" s="50">
        <f t="shared" si="232"/>
        <v>22353</v>
      </c>
      <c r="L3512" s="38">
        <f t="shared" si="230"/>
        <v>293192</v>
      </c>
      <c r="M3512" t="str">
        <f t="shared" si="231"/>
        <v/>
      </c>
    </row>
    <row r="3513" spans="1:19" hidden="1" outlineLevel="1">
      <c r="B3513" s="33">
        <v>45034</v>
      </c>
      <c r="C3513" s="34" t="s">
        <v>5182</v>
      </c>
      <c r="D3513" s="34" t="s">
        <v>2256</v>
      </c>
      <c r="E3513" s="34" t="s">
        <v>2347</v>
      </c>
      <c r="F3513" s="35">
        <v>486831</v>
      </c>
      <c r="G3513" s="36" t="s">
        <v>2255</v>
      </c>
      <c r="H3513" s="35">
        <v>48683</v>
      </c>
      <c r="I3513" s="34" t="s">
        <v>2308</v>
      </c>
      <c r="J3513" s="34" t="s">
        <v>2309</v>
      </c>
      <c r="K3513" s="50">
        <f t="shared" si="232"/>
        <v>22354</v>
      </c>
      <c r="L3513" s="38">
        <f t="shared" si="230"/>
        <v>535514</v>
      </c>
      <c r="M3513" t="str">
        <f t="shared" si="231"/>
        <v/>
      </c>
    </row>
    <row r="3514" spans="1:19" hidden="1" outlineLevel="1">
      <c r="B3514" s="33">
        <v>45034</v>
      </c>
      <c r="C3514" s="34" t="s">
        <v>5183</v>
      </c>
      <c r="D3514" s="34" t="s">
        <v>2256</v>
      </c>
      <c r="E3514" s="34" t="s">
        <v>2648</v>
      </c>
      <c r="F3514" s="35">
        <v>1089694</v>
      </c>
      <c r="G3514" s="36" t="s">
        <v>2255</v>
      </c>
      <c r="H3514" s="35">
        <v>108969</v>
      </c>
      <c r="I3514" s="34" t="s">
        <v>2308</v>
      </c>
      <c r="J3514" s="34" t="s">
        <v>2309</v>
      </c>
      <c r="K3514" s="50">
        <f t="shared" si="232"/>
        <v>22355</v>
      </c>
      <c r="L3514" s="38">
        <f t="shared" si="230"/>
        <v>1198663</v>
      </c>
      <c r="M3514" t="str">
        <f t="shared" si="231"/>
        <v/>
      </c>
    </row>
    <row r="3515" spans="1:19" hidden="1" outlineLevel="1">
      <c r="B3515" s="33">
        <v>45034</v>
      </c>
      <c r="C3515" s="34" t="s">
        <v>5184</v>
      </c>
      <c r="D3515" s="34" t="s">
        <v>2256</v>
      </c>
      <c r="E3515" s="34" t="s">
        <v>3799</v>
      </c>
      <c r="F3515" s="35">
        <v>888460</v>
      </c>
      <c r="G3515" s="36" t="s">
        <v>2255</v>
      </c>
      <c r="H3515" s="35">
        <v>88846</v>
      </c>
      <c r="I3515" s="34" t="s">
        <v>2308</v>
      </c>
      <c r="J3515" s="34" t="s">
        <v>2309</v>
      </c>
      <c r="K3515" s="50">
        <f t="shared" si="232"/>
        <v>22360</v>
      </c>
      <c r="L3515" s="38">
        <f t="shared" si="230"/>
        <v>977306</v>
      </c>
      <c r="M3515" t="str">
        <f t="shared" si="231"/>
        <v/>
      </c>
    </row>
    <row r="3516" spans="1:19" hidden="1" outlineLevel="1">
      <c r="B3516" s="33">
        <v>45034</v>
      </c>
      <c r="C3516" s="34" t="s">
        <v>5185</v>
      </c>
      <c r="D3516" s="34" t="s">
        <v>2256</v>
      </c>
      <c r="E3516" s="34" t="s">
        <v>3959</v>
      </c>
      <c r="F3516" s="35">
        <v>444230</v>
      </c>
      <c r="G3516" s="36" t="s">
        <v>2255</v>
      </c>
      <c r="H3516" s="35">
        <v>44423</v>
      </c>
      <c r="I3516" s="34" t="s">
        <v>2308</v>
      </c>
      <c r="J3516" s="34" t="s">
        <v>2309</v>
      </c>
      <c r="K3516" s="50">
        <f t="shared" si="232"/>
        <v>22365</v>
      </c>
      <c r="L3516" s="38">
        <f t="shared" si="230"/>
        <v>488653</v>
      </c>
      <c r="M3516" t="str">
        <f t="shared" si="231"/>
        <v/>
      </c>
    </row>
    <row r="3517" spans="1:19" hidden="1" outlineLevel="1">
      <c r="B3517" s="33">
        <v>45034</v>
      </c>
      <c r="C3517" s="34" t="s">
        <v>5186</v>
      </c>
      <c r="D3517" s="34" t="s">
        <v>2256</v>
      </c>
      <c r="E3517" s="34" t="s">
        <v>2661</v>
      </c>
      <c r="F3517" s="35">
        <v>367155</v>
      </c>
      <c r="G3517" s="36" t="s">
        <v>2255</v>
      </c>
      <c r="H3517" s="35">
        <v>36716</v>
      </c>
      <c r="I3517" s="34" t="s">
        <v>2308</v>
      </c>
      <c r="J3517" s="34" t="s">
        <v>2309</v>
      </c>
      <c r="K3517" s="50">
        <f t="shared" si="232"/>
        <v>22366</v>
      </c>
      <c r="L3517" s="38">
        <f t="shared" si="230"/>
        <v>403871</v>
      </c>
      <c r="M3517" t="str">
        <f t="shared" si="231"/>
        <v/>
      </c>
    </row>
    <row r="3518" spans="1:19" hidden="1" collapsed="1">
      <c r="B3518" s="33">
        <v>44967</v>
      </c>
      <c r="C3518" s="34" t="s">
        <v>7949</v>
      </c>
      <c r="D3518" s="34" t="s">
        <v>2256</v>
      </c>
      <c r="E3518" s="34" t="s">
        <v>7950</v>
      </c>
      <c r="F3518" s="35">
        <v>2142134</v>
      </c>
      <c r="G3518" s="36" t="s">
        <v>2255</v>
      </c>
      <c r="H3518" s="35">
        <v>214213</v>
      </c>
      <c r="I3518" s="34" t="s">
        <v>3509</v>
      </c>
      <c r="J3518" s="34" t="s">
        <v>7943</v>
      </c>
      <c r="K3518" s="50">
        <f t="shared" si="232"/>
        <v>3819</v>
      </c>
      <c r="L3518" s="38">
        <f t="shared" si="230"/>
        <v>2356347</v>
      </c>
      <c r="M3518" t="str">
        <f t="shared" si="231"/>
        <v/>
      </c>
      <c r="R3518" s="38">
        <f>+L3518-Q3518</f>
        <v>2356347</v>
      </c>
    </row>
    <row r="3519" spans="1:19" hidden="1">
      <c r="B3519" s="33">
        <v>45013</v>
      </c>
      <c r="C3519" s="34" t="s">
        <v>7270</v>
      </c>
      <c r="D3519" s="34" t="s">
        <v>2256</v>
      </c>
      <c r="E3519" s="34" t="s">
        <v>7261</v>
      </c>
      <c r="F3519" s="35">
        <v>2154600</v>
      </c>
      <c r="G3519" s="36" t="s">
        <v>2255</v>
      </c>
      <c r="H3519" s="35">
        <v>215460</v>
      </c>
      <c r="I3519" s="34" t="s">
        <v>2360</v>
      </c>
      <c r="J3519" s="34" t="s">
        <v>7172</v>
      </c>
      <c r="K3519" s="50">
        <f t="shared" si="232"/>
        <v>17681</v>
      </c>
      <c r="L3519" s="38">
        <f t="shared" si="230"/>
        <v>2370060</v>
      </c>
      <c r="M3519" t="str">
        <f t="shared" si="231"/>
        <v/>
      </c>
      <c r="R3519" s="38">
        <f>+L3519-Q3519</f>
        <v>2370060</v>
      </c>
    </row>
    <row r="3520" spans="1:19" hidden="1" outlineLevel="1">
      <c r="B3520" s="33">
        <v>45034</v>
      </c>
      <c r="C3520" s="34" t="s">
        <v>5189</v>
      </c>
      <c r="D3520" s="34" t="s">
        <v>2256</v>
      </c>
      <c r="E3520" s="34" t="s">
        <v>2991</v>
      </c>
      <c r="F3520" s="35">
        <v>2813430</v>
      </c>
      <c r="G3520" s="36" t="s">
        <v>2255</v>
      </c>
      <c r="H3520" s="35">
        <v>281343</v>
      </c>
      <c r="I3520" s="34" t="s">
        <v>2991</v>
      </c>
      <c r="J3520" s="34" t="s">
        <v>2992</v>
      </c>
      <c r="K3520" s="50">
        <f t="shared" si="232"/>
        <v>22379</v>
      </c>
      <c r="L3520" s="38">
        <f t="shared" si="230"/>
        <v>3094773</v>
      </c>
      <c r="M3520" t="str">
        <f t="shared" si="231"/>
        <v/>
      </c>
    </row>
    <row r="3521" spans="1:19" hidden="1" outlineLevel="1">
      <c r="B3521" s="33">
        <v>45034</v>
      </c>
      <c r="C3521" s="34" t="s">
        <v>5190</v>
      </c>
      <c r="D3521" s="34" t="s">
        <v>2256</v>
      </c>
      <c r="E3521" s="34" t="s">
        <v>2318</v>
      </c>
      <c r="F3521" s="35">
        <v>2736355</v>
      </c>
      <c r="G3521" s="36" t="s">
        <v>2255</v>
      </c>
      <c r="H3521" s="35">
        <v>273636</v>
      </c>
      <c r="I3521" s="34" t="s">
        <v>2318</v>
      </c>
      <c r="J3521" s="34" t="s">
        <v>2319</v>
      </c>
      <c r="K3521" s="50">
        <f t="shared" si="232"/>
        <v>22380</v>
      </c>
      <c r="L3521" s="38">
        <f t="shared" si="230"/>
        <v>3009991</v>
      </c>
      <c r="M3521" t="str">
        <f t="shared" si="231"/>
        <v/>
      </c>
    </row>
    <row r="3522" spans="1:19" hidden="1" outlineLevel="1">
      <c r="B3522" s="33">
        <v>45034</v>
      </c>
      <c r="C3522" s="34" t="s">
        <v>5191</v>
      </c>
      <c r="D3522" s="34" t="s">
        <v>2256</v>
      </c>
      <c r="E3522" s="34" t="s">
        <v>2995</v>
      </c>
      <c r="F3522" s="35">
        <v>2124590</v>
      </c>
      <c r="G3522" s="36" t="s">
        <v>2255</v>
      </c>
      <c r="H3522" s="35">
        <v>212459</v>
      </c>
      <c r="I3522" s="34" t="s">
        <v>2995</v>
      </c>
      <c r="J3522" s="34" t="s">
        <v>2996</v>
      </c>
      <c r="K3522" s="50">
        <f t="shared" si="232"/>
        <v>22381</v>
      </c>
      <c r="L3522" s="38">
        <f t="shared" si="230"/>
        <v>2337049</v>
      </c>
      <c r="M3522" t="str">
        <f t="shared" si="231"/>
        <v/>
      </c>
    </row>
    <row r="3523" spans="1:19" hidden="1" outlineLevel="1">
      <c r="B3523" s="33">
        <v>45034</v>
      </c>
      <c r="C3523" s="34" t="s">
        <v>5192</v>
      </c>
      <c r="D3523" s="34" t="s">
        <v>2256</v>
      </c>
      <c r="E3523" s="34" t="s">
        <v>2535</v>
      </c>
      <c r="F3523" s="35">
        <v>2225207</v>
      </c>
      <c r="G3523" s="36" t="s">
        <v>2255</v>
      </c>
      <c r="H3523" s="35">
        <v>222521</v>
      </c>
      <c r="I3523" s="34" t="s">
        <v>2535</v>
      </c>
      <c r="J3523" s="34" t="s">
        <v>2536</v>
      </c>
      <c r="K3523" s="50">
        <f t="shared" si="232"/>
        <v>22382</v>
      </c>
      <c r="L3523" s="38">
        <f t="shared" si="230"/>
        <v>2447728</v>
      </c>
      <c r="M3523" t="str">
        <f t="shared" si="231"/>
        <v/>
      </c>
    </row>
    <row r="3524" spans="1:19" hidden="1" outlineLevel="1">
      <c r="B3524" s="33">
        <v>45035</v>
      </c>
      <c r="C3524" s="34" t="s">
        <v>5194</v>
      </c>
      <c r="D3524" s="34" t="s">
        <v>5195</v>
      </c>
      <c r="E3524" s="34" t="s">
        <v>5196</v>
      </c>
      <c r="F3524" s="35">
        <v>-173382</v>
      </c>
      <c r="G3524" s="36" t="s">
        <v>2255</v>
      </c>
      <c r="H3524" s="35">
        <v>-17338</v>
      </c>
      <c r="I3524" s="34" t="s">
        <v>2406</v>
      </c>
      <c r="J3524" s="34" t="s">
        <v>2407</v>
      </c>
      <c r="K3524">
        <f t="shared" si="232"/>
        <v>693</v>
      </c>
      <c r="L3524" s="38">
        <f t="shared" ref="L3524:L3587" si="233">+F3524+H3524</f>
        <v>-190720</v>
      </c>
      <c r="M3524" t="str">
        <f t="shared" ref="M3524:M3587" si="234">+IF(L3524&gt;=0,"","HT")</f>
        <v>HT</v>
      </c>
      <c r="Q3524" t="e">
        <f>+VLOOKUP(K3524,'22.04.2023'!O$182:P$408,2,0)</f>
        <v>#N/A</v>
      </c>
    </row>
    <row r="3525" spans="1:19" hidden="1" outlineLevel="1">
      <c r="B3525" s="33">
        <v>45035</v>
      </c>
      <c r="C3525" s="34" t="s">
        <v>6976</v>
      </c>
      <c r="D3525" s="34" t="s">
        <v>3460</v>
      </c>
      <c r="E3525" s="34" t="s">
        <v>6977</v>
      </c>
      <c r="F3525" s="35">
        <v>-985977</v>
      </c>
      <c r="G3525" s="36" t="s">
        <v>2255</v>
      </c>
      <c r="H3525" s="35">
        <v>-98598</v>
      </c>
      <c r="I3525" s="34" t="s">
        <v>2308</v>
      </c>
      <c r="J3525" s="34" t="s">
        <v>2309</v>
      </c>
      <c r="K3525">
        <f t="shared" si="232"/>
        <v>14652</v>
      </c>
      <c r="L3525" s="38">
        <f t="shared" si="233"/>
        <v>-1084575</v>
      </c>
      <c r="M3525" t="str">
        <f t="shared" si="234"/>
        <v>HT</v>
      </c>
      <c r="Q3525" t="e">
        <f>+VLOOKUP(K3525,'22.04.2023'!O$182:P$408,2,0)</f>
        <v>#N/A</v>
      </c>
    </row>
    <row r="3526" spans="1:19" hidden="1" outlineLevel="1">
      <c r="B3526" s="33">
        <v>45035</v>
      </c>
      <c r="C3526" s="34" t="s">
        <v>6978</v>
      </c>
      <c r="D3526" s="34" t="s">
        <v>3460</v>
      </c>
      <c r="E3526" s="34" t="s">
        <v>6979</v>
      </c>
      <c r="F3526" s="35">
        <v>-517498</v>
      </c>
      <c r="G3526" s="36" t="s">
        <v>2255</v>
      </c>
      <c r="H3526" s="35">
        <v>-51750</v>
      </c>
      <c r="I3526" s="34" t="s">
        <v>2308</v>
      </c>
      <c r="J3526" s="34" t="s">
        <v>2309</v>
      </c>
      <c r="K3526">
        <f t="shared" si="232"/>
        <v>14667</v>
      </c>
      <c r="L3526" s="38">
        <f t="shared" si="233"/>
        <v>-569248</v>
      </c>
      <c r="M3526" t="str">
        <f t="shared" si="234"/>
        <v>HT</v>
      </c>
      <c r="Q3526" t="e">
        <f>+VLOOKUP(K3526,'22.04.2023'!O$182:P$408,2,0)</f>
        <v>#N/A</v>
      </c>
    </row>
    <row r="3527" spans="1:19" hidden="1" outlineLevel="1">
      <c r="B3527" s="33">
        <v>45035</v>
      </c>
      <c r="C3527" s="34" t="s">
        <v>6980</v>
      </c>
      <c r="D3527" s="34" t="s">
        <v>3460</v>
      </c>
      <c r="E3527" s="34" t="s">
        <v>6981</v>
      </c>
      <c r="F3527" s="35">
        <v>-150546</v>
      </c>
      <c r="G3527" s="36" t="s">
        <v>2255</v>
      </c>
      <c r="H3527" s="35">
        <v>-15055</v>
      </c>
      <c r="I3527" s="34" t="s">
        <v>2308</v>
      </c>
      <c r="J3527" s="34" t="s">
        <v>2309</v>
      </c>
      <c r="K3527">
        <f t="shared" si="232"/>
        <v>14680</v>
      </c>
      <c r="L3527" s="38">
        <f t="shared" si="233"/>
        <v>-165601</v>
      </c>
      <c r="M3527" t="str">
        <f t="shared" si="234"/>
        <v>HT</v>
      </c>
      <c r="Q3527" t="e">
        <f>+VLOOKUP(K3527,'22.04.2023'!O$182:P$408,2,0)</f>
        <v>#N/A</v>
      </c>
    </row>
    <row r="3528" spans="1:19" s="75" customFormat="1" hidden="1" outlineLevel="1">
      <c r="A3528"/>
      <c r="B3528" s="33">
        <v>45035</v>
      </c>
      <c r="C3528" s="34" t="s">
        <v>5197</v>
      </c>
      <c r="D3528" s="34" t="s">
        <v>3460</v>
      </c>
      <c r="E3528" s="34" t="s">
        <v>5198</v>
      </c>
      <c r="F3528" s="35">
        <v>-700329</v>
      </c>
      <c r="G3528" s="36" t="s">
        <v>2255</v>
      </c>
      <c r="H3528" s="35">
        <v>-70033</v>
      </c>
      <c r="I3528" s="34" t="s">
        <v>2308</v>
      </c>
      <c r="J3528" s="34" t="s">
        <v>2309</v>
      </c>
      <c r="K3528">
        <f t="shared" si="232"/>
        <v>14723</v>
      </c>
      <c r="L3528" s="38">
        <f t="shared" si="233"/>
        <v>-770362</v>
      </c>
      <c r="M3528" t="str">
        <f t="shared" si="234"/>
        <v>HT</v>
      </c>
      <c r="N3528"/>
      <c r="O3528"/>
      <c r="P3528"/>
      <c r="Q3528" t="e">
        <f>+VLOOKUP(K3528,'22.04.2023'!O$182:P$408,2,0)</f>
        <v>#N/A</v>
      </c>
      <c r="R3528"/>
      <c r="S3528"/>
    </row>
    <row r="3529" spans="1:19" s="75" customFormat="1" hidden="1" outlineLevel="1">
      <c r="A3529"/>
      <c r="B3529" s="33">
        <v>45035</v>
      </c>
      <c r="C3529" s="34" t="s">
        <v>5199</v>
      </c>
      <c r="D3529" s="34" t="s">
        <v>2256</v>
      </c>
      <c r="E3529" s="34" t="s">
        <v>4280</v>
      </c>
      <c r="F3529" s="35">
        <v>1146836</v>
      </c>
      <c r="G3529" s="36" t="s">
        <v>2255</v>
      </c>
      <c r="H3529" s="35">
        <v>114684</v>
      </c>
      <c r="I3529" s="34" t="s">
        <v>2308</v>
      </c>
      <c r="J3529" s="34" t="s">
        <v>2309</v>
      </c>
      <c r="K3529" s="50">
        <f t="shared" si="232"/>
        <v>22395</v>
      </c>
      <c r="L3529" s="38">
        <f t="shared" si="233"/>
        <v>1261520</v>
      </c>
      <c r="M3529" t="str">
        <f t="shared" si="234"/>
        <v/>
      </c>
      <c r="N3529"/>
      <c r="O3529"/>
      <c r="P3529"/>
      <c r="Q3529"/>
      <c r="R3529"/>
      <c r="S3529"/>
    </row>
    <row r="3530" spans="1:19" s="75" customFormat="1" hidden="1" outlineLevel="1">
      <c r="A3530"/>
      <c r="B3530" s="33">
        <v>45035</v>
      </c>
      <c r="C3530" s="34" t="s">
        <v>5200</v>
      </c>
      <c r="D3530" s="34" t="s">
        <v>2256</v>
      </c>
      <c r="E3530" s="34" t="s">
        <v>2396</v>
      </c>
      <c r="F3530" s="35">
        <v>2719920</v>
      </c>
      <c r="G3530" s="36" t="s">
        <v>2255</v>
      </c>
      <c r="H3530" s="35">
        <v>271992</v>
      </c>
      <c r="I3530" s="34" t="s">
        <v>2396</v>
      </c>
      <c r="J3530" s="34" t="s">
        <v>2397</v>
      </c>
      <c r="K3530" s="50">
        <f t="shared" si="232"/>
        <v>22396</v>
      </c>
      <c r="L3530" s="38">
        <f t="shared" si="233"/>
        <v>2991912</v>
      </c>
      <c r="M3530" t="str">
        <f t="shared" si="234"/>
        <v/>
      </c>
      <c r="N3530"/>
      <c r="O3530"/>
      <c r="P3530"/>
      <c r="Q3530"/>
      <c r="R3530"/>
      <c r="S3530"/>
    </row>
    <row r="3531" spans="1:19" hidden="1" collapsed="1">
      <c r="B3531" s="33">
        <v>45012</v>
      </c>
      <c r="C3531" s="34" t="s">
        <v>7739</v>
      </c>
      <c r="D3531" s="34" t="s">
        <v>2256</v>
      </c>
      <c r="E3531" s="34" t="s">
        <v>7740</v>
      </c>
      <c r="F3531" s="35">
        <v>2239440</v>
      </c>
      <c r="G3531" s="36" t="s">
        <v>2255</v>
      </c>
      <c r="H3531" s="35">
        <v>223944</v>
      </c>
      <c r="I3531" s="34" t="s">
        <v>7727</v>
      </c>
      <c r="J3531" s="34" t="s">
        <v>7728</v>
      </c>
      <c r="K3531" s="50">
        <f t="shared" si="232"/>
        <v>17567</v>
      </c>
      <c r="L3531" s="38">
        <f t="shared" si="233"/>
        <v>2463384</v>
      </c>
      <c r="M3531" t="str">
        <f t="shared" si="234"/>
        <v/>
      </c>
      <c r="R3531" s="38">
        <f>+L3531-Q3531</f>
        <v>2463384</v>
      </c>
    </row>
    <row r="3532" spans="1:19" s="75" customFormat="1" hidden="1" outlineLevel="1">
      <c r="A3532"/>
      <c r="B3532" s="33">
        <v>45035</v>
      </c>
      <c r="C3532" s="34" t="s">
        <v>5202</v>
      </c>
      <c r="D3532" s="34" t="s">
        <v>2256</v>
      </c>
      <c r="E3532" s="34" t="s">
        <v>3784</v>
      </c>
      <c r="F3532" s="35">
        <v>805310</v>
      </c>
      <c r="G3532" s="36" t="s">
        <v>2255</v>
      </c>
      <c r="H3532" s="35">
        <v>80531</v>
      </c>
      <c r="I3532" s="34" t="s">
        <v>2308</v>
      </c>
      <c r="J3532" s="34" t="s">
        <v>2309</v>
      </c>
      <c r="K3532" s="50">
        <f t="shared" si="232"/>
        <v>22400</v>
      </c>
      <c r="L3532" s="38">
        <f t="shared" si="233"/>
        <v>885841</v>
      </c>
      <c r="M3532" t="str">
        <f t="shared" si="234"/>
        <v/>
      </c>
      <c r="N3532"/>
      <c r="O3532"/>
      <c r="P3532"/>
      <c r="Q3532"/>
      <c r="R3532"/>
      <c r="S3532"/>
    </row>
    <row r="3533" spans="1:19" hidden="1" outlineLevel="1">
      <c r="B3533" s="33">
        <v>45035</v>
      </c>
      <c r="C3533" s="34" t="s">
        <v>5203</v>
      </c>
      <c r="D3533" s="34" t="s">
        <v>2256</v>
      </c>
      <c r="E3533" s="34" t="s">
        <v>5204</v>
      </c>
      <c r="F3533" s="35">
        <v>445500</v>
      </c>
      <c r="G3533" s="36" t="s">
        <v>2255</v>
      </c>
      <c r="H3533" s="35">
        <v>44550</v>
      </c>
      <c r="I3533" s="34" t="s">
        <v>2504</v>
      </c>
      <c r="J3533" s="34" t="s">
        <v>2505</v>
      </c>
      <c r="K3533" s="50">
        <f t="shared" si="232"/>
        <v>22401</v>
      </c>
      <c r="L3533" s="38">
        <f t="shared" si="233"/>
        <v>490050</v>
      </c>
      <c r="M3533" t="str">
        <f t="shared" si="234"/>
        <v/>
      </c>
    </row>
    <row r="3534" spans="1:19" hidden="1" outlineLevel="1">
      <c r="B3534" s="33">
        <v>45035</v>
      </c>
      <c r="C3534" s="34" t="s">
        <v>5205</v>
      </c>
      <c r="D3534" s="34" t="s">
        <v>2256</v>
      </c>
      <c r="E3534" s="34" t="s">
        <v>5206</v>
      </c>
      <c r="F3534" s="35">
        <v>417084</v>
      </c>
      <c r="G3534" s="36" t="s">
        <v>2255</v>
      </c>
      <c r="H3534" s="35">
        <v>41708</v>
      </c>
      <c r="I3534" s="34" t="s">
        <v>2504</v>
      </c>
      <c r="J3534" s="34" t="s">
        <v>2505</v>
      </c>
      <c r="K3534" s="50">
        <f t="shared" si="232"/>
        <v>22402</v>
      </c>
      <c r="L3534" s="38">
        <f t="shared" si="233"/>
        <v>458792</v>
      </c>
      <c r="M3534" t="str">
        <f t="shared" si="234"/>
        <v/>
      </c>
    </row>
    <row r="3535" spans="1:19" hidden="1" outlineLevel="1">
      <c r="B3535" s="33">
        <v>45035</v>
      </c>
      <c r="C3535" s="34" t="s">
        <v>5207</v>
      </c>
      <c r="D3535" s="34" t="s">
        <v>2256</v>
      </c>
      <c r="E3535" s="34" t="s">
        <v>5208</v>
      </c>
      <c r="F3535" s="35">
        <v>798980</v>
      </c>
      <c r="G3535" s="36" t="s">
        <v>2255</v>
      </c>
      <c r="H3535" s="35">
        <v>79898</v>
      </c>
      <c r="I3535" s="34" t="s">
        <v>2504</v>
      </c>
      <c r="J3535" s="34" t="s">
        <v>2505</v>
      </c>
      <c r="K3535" s="50">
        <f t="shared" si="232"/>
        <v>22403</v>
      </c>
      <c r="L3535" s="38">
        <f t="shared" si="233"/>
        <v>878878</v>
      </c>
      <c r="M3535" t="str">
        <f t="shared" si="234"/>
        <v/>
      </c>
    </row>
    <row r="3536" spans="1:19" hidden="1" collapsed="1">
      <c r="B3536" s="33">
        <v>44936</v>
      </c>
      <c r="C3536" s="34" t="s">
        <v>7975</v>
      </c>
      <c r="D3536" s="34" t="s">
        <v>2256</v>
      </c>
      <c r="E3536" s="34" t="s">
        <v>7976</v>
      </c>
      <c r="F3536" s="35">
        <v>2305530</v>
      </c>
      <c r="G3536" s="36" t="s">
        <v>2255</v>
      </c>
      <c r="H3536" s="35">
        <v>230553</v>
      </c>
      <c r="I3536" s="34" t="s">
        <v>3176</v>
      </c>
      <c r="J3536" s="34" t="s">
        <v>7972</v>
      </c>
      <c r="K3536" s="50">
        <f t="shared" si="232"/>
        <v>999</v>
      </c>
      <c r="L3536" s="38">
        <f t="shared" si="233"/>
        <v>2536083</v>
      </c>
      <c r="M3536" t="str">
        <f t="shared" si="234"/>
        <v/>
      </c>
      <c r="R3536" s="38">
        <f>+L3536-Q3536</f>
        <v>2536083</v>
      </c>
    </row>
    <row r="3537" spans="1:19" hidden="1" outlineLevel="1">
      <c r="B3537" s="33">
        <v>45035</v>
      </c>
      <c r="C3537" s="34" t="s">
        <v>5211</v>
      </c>
      <c r="D3537" s="34" t="s">
        <v>2256</v>
      </c>
      <c r="E3537" s="34" t="s">
        <v>2339</v>
      </c>
      <c r="F3537" s="35">
        <v>2132715</v>
      </c>
      <c r="G3537" s="36" t="s">
        <v>2255</v>
      </c>
      <c r="H3537" s="35">
        <v>213272</v>
      </c>
      <c r="I3537" s="34" t="s">
        <v>2308</v>
      </c>
      <c r="J3537" s="34" t="s">
        <v>2309</v>
      </c>
      <c r="K3537" s="50">
        <f t="shared" si="232"/>
        <v>22405</v>
      </c>
      <c r="L3537" s="38">
        <f t="shared" si="233"/>
        <v>2345987</v>
      </c>
      <c r="M3537" t="str">
        <f t="shared" si="234"/>
        <v/>
      </c>
    </row>
    <row r="3538" spans="1:19" hidden="1" outlineLevel="1">
      <c r="B3538" s="33">
        <v>45035</v>
      </c>
      <c r="C3538" s="34" t="s">
        <v>5212</v>
      </c>
      <c r="D3538" s="34" t="s">
        <v>2256</v>
      </c>
      <c r="E3538" s="34" t="s">
        <v>2683</v>
      </c>
      <c r="F3538" s="35">
        <v>1116635</v>
      </c>
      <c r="G3538" s="36" t="s">
        <v>2255</v>
      </c>
      <c r="H3538" s="35">
        <v>111664</v>
      </c>
      <c r="I3538" s="34" t="s">
        <v>2308</v>
      </c>
      <c r="J3538" s="34" t="s">
        <v>2309</v>
      </c>
      <c r="K3538" s="50">
        <f t="shared" si="232"/>
        <v>22407</v>
      </c>
      <c r="L3538" s="38">
        <f t="shared" si="233"/>
        <v>1228299</v>
      </c>
      <c r="M3538" t="str">
        <f t="shared" si="234"/>
        <v/>
      </c>
    </row>
    <row r="3539" spans="1:19" hidden="1" outlineLevel="1">
      <c r="B3539" s="33">
        <v>45035</v>
      </c>
      <c r="C3539" s="34" t="s">
        <v>5213</v>
      </c>
      <c r="D3539" s="34" t="s">
        <v>2256</v>
      </c>
      <c r="E3539" s="34" t="s">
        <v>3582</v>
      </c>
      <c r="F3539" s="35">
        <v>444230</v>
      </c>
      <c r="G3539" s="36" t="s">
        <v>2255</v>
      </c>
      <c r="H3539" s="35">
        <v>44423</v>
      </c>
      <c r="I3539" s="34" t="s">
        <v>2308</v>
      </c>
      <c r="J3539" s="34" t="s">
        <v>2309</v>
      </c>
      <c r="K3539" s="50">
        <f t="shared" si="232"/>
        <v>22408</v>
      </c>
      <c r="L3539" s="38">
        <f t="shared" si="233"/>
        <v>488653</v>
      </c>
      <c r="M3539" t="str">
        <f t="shared" si="234"/>
        <v/>
      </c>
    </row>
    <row r="3540" spans="1:19" hidden="1" outlineLevel="1">
      <c r="B3540" s="33">
        <v>45035</v>
      </c>
      <c r="C3540" s="34" t="s">
        <v>5214</v>
      </c>
      <c r="D3540" s="34" t="s">
        <v>2256</v>
      </c>
      <c r="E3540" s="34" t="s">
        <v>4252</v>
      </c>
      <c r="F3540" s="35">
        <v>575677</v>
      </c>
      <c r="G3540" s="36" t="s">
        <v>2255</v>
      </c>
      <c r="H3540" s="35">
        <v>57568</v>
      </c>
      <c r="I3540" s="34" t="s">
        <v>2308</v>
      </c>
      <c r="J3540" s="34" t="s">
        <v>2309</v>
      </c>
      <c r="K3540" s="50">
        <f t="shared" si="232"/>
        <v>22409</v>
      </c>
      <c r="L3540" s="38">
        <f t="shared" si="233"/>
        <v>633245</v>
      </c>
      <c r="M3540" t="str">
        <f t="shared" si="234"/>
        <v/>
      </c>
    </row>
    <row r="3541" spans="1:19" hidden="1" outlineLevel="1">
      <c r="B3541" s="33">
        <v>45035</v>
      </c>
      <c r="C3541" s="34" t="s">
        <v>5215</v>
      </c>
      <c r="D3541" s="34" t="s">
        <v>2256</v>
      </c>
      <c r="E3541" s="34" t="s">
        <v>2742</v>
      </c>
      <c r="F3541" s="35">
        <v>2842280</v>
      </c>
      <c r="G3541" s="36" t="s">
        <v>2255</v>
      </c>
      <c r="H3541" s="35">
        <v>284228</v>
      </c>
      <c r="I3541" s="34" t="s">
        <v>2742</v>
      </c>
      <c r="J3541" s="34" t="s">
        <v>2743</v>
      </c>
      <c r="K3541" s="50">
        <f t="shared" si="232"/>
        <v>22412</v>
      </c>
      <c r="L3541" s="38">
        <f t="shared" si="233"/>
        <v>3126508</v>
      </c>
      <c r="M3541" t="str">
        <f t="shared" si="234"/>
        <v/>
      </c>
    </row>
    <row r="3542" spans="1:19" hidden="1" outlineLevel="1">
      <c r="B3542" s="33">
        <v>45035</v>
      </c>
      <c r="C3542" s="34" t="s">
        <v>5216</v>
      </c>
      <c r="D3542" s="34" t="s">
        <v>2256</v>
      </c>
      <c r="E3542" s="34" t="s">
        <v>2742</v>
      </c>
      <c r="F3542" s="35">
        <v>1730400</v>
      </c>
      <c r="G3542" s="36" t="s">
        <v>2255</v>
      </c>
      <c r="H3542" s="35">
        <v>173040</v>
      </c>
      <c r="I3542" s="34" t="s">
        <v>2742</v>
      </c>
      <c r="J3542" s="34" t="s">
        <v>2743</v>
      </c>
      <c r="K3542" s="50">
        <f t="shared" si="232"/>
        <v>22413</v>
      </c>
      <c r="L3542" s="38">
        <f t="shared" si="233"/>
        <v>1903440</v>
      </c>
      <c r="M3542" t="str">
        <f t="shared" si="234"/>
        <v/>
      </c>
    </row>
    <row r="3543" spans="1:19" hidden="1" outlineLevel="1">
      <c r="B3543" s="33">
        <v>45035</v>
      </c>
      <c r="C3543" s="34" t="s">
        <v>5217</v>
      </c>
      <c r="D3543" s="34" t="s">
        <v>2256</v>
      </c>
      <c r="E3543" s="34" t="s">
        <v>3411</v>
      </c>
      <c r="F3543" s="35">
        <v>738405</v>
      </c>
      <c r="G3543" s="36" t="s">
        <v>2255</v>
      </c>
      <c r="H3543" s="35">
        <v>73841</v>
      </c>
      <c r="I3543" s="34" t="s">
        <v>2308</v>
      </c>
      <c r="J3543" s="34" t="s">
        <v>2309</v>
      </c>
      <c r="K3543" s="50">
        <f t="shared" si="232"/>
        <v>22414</v>
      </c>
      <c r="L3543" s="38">
        <f t="shared" si="233"/>
        <v>812246</v>
      </c>
      <c r="M3543" t="str">
        <f t="shared" si="234"/>
        <v/>
      </c>
    </row>
    <row r="3544" spans="1:19" hidden="1" outlineLevel="1">
      <c r="B3544" s="33">
        <v>45035</v>
      </c>
      <c r="C3544" s="34" t="s">
        <v>5218</v>
      </c>
      <c r="D3544" s="34" t="s">
        <v>2256</v>
      </c>
      <c r="E3544" s="34" t="s">
        <v>5219</v>
      </c>
      <c r="F3544" s="35">
        <v>944144</v>
      </c>
      <c r="G3544" s="36" t="s">
        <v>2255</v>
      </c>
      <c r="H3544" s="35">
        <v>94414</v>
      </c>
      <c r="I3544" s="34" t="s">
        <v>2512</v>
      </c>
      <c r="J3544" s="34" t="s">
        <v>2513</v>
      </c>
      <c r="K3544" s="50">
        <f t="shared" si="232"/>
        <v>22416</v>
      </c>
      <c r="L3544" s="38">
        <f t="shared" si="233"/>
        <v>1038558</v>
      </c>
      <c r="M3544" t="str">
        <f t="shared" si="234"/>
        <v/>
      </c>
    </row>
    <row r="3545" spans="1:19" hidden="1" outlineLevel="1">
      <c r="B3545" s="33">
        <v>45035</v>
      </c>
      <c r="C3545" s="34" t="s">
        <v>5220</v>
      </c>
      <c r="D3545" s="34" t="s">
        <v>2256</v>
      </c>
      <c r="E3545" s="34" t="s">
        <v>5221</v>
      </c>
      <c r="F3545" s="35">
        <v>571780</v>
      </c>
      <c r="G3545" s="36" t="s">
        <v>2255</v>
      </c>
      <c r="H3545" s="35">
        <v>57178</v>
      </c>
      <c r="I3545" s="34" t="s">
        <v>2308</v>
      </c>
      <c r="J3545" s="34" t="s">
        <v>2309</v>
      </c>
      <c r="K3545" s="50">
        <f t="shared" si="232"/>
        <v>22417</v>
      </c>
      <c r="L3545" s="38">
        <f t="shared" si="233"/>
        <v>628958</v>
      </c>
      <c r="M3545" t="str">
        <f t="shared" si="234"/>
        <v/>
      </c>
    </row>
    <row r="3546" spans="1:19" hidden="1" outlineLevel="1">
      <c r="B3546" s="33">
        <v>45035</v>
      </c>
      <c r="C3546" s="34" t="s">
        <v>5222</v>
      </c>
      <c r="D3546" s="34" t="s">
        <v>2256</v>
      </c>
      <c r="E3546" s="34" t="s">
        <v>3900</v>
      </c>
      <c r="F3546" s="35">
        <v>367155</v>
      </c>
      <c r="G3546" s="36" t="s">
        <v>2255</v>
      </c>
      <c r="H3546" s="35">
        <v>36716</v>
      </c>
      <c r="I3546" s="34" t="s">
        <v>2308</v>
      </c>
      <c r="J3546" s="34" t="s">
        <v>2309</v>
      </c>
      <c r="K3546" s="50">
        <f t="shared" si="232"/>
        <v>22418</v>
      </c>
      <c r="L3546" s="38">
        <f t="shared" si="233"/>
        <v>403871</v>
      </c>
      <c r="M3546" t="str">
        <f t="shared" si="234"/>
        <v/>
      </c>
    </row>
    <row r="3547" spans="1:19" hidden="1" outlineLevel="1">
      <c r="B3547" s="33">
        <v>45035</v>
      </c>
      <c r="C3547" s="34" t="s">
        <v>5223</v>
      </c>
      <c r="D3547" s="34" t="s">
        <v>2256</v>
      </c>
      <c r="E3547" s="34" t="s">
        <v>4108</v>
      </c>
      <c r="F3547" s="35">
        <v>728037</v>
      </c>
      <c r="G3547" s="36" t="s">
        <v>2255</v>
      </c>
      <c r="H3547" s="35">
        <v>72804</v>
      </c>
      <c r="I3547" s="34" t="s">
        <v>2308</v>
      </c>
      <c r="J3547" s="34" t="s">
        <v>2309</v>
      </c>
      <c r="K3547" s="50">
        <f t="shared" si="232"/>
        <v>22421</v>
      </c>
      <c r="L3547" s="38">
        <f t="shared" si="233"/>
        <v>800841</v>
      </c>
      <c r="M3547" t="str">
        <f t="shared" si="234"/>
        <v/>
      </c>
    </row>
    <row r="3548" spans="1:19" s="75" customFormat="1" hidden="1" outlineLevel="1">
      <c r="A3548"/>
      <c r="B3548" s="33">
        <v>45035</v>
      </c>
      <c r="C3548" s="34" t="s">
        <v>5224</v>
      </c>
      <c r="D3548" s="34" t="s">
        <v>2256</v>
      </c>
      <c r="E3548" s="34" t="s">
        <v>3572</v>
      </c>
      <c r="F3548" s="35">
        <v>1417045</v>
      </c>
      <c r="G3548" s="36" t="s">
        <v>2255</v>
      </c>
      <c r="H3548" s="35">
        <v>141705</v>
      </c>
      <c r="I3548" s="34" t="s">
        <v>2308</v>
      </c>
      <c r="J3548" s="34" t="s">
        <v>2309</v>
      </c>
      <c r="K3548" s="50">
        <f t="shared" si="232"/>
        <v>22423</v>
      </c>
      <c r="L3548" s="38">
        <f t="shared" si="233"/>
        <v>1558750</v>
      </c>
      <c r="M3548" t="str">
        <f t="shared" si="234"/>
        <v/>
      </c>
      <c r="N3548"/>
      <c r="O3548"/>
      <c r="P3548"/>
      <c r="Q3548"/>
      <c r="R3548"/>
      <c r="S3548"/>
    </row>
    <row r="3549" spans="1:19" s="75" customFormat="1" hidden="1" outlineLevel="1">
      <c r="A3549"/>
      <c r="B3549" s="33">
        <v>45035</v>
      </c>
      <c r="C3549" s="34" t="s">
        <v>5225</v>
      </c>
      <c r="D3549" s="34" t="s">
        <v>2256</v>
      </c>
      <c r="E3549" s="34" t="s">
        <v>2401</v>
      </c>
      <c r="F3549" s="35">
        <v>633693</v>
      </c>
      <c r="G3549" s="36" t="s">
        <v>2255</v>
      </c>
      <c r="H3549" s="35">
        <v>63369</v>
      </c>
      <c r="I3549" s="34" t="s">
        <v>2308</v>
      </c>
      <c r="J3549" s="34" t="s">
        <v>2309</v>
      </c>
      <c r="K3549" s="50">
        <f t="shared" si="232"/>
        <v>22428</v>
      </c>
      <c r="L3549" s="38">
        <f t="shared" si="233"/>
        <v>697062</v>
      </c>
      <c r="M3549" t="str">
        <f t="shared" si="234"/>
        <v/>
      </c>
      <c r="N3549"/>
      <c r="O3549"/>
      <c r="P3549"/>
      <c r="Q3549"/>
      <c r="R3549"/>
      <c r="S3549"/>
    </row>
    <row r="3550" spans="1:19" s="75" customFormat="1" hidden="1" outlineLevel="1">
      <c r="A3550"/>
      <c r="B3550" s="33">
        <v>45035</v>
      </c>
      <c r="C3550" s="34" t="s">
        <v>5226</v>
      </c>
      <c r="D3550" s="34" t="s">
        <v>2256</v>
      </c>
      <c r="E3550" s="34" t="s">
        <v>3423</v>
      </c>
      <c r="F3550" s="35">
        <v>251123</v>
      </c>
      <c r="G3550" s="36" t="s">
        <v>2255</v>
      </c>
      <c r="H3550" s="35">
        <v>25112</v>
      </c>
      <c r="I3550" s="34" t="s">
        <v>2308</v>
      </c>
      <c r="J3550" s="34" t="s">
        <v>2309</v>
      </c>
      <c r="K3550" s="50">
        <f t="shared" si="232"/>
        <v>22433</v>
      </c>
      <c r="L3550" s="38">
        <f t="shared" si="233"/>
        <v>276235</v>
      </c>
      <c r="M3550" t="str">
        <f t="shared" si="234"/>
        <v/>
      </c>
      <c r="N3550"/>
      <c r="O3550"/>
      <c r="P3550"/>
      <c r="Q3550"/>
      <c r="R3550"/>
      <c r="S3550"/>
    </row>
    <row r="3551" spans="1:19" hidden="1" outlineLevel="1">
      <c r="B3551" s="33">
        <v>45035</v>
      </c>
      <c r="C3551" s="34" t="s">
        <v>5227</v>
      </c>
      <c r="D3551" s="34" t="s">
        <v>2256</v>
      </c>
      <c r="E3551" s="34" t="s">
        <v>2527</v>
      </c>
      <c r="F3551" s="35">
        <v>946293</v>
      </c>
      <c r="G3551" s="36" t="s">
        <v>2255</v>
      </c>
      <c r="H3551" s="35">
        <v>94629</v>
      </c>
      <c r="I3551" s="34" t="s">
        <v>2308</v>
      </c>
      <c r="J3551" s="34" t="s">
        <v>2309</v>
      </c>
      <c r="K3551" s="50">
        <f t="shared" si="232"/>
        <v>22434</v>
      </c>
      <c r="L3551" s="38">
        <f t="shared" si="233"/>
        <v>1040922</v>
      </c>
      <c r="M3551" t="str">
        <f t="shared" si="234"/>
        <v/>
      </c>
    </row>
    <row r="3552" spans="1:19" hidden="1" outlineLevel="1">
      <c r="B3552" s="33">
        <v>45035</v>
      </c>
      <c r="C3552" s="34" t="s">
        <v>5228</v>
      </c>
      <c r="D3552" s="34" t="s">
        <v>2256</v>
      </c>
      <c r="E3552" s="34" t="s">
        <v>4076</v>
      </c>
      <c r="F3552" s="35">
        <v>856443</v>
      </c>
      <c r="G3552" s="36" t="s">
        <v>2255</v>
      </c>
      <c r="H3552" s="35">
        <v>85644</v>
      </c>
      <c r="I3552" s="34" t="s">
        <v>2308</v>
      </c>
      <c r="J3552" s="34" t="s">
        <v>2309</v>
      </c>
      <c r="K3552" s="50">
        <f t="shared" si="232"/>
        <v>22437</v>
      </c>
      <c r="L3552" s="38">
        <f t="shared" si="233"/>
        <v>942087</v>
      </c>
      <c r="M3552" t="str">
        <f t="shared" si="234"/>
        <v/>
      </c>
    </row>
    <row r="3553" spans="2:18" hidden="1" outlineLevel="1">
      <c r="B3553" s="33">
        <v>45035</v>
      </c>
      <c r="C3553" s="34" t="s">
        <v>5229</v>
      </c>
      <c r="D3553" s="34" t="s">
        <v>2256</v>
      </c>
      <c r="E3553" s="34" t="s">
        <v>2500</v>
      </c>
      <c r="F3553" s="35">
        <v>3964240</v>
      </c>
      <c r="G3553" s="36" t="s">
        <v>2255</v>
      </c>
      <c r="H3553" s="35">
        <v>396424</v>
      </c>
      <c r="I3553" s="34" t="s">
        <v>2500</v>
      </c>
      <c r="J3553" s="34" t="s">
        <v>2501</v>
      </c>
      <c r="K3553" s="50">
        <f t="shared" ref="K3553:K3616" si="235">+C3553*1</f>
        <v>22439</v>
      </c>
      <c r="L3553" s="38">
        <f t="shared" si="233"/>
        <v>4360664</v>
      </c>
      <c r="M3553" t="str">
        <f t="shared" si="234"/>
        <v/>
      </c>
    </row>
    <row r="3554" spans="2:18" hidden="1" outlineLevel="1">
      <c r="B3554" s="33">
        <v>45035</v>
      </c>
      <c r="C3554" s="34" t="s">
        <v>5230</v>
      </c>
      <c r="D3554" s="34" t="s">
        <v>2256</v>
      </c>
      <c r="E3554" s="34" t="s">
        <v>3782</v>
      </c>
      <c r="F3554" s="35">
        <v>371250</v>
      </c>
      <c r="G3554" s="36" t="s">
        <v>2255</v>
      </c>
      <c r="H3554" s="35">
        <v>37125</v>
      </c>
      <c r="I3554" s="34" t="s">
        <v>2308</v>
      </c>
      <c r="J3554" s="34" t="s">
        <v>2309</v>
      </c>
      <c r="K3554" s="50">
        <f t="shared" si="235"/>
        <v>22440</v>
      </c>
      <c r="L3554" s="38">
        <f t="shared" si="233"/>
        <v>408375</v>
      </c>
      <c r="M3554" t="str">
        <f t="shared" si="234"/>
        <v/>
      </c>
    </row>
    <row r="3555" spans="2:18" hidden="1" outlineLevel="1">
      <c r="B3555" s="33">
        <v>45035</v>
      </c>
      <c r="C3555" s="34" t="s">
        <v>5231</v>
      </c>
      <c r="D3555" s="34" t="s">
        <v>2256</v>
      </c>
      <c r="E3555" s="34" t="s">
        <v>2595</v>
      </c>
      <c r="F3555" s="35">
        <v>1730400</v>
      </c>
      <c r="G3555" s="36" t="s">
        <v>2255</v>
      </c>
      <c r="H3555" s="35">
        <v>173040</v>
      </c>
      <c r="I3555" s="34" t="s">
        <v>2595</v>
      </c>
      <c r="J3555" s="34" t="s">
        <v>2596</v>
      </c>
      <c r="K3555" s="50">
        <f t="shared" si="235"/>
        <v>22444</v>
      </c>
      <c r="L3555" s="38">
        <f t="shared" si="233"/>
        <v>1903440</v>
      </c>
      <c r="M3555" t="str">
        <f t="shared" si="234"/>
        <v/>
      </c>
    </row>
    <row r="3556" spans="2:18" hidden="1" outlineLevel="1">
      <c r="B3556" s="33">
        <v>45035</v>
      </c>
      <c r="C3556" s="34" t="s">
        <v>5232</v>
      </c>
      <c r="D3556" s="34" t="s">
        <v>2256</v>
      </c>
      <c r="E3556" s="34" t="s">
        <v>2603</v>
      </c>
      <c r="F3556" s="35">
        <v>865200</v>
      </c>
      <c r="G3556" s="36" t="s">
        <v>2255</v>
      </c>
      <c r="H3556" s="35">
        <v>86520</v>
      </c>
      <c r="I3556" s="34" t="s">
        <v>2603</v>
      </c>
      <c r="J3556" s="34" t="s">
        <v>2604</v>
      </c>
      <c r="K3556" s="50">
        <f t="shared" si="235"/>
        <v>22445</v>
      </c>
      <c r="L3556" s="38">
        <f t="shared" si="233"/>
        <v>951720</v>
      </c>
      <c r="M3556" t="str">
        <f t="shared" si="234"/>
        <v/>
      </c>
    </row>
    <row r="3557" spans="2:18" hidden="1" outlineLevel="1">
      <c r="B3557" s="33">
        <v>45035</v>
      </c>
      <c r="C3557" s="34" t="s">
        <v>5233</v>
      </c>
      <c r="D3557" s="34" t="s">
        <v>2256</v>
      </c>
      <c r="E3557" s="34" t="s">
        <v>2617</v>
      </c>
      <c r="F3557" s="35">
        <v>3315250</v>
      </c>
      <c r="G3557" s="36" t="s">
        <v>2255</v>
      </c>
      <c r="H3557" s="35">
        <v>331525</v>
      </c>
      <c r="I3557" s="34" t="s">
        <v>2617</v>
      </c>
      <c r="J3557" s="34" t="s">
        <v>2618</v>
      </c>
      <c r="K3557" s="50">
        <f t="shared" si="235"/>
        <v>22446</v>
      </c>
      <c r="L3557" s="38">
        <f t="shared" si="233"/>
        <v>3646775</v>
      </c>
      <c r="M3557" t="str">
        <f t="shared" si="234"/>
        <v/>
      </c>
    </row>
    <row r="3558" spans="2:18" hidden="1" outlineLevel="1">
      <c r="B3558" s="33">
        <v>45035</v>
      </c>
      <c r="C3558" s="34" t="s">
        <v>5234</v>
      </c>
      <c r="D3558" s="34" t="s">
        <v>2256</v>
      </c>
      <c r="E3558" s="34" t="s">
        <v>2603</v>
      </c>
      <c r="F3558" s="35">
        <v>1406715</v>
      </c>
      <c r="G3558" s="36" t="s">
        <v>2255</v>
      </c>
      <c r="H3558" s="35">
        <v>140672</v>
      </c>
      <c r="I3558" s="34" t="s">
        <v>2603</v>
      </c>
      <c r="J3558" s="34" t="s">
        <v>2604</v>
      </c>
      <c r="K3558" s="50">
        <f t="shared" si="235"/>
        <v>22447</v>
      </c>
      <c r="L3558" s="38">
        <f t="shared" si="233"/>
        <v>1547387</v>
      </c>
      <c r="M3558" t="str">
        <f t="shared" si="234"/>
        <v/>
      </c>
    </row>
    <row r="3559" spans="2:18" hidden="1" outlineLevel="1">
      <c r="B3559" s="33">
        <v>45035</v>
      </c>
      <c r="C3559" s="34" t="s">
        <v>5235</v>
      </c>
      <c r="D3559" s="34" t="s">
        <v>2256</v>
      </c>
      <c r="E3559" s="34" t="s">
        <v>2609</v>
      </c>
      <c r="F3559" s="35">
        <v>7667010</v>
      </c>
      <c r="G3559" s="36" t="s">
        <v>2255</v>
      </c>
      <c r="H3559" s="35">
        <v>766701</v>
      </c>
      <c r="I3559" s="34" t="s">
        <v>2609</v>
      </c>
      <c r="J3559" s="34" t="s">
        <v>2610</v>
      </c>
      <c r="K3559" s="50">
        <f t="shared" si="235"/>
        <v>22449</v>
      </c>
      <c r="L3559" s="38">
        <f t="shared" si="233"/>
        <v>8433711</v>
      </c>
      <c r="M3559" t="str">
        <f t="shared" si="234"/>
        <v/>
      </c>
    </row>
    <row r="3560" spans="2:18" hidden="1" outlineLevel="1">
      <c r="B3560" s="33">
        <v>45035</v>
      </c>
      <c r="C3560" s="34" t="s">
        <v>5236</v>
      </c>
      <c r="D3560" s="34" t="s">
        <v>2256</v>
      </c>
      <c r="E3560" s="34" t="s">
        <v>2599</v>
      </c>
      <c r="F3560" s="35">
        <v>1777965</v>
      </c>
      <c r="G3560" s="36" t="s">
        <v>2255</v>
      </c>
      <c r="H3560" s="35">
        <v>177797</v>
      </c>
      <c r="I3560" s="34" t="s">
        <v>2599</v>
      </c>
      <c r="J3560" s="34" t="s">
        <v>2600</v>
      </c>
      <c r="K3560" s="50">
        <f t="shared" si="235"/>
        <v>22450</v>
      </c>
      <c r="L3560" s="38">
        <f t="shared" si="233"/>
        <v>1955762</v>
      </c>
      <c r="M3560" t="str">
        <f t="shared" si="234"/>
        <v/>
      </c>
    </row>
    <row r="3561" spans="2:18" hidden="1" outlineLevel="1">
      <c r="B3561" s="33">
        <v>45035</v>
      </c>
      <c r="C3561" s="34" t="s">
        <v>5237</v>
      </c>
      <c r="D3561" s="34" t="s">
        <v>2256</v>
      </c>
      <c r="E3561" s="34" t="s">
        <v>5238</v>
      </c>
      <c r="F3561" s="35">
        <v>1433134</v>
      </c>
      <c r="G3561" s="36" t="s">
        <v>2255</v>
      </c>
      <c r="H3561" s="35">
        <v>143313</v>
      </c>
      <c r="I3561" s="34" t="s">
        <v>2625</v>
      </c>
      <c r="J3561" s="34" t="s">
        <v>2626</v>
      </c>
      <c r="K3561" s="50">
        <f t="shared" si="235"/>
        <v>22451</v>
      </c>
      <c r="L3561" s="38">
        <f t="shared" si="233"/>
        <v>1576447</v>
      </c>
      <c r="M3561" t="str">
        <f t="shared" si="234"/>
        <v/>
      </c>
    </row>
    <row r="3562" spans="2:18" hidden="1" outlineLevel="1">
      <c r="B3562" s="33">
        <v>45035</v>
      </c>
      <c r="C3562" s="34" t="s">
        <v>5239</v>
      </c>
      <c r="D3562" s="34" t="s">
        <v>2256</v>
      </c>
      <c r="E3562" s="34" t="s">
        <v>2613</v>
      </c>
      <c r="F3562" s="35">
        <v>1390280</v>
      </c>
      <c r="G3562" s="36" t="s">
        <v>2255</v>
      </c>
      <c r="H3562" s="35">
        <v>139028</v>
      </c>
      <c r="I3562" s="34" t="s">
        <v>2613</v>
      </c>
      <c r="J3562" s="34" t="s">
        <v>2614</v>
      </c>
      <c r="K3562" s="50">
        <f t="shared" si="235"/>
        <v>22452</v>
      </c>
      <c r="L3562" s="38">
        <f t="shared" si="233"/>
        <v>1529308</v>
      </c>
      <c r="M3562" t="str">
        <f t="shared" si="234"/>
        <v/>
      </c>
    </row>
    <row r="3563" spans="2:18" hidden="1" outlineLevel="1">
      <c r="B3563" s="33">
        <v>45036</v>
      </c>
      <c r="C3563" s="34" t="s">
        <v>5456</v>
      </c>
      <c r="D3563" s="34" t="s">
        <v>5260</v>
      </c>
      <c r="E3563" s="34" t="s">
        <v>6982</v>
      </c>
      <c r="F3563" s="35">
        <v>-371250</v>
      </c>
      <c r="G3563" s="36" t="s">
        <v>2255</v>
      </c>
      <c r="H3563" s="35">
        <v>-37125</v>
      </c>
      <c r="I3563" s="34" t="s">
        <v>2504</v>
      </c>
      <c r="J3563" s="34" t="s">
        <v>2505</v>
      </c>
      <c r="K3563">
        <f t="shared" si="235"/>
        <v>206</v>
      </c>
      <c r="L3563" s="38">
        <f t="shared" si="233"/>
        <v>-408375</v>
      </c>
      <c r="M3563" t="str">
        <f t="shared" si="234"/>
        <v>HT</v>
      </c>
      <c r="Q3563" t="e">
        <f>+VLOOKUP(K3563,'22.04.2023'!O$182:P$408,2,0)</f>
        <v>#N/A</v>
      </c>
    </row>
    <row r="3564" spans="2:18" hidden="1" outlineLevel="1">
      <c r="B3564" s="33">
        <v>45036</v>
      </c>
      <c r="C3564" s="34" t="s">
        <v>5458</v>
      </c>
      <c r="D3564" s="34" t="s">
        <v>5260</v>
      </c>
      <c r="E3564" s="34" t="s">
        <v>6983</v>
      </c>
      <c r="F3564" s="35">
        <v>-483720</v>
      </c>
      <c r="G3564" s="36" t="s">
        <v>2255</v>
      </c>
      <c r="H3564" s="35">
        <v>-48372</v>
      </c>
      <c r="I3564" s="34" t="s">
        <v>2504</v>
      </c>
      <c r="J3564" s="34" t="s">
        <v>2505</v>
      </c>
      <c r="K3564">
        <f t="shared" si="235"/>
        <v>207</v>
      </c>
      <c r="L3564" s="38">
        <f t="shared" si="233"/>
        <v>-532092</v>
      </c>
      <c r="M3564" t="str">
        <f t="shared" si="234"/>
        <v>HT</v>
      </c>
      <c r="Q3564" t="e">
        <f>+VLOOKUP(K3564,'22.04.2023'!O$182:P$408,2,0)</f>
        <v>#N/A</v>
      </c>
    </row>
    <row r="3565" spans="2:18" hidden="1" outlineLevel="1">
      <c r="B3565" s="33">
        <v>45036</v>
      </c>
      <c r="C3565" s="34" t="s">
        <v>6811</v>
      </c>
      <c r="D3565" s="34" t="s">
        <v>4794</v>
      </c>
      <c r="E3565" s="34" t="s">
        <v>6984</v>
      </c>
      <c r="F3565" s="35">
        <v>-232190</v>
      </c>
      <c r="G3565" s="36" t="s">
        <v>2255</v>
      </c>
      <c r="H3565" s="35">
        <v>-23219</v>
      </c>
      <c r="I3565" s="34" t="s">
        <v>2512</v>
      </c>
      <c r="J3565" s="34" t="s">
        <v>2513</v>
      </c>
      <c r="K3565">
        <f t="shared" si="235"/>
        <v>343</v>
      </c>
      <c r="L3565" s="38">
        <f t="shared" si="233"/>
        <v>-255409</v>
      </c>
      <c r="M3565" t="str">
        <f t="shared" si="234"/>
        <v>HT</v>
      </c>
      <c r="Q3565" t="e">
        <f>+VLOOKUP(K3565,'22.04.2023'!O$182:P$408,2,0)</f>
        <v>#N/A</v>
      </c>
      <c r="R3565" s="38" t="e">
        <f>+L3565-Q3565</f>
        <v>#N/A</v>
      </c>
    </row>
    <row r="3566" spans="2:18" hidden="1" collapsed="1">
      <c r="B3566" s="33">
        <v>44929</v>
      </c>
      <c r="C3566" s="34" t="s">
        <v>7767</v>
      </c>
      <c r="D3566" s="34" t="s">
        <v>2256</v>
      </c>
      <c r="E3566" s="34" t="s">
        <v>7768</v>
      </c>
      <c r="F3566" s="35">
        <v>2619823</v>
      </c>
      <c r="G3566" s="36" t="s">
        <v>2255</v>
      </c>
      <c r="H3566" s="35">
        <v>261982</v>
      </c>
      <c r="I3566" s="34" t="s">
        <v>7769</v>
      </c>
      <c r="J3566" s="34" t="s">
        <v>7770</v>
      </c>
      <c r="K3566" s="50">
        <f t="shared" si="235"/>
        <v>201</v>
      </c>
      <c r="L3566" s="38">
        <f t="shared" si="233"/>
        <v>2881805</v>
      </c>
      <c r="M3566" t="str">
        <f t="shared" si="234"/>
        <v/>
      </c>
      <c r="R3566" s="38">
        <f>+L3566-Q3566</f>
        <v>2881805</v>
      </c>
    </row>
    <row r="3567" spans="2:18" hidden="1" outlineLevel="1">
      <c r="B3567" s="33">
        <v>45036</v>
      </c>
      <c r="C3567" s="34" t="s">
        <v>6987</v>
      </c>
      <c r="D3567" s="34" t="s">
        <v>4794</v>
      </c>
      <c r="E3567" s="34" t="s">
        <v>6988</v>
      </c>
      <c r="F3567" s="35">
        <v>-111058</v>
      </c>
      <c r="G3567" s="36" t="s">
        <v>2255</v>
      </c>
      <c r="H3567" s="35">
        <v>-11106</v>
      </c>
      <c r="I3567" s="34" t="s">
        <v>2512</v>
      </c>
      <c r="J3567" s="34" t="s">
        <v>2513</v>
      </c>
      <c r="K3567">
        <f t="shared" si="235"/>
        <v>349</v>
      </c>
      <c r="L3567" s="38">
        <f t="shared" si="233"/>
        <v>-122164</v>
      </c>
      <c r="M3567" t="str">
        <f t="shared" si="234"/>
        <v>HT</v>
      </c>
      <c r="Q3567" t="e">
        <f>+VLOOKUP(K3567,'22.04.2023'!O$182:P$408,2,0)</f>
        <v>#N/A</v>
      </c>
    </row>
    <row r="3568" spans="2:18" hidden="1" outlineLevel="1">
      <c r="B3568" s="33">
        <v>45036</v>
      </c>
      <c r="C3568" s="34" t="s">
        <v>6989</v>
      </c>
      <c r="D3568" s="34" t="s">
        <v>4794</v>
      </c>
      <c r="E3568" s="34" t="s">
        <v>6990</v>
      </c>
      <c r="F3568" s="35">
        <v>-893648</v>
      </c>
      <c r="G3568" s="36" t="s">
        <v>2255</v>
      </c>
      <c r="H3568" s="35">
        <v>-89365</v>
      </c>
      <c r="I3568" s="34" t="s">
        <v>2512</v>
      </c>
      <c r="J3568" s="34" t="s">
        <v>2513</v>
      </c>
      <c r="K3568">
        <f t="shared" si="235"/>
        <v>352</v>
      </c>
      <c r="L3568" s="38">
        <f t="shared" si="233"/>
        <v>-983013</v>
      </c>
      <c r="M3568" t="str">
        <f t="shared" si="234"/>
        <v>HT</v>
      </c>
      <c r="Q3568" t="e">
        <f>+VLOOKUP(K3568,'22.04.2023'!O$182:P$408,2,0)</f>
        <v>#N/A</v>
      </c>
    </row>
    <row r="3569" spans="1:19" hidden="1" outlineLevel="1">
      <c r="B3569" s="33">
        <v>45036</v>
      </c>
      <c r="C3569" s="34" t="s">
        <v>5960</v>
      </c>
      <c r="D3569" s="34" t="s">
        <v>4993</v>
      </c>
      <c r="E3569" s="34" t="s">
        <v>6991</v>
      </c>
      <c r="F3569" s="35">
        <v>-88200</v>
      </c>
      <c r="G3569" s="36" t="s">
        <v>2255</v>
      </c>
      <c r="H3569" s="35">
        <v>-8820</v>
      </c>
      <c r="I3569" s="34" t="s">
        <v>2475</v>
      </c>
      <c r="J3569" s="34" t="s">
        <v>2476</v>
      </c>
      <c r="K3569">
        <f t="shared" si="235"/>
        <v>776</v>
      </c>
      <c r="L3569" s="38">
        <f t="shared" si="233"/>
        <v>-97020</v>
      </c>
      <c r="M3569" t="str">
        <f t="shared" si="234"/>
        <v>HT</v>
      </c>
      <c r="Q3569" t="e">
        <f>+VLOOKUP(K3569,'22.04.2023'!O$182:P$408,2,0)</f>
        <v>#N/A</v>
      </c>
    </row>
    <row r="3570" spans="1:19" s="75" customFormat="1" hidden="1" outlineLevel="1">
      <c r="A3570"/>
      <c r="B3570" s="33">
        <v>45036</v>
      </c>
      <c r="C3570" s="34" t="s">
        <v>5961</v>
      </c>
      <c r="D3570" s="34" t="s">
        <v>4993</v>
      </c>
      <c r="E3570" s="34" t="s">
        <v>6992</v>
      </c>
      <c r="F3570" s="35">
        <v>-222116</v>
      </c>
      <c r="G3570" s="36" t="s">
        <v>2255</v>
      </c>
      <c r="H3570" s="35">
        <v>-22212</v>
      </c>
      <c r="I3570" s="34" t="s">
        <v>2475</v>
      </c>
      <c r="J3570" s="34" t="s">
        <v>2476</v>
      </c>
      <c r="K3570">
        <f t="shared" si="235"/>
        <v>777</v>
      </c>
      <c r="L3570" s="38">
        <f t="shared" si="233"/>
        <v>-244328</v>
      </c>
      <c r="M3570" t="str">
        <f t="shared" si="234"/>
        <v>HT</v>
      </c>
      <c r="N3570"/>
      <c r="O3570"/>
      <c r="P3570"/>
      <c r="Q3570" t="e">
        <f>+VLOOKUP(K3570,'22.04.2023'!O$182:P$408,2,0)</f>
        <v>#N/A</v>
      </c>
      <c r="R3570"/>
      <c r="S3570"/>
    </row>
    <row r="3571" spans="1:19" s="75" customFormat="1" hidden="1" outlineLevel="1">
      <c r="A3571"/>
      <c r="B3571" s="33">
        <v>45036</v>
      </c>
      <c r="C3571" s="34" t="s">
        <v>6993</v>
      </c>
      <c r="D3571" s="34" t="s">
        <v>2961</v>
      </c>
      <c r="E3571" s="34" t="s">
        <v>6994</v>
      </c>
      <c r="F3571" s="35">
        <v>-177692</v>
      </c>
      <c r="G3571" s="36" t="s">
        <v>2255</v>
      </c>
      <c r="H3571" s="35">
        <v>-17769</v>
      </c>
      <c r="I3571" s="34" t="s">
        <v>2265</v>
      </c>
      <c r="J3571" s="34" t="s">
        <v>2266</v>
      </c>
      <c r="K3571">
        <f t="shared" si="235"/>
        <v>1483</v>
      </c>
      <c r="L3571" s="38">
        <f t="shared" si="233"/>
        <v>-195461</v>
      </c>
      <c r="M3571" t="str">
        <f t="shared" si="234"/>
        <v>HT</v>
      </c>
      <c r="N3571"/>
      <c r="O3571"/>
      <c r="P3571"/>
      <c r="Q3571" t="e">
        <f>+VLOOKUP(K3571,'22.04.2023'!O$182:P$408,2,0)</f>
        <v>#N/A</v>
      </c>
      <c r="R3571"/>
      <c r="S3571"/>
    </row>
    <row r="3572" spans="1:19" hidden="1" outlineLevel="1">
      <c r="B3572" s="33">
        <v>45036</v>
      </c>
      <c r="C3572" s="34" t="s">
        <v>6995</v>
      </c>
      <c r="D3572" s="34" t="s">
        <v>2961</v>
      </c>
      <c r="E3572" s="34" t="s">
        <v>6996</v>
      </c>
      <c r="F3572" s="35">
        <v>-134481</v>
      </c>
      <c r="G3572" s="36" t="s">
        <v>2255</v>
      </c>
      <c r="H3572" s="35">
        <v>-13448</v>
      </c>
      <c r="I3572" s="34" t="s">
        <v>2265</v>
      </c>
      <c r="J3572" s="34" t="s">
        <v>2266</v>
      </c>
      <c r="K3572">
        <f t="shared" si="235"/>
        <v>1484</v>
      </c>
      <c r="L3572" s="38">
        <f t="shared" si="233"/>
        <v>-147929</v>
      </c>
      <c r="M3572" t="str">
        <f t="shared" si="234"/>
        <v>HT</v>
      </c>
      <c r="Q3572" t="e">
        <f>+VLOOKUP(K3572,'22.04.2023'!O$182:P$408,2,0)</f>
        <v>#N/A</v>
      </c>
    </row>
    <row r="3573" spans="1:19" s="75" customFormat="1" hidden="1" outlineLevel="1">
      <c r="A3573"/>
      <c r="B3573" s="33">
        <v>45036</v>
      </c>
      <c r="C3573" s="34" t="s">
        <v>5242</v>
      </c>
      <c r="D3573" s="34" t="s">
        <v>2961</v>
      </c>
      <c r="E3573" s="34" t="s">
        <v>5243</v>
      </c>
      <c r="F3573" s="35">
        <v>-111058</v>
      </c>
      <c r="G3573" s="36" t="s">
        <v>2255</v>
      </c>
      <c r="H3573" s="35">
        <v>-11106</v>
      </c>
      <c r="I3573" s="34" t="s">
        <v>2265</v>
      </c>
      <c r="J3573" s="34" t="s">
        <v>2266</v>
      </c>
      <c r="K3573">
        <f t="shared" si="235"/>
        <v>1485</v>
      </c>
      <c r="L3573" s="38">
        <f t="shared" si="233"/>
        <v>-122164</v>
      </c>
      <c r="M3573" t="str">
        <f t="shared" si="234"/>
        <v>HT</v>
      </c>
      <c r="N3573"/>
      <c r="O3573"/>
      <c r="P3573"/>
      <c r="Q3573" t="e">
        <f>+VLOOKUP(K3573,'22.04.2023'!O$182:P$408,2,0)</f>
        <v>#N/A</v>
      </c>
      <c r="R3573"/>
      <c r="S3573"/>
    </row>
    <row r="3574" spans="1:19" s="75" customFormat="1" hidden="1" outlineLevel="1">
      <c r="A3574"/>
      <c r="B3574" s="33">
        <v>45036</v>
      </c>
      <c r="C3574" s="34" t="s">
        <v>5244</v>
      </c>
      <c r="D3574" s="34" t="s">
        <v>2961</v>
      </c>
      <c r="E3574" s="34" t="s">
        <v>5245</v>
      </c>
      <c r="F3574" s="35">
        <v>-222116</v>
      </c>
      <c r="G3574" s="36" t="s">
        <v>2255</v>
      </c>
      <c r="H3574" s="35">
        <v>-22212</v>
      </c>
      <c r="I3574" s="34" t="s">
        <v>2265</v>
      </c>
      <c r="J3574" s="34" t="s">
        <v>2266</v>
      </c>
      <c r="K3574">
        <f t="shared" si="235"/>
        <v>1486</v>
      </c>
      <c r="L3574" s="38">
        <f t="shared" si="233"/>
        <v>-244328</v>
      </c>
      <c r="M3574" t="str">
        <f t="shared" si="234"/>
        <v>HT</v>
      </c>
      <c r="N3574"/>
      <c r="O3574"/>
      <c r="P3574"/>
      <c r="Q3574">
        <v>0</v>
      </c>
      <c r="R3574" s="38">
        <f>+Q3574-L3574</f>
        <v>244328</v>
      </c>
      <c r="S3574"/>
    </row>
    <row r="3575" spans="1:19" s="75" customFormat="1" hidden="1" outlineLevel="1">
      <c r="A3575"/>
      <c r="B3575" s="33">
        <v>45036</v>
      </c>
      <c r="C3575" s="34" t="s">
        <v>6997</v>
      </c>
      <c r="D3575" s="34" t="s">
        <v>3460</v>
      </c>
      <c r="E3575" s="34" t="s">
        <v>6998</v>
      </c>
      <c r="F3575" s="35">
        <v>-752730</v>
      </c>
      <c r="G3575" s="36" t="s">
        <v>2255</v>
      </c>
      <c r="H3575" s="35">
        <v>-75273</v>
      </c>
      <c r="I3575" s="34" t="s">
        <v>2308</v>
      </c>
      <c r="J3575" s="34" t="s">
        <v>2309</v>
      </c>
      <c r="K3575">
        <f t="shared" si="235"/>
        <v>14810</v>
      </c>
      <c r="L3575" s="38">
        <f t="shared" si="233"/>
        <v>-828003</v>
      </c>
      <c r="M3575" t="str">
        <f t="shared" si="234"/>
        <v>HT</v>
      </c>
      <c r="N3575"/>
      <c r="O3575"/>
      <c r="P3575"/>
      <c r="Q3575" t="e">
        <f>+VLOOKUP(K3575,'22.04.2023'!O$182:P$408,2,0)</f>
        <v>#N/A</v>
      </c>
      <c r="R3575"/>
      <c r="S3575"/>
    </row>
    <row r="3576" spans="1:19" hidden="1" outlineLevel="1">
      <c r="B3576" s="33">
        <v>45036</v>
      </c>
      <c r="C3576" s="34" t="s">
        <v>6999</v>
      </c>
      <c r="D3576" s="34" t="s">
        <v>3460</v>
      </c>
      <c r="E3576" s="34" t="s">
        <v>7000</v>
      </c>
      <c r="F3576" s="35">
        <v>-70950</v>
      </c>
      <c r="G3576" s="36" t="s">
        <v>2255</v>
      </c>
      <c r="H3576" s="35">
        <v>-7095</v>
      </c>
      <c r="I3576" s="34" t="s">
        <v>2308</v>
      </c>
      <c r="J3576" s="34" t="s">
        <v>2309</v>
      </c>
      <c r="K3576">
        <f t="shared" si="235"/>
        <v>14818</v>
      </c>
      <c r="L3576" s="38">
        <f t="shared" si="233"/>
        <v>-78045</v>
      </c>
      <c r="M3576" t="str">
        <f t="shared" si="234"/>
        <v>HT</v>
      </c>
      <c r="Q3576" t="e">
        <f>+VLOOKUP(K3576,'22.04.2023'!O$182:P$408,2,0)</f>
        <v>#N/A</v>
      </c>
    </row>
    <row r="3577" spans="1:19" hidden="1" outlineLevel="1">
      <c r="B3577" s="33">
        <v>45036</v>
      </c>
      <c r="C3577" s="34" t="s">
        <v>5246</v>
      </c>
      <c r="D3577" s="34" t="s">
        <v>3460</v>
      </c>
      <c r="E3577" s="34" t="s">
        <v>5247</v>
      </c>
      <c r="F3577" s="35">
        <v>-173463</v>
      </c>
      <c r="G3577" s="36" t="s">
        <v>2255</v>
      </c>
      <c r="H3577" s="35">
        <v>-17346</v>
      </c>
      <c r="I3577" s="34" t="s">
        <v>2308</v>
      </c>
      <c r="J3577" s="34" t="s">
        <v>2309</v>
      </c>
      <c r="K3577">
        <f t="shared" si="235"/>
        <v>14830</v>
      </c>
      <c r="L3577" s="38">
        <f t="shared" si="233"/>
        <v>-190809</v>
      </c>
      <c r="M3577" t="str">
        <f t="shared" si="234"/>
        <v>HT</v>
      </c>
      <c r="Q3577" t="e">
        <f>+VLOOKUP(K3577,'22.04.2023'!O$182:P$408,2,0)</f>
        <v>#N/A</v>
      </c>
    </row>
    <row r="3578" spans="1:19" hidden="1" outlineLevel="1">
      <c r="B3578" s="33">
        <v>45036</v>
      </c>
      <c r="C3578" s="34" t="s">
        <v>7001</v>
      </c>
      <c r="D3578" s="34" t="s">
        <v>3460</v>
      </c>
      <c r="E3578" s="34" t="s">
        <v>7002</v>
      </c>
      <c r="F3578" s="35">
        <v>-440586</v>
      </c>
      <c r="G3578" s="36" t="s">
        <v>2255</v>
      </c>
      <c r="H3578" s="35">
        <v>-44059</v>
      </c>
      <c r="I3578" s="34" t="s">
        <v>2308</v>
      </c>
      <c r="J3578" s="34" t="s">
        <v>2309</v>
      </c>
      <c r="K3578">
        <f t="shared" si="235"/>
        <v>14851</v>
      </c>
      <c r="L3578" s="38">
        <f t="shared" si="233"/>
        <v>-484645</v>
      </c>
      <c r="M3578" t="str">
        <f t="shared" si="234"/>
        <v>HT</v>
      </c>
      <c r="Q3578" t="e">
        <f>+VLOOKUP(K3578,'22.04.2023'!O$182:P$408,2,0)</f>
        <v>#N/A</v>
      </c>
    </row>
    <row r="3579" spans="1:19" hidden="1" outlineLevel="1">
      <c r="B3579" s="33">
        <v>45036</v>
      </c>
      <c r="C3579" s="34" t="s">
        <v>5248</v>
      </c>
      <c r="D3579" s="34" t="s">
        <v>3460</v>
      </c>
      <c r="E3579" s="34" t="s">
        <v>5249</v>
      </c>
      <c r="F3579" s="35">
        <v>-660960</v>
      </c>
      <c r="G3579" s="36" t="s">
        <v>2255</v>
      </c>
      <c r="H3579" s="35">
        <v>-66096</v>
      </c>
      <c r="I3579" s="34" t="s">
        <v>2308</v>
      </c>
      <c r="J3579" s="34" t="s">
        <v>2309</v>
      </c>
      <c r="K3579">
        <f t="shared" si="235"/>
        <v>14895</v>
      </c>
      <c r="L3579" s="38">
        <f t="shared" si="233"/>
        <v>-727056</v>
      </c>
      <c r="M3579" t="str">
        <f t="shared" si="234"/>
        <v>HT</v>
      </c>
      <c r="Q3579" t="e">
        <f>+VLOOKUP(K3579,'22.04.2023'!O$182:P$408,2,0)</f>
        <v>#N/A</v>
      </c>
    </row>
    <row r="3580" spans="1:19" hidden="1" outlineLevel="1">
      <c r="B3580" s="33">
        <v>45036</v>
      </c>
      <c r="C3580" s="34" t="s">
        <v>5250</v>
      </c>
      <c r="D3580" s="34" t="s">
        <v>2256</v>
      </c>
      <c r="E3580" s="34" t="s">
        <v>5251</v>
      </c>
      <c r="F3580" s="35">
        <v>1116768</v>
      </c>
      <c r="G3580" s="36" t="s">
        <v>2255</v>
      </c>
      <c r="H3580" s="35">
        <v>111677</v>
      </c>
      <c r="I3580" s="34" t="s">
        <v>2512</v>
      </c>
      <c r="J3580" s="34" t="s">
        <v>2513</v>
      </c>
      <c r="K3580" s="50">
        <f t="shared" si="235"/>
        <v>22953</v>
      </c>
      <c r="L3580" s="38">
        <f t="shared" si="233"/>
        <v>1228445</v>
      </c>
      <c r="M3580" t="str">
        <f t="shared" si="234"/>
        <v/>
      </c>
    </row>
    <row r="3581" spans="1:19" hidden="1" outlineLevel="1">
      <c r="B3581" s="33">
        <v>45036</v>
      </c>
      <c r="C3581" s="34" t="s">
        <v>5252</v>
      </c>
      <c r="D3581" s="34" t="s">
        <v>2256</v>
      </c>
      <c r="E3581" s="34" t="s">
        <v>5219</v>
      </c>
      <c r="F3581" s="35">
        <v>1126384</v>
      </c>
      <c r="G3581" s="36" t="s">
        <v>2255</v>
      </c>
      <c r="H3581" s="35">
        <v>112638</v>
      </c>
      <c r="I3581" s="34" t="s">
        <v>2512</v>
      </c>
      <c r="J3581" s="34" t="s">
        <v>2513</v>
      </c>
      <c r="K3581" s="50">
        <f t="shared" si="235"/>
        <v>22954</v>
      </c>
      <c r="L3581" s="38">
        <f t="shared" si="233"/>
        <v>1239022</v>
      </c>
      <c r="M3581" t="str">
        <f t="shared" si="234"/>
        <v/>
      </c>
    </row>
    <row r="3582" spans="1:19" hidden="1" outlineLevel="1">
      <c r="B3582" s="33">
        <v>45036</v>
      </c>
      <c r="C3582" s="34" t="s">
        <v>5253</v>
      </c>
      <c r="D3582" s="34" t="s">
        <v>2256</v>
      </c>
      <c r="E3582" s="34" t="s">
        <v>2650</v>
      </c>
      <c r="F3582" s="35">
        <v>1591514</v>
      </c>
      <c r="G3582" s="36" t="s">
        <v>2255</v>
      </c>
      <c r="H3582" s="35">
        <v>159151</v>
      </c>
      <c r="I3582" s="34" t="s">
        <v>2308</v>
      </c>
      <c r="J3582" s="34" t="s">
        <v>2309</v>
      </c>
      <c r="K3582" s="50">
        <f t="shared" si="235"/>
        <v>23083</v>
      </c>
      <c r="L3582" s="38">
        <f t="shared" si="233"/>
        <v>1750665</v>
      </c>
      <c r="M3582" t="str">
        <f t="shared" si="234"/>
        <v/>
      </c>
    </row>
    <row r="3583" spans="1:19" hidden="1" outlineLevel="1">
      <c r="B3583" s="33">
        <v>45036</v>
      </c>
      <c r="C3583" s="34" t="s">
        <v>5254</v>
      </c>
      <c r="D3583" s="34" t="s">
        <v>2256</v>
      </c>
      <c r="E3583" s="34" t="s">
        <v>2458</v>
      </c>
      <c r="F3583" s="35">
        <v>2529497</v>
      </c>
      <c r="G3583" s="36" t="s">
        <v>2255</v>
      </c>
      <c r="H3583" s="35">
        <v>252950</v>
      </c>
      <c r="I3583" s="34" t="s">
        <v>2308</v>
      </c>
      <c r="J3583" s="34" t="s">
        <v>2309</v>
      </c>
      <c r="K3583" s="50">
        <f t="shared" si="235"/>
        <v>23157</v>
      </c>
      <c r="L3583" s="38">
        <f t="shared" si="233"/>
        <v>2782447</v>
      </c>
      <c r="M3583" t="str">
        <f t="shared" si="234"/>
        <v/>
      </c>
    </row>
    <row r="3584" spans="1:19" hidden="1" outlineLevel="1">
      <c r="B3584" s="33">
        <v>45036</v>
      </c>
      <c r="C3584" s="34" t="s">
        <v>5255</v>
      </c>
      <c r="D3584" s="34" t="s">
        <v>2256</v>
      </c>
      <c r="E3584" s="34" t="s">
        <v>3944</v>
      </c>
      <c r="F3584" s="35">
        <v>486831</v>
      </c>
      <c r="G3584" s="36" t="s">
        <v>2255</v>
      </c>
      <c r="H3584" s="35">
        <v>48683</v>
      </c>
      <c r="I3584" s="34" t="s">
        <v>2308</v>
      </c>
      <c r="J3584" s="34" t="s">
        <v>2309</v>
      </c>
      <c r="K3584" s="50">
        <f t="shared" si="235"/>
        <v>23158</v>
      </c>
      <c r="L3584" s="38">
        <f t="shared" si="233"/>
        <v>535514</v>
      </c>
      <c r="M3584" t="str">
        <f t="shared" si="234"/>
        <v/>
      </c>
    </row>
    <row r="3585" spans="1:19" hidden="1" outlineLevel="1">
      <c r="B3585" s="33">
        <v>45036</v>
      </c>
      <c r="C3585" s="34" t="s">
        <v>5256</v>
      </c>
      <c r="D3585" s="34" t="s">
        <v>2256</v>
      </c>
      <c r="E3585" s="34" t="s">
        <v>2344</v>
      </c>
      <c r="F3585" s="35">
        <v>2714250</v>
      </c>
      <c r="G3585" s="36" t="s">
        <v>2255</v>
      </c>
      <c r="H3585" s="35">
        <v>271425</v>
      </c>
      <c r="I3585" s="34" t="s">
        <v>2344</v>
      </c>
      <c r="J3585" s="34" t="s">
        <v>2345</v>
      </c>
      <c r="K3585" s="50">
        <f t="shared" si="235"/>
        <v>23159</v>
      </c>
      <c r="L3585" s="38">
        <f t="shared" si="233"/>
        <v>2985675</v>
      </c>
      <c r="M3585" t="str">
        <f t="shared" si="234"/>
        <v/>
      </c>
    </row>
    <row r="3586" spans="1:19" s="75" customFormat="1" hidden="1" outlineLevel="1">
      <c r="A3586"/>
      <c r="B3586" s="33">
        <v>45036</v>
      </c>
      <c r="C3586" s="34" t="s">
        <v>5257</v>
      </c>
      <c r="D3586" s="34" t="s">
        <v>2256</v>
      </c>
      <c r="E3586" s="34" t="s">
        <v>2344</v>
      </c>
      <c r="F3586" s="35">
        <v>1236130</v>
      </c>
      <c r="G3586" s="36" t="s">
        <v>2255</v>
      </c>
      <c r="H3586" s="35">
        <v>123613</v>
      </c>
      <c r="I3586" s="34" t="s">
        <v>2344</v>
      </c>
      <c r="J3586" s="34" t="s">
        <v>2345</v>
      </c>
      <c r="K3586" s="50">
        <f t="shared" si="235"/>
        <v>23160</v>
      </c>
      <c r="L3586" s="38">
        <f t="shared" si="233"/>
        <v>1359743</v>
      </c>
      <c r="M3586" t="str">
        <f t="shared" si="234"/>
        <v/>
      </c>
      <c r="N3586"/>
      <c r="O3586"/>
      <c r="P3586"/>
      <c r="Q3586"/>
      <c r="R3586"/>
      <c r="S3586"/>
    </row>
    <row r="3587" spans="1:19" s="75" customFormat="1" hidden="1" outlineLevel="1">
      <c r="A3587"/>
      <c r="B3587" s="33">
        <v>45036</v>
      </c>
      <c r="C3587" s="34" t="s">
        <v>5258</v>
      </c>
      <c r="D3587" s="34" t="s">
        <v>2256</v>
      </c>
      <c r="E3587" s="34" t="s">
        <v>3402</v>
      </c>
      <c r="F3587" s="35">
        <v>401456</v>
      </c>
      <c r="G3587" s="36" t="s">
        <v>2255</v>
      </c>
      <c r="H3587" s="35">
        <v>40146</v>
      </c>
      <c r="I3587" s="34" t="s">
        <v>2308</v>
      </c>
      <c r="J3587" s="34" t="s">
        <v>2309</v>
      </c>
      <c r="K3587" s="50">
        <f t="shared" si="235"/>
        <v>23163</v>
      </c>
      <c r="L3587" s="38">
        <f t="shared" si="233"/>
        <v>441602</v>
      </c>
      <c r="M3587" t="str">
        <f t="shared" si="234"/>
        <v/>
      </c>
      <c r="N3587"/>
      <c r="O3587"/>
      <c r="P3587"/>
      <c r="Q3587"/>
      <c r="R3587"/>
      <c r="S3587"/>
    </row>
    <row r="3588" spans="1:19" s="75" customFormat="1" hidden="1" collapsed="1">
      <c r="A3588"/>
      <c r="B3588" s="37" t="s">
        <v>7003</v>
      </c>
      <c r="C3588" s="86"/>
      <c r="D3588" s="86"/>
      <c r="E3588" s="86"/>
      <c r="F3588" s="32">
        <v>3172983458</v>
      </c>
      <c r="G3588" s="86"/>
      <c r="H3588" s="32">
        <v>318292583</v>
      </c>
      <c r="I3588" s="86"/>
      <c r="J3588" s="86"/>
      <c r="K3588" s="50">
        <f t="shared" si="235"/>
        <v>0</v>
      </c>
      <c r="L3588" s="38">
        <f t="shared" ref="L3588:L3651" si="236">+F3588+H3588</f>
        <v>3491276041</v>
      </c>
      <c r="M3588" t="str">
        <f>+IF(L3588&gt;0,"","HT")</f>
        <v/>
      </c>
      <c r="N3588"/>
      <c r="O3588"/>
      <c r="P3588"/>
      <c r="Q3588"/>
      <c r="R3588"/>
      <c r="S3588"/>
    </row>
    <row r="3589" spans="1:19" s="75" customFormat="1" hidden="1" outlineLevel="1">
      <c r="A3589"/>
      <c r="B3589" s="33">
        <v>44929</v>
      </c>
      <c r="C3589" s="34" t="s">
        <v>5446</v>
      </c>
      <c r="D3589" s="34" t="s">
        <v>2256</v>
      </c>
      <c r="E3589" s="34" t="s">
        <v>5447</v>
      </c>
      <c r="F3589" s="35">
        <v>865200</v>
      </c>
      <c r="G3589" s="36" t="s">
        <v>2255</v>
      </c>
      <c r="H3589" s="35">
        <v>86520</v>
      </c>
      <c r="I3589" s="34" t="s">
        <v>2308</v>
      </c>
      <c r="J3589" s="34" t="s">
        <v>2309</v>
      </c>
      <c r="K3589" s="50">
        <f t="shared" si="235"/>
        <v>191</v>
      </c>
      <c r="L3589" s="38">
        <f t="shared" si="236"/>
        <v>951720</v>
      </c>
      <c r="M3589" t="str">
        <f t="shared" ref="M3589:M3620" si="237">+IF(L3589&gt;=0,"","HT")</f>
        <v/>
      </c>
      <c r="N3589"/>
      <c r="O3589"/>
      <c r="P3589"/>
      <c r="Q3589"/>
      <c r="R3589"/>
      <c r="S3589"/>
    </row>
    <row r="3590" spans="1:19" hidden="1" outlineLevel="1">
      <c r="B3590" s="33">
        <v>44928</v>
      </c>
      <c r="C3590" s="34" t="s">
        <v>5302</v>
      </c>
      <c r="D3590" s="34" t="s">
        <v>2256</v>
      </c>
      <c r="E3590" s="34" t="s">
        <v>5303</v>
      </c>
      <c r="F3590" s="35">
        <v>2761171</v>
      </c>
      <c r="G3590" s="36" t="s">
        <v>2255</v>
      </c>
      <c r="H3590" s="35">
        <v>276117</v>
      </c>
      <c r="I3590" s="34" t="s">
        <v>2437</v>
      </c>
      <c r="J3590" s="34" t="s">
        <v>2438</v>
      </c>
      <c r="K3590" s="50">
        <f t="shared" si="235"/>
        <v>14</v>
      </c>
      <c r="L3590" s="38">
        <f t="shared" si="236"/>
        <v>3037288</v>
      </c>
      <c r="M3590" t="str">
        <f t="shared" si="237"/>
        <v/>
      </c>
    </row>
    <row r="3591" spans="1:19" hidden="1" outlineLevel="1">
      <c r="B3591" s="33">
        <v>44930</v>
      </c>
      <c r="C3591" s="34" t="s">
        <v>5493</v>
      </c>
      <c r="D3591" s="34" t="s">
        <v>2256</v>
      </c>
      <c r="E3591" s="34" t="s">
        <v>5494</v>
      </c>
      <c r="F3591" s="35">
        <v>1013960</v>
      </c>
      <c r="G3591" s="36" t="s">
        <v>2255</v>
      </c>
      <c r="H3591" s="35">
        <v>101396</v>
      </c>
      <c r="I3591" s="34" t="s">
        <v>2265</v>
      </c>
      <c r="J3591" s="34" t="s">
        <v>2266</v>
      </c>
      <c r="K3591" s="50">
        <f t="shared" si="235"/>
        <v>235</v>
      </c>
      <c r="L3591" s="38">
        <f t="shared" si="236"/>
        <v>1115356</v>
      </c>
      <c r="M3591" t="str">
        <f t="shared" si="237"/>
        <v/>
      </c>
      <c r="R3591" s="38">
        <f>Q3591-L3591</f>
        <v>-1115356</v>
      </c>
    </row>
    <row r="3592" spans="1:19" hidden="1" outlineLevel="1">
      <c r="B3592" s="33">
        <v>44932</v>
      </c>
      <c r="C3592" s="34" t="s">
        <v>5869</v>
      </c>
      <c r="D3592" s="34" t="s">
        <v>2256</v>
      </c>
      <c r="E3592" s="34" t="s">
        <v>2423</v>
      </c>
      <c r="F3592" s="35">
        <v>734310</v>
      </c>
      <c r="G3592" s="36" t="s">
        <v>2255</v>
      </c>
      <c r="H3592" s="35">
        <v>73431</v>
      </c>
      <c r="I3592" s="34" t="s">
        <v>2308</v>
      </c>
      <c r="J3592" s="34" t="s">
        <v>2309</v>
      </c>
      <c r="K3592" s="50">
        <f t="shared" si="235"/>
        <v>634</v>
      </c>
      <c r="L3592" s="38">
        <f t="shared" si="236"/>
        <v>807741</v>
      </c>
      <c r="M3592" t="str">
        <f t="shared" si="237"/>
        <v/>
      </c>
    </row>
    <row r="3593" spans="1:19" hidden="1" outlineLevel="1">
      <c r="B3593" s="33">
        <v>44932</v>
      </c>
      <c r="C3593" s="34" t="s">
        <v>5969</v>
      </c>
      <c r="D3593" s="34" t="s">
        <v>2256</v>
      </c>
      <c r="E3593" s="34" t="s">
        <v>3784</v>
      </c>
      <c r="F3593" s="35">
        <v>1189648</v>
      </c>
      <c r="G3593" s="36" t="s">
        <v>2255</v>
      </c>
      <c r="H3593" s="35">
        <v>118965</v>
      </c>
      <c r="I3593" s="34" t="s">
        <v>2308</v>
      </c>
      <c r="J3593" s="34" t="s">
        <v>2309</v>
      </c>
      <c r="K3593" s="50">
        <f t="shared" si="235"/>
        <v>785</v>
      </c>
      <c r="L3593" s="38">
        <f t="shared" si="236"/>
        <v>1308613</v>
      </c>
      <c r="M3593" t="str">
        <f t="shared" si="237"/>
        <v/>
      </c>
    </row>
    <row r="3594" spans="1:19" hidden="1" outlineLevel="1">
      <c r="B3594" s="33">
        <v>44928</v>
      </c>
      <c r="C3594" s="34" t="s">
        <v>5314</v>
      </c>
      <c r="D3594" s="34" t="s">
        <v>2256</v>
      </c>
      <c r="E3594" s="34" t="s">
        <v>5315</v>
      </c>
      <c r="F3594" s="35">
        <v>424200</v>
      </c>
      <c r="G3594" s="36" t="s">
        <v>2255</v>
      </c>
      <c r="H3594" s="35">
        <v>42420</v>
      </c>
      <c r="I3594" s="34" t="s">
        <v>2432</v>
      </c>
      <c r="J3594" s="34" t="s">
        <v>2433</v>
      </c>
      <c r="K3594" s="50">
        <f t="shared" si="235"/>
        <v>20</v>
      </c>
      <c r="L3594" s="38">
        <f t="shared" si="236"/>
        <v>466620</v>
      </c>
      <c r="M3594" t="str">
        <f t="shared" si="237"/>
        <v/>
      </c>
    </row>
    <row r="3595" spans="1:19" hidden="1" outlineLevel="1">
      <c r="B3595" s="33">
        <v>44929</v>
      </c>
      <c r="C3595" s="34" t="s">
        <v>5351</v>
      </c>
      <c r="D3595" s="34" t="s">
        <v>2256</v>
      </c>
      <c r="E3595" s="34" t="s">
        <v>3468</v>
      </c>
      <c r="F3595" s="35">
        <v>865200</v>
      </c>
      <c r="G3595" s="36" t="s">
        <v>2255</v>
      </c>
      <c r="H3595" s="35">
        <v>86520</v>
      </c>
      <c r="I3595" s="34" t="s">
        <v>2308</v>
      </c>
      <c r="J3595" s="34" t="s">
        <v>2309</v>
      </c>
      <c r="K3595" s="50">
        <f t="shared" si="235"/>
        <v>81</v>
      </c>
      <c r="L3595" s="38">
        <f t="shared" si="236"/>
        <v>951720</v>
      </c>
      <c r="M3595" t="str">
        <f t="shared" si="237"/>
        <v/>
      </c>
    </row>
    <row r="3596" spans="1:19" hidden="1" outlineLevel="1">
      <c r="B3596" s="33">
        <v>44928</v>
      </c>
      <c r="C3596" s="34" t="s">
        <v>5296</v>
      </c>
      <c r="D3596" s="34" t="s">
        <v>2256</v>
      </c>
      <c r="E3596" s="34" t="s">
        <v>5297</v>
      </c>
      <c r="F3596" s="35">
        <v>865200</v>
      </c>
      <c r="G3596" s="36" t="s">
        <v>2255</v>
      </c>
      <c r="H3596" s="35">
        <v>86520</v>
      </c>
      <c r="I3596" s="34" t="s">
        <v>2308</v>
      </c>
      <c r="J3596" s="34" t="s">
        <v>2309</v>
      </c>
      <c r="K3596" s="50">
        <f t="shared" si="235"/>
        <v>11</v>
      </c>
      <c r="L3596" s="38">
        <f t="shared" si="236"/>
        <v>951720</v>
      </c>
      <c r="M3596" t="str">
        <f t="shared" si="237"/>
        <v/>
      </c>
    </row>
    <row r="3597" spans="1:19" hidden="1" outlineLevel="1">
      <c r="B3597" s="33">
        <v>44932</v>
      </c>
      <c r="C3597" s="34" t="s">
        <v>5857</v>
      </c>
      <c r="D3597" s="34" t="s">
        <v>2256</v>
      </c>
      <c r="E3597" s="34" t="s">
        <v>4106</v>
      </c>
      <c r="F3597" s="35">
        <v>734310</v>
      </c>
      <c r="G3597" s="36" t="s">
        <v>2255</v>
      </c>
      <c r="H3597" s="35">
        <v>73431</v>
      </c>
      <c r="I3597" s="34" t="s">
        <v>2308</v>
      </c>
      <c r="J3597" s="34" t="s">
        <v>2309</v>
      </c>
      <c r="K3597" s="50">
        <f t="shared" si="235"/>
        <v>622</v>
      </c>
      <c r="L3597" s="38">
        <f t="shared" si="236"/>
        <v>807741</v>
      </c>
      <c r="M3597" t="str">
        <f t="shared" si="237"/>
        <v/>
      </c>
    </row>
    <row r="3598" spans="1:19" s="75" customFormat="1" hidden="1" outlineLevel="1">
      <c r="A3598"/>
      <c r="B3598" s="33">
        <v>44929</v>
      </c>
      <c r="C3598" s="34" t="s">
        <v>5477</v>
      </c>
      <c r="D3598" s="34" t="s">
        <v>2256</v>
      </c>
      <c r="E3598" s="34" t="s">
        <v>5478</v>
      </c>
      <c r="F3598" s="35">
        <v>865200</v>
      </c>
      <c r="G3598" s="36" t="s">
        <v>2255</v>
      </c>
      <c r="H3598" s="35">
        <v>86520</v>
      </c>
      <c r="I3598" s="34" t="s">
        <v>2308</v>
      </c>
      <c r="J3598" s="34" t="s">
        <v>2309</v>
      </c>
      <c r="K3598" s="50">
        <f t="shared" si="235"/>
        <v>217</v>
      </c>
      <c r="L3598" s="38">
        <f t="shared" si="236"/>
        <v>951720</v>
      </c>
      <c r="M3598" t="str">
        <f t="shared" si="237"/>
        <v/>
      </c>
      <c r="N3598"/>
      <c r="O3598"/>
      <c r="P3598"/>
      <c r="Q3598"/>
      <c r="R3598"/>
      <c r="S3598"/>
    </row>
    <row r="3599" spans="1:19" s="75" customFormat="1" hidden="1" outlineLevel="1">
      <c r="A3599"/>
      <c r="B3599" s="33">
        <v>44929</v>
      </c>
      <c r="C3599" s="34" t="s">
        <v>5479</v>
      </c>
      <c r="D3599" s="34" t="s">
        <v>2256</v>
      </c>
      <c r="E3599" s="34" t="s">
        <v>5480</v>
      </c>
      <c r="F3599" s="35">
        <v>865200</v>
      </c>
      <c r="G3599" s="36" t="s">
        <v>2255</v>
      </c>
      <c r="H3599" s="35">
        <v>86520</v>
      </c>
      <c r="I3599" s="34" t="s">
        <v>2308</v>
      </c>
      <c r="J3599" s="34" t="s">
        <v>2309</v>
      </c>
      <c r="K3599" s="50">
        <f t="shared" si="235"/>
        <v>218</v>
      </c>
      <c r="L3599" s="38">
        <f t="shared" si="236"/>
        <v>951720</v>
      </c>
      <c r="M3599" t="str">
        <f t="shared" si="237"/>
        <v/>
      </c>
      <c r="N3599"/>
      <c r="O3599"/>
      <c r="P3599"/>
      <c r="Q3599"/>
      <c r="R3599"/>
      <c r="S3599"/>
    </row>
    <row r="3600" spans="1:19" s="75" customFormat="1" hidden="1" collapsed="1">
      <c r="B3600" s="84" t="s">
        <v>7442</v>
      </c>
      <c r="C3600" s="76" t="s">
        <v>8281</v>
      </c>
      <c r="D3600" s="90" t="s">
        <v>2256</v>
      </c>
      <c r="E3600" s="90" t="s">
        <v>8282</v>
      </c>
      <c r="F3600" s="91">
        <v>367155</v>
      </c>
      <c r="G3600" s="72" t="s">
        <v>2255</v>
      </c>
      <c r="H3600" s="91">
        <f>+G3600*F3600</f>
        <v>36715.5</v>
      </c>
      <c r="I3600" s="90" t="s">
        <v>2603</v>
      </c>
      <c r="J3600" s="90" t="s">
        <v>2604</v>
      </c>
      <c r="K3600" s="73">
        <f t="shared" si="235"/>
        <v>13723</v>
      </c>
      <c r="L3600" s="74">
        <f t="shared" si="236"/>
        <v>403870.5</v>
      </c>
      <c r="M3600" s="75" t="str">
        <f t="shared" si="237"/>
        <v/>
      </c>
      <c r="Q3600" s="75">
        <f>+VLOOKUP(K3600,'20,04,2023'!Q$25:R$1054,2,0)</f>
        <v>403871</v>
      </c>
      <c r="R3600" s="74">
        <f>+L3600-Q3600</f>
        <v>-0.5</v>
      </c>
      <c r="S3600" s="75" t="s">
        <v>8324</v>
      </c>
    </row>
    <row r="3601" spans="1:19" hidden="1" outlineLevel="1">
      <c r="B3601" s="33">
        <v>44929</v>
      </c>
      <c r="C3601" s="34" t="s">
        <v>5464</v>
      </c>
      <c r="D3601" s="34" t="s">
        <v>2256</v>
      </c>
      <c r="E3601" s="34" t="s">
        <v>5465</v>
      </c>
      <c r="F3601" s="35">
        <v>792848</v>
      </c>
      <c r="G3601" s="36" t="s">
        <v>2255</v>
      </c>
      <c r="H3601" s="35">
        <v>79285</v>
      </c>
      <c r="I3601" s="34" t="s">
        <v>2308</v>
      </c>
      <c r="J3601" s="34" t="s">
        <v>2309</v>
      </c>
      <c r="K3601" s="50">
        <f t="shared" si="235"/>
        <v>210</v>
      </c>
      <c r="L3601" s="38">
        <f t="shared" si="236"/>
        <v>872133</v>
      </c>
      <c r="M3601" t="str">
        <f t="shared" si="237"/>
        <v/>
      </c>
    </row>
    <row r="3602" spans="1:19" hidden="1" outlineLevel="1">
      <c r="B3602" s="33">
        <v>44932</v>
      </c>
      <c r="C3602" s="34" t="s">
        <v>5876</v>
      </c>
      <c r="D3602" s="34" t="s">
        <v>2256</v>
      </c>
      <c r="E3602" s="34" t="s">
        <v>3603</v>
      </c>
      <c r="F3602" s="35">
        <v>1189648</v>
      </c>
      <c r="G3602" s="36" t="s">
        <v>2255</v>
      </c>
      <c r="H3602" s="35">
        <v>118965</v>
      </c>
      <c r="I3602" s="34" t="s">
        <v>2308</v>
      </c>
      <c r="J3602" s="34" t="s">
        <v>2309</v>
      </c>
      <c r="K3602" s="50">
        <f t="shared" si="235"/>
        <v>651</v>
      </c>
      <c r="L3602" s="38">
        <f t="shared" si="236"/>
        <v>1308613</v>
      </c>
      <c r="M3602" t="str">
        <f t="shared" si="237"/>
        <v/>
      </c>
    </row>
    <row r="3603" spans="1:19" hidden="1" outlineLevel="1">
      <c r="B3603" s="33">
        <v>44930</v>
      </c>
      <c r="C3603" s="34" t="s">
        <v>5551</v>
      </c>
      <c r="D3603" s="34" t="s">
        <v>2256</v>
      </c>
      <c r="E3603" s="34" t="s">
        <v>5552</v>
      </c>
      <c r="F3603" s="35">
        <v>1730400</v>
      </c>
      <c r="G3603" s="36" t="s">
        <v>2255</v>
      </c>
      <c r="H3603" s="35">
        <v>173040</v>
      </c>
      <c r="I3603" s="34" t="s">
        <v>2678</v>
      </c>
      <c r="J3603" s="34" t="s">
        <v>2679</v>
      </c>
      <c r="K3603" s="50">
        <f t="shared" si="235"/>
        <v>269</v>
      </c>
      <c r="L3603" s="38">
        <f t="shared" si="236"/>
        <v>1903440</v>
      </c>
      <c r="M3603" t="str">
        <f t="shared" si="237"/>
        <v/>
      </c>
    </row>
    <row r="3604" spans="1:19" hidden="1" outlineLevel="1">
      <c r="B3604" s="33">
        <v>44929</v>
      </c>
      <c r="C3604" s="34" t="s">
        <v>5353</v>
      </c>
      <c r="D3604" s="34" t="s">
        <v>2256</v>
      </c>
      <c r="E3604" s="34" t="s">
        <v>3929</v>
      </c>
      <c r="F3604" s="35">
        <v>865200</v>
      </c>
      <c r="G3604" s="36" t="s">
        <v>2255</v>
      </c>
      <c r="H3604" s="35">
        <v>86520</v>
      </c>
      <c r="I3604" s="34" t="s">
        <v>2308</v>
      </c>
      <c r="J3604" s="34" t="s">
        <v>2309</v>
      </c>
      <c r="K3604" s="50">
        <f t="shared" si="235"/>
        <v>85</v>
      </c>
      <c r="L3604" s="38">
        <f t="shared" si="236"/>
        <v>951720</v>
      </c>
      <c r="M3604" t="str">
        <f t="shared" si="237"/>
        <v/>
      </c>
    </row>
    <row r="3605" spans="1:19" hidden="1" outlineLevel="1">
      <c r="B3605" s="33">
        <v>44929</v>
      </c>
      <c r="C3605" s="34" t="s">
        <v>5440</v>
      </c>
      <c r="D3605" s="34" t="s">
        <v>2256</v>
      </c>
      <c r="E3605" s="34" t="s">
        <v>2663</v>
      </c>
      <c r="F3605" s="35">
        <v>865200</v>
      </c>
      <c r="G3605" s="36" t="s">
        <v>2255</v>
      </c>
      <c r="H3605" s="35">
        <v>86520</v>
      </c>
      <c r="I3605" s="34" t="s">
        <v>2308</v>
      </c>
      <c r="J3605" s="34" t="s">
        <v>2309</v>
      </c>
      <c r="K3605" s="50">
        <f t="shared" si="235"/>
        <v>186</v>
      </c>
      <c r="L3605" s="38">
        <f t="shared" si="236"/>
        <v>951720</v>
      </c>
      <c r="M3605" t="str">
        <f t="shared" si="237"/>
        <v/>
      </c>
    </row>
    <row r="3606" spans="1:19" hidden="1" outlineLevel="1">
      <c r="B3606" s="33">
        <v>44929</v>
      </c>
      <c r="C3606" s="34" t="s">
        <v>5382</v>
      </c>
      <c r="D3606" s="34" t="s">
        <v>2256</v>
      </c>
      <c r="E3606" s="34" t="s">
        <v>5383</v>
      </c>
      <c r="F3606" s="35">
        <v>865200</v>
      </c>
      <c r="G3606" s="36" t="s">
        <v>2255</v>
      </c>
      <c r="H3606" s="35">
        <v>86520</v>
      </c>
      <c r="I3606" s="34" t="s">
        <v>2396</v>
      </c>
      <c r="J3606" s="34" t="s">
        <v>2397</v>
      </c>
      <c r="K3606" s="50">
        <f t="shared" si="235"/>
        <v>115</v>
      </c>
      <c r="L3606" s="38">
        <f t="shared" si="236"/>
        <v>951720</v>
      </c>
      <c r="M3606" t="str">
        <f t="shared" si="237"/>
        <v/>
      </c>
    </row>
    <row r="3607" spans="1:19" hidden="1" outlineLevel="1">
      <c r="B3607" s="33">
        <v>44928</v>
      </c>
      <c r="C3607" s="34" t="s">
        <v>5310</v>
      </c>
      <c r="D3607" s="34" t="s">
        <v>2256</v>
      </c>
      <c r="E3607" s="34" t="s">
        <v>5311</v>
      </c>
      <c r="F3607" s="35">
        <v>720784</v>
      </c>
      <c r="G3607" s="36" t="s">
        <v>2255</v>
      </c>
      <c r="H3607" s="35">
        <v>72078</v>
      </c>
      <c r="I3607" s="34" t="s">
        <v>2475</v>
      </c>
      <c r="J3607" s="34" t="s">
        <v>2476</v>
      </c>
      <c r="K3607" s="50">
        <f t="shared" si="235"/>
        <v>18</v>
      </c>
      <c r="L3607" s="38">
        <f t="shared" si="236"/>
        <v>792862</v>
      </c>
      <c r="M3607" t="str">
        <f t="shared" si="237"/>
        <v/>
      </c>
    </row>
    <row r="3608" spans="1:19" hidden="1" outlineLevel="1">
      <c r="B3608" s="33">
        <v>44928</v>
      </c>
      <c r="C3608" s="34" t="s">
        <v>5282</v>
      </c>
      <c r="D3608" s="34" t="s">
        <v>2256</v>
      </c>
      <c r="E3608" s="34" t="s">
        <v>5283</v>
      </c>
      <c r="F3608" s="35">
        <v>865200</v>
      </c>
      <c r="G3608" s="36" t="s">
        <v>2255</v>
      </c>
      <c r="H3608" s="35">
        <v>86520</v>
      </c>
      <c r="I3608" s="34" t="s">
        <v>2308</v>
      </c>
      <c r="J3608" s="34" t="s">
        <v>2309</v>
      </c>
      <c r="K3608" s="50">
        <f t="shared" si="235"/>
        <v>3</v>
      </c>
      <c r="L3608" s="38">
        <f t="shared" si="236"/>
        <v>951720</v>
      </c>
      <c r="M3608" t="str">
        <f t="shared" si="237"/>
        <v/>
      </c>
    </row>
    <row r="3609" spans="1:19" hidden="1" outlineLevel="1">
      <c r="B3609" s="33">
        <v>44929</v>
      </c>
      <c r="C3609" s="34" t="s">
        <v>5400</v>
      </c>
      <c r="D3609" s="34" t="s">
        <v>2256</v>
      </c>
      <c r="E3609" s="34" t="s">
        <v>3952</v>
      </c>
      <c r="F3609" s="35">
        <v>865200</v>
      </c>
      <c r="G3609" s="36" t="s">
        <v>2255</v>
      </c>
      <c r="H3609" s="35">
        <v>86520</v>
      </c>
      <c r="I3609" s="34" t="s">
        <v>2308</v>
      </c>
      <c r="J3609" s="34" t="s">
        <v>2309</v>
      </c>
      <c r="K3609" s="50">
        <f t="shared" si="235"/>
        <v>134</v>
      </c>
      <c r="L3609" s="38">
        <f t="shared" si="236"/>
        <v>951720</v>
      </c>
      <c r="M3609" t="str">
        <f t="shared" si="237"/>
        <v/>
      </c>
    </row>
    <row r="3610" spans="1:19" s="75" customFormat="1" hidden="1" outlineLevel="1">
      <c r="A3610"/>
      <c r="B3610" s="33">
        <v>44929</v>
      </c>
      <c r="C3610" s="34" t="s">
        <v>5438</v>
      </c>
      <c r="D3610" s="34" t="s">
        <v>2256</v>
      </c>
      <c r="E3610" s="34" t="s">
        <v>3590</v>
      </c>
      <c r="F3610" s="35">
        <v>865200</v>
      </c>
      <c r="G3610" s="36" t="s">
        <v>2255</v>
      </c>
      <c r="H3610" s="35">
        <v>86520</v>
      </c>
      <c r="I3610" s="34" t="s">
        <v>2308</v>
      </c>
      <c r="J3610" s="34" t="s">
        <v>2309</v>
      </c>
      <c r="K3610" s="50">
        <f t="shared" si="235"/>
        <v>184</v>
      </c>
      <c r="L3610" s="38">
        <f t="shared" si="236"/>
        <v>951720</v>
      </c>
      <c r="M3610" t="str">
        <f t="shared" si="237"/>
        <v/>
      </c>
      <c r="N3610"/>
      <c r="O3610"/>
      <c r="P3610"/>
      <c r="Q3610"/>
      <c r="R3610" s="38">
        <f>Q3610-L3610</f>
        <v>-951720</v>
      </c>
      <c r="S3610"/>
    </row>
    <row r="3611" spans="1:19" hidden="1" outlineLevel="1">
      <c r="B3611" s="33">
        <v>44930</v>
      </c>
      <c r="C3611" s="34" t="s">
        <v>5574</v>
      </c>
      <c r="D3611" s="34" t="s">
        <v>2256</v>
      </c>
      <c r="E3611" s="34" t="s">
        <v>5575</v>
      </c>
      <c r="F3611" s="35">
        <v>865200</v>
      </c>
      <c r="G3611" s="36" t="s">
        <v>2255</v>
      </c>
      <c r="H3611" s="35">
        <v>86520</v>
      </c>
      <c r="I3611" s="34" t="s">
        <v>2308</v>
      </c>
      <c r="J3611" s="34" t="s">
        <v>2309</v>
      </c>
      <c r="K3611" s="50">
        <f t="shared" si="235"/>
        <v>285</v>
      </c>
      <c r="L3611" s="38">
        <f t="shared" si="236"/>
        <v>951720</v>
      </c>
      <c r="M3611" t="str">
        <f t="shared" si="237"/>
        <v/>
      </c>
    </row>
    <row r="3612" spans="1:19" hidden="1" outlineLevel="1">
      <c r="B3612" s="33">
        <v>44929</v>
      </c>
      <c r="C3612" s="34" t="s">
        <v>5395</v>
      </c>
      <c r="D3612" s="34" t="s">
        <v>2256</v>
      </c>
      <c r="E3612" s="34" t="s">
        <v>2452</v>
      </c>
      <c r="F3612" s="35">
        <v>865200</v>
      </c>
      <c r="G3612" s="36" t="s">
        <v>2255</v>
      </c>
      <c r="H3612" s="35">
        <v>86520</v>
      </c>
      <c r="I3612" s="34" t="s">
        <v>2308</v>
      </c>
      <c r="J3612" s="34" t="s">
        <v>2309</v>
      </c>
      <c r="K3612" s="50">
        <f t="shared" si="235"/>
        <v>129</v>
      </c>
      <c r="L3612" s="38">
        <f t="shared" si="236"/>
        <v>951720</v>
      </c>
      <c r="M3612" t="str">
        <f t="shared" si="237"/>
        <v/>
      </c>
    </row>
    <row r="3613" spans="1:19" hidden="1" outlineLevel="1">
      <c r="B3613" s="33">
        <v>44931</v>
      </c>
      <c r="C3613" s="34" t="s">
        <v>5673</v>
      </c>
      <c r="D3613" s="34" t="s">
        <v>2256</v>
      </c>
      <c r="E3613" s="34" t="s">
        <v>5674</v>
      </c>
      <c r="F3613" s="35">
        <v>6239746</v>
      </c>
      <c r="G3613" s="36" t="s">
        <v>2255</v>
      </c>
      <c r="H3613" s="35">
        <v>623975</v>
      </c>
      <c r="I3613" s="34" t="s">
        <v>2344</v>
      </c>
      <c r="J3613" s="34" t="s">
        <v>2345</v>
      </c>
      <c r="K3613" s="50">
        <f t="shared" si="235"/>
        <v>424</v>
      </c>
      <c r="L3613" s="38">
        <f t="shared" si="236"/>
        <v>6863721</v>
      </c>
      <c r="M3613" t="str">
        <f t="shared" si="237"/>
        <v/>
      </c>
    </row>
    <row r="3614" spans="1:19" collapsed="1">
      <c r="A3614" s="75"/>
      <c r="B3614" s="69">
        <v>45019</v>
      </c>
      <c r="C3614" s="70" t="s">
        <v>8168</v>
      </c>
      <c r="D3614" s="70" t="s">
        <v>8169</v>
      </c>
      <c r="E3614" s="70" t="s">
        <v>8170</v>
      </c>
      <c r="F3614" s="71">
        <v>-538072</v>
      </c>
      <c r="G3614" s="72" t="s">
        <v>2255</v>
      </c>
      <c r="H3614" s="71">
        <v>-53807</v>
      </c>
      <c r="I3614" s="70" t="s">
        <v>7127</v>
      </c>
      <c r="J3614" s="70" t="s">
        <v>8157</v>
      </c>
      <c r="K3614" s="73">
        <f t="shared" si="235"/>
        <v>322</v>
      </c>
      <c r="L3614" s="74">
        <f t="shared" si="236"/>
        <v>-591879</v>
      </c>
      <c r="M3614" s="75" t="str">
        <f t="shared" si="237"/>
        <v>HT</v>
      </c>
      <c r="N3614" s="75"/>
      <c r="O3614" s="75"/>
      <c r="P3614" s="75"/>
      <c r="Q3614" s="75">
        <f>+VLOOKUP(K3614,'20,04,2023'!Q$25:R$1054,2,0)</f>
        <v>-591879</v>
      </c>
      <c r="R3614" s="74">
        <f>+L3614-Q3614</f>
        <v>0</v>
      </c>
      <c r="S3614" s="75" t="s">
        <v>8323</v>
      </c>
    </row>
    <row r="3615" spans="1:19" hidden="1">
      <c r="B3615" s="33">
        <v>45034</v>
      </c>
      <c r="C3615" s="34" t="s">
        <v>5799</v>
      </c>
      <c r="D3615" s="34" t="s">
        <v>8194</v>
      </c>
      <c r="E3615" s="34" t="s">
        <v>8195</v>
      </c>
      <c r="F3615" s="35">
        <v>-124658</v>
      </c>
      <c r="G3615" s="36" t="s">
        <v>2255</v>
      </c>
      <c r="H3615" s="35">
        <v>-12466</v>
      </c>
      <c r="I3615" s="34" t="s">
        <v>8176</v>
      </c>
      <c r="J3615" s="34" t="s">
        <v>8177</v>
      </c>
      <c r="K3615" s="50">
        <f t="shared" si="235"/>
        <v>528</v>
      </c>
      <c r="L3615" s="38">
        <f t="shared" si="236"/>
        <v>-137124</v>
      </c>
      <c r="M3615" t="str">
        <f t="shared" si="237"/>
        <v>HT</v>
      </c>
      <c r="Q3615" t="e">
        <f>+VLOOKUP(K3615,'22.04.2023'!O$182:P$408,2,0)</f>
        <v>#N/A</v>
      </c>
      <c r="R3615" s="38" t="e">
        <f>+L3615-Q3615</f>
        <v>#N/A</v>
      </c>
    </row>
    <row r="3616" spans="1:19" hidden="1" outlineLevel="1">
      <c r="B3616" s="33">
        <v>44937</v>
      </c>
      <c r="C3616" s="34" t="s">
        <v>6150</v>
      </c>
      <c r="D3616" s="34" t="s">
        <v>2256</v>
      </c>
      <c r="E3616" s="34" t="s">
        <v>6151</v>
      </c>
      <c r="F3616" s="35">
        <v>3460800</v>
      </c>
      <c r="G3616" s="36" t="s">
        <v>2255</v>
      </c>
      <c r="H3616" s="35">
        <v>346080</v>
      </c>
      <c r="I3616" s="34" t="s">
        <v>2595</v>
      </c>
      <c r="J3616" s="34" t="s">
        <v>2596</v>
      </c>
      <c r="K3616" s="50">
        <f t="shared" si="235"/>
        <v>1098</v>
      </c>
      <c r="L3616" s="38">
        <f t="shared" si="236"/>
        <v>3806880</v>
      </c>
      <c r="M3616" t="str">
        <f t="shared" si="237"/>
        <v/>
      </c>
    </row>
    <row r="3617" spans="1:19" hidden="1" outlineLevel="1">
      <c r="B3617" s="33">
        <v>44928</v>
      </c>
      <c r="C3617" s="34" t="s">
        <v>5286</v>
      </c>
      <c r="D3617" s="34" t="s">
        <v>2256</v>
      </c>
      <c r="E3617" s="34" t="s">
        <v>5287</v>
      </c>
      <c r="F3617" s="35">
        <v>865200</v>
      </c>
      <c r="G3617" s="36" t="s">
        <v>2255</v>
      </c>
      <c r="H3617" s="35">
        <v>86520</v>
      </c>
      <c r="I3617" s="34" t="s">
        <v>2308</v>
      </c>
      <c r="J3617" s="34" t="s">
        <v>2309</v>
      </c>
      <c r="K3617" s="50">
        <f t="shared" ref="K3617:K3664" si="238">+C3617*1</f>
        <v>5</v>
      </c>
      <c r="L3617" s="38">
        <f t="shared" si="236"/>
        <v>951720</v>
      </c>
      <c r="M3617" t="str">
        <f t="shared" si="237"/>
        <v/>
      </c>
    </row>
    <row r="3618" spans="1:19" hidden="1" outlineLevel="1">
      <c r="B3618" s="33">
        <v>44929</v>
      </c>
      <c r="C3618" s="34" t="s">
        <v>5415</v>
      </c>
      <c r="D3618" s="34" t="s">
        <v>2256</v>
      </c>
      <c r="E3618" s="34" t="s">
        <v>4391</v>
      </c>
      <c r="F3618" s="35">
        <v>303618</v>
      </c>
      <c r="G3618" s="36" t="s">
        <v>2255</v>
      </c>
      <c r="H3618" s="35">
        <v>30362</v>
      </c>
      <c r="I3618" s="34" t="s">
        <v>2308</v>
      </c>
      <c r="J3618" s="34" t="s">
        <v>2309</v>
      </c>
      <c r="K3618" s="50">
        <f t="shared" si="238"/>
        <v>148</v>
      </c>
      <c r="L3618" s="38">
        <f t="shared" si="236"/>
        <v>333980</v>
      </c>
      <c r="M3618" t="str">
        <f t="shared" si="237"/>
        <v/>
      </c>
    </row>
    <row r="3619" spans="1:19" hidden="1" outlineLevel="1">
      <c r="B3619" s="33">
        <v>44928</v>
      </c>
      <c r="C3619" s="34" t="s">
        <v>5291</v>
      </c>
      <c r="D3619" s="34" t="s">
        <v>2256</v>
      </c>
      <c r="E3619" s="34" t="s">
        <v>5292</v>
      </c>
      <c r="F3619" s="35">
        <v>865200</v>
      </c>
      <c r="G3619" s="36" t="s">
        <v>2255</v>
      </c>
      <c r="H3619" s="35">
        <v>86520</v>
      </c>
      <c r="I3619" s="34" t="s">
        <v>2308</v>
      </c>
      <c r="J3619" s="34" t="s">
        <v>2309</v>
      </c>
      <c r="K3619" s="50">
        <f t="shared" si="238"/>
        <v>8</v>
      </c>
      <c r="L3619" s="38">
        <f t="shared" si="236"/>
        <v>951720</v>
      </c>
      <c r="M3619" t="str">
        <f t="shared" si="237"/>
        <v/>
      </c>
    </row>
    <row r="3620" spans="1:19" hidden="1" collapsed="1">
      <c r="B3620" s="33">
        <v>45034</v>
      </c>
      <c r="C3620" s="34" t="s">
        <v>5801</v>
      </c>
      <c r="D3620" s="34" t="s">
        <v>8194</v>
      </c>
      <c r="E3620" s="34" t="s">
        <v>8195</v>
      </c>
      <c r="F3620" s="35">
        <v>-61050</v>
      </c>
      <c r="G3620" s="36" t="s">
        <v>2568</v>
      </c>
      <c r="H3620" s="35">
        <v>-4884</v>
      </c>
      <c r="I3620" s="34" t="s">
        <v>8176</v>
      </c>
      <c r="J3620" s="34" t="s">
        <v>8177</v>
      </c>
      <c r="K3620" s="50">
        <f t="shared" si="238"/>
        <v>530</v>
      </c>
      <c r="L3620" s="38">
        <f t="shared" si="236"/>
        <v>-65934</v>
      </c>
      <c r="M3620" t="str">
        <f t="shared" si="237"/>
        <v>HT</v>
      </c>
      <c r="Q3620" t="e">
        <f>+VLOOKUP(K3620,'22.04.2023'!O$182:P$408,2,0)</f>
        <v>#N/A</v>
      </c>
      <c r="R3620" s="38" t="e">
        <f>+L3620-Q3620</f>
        <v>#N/A</v>
      </c>
    </row>
    <row r="3621" spans="1:19" hidden="1" outlineLevel="1">
      <c r="B3621" s="33">
        <v>44928</v>
      </c>
      <c r="C3621" s="34" t="s">
        <v>5328</v>
      </c>
      <c r="D3621" s="34" t="s">
        <v>2256</v>
      </c>
      <c r="E3621" s="34" t="s">
        <v>5329</v>
      </c>
      <c r="F3621" s="35">
        <v>865200</v>
      </c>
      <c r="G3621" s="36" t="s">
        <v>2255</v>
      </c>
      <c r="H3621" s="35">
        <v>86520</v>
      </c>
      <c r="I3621" s="34" t="s">
        <v>2308</v>
      </c>
      <c r="J3621" s="34" t="s">
        <v>2309</v>
      </c>
      <c r="K3621" s="50">
        <f t="shared" si="238"/>
        <v>64</v>
      </c>
      <c r="L3621" s="38">
        <f t="shared" si="236"/>
        <v>951720</v>
      </c>
      <c r="M3621" t="str">
        <f t="shared" ref="M3621:M3652" si="239">+IF(L3621&gt;=0,"","HT")</f>
        <v/>
      </c>
    </row>
    <row r="3622" spans="1:19" hidden="1" outlineLevel="1">
      <c r="B3622" s="33">
        <v>44928</v>
      </c>
      <c r="C3622" s="34" t="s">
        <v>5330</v>
      </c>
      <c r="D3622" s="34" t="s">
        <v>2256</v>
      </c>
      <c r="E3622" s="34" t="s">
        <v>5331</v>
      </c>
      <c r="F3622" s="35">
        <v>865200</v>
      </c>
      <c r="G3622" s="36" t="s">
        <v>2255</v>
      </c>
      <c r="H3622" s="35">
        <v>86520</v>
      </c>
      <c r="I3622" s="34" t="s">
        <v>2308</v>
      </c>
      <c r="J3622" s="34" t="s">
        <v>2309</v>
      </c>
      <c r="K3622" s="50">
        <f t="shared" si="238"/>
        <v>65</v>
      </c>
      <c r="L3622" s="38">
        <f t="shared" si="236"/>
        <v>951720</v>
      </c>
      <c r="M3622" t="str">
        <f t="shared" si="239"/>
        <v/>
      </c>
    </row>
    <row r="3623" spans="1:19" hidden="1" collapsed="1">
      <c r="B3623" s="33">
        <v>44960</v>
      </c>
      <c r="C3623" s="34" t="s">
        <v>5377</v>
      </c>
      <c r="D3623" s="34" t="s">
        <v>8205</v>
      </c>
      <c r="E3623" s="34" t="s">
        <v>8206</v>
      </c>
      <c r="F3623" s="35">
        <v>-968657</v>
      </c>
      <c r="G3623" s="36" t="s">
        <v>2255</v>
      </c>
      <c r="H3623" s="35">
        <v>-96866</v>
      </c>
      <c r="I3623" s="34" t="s">
        <v>4891</v>
      </c>
      <c r="J3623" s="34" t="s">
        <v>8198</v>
      </c>
      <c r="K3623" s="50">
        <f t="shared" si="238"/>
        <v>111</v>
      </c>
      <c r="L3623" s="38">
        <f t="shared" si="236"/>
        <v>-1065523</v>
      </c>
      <c r="M3623" t="str">
        <f t="shared" si="239"/>
        <v>HT</v>
      </c>
      <c r="Q3623">
        <v>0</v>
      </c>
      <c r="R3623" s="38">
        <f>+Q3623-L3623</f>
        <v>1065523</v>
      </c>
    </row>
    <row r="3624" spans="1:19" s="75" customFormat="1" hidden="1" outlineLevel="1">
      <c r="A3624"/>
      <c r="B3624" s="33">
        <v>44929</v>
      </c>
      <c r="C3624" s="34" t="s">
        <v>5350</v>
      </c>
      <c r="D3624" s="34" t="s">
        <v>2256</v>
      </c>
      <c r="E3624" s="34" t="s">
        <v>3933</v>
      </c>
      <c r="F3624" s="35">
        <v>865200</v>
      </c>
      <c r="G3624" s="36" t="s">
        <v>2255</v>
      </c>
      <c r="H3624" s="35">
        <v>86520</v>
      </c>
      <c r="I3624" s="34" t="s">
        <v>2308</v>
      </c>
      <c r="J3624" s="34" t="s">
        <v>2309</v>
      </c>
      <c r="K3624" s="50">
        <f t="shared" si="238"/>
        <v>80</v>
      </c>
      <c r="L3624" s="38">
        <f t="shared" si="236"/>
        <v>951720</v>
      </c>
      <c r="M3624" t="str">
        <f t="shared" si="239"/>
        <v/>
      </c>
      <c r="N3624"/>
      <c r="O3624"/>
      <c r="P3624"/>
      <c r="Q3624"/>
      <c r="R3624"/>
      <c r="S3624"/>
    </row>
    <row r="3625" spans="1:19" s="75" customFormat="1" hidden="1" outlineLevel="1">
      <c r="A3625"/>
      <c r="B3625" s="33">
        <v>44930</v>
      </c>
      <c r="C3625" s="34" t="s">
        <v>5374</v>
      </c>
      <c r="D3625" s="34" t="s">
        <v>3460</v>
      </c>
      <c r="E3625" s="34" t="s">
        <v>5481</v>
      </c>
      <c r="F3625" s="35">
        <v>-582859</v>
      </c>
      <c r="G3625" s="36" t="s">
        <v>2568</v>
      </c>
      <c r="H3625" s="35">
        <v>-46629</v>
      </c>
      <c r="I3625" s="34" t="s">
        <v>2308</v>
      </c>
      <c r="J3625" s="34" t="s">
        <v>2309</v>
      </c>
      <c r="K3625">
        <f t="shared" si="238"/>
        <v>108</v>
      </c>
      <c r="L3625" s="38">
        <f t="shared" si="236"/>
        <v>-629488</v>
      </c>
      <c r="M3625" t="str">
        <f t="shared" si="239"/>
        <v>HT</v>
      </c>
      <c r="N3625"/>
      <c r="O3625"/>
      <c r="P3625"/>
      <c r="Q3625" t="e">
        <f>+VLOOKUP(K3625,'22.04.2023'!O$182:P$408,2,0)</f>
        <v>#N/A</v>
      </c>
      <c r="R3625"/>
      <c r="S3625"/>
    </row>
    <row r="3626" spans="1:19" s="75" customFormat="1" hidden="1" collapsed="1">
      <c r="A3626"/>
      <c r="B3626" s="33">
        <v>44981</v>
      </c>
      <c r="C3626" s="34" t="s">
        <v>5491</v>
      </c>
      <c r="D3626" s="34" t="s">
        <v>8205</v>
      </c>
      <c r="E3626" s="34" t="s">
        <v>8211</v>
      </c>
      <c r="F3626" s="35">
        <v>-111058</v>
      </c>
      <c r="G3626" s="36" t="s">
        <v>2255</v>
      </c>
      <c r="H3626" s="35">
        <v>-11106</v>
      </c>
      <c r="I3626" s="34" t="s">
        <v>4891</v>
      </c>
      <c r="J3626" s="34" t="s">
        <v>8198</v>
      </c>
      <c r="K3626" s="50">
        <f t="shared" si="238"/>
        <v>234</v>
      </c>
      <c r="L3626" s="38">
        <f t="shared" si="236"/>
        <v>-122164</v>
      </c>
      <c r="M3626" t="str">
        <f t="shared" si="239"/>
        <v>HT</v>
      </c>
      <c r="N3626"/>
      <c r="O3626"/>
      <c r="P3626"/>
      <c r="Q3626" t="e">
        <f>+VLOOKUP(K3626,'22.04.2023'!O$182:P$408,2,0)</f>
        <v>#N/A</v>
      </c>
      <c r="R3626" s="38" t="e">
        <f>+L3626-Q3626</f>
        <v>#N/A</v>
      </c>
      <c r="S3626"/>
    </row>
    <row r="3627" spans="1:19" s="75" customFormat="1">
      <c r="B3627" s="69">
        <v>44999</v>
      </c>
      <c r="C3627" s="70" t="s">
        <v>8216</v>
      </c>
      <c r="D3627" s="70" t="s">
        <v>8205</v>
      </c>
      <c r="E3627" s="70" t="s">
        <v>5481</v>
      </c>
      <c r="F3627" s="71">
        <v>-50182</v>
      </c>
      <c r="G3627" s="72" t="s">
        <v>2255</v>
      </c>
      <c r="H3627" s="71">
        <v>-5018</v>
      </c>
      <c r="I3627" s="70" t="s">
        <v>4891</v>
      </c>
      <c r="J3627" s="70" t="s">
        <v>8198</v>
      </c>
      <c r="K3627" s="73">
        <f t="shared" si="238"/>
        <v>380</v>
      </c>
      <c r="L3627" s="74">
        <f t="shared" si="236"/>
        <v>-55200</v>
      </c>
      <c r="M3627" s="75" t="str">
        <f t="shared" si="239"/>
        <v>HT</v>
      </c>
      <c r="Q3627" s="75">
        <f>+VLOOKUP(K3627,'20,04,2023'!Q$25:R$1054,2,0)</f>
        <v>-55200</v>
      </c>
      <c r="R3627" s="74">
        <f>+L3627-Q3627</f>
        <v>0</v>
      </c>
      <c r="S3627" s="75" t="s">
        <v>8323</v>
      </c>
    </row>
    <row r="3628" spans="1:19" s="75" customFormat="1" hidden="1" outlineLevel="1">
      <c r="A3628"/>
      <c r="B3628" s="33">
        <v>44930</v>
      </c>
      <c r="C3628" s="34" t="s">
        <v>5387</v>
      </c>
      <c r="D3628" s="34" t="s">
        <v>3460</v>
      </c>
      <c r="E3628" s="34" t="s">
        <v>5481</v>
      </c>
      <c r="F3628" s="35">
        <v>-151204</v>
      </c>
      <c r="G3628" s="36" t="s">
        <v>2568</v>
      </c>
      <c r="H3628" s="35">
        <v>-12097</v>
      </c>
      <c r="I3628" s="34" t="s">
        <v>2308</v>
      </c>
      <c r="J3628" s="34" t="s">
        <v>2309</v>
      </c>
      <c r="K3628">
        <f t="shared" si="238"/>
        <v>121</v>
      </c>
      <c r="L3628" s="38">
        <f t="shared" si="236"/>
        <v>-163301</v>
      </c>
      <c r="M3628" t="str">
        <f t="shared" si="239"/>
        <v>HT</v>
      </c>
      <c r="N3628"/>
      <c r="O3628"/>
      <c r="P3628"/>
      <c r="Q3628" t="e">
        <f>+VLOOKUP(K3628,'22.04.2023'!O$182:P$408,2,0)</f>
        <v>#N/A</v>
      </c>
      <c r="R3628"/>
      <c r="S3628"/>
    </row>
    <row r="3629" spans="1:19" hidden="1" outlineLevel="1">
      <c r="B3629" s="33">
        <v>44928</v>
      </c>
      <c r="C3629" s="34" t="s">
        <v>5322</v>
      </c>
      <c r="D3629" s="34" t="s">
        <v>2256</v>
      </c>
      <c r="E3629" s="34" t="s">
        <v>5323</v>
      </c>
      <c r="F3629" s="35">
        <v>865200</v>
      </c>
      <c r="G3629" s="36" t="s">
        <v>2255</v>
      </c>
      <c r="H3629" s="35">
        <v>86520</v>
      </c>
      <c r="I3629" s="34" t="s">
        <v>2308</v>
      </c>
      <c r="J3629" s="34" t="s">
        <v>2309</v>
      </c>
      <c r="K3629" s="50">
        <f t="shared" si="238"/>
        <v>59</v>
      </c>
      <c r="L3629" s="38">
        <f t="shared" si="236"/>
        <v>951720</v>
      </c>
      <c r="M3629" t="str">
        <f t="shared" si="239"/>
        <v/>
      </c>
    </row>
    <row r="3630" spans="1:19" hidden="1" outlineLevel="1">
      <c r="B3630" s="33">
        <v>44928</v>
      </c>
      <c r="C3630" s="34" t="s">
        <v>5288</v>
      </c>
      <c r="D3630" s="34" t="s">
        <v>2256</v>
      </c>
      <c r="E3630" s="34" t="s">
        <v>5289</v>
      </c>
      <c r="F3630" s="35">
        <v>865200</v>
      </c>
      <c r="G3630" s="36" t="s">
        <v>2255</v>
      </c>
      <c r="H3630" s="35">
        <v>86520</v>
      </c>
      <c r="I3630" s="34" t="s">
        <v>2308</v>
      </c>
      <c r="J3630" s="34" t="s">
        <v>2309</v>
      </c>
      <c r="K3630" s="50">
        <f t="shared" si="238"/>
        <v>6</v>
      </c>
      <c r="L3630" s="38">
        <f t="shared" si="236"/>
        <v>951720</v>
      </c>
      <c r="M3630" t="str">
        <f t="shared" si="239"/>
        <v/>
      </c>
    </row>
    <row r="3631" spans="1:19" s="75" customFormat="1" hidden="1" outlineLevel="1">
      <c r="A3631"/>
      <c r="B3631" s="33">
        <v>44929</v>
      </c>
      <c r="C3631" s="34" t="s">
        <v>5368</v>
      </c>
      <c r="D3631" s="34" t="s">
        <v>2256</v>
      </c>
      <c r="E3631" s="34" t="s">
        <v>2464</v>
      </c>
      <c r="F3631" s="35">
        <v>865200</v>
      </c>
      <c r="G3631" s="36" t="s">
        <v>2255</v>
      </c>
      <c r="H3631" s="35">
        <v>86520</v>
      </c>
      <c r="I3631" s="34" t="s">
        <v>2308</v>
      </c>
      <c r="J3631" s="34" t="s">
        <v>2309</v>
      </c>
      <c r="K3631" s="50">
        <f t="shared" si="238"/>
        <v>101</v>
      </c>
      <c r="L3631" s="38">
        <f t="shared" si="236"/>
        <v>951720</v>
      </c>
      <c r="M3631" t="str">
        <f t="shared" si="239"/>
        <v/>
      </c>
      <c r="N3631"/>
      <c r="O3631"/>
      <c r="P3631"/>
      <c r="Q3631"/>
      <c r="R3631"/>
      <c r="S3631"/>
    </row>
    <row r="3632" spans="1:19" hidden="1" outlineLevel="1">
      <c r="B3632" s="33">
        <v>44929</v>
      </c>
      <c r="C3632" s="34" t="s">
        <v>5460</v>
      </c>
      <c r="D3632" s="34" t="s">
        <v>2256</v>
      </c>
      <c r="E3632" s="34" t="s">
        <v>5461</v>
      </c>
      <c r="F3632" s="35">
        <v>865200</v>
      </c>
      <c r="G3632" s="36" t="s">
        <v>2255</v>
      </c>
      <c r="H3632" s="35">
        <v>86520</v>
      </c>
      <c r="I3632" s="34" t="s">
        <v>2308</v>
      </c>
      <c r="J3632" s="34" t="s">
        <v>2309</v>
      </c>
      <c r="K3632" s="50">
        <f t="shared" si="238"/>
        <v>208</v>
      </c>
      <c r="L3632" s="38">
        <f t="shared" si="236"/>
        <v>951720</v>
      </c>
      <c r="M3632" t="str">
        <f t="shared" si="239"/>
        <v/>
      </c>
    </row>
    <row r="3633" spans="1:19" hidden="1" outlineLevel="1">
      <c r="B3633" s="33">
        <v>44929</v>
      </c>
      <c r="C3633" s="34" t="s">
        <v>5439</v>
      </c>
      <c r="D3633" s="34" t="s">
        <v>2256</v>
      </c>
      <c r="E3633" s="34" t="s">
        <v>3479</v>
      </c>
      <c r="F3633" s="35">
        <v>865200</v>
      </c>
      <c r="G3633" s="36" t="s">
        <v>2255</v>
      </c>
      <c r="H3633" s="35">
        <v>86520</v>
      </c>
      <c r="I3633" s="34" t="s">
        <v>2308</v>
      </c>
      <c r="J3633" s="34" t="s">
        <v>2309</v>
      </c>
      <c r="K3633" s="50">
        <f t="shared" si="238"/>
        <v>185</v>
      </c>
      <c r="L3633" s="38">
        <f t="shared" si="236"/>
        <v>951720</v>
      </c>
      <c r="M3633" t="str">
        <f t="shared" si="239"/>
        <v/>
      </c>
      <c r="R3633" s="38">
        <f>Q3633-L3633</f>
        <v>-951720</v>
      </c>
    </row>
    <row r="3634" spans="1:19" s="75" customFormat="1" collapsed="1">
      <c r="B3634" s="69">
        <v>45000</v>
      </c>
      <c r="C3634" s="70" t="s">
        <v>8217</v>
      </c>
      <c r="D3634" s="70" t="s">
        <v>8205</v>
      </c>
      <c r="E3634" s="70" t="s">
        <v>8211</v>
      </c>
      <c r="F3634" s="71">
        <v>-111058</v>
      </c>
      <c r="G3634" s="72" t="s">
        <v>2255</v>
      </c>
      <c r="H3634" s="71">
        <v>-11106</v>
      </c>
      <c r="I3634" s="70" t="s">
        <v>4891</v>
      </c>
      <c r="J3634" s="70" t="s">
        <v>8198</v>
      </c>
      <c r="K3634" s="73">
        <f t="shared" si="238"/>
        <v>392</v>
      </c>
      <c r="L3634" s="74">
        <f t="shared" si="236"/>
        <v>-122164</v>
      </c>
      <c r="M3634" s="75" t="str">
        <f t="shared" si="239"/>
        <v>HT</v>
      </c>
      <c r="Q3634" s="75">
        <f>+VLOOKUP(K3634,'20,04,2023'!Q$25:R$1054,2,0)</f>
        <v>-122164</v>
      </c>
      <c r="R3634" s="74">
        <f>+L3634-Q3634</f>
        <v>0</v>
      </c>
      <c r="S3634" s="75" t="s">
        <v>8323</v>
      </c>
    </row>
    <row r="3635" spans="1:19">
      <c r="A3635" s="75"/>
      <c r="B3635" s="69">
        <v>45022</v>
      </c>
      <c r="C3635" s="70" t="s">
        <v>4890</v>
      </c>
      <c r="D3635" s="70" t="s">
        <v>8205</v>
      </c>
      <c r="E3635" s="70" t="s">
        <v>8228</v>
      </c>
      <c r="F3635" s="71">
        <v>-119066</v>
      </c>
      <c r="G3635" s="72" t="s">
        <v>2255</v>
      </c>
      <c r="H3635" s="71">
        <v>-11907</v>
      </c>
      <c r="I3635" s="70" t="s">
        <v>4891</v>
      </c>
      <c r="J3635" s="70" t="s">
        <v>8198</v>
      </c>
      <c r="K3635" s="73">
        <f t="shared" si="238"/>
        <v>507</v>
      </c>
      <c r="L3635" s="74">
        <f t="shared" si="236"/>
        <v>-130973</v>
      </c>
      <c r="M3635" s="75" t="str">
        <f t="shared" si="239"/>
        <v>HT</v>
      </c>
      <c r="N3635" s="75"/>
      <c r="O3635" s="75"/>
      <c r="P3635" s="75"/>
      <c r="Q3635" s="75">
        <f>+VLOOKUP(K3635,'20,04,2023'!Q$25:R$1054,2,0)</f>
        <v>-130973</v>
      </c>
      <c r="R3635" s="74">
        <f>+L3635-Q3635</f>
        <v>0</v>
      </c>
      <c r="S3635" s="75" t="s">
        <v>8323</v>
      </c>
    </row>
    <row r="3636" spans="1:19" hidden="1">
      <c r="B3636" s="33">
        <v>45022</v>
      </c>
      <c r="C3636" s="34" t="s">
        <v>5785</v>
      </c>
      <c r="D3636" s="34" t="s">
        <v>8205</v>
      </c>
      <c r="E3636" s="34" t="s">
        <v>8228</v>
      </c>
      <c r="F3636" s="35">
        <v>-88200</v>
      </c>
      <c r="G3636" s="36" t="s">
        <v>2255</v>
      </c>
      <c r="H3636" s="35">
        <v>-8820</v>
      </c>
      <c r="I3636" s="34" t="s">
        <v>4891</v>
      </c>
      <c r="J3636" s="34" t="s">
        <v>8198</v>
      </c>
      <c r="K3636" s="50">
        <f t="shared" si="238"/>
        <v>509</v>
      </c>
      <c r="L3636" s="38">
        <f t="shared" si="236"/>
        <v>-97020</v>
      </c>
      <c r="M3636" t="str">
        <f t="shared" si="239"/>
        <v>HT</v>
      </c>
      <c r="Q3636" t="e">
        <f>+VLOOKUP(K3636,'22.04.2023'!O$182:P$408,2,0)</f>
        <v>#N/A</v>
      </c>
      <c r="R3636" s="38" t="e">
        <f>+L3636-Q3636</f>
        <v>#N/A</v>
      </c>
    </row>
    <row r="3637" spans="1:19" hidden="1" outlineLevel="1">
      <c r="B3637" s="33">
        <v>44930</v>
      </c>
      <c r="C3637" s="34" t="s">
        <v>5609</v>
      </c>
      <c r="D3637" s="34" t="s">
        <v>2256</v>
      </c>
      <c r="E3637" s="34" t="s">
        <v>3240</v>
      </c>
      <c r="F3637" s="35">
        <v>2467478</v>
      </c>
      <c r="G3637" s="36" t="s">
        <v>2255</v>
      </c>
      <c r="H3637" s="35">
        <v>246748</v>
      </c>
      <c r="I3637" s="34" t="s">
        <v>2265</v>
      </c>
      <c r="J3637" s="34" t="s">
        <v>2266</v>
      </c>
      <c r="K3637" s="50">
        <f t="shared" si="238"/>
        <v>361</v>
      </c>
      <c r="L3637" s="38">
        <f t="shared" si="236"/>
        <v>2714226</v>
      </c>
      <c r="M3637" t="str">
        <f t="shared" si="239"/>
        <v/>
      </c>
    </row>
    <row r="3638" spans="1:19" hidden="1" outlineLevel="1">
      <c r="B3638" s="33">
        <v>44929</v>
      </c>
      <c r="C3638" s="34" t="s">
        <v>5377</v>
      </c>
      <c r="D3638" s="34" t="s">
        <v>2256</v>
      </c>
      <c r="E3638" s="34" t="s">
        <v>5378</v>
      </c>
      <c r="F3638" s="35">
        <v>848400</v>
      </c>
      <c r="G3638" s="36" t="s">
        <v>2255</v>
      </c>
      <c r="H3638" s="35">
        <v>84840</v>
      </c>
      <c r="I3638" s="34" t="s">
        <v>2344</v>
      </c>
      <c r="J3638" s="34" t="s">
        <v>2345</v>
      </c>
      <c r="K3638" s="50">
        <f t="shared" si="238"/>
        <v>111</v>
      </c>
      <c r="L3638" s="38">
        <f t="shared" si="236"/>
        <v>933240</v>
      </c>
      <c r="M3638" t="str">
        <f t="shared" si="239"/>
        <v/>
      </c>
    </row>
    <row r="3639" spans="1:19" hidden="1" outlineLevel="1">
      <c r="B3639" s="33">
        <v>44931</v>
      </c>
      <c r="C3639" s="34" t="s">
        <v>5760</v>
      </c>
      <c r="D3639" s="34" t="s">
        <v>2256</v>
      </c>
      <c r="E3639" s="34" t="s">
        <v>5761</v>
      </c>
      <c r="F3639" s="35">
        <v>1644986</v>
      </c>
      <c r="G3639" s="36" t="s">
        <v>2255</v>
      </c>
      <c r="H3639" s="35">
        <v>164499</v>
      </c>
      <c r="I3639" s="34" t="s">
        <v>2512</v>
      </c>
      <c r="J3639" s="34" t="s">
        <v>2513</v>
      </c>
      <c r="K3639" s="50">
        <f t="shared" si="238"/>
        <v>495</v>
      </c>
      <c r="L3639" s="38">
        <f t="shared" si="236"/>
        <v>1809485</v>
      </c>
      <c r="M3639" t="str">
        <f t="shared" si="239"/>
        <v/>
      </c>
      <c r="R3639" s="38">
        <f>Q3639-L3639</f>
        <v>-1809485</v>
      </c>
    </row>
    <row r="3640" spans="1:19" hidden="1" outlineLevel="1">
      <c r="B3640" s="33">
        <v>44928</v>
      </c>
      <c r="C3640" s="34" t="s">
        <v>5284</v>
      </c>
      <c r="D3640" s="34" t="s">
        <v>2256</v>
      </c>
      <c r="E3640" s="34" t="s">
        <v>5285</v>
      </c>
      <c r="F3640" s="35">
        <v>865200</v>
      </c>
      <c r="G3640" s="36" t="s">
        <v>2255</v>
      </c>
      <c r="H3640" s="35">
        <v>86520</v>
      </c>
      <c r="I3640" s="34" t="s">
        <v>2308</v>
      </c>
      <c r="J3640" s="34" t="s">
        <v>2309</v>
      </c>
      <c r="K3640" s="50">
        <f t="shared" si="238"/>
        <v>4</v>
      </c>
      <c r="L3640" s="38">
        <f t="shared" si="236"/>
        <v>951720</v>
      </c>
      <c r="M3640" t="str">
        <f t="shared" si="239"/>
        <v/>
      </c>
    </row>
    <row r="3641" spans="1:19" hidden="1" outlineLevel="1">
      <c r="B3641" s="33">
        <v>44929</v>
      </c>
      <c r="C3641" s="34" t="s">
        <v>5359</v>
      </c>
      <c r="D3641" s="34" t="s">
        <v>2256</v>
      </c>
      <c r="E3641" s="34" t="s">
        <v>3411</v>
      </c>
      <c r="F3641" s="35">
        <v>865200</v>
      </c>
      <c r="G3641" s="36" t="s">
        <v>2255</v>
      </c>
      <c r="H3641" s="35">
        <v>86520</v>
      </c>
      <c r="I3641" s="34" t="s">
        <v>2308</v>
      </c>
      <c r="J3641" s="34" t="s">
        <v>2309</v>
      </c>
      <c r="K3641" s="50">
        <f t="shared" si="238"/>
        <v>90</v>
      </c>
      <c r="L3641" s="38">
        <f t="shared" si="236"/>
        <v>951720</v>
      </c>
      <c r="M3641" t="str">
        <f t="shared" si="239"/>
        <v/>
      </c>
    </row>
    <row r="3642" spans="1:19" hidden="1" outlineLevel="1">
      <c r="B3642" s="33">
        <v>44928</v>
      </c>
      <c r="C3642" s="34" t="s">
        <v>5324</v>
      </c>
      <c r="D3642" s="34" t="s">
        <v>2256</v>
      </c>
      <c r="E3642" s="34" t="s">
        <v>5325</v>
      </c>
      <c r="F3642" s="35">
        <v>865200</v>
      </c>
      <c r="G3642" s="36" t="s">
        <v>2255</v>
      </c>
      <c r="H3642" s="35">
        <v>86520</v>
      </c>
      <c r="I3642" s="34" t="s">
        <v>2308</v>
      </c>
      <c r="J3642" s="34" t="s">
        <v>2309</v>
      </c>
      <c r="K3642" s="50">
        <f t="shared" si="238"/>
        <v>62</v>
      </c>
      <c r="L3642" s="38">
        <f t="shared" si="236"/>
        <v>951720</v>
      </c>
      <c r="M3642" t="str">
        <f t="shared" si="239"/>
        <v/>
      </c>
    </row>
    <row r="3643" spans="1:19" hidden="1" outlineLevel="1">
      <c r="B3643" s="33">
        <v>44930</v>
      </c>
      <c r="C3643" s="34" t="s">
        <v>5495</v>
      </c>
      <c r="D3643" s="34" t="s">
        <v>2256</v>
      </c>
      <c r="E3643" s="34" t="s">
        <v>5496</v>
      </c>
      <c r="F3643" s="35">
        <v>1695678</v>
      </c>
      <c r="G3643" s="36" t="s">
        <v>2255</v>
      </c>
      <c r="H3643" s="35">
        <v>169568</v>
      </c>
      <c r="I3643" s="34" t="s">
        <v>2265</v>
      </c>
      <c r="J3643" s="34" t="s">
        <v>2266</v>
      </c>
      <c r="K3643" s="50">
        <f t="shared" si="238"/>
        <v>236</v>
      </c>
      <c r="L3643" s="38">
        <f t="shared" si="236"/>
        <v>1865246</v>
      </c>
      <c r="M3643" t="str">
        <f t="shared" si="239"/>
        <v/>
      </c>
    </row>
    <row r="3644" spans="1:19" hidden="1" outlineLevel="1">
      <c r="B3644" s="33">
        <v>44930</v>
      </c>
      <c r="C3644" s="34" t="s">
        <v>5566</v>
      </c>
      <c r="D3644" s="34" t="s">
        <v>2256</v>
      </c>
      <c r="E3644" s="34" t="s">
        <v>5567</v>
      </c>
      <c r="F3644" s="35">
        <v>910676</v>
      </c>
      <c r="G3644" s="36" t="s">
        <v>2255</v>
      </c>
      <c r="H3644" s="35">
        <v>91068</v>
      </c>
      <c r="I3644" s="34" t="s">
        <v>2308</v>
      </c>
      <c r="J3644" s="34" t="s">
        <v>2309</v>
      </c>
      <c r="K3644" s="50">
        <f t="shared" si="238"/>
        <v>279</v>
      </c>
      <c r="L3644" s="38">
        <f t="shared" si="236"/>
        <v>1001744</v>
      </c>
      <c r="M3644" t="str">
        <f t="shared" si="239"/>
        <v/>
      </c>
    </row>
    <row r="3645" spans="1:19" hidden="1" outlineLevel="1">
      <c r="B3645" s="33">
        <v>44928</v>
      </c>
      <c r="C3645" s="34" t="s">
        <v>5290</v>
      </c>
      <c r="D3645" s="34" t="s">
        <v>2256</v>
      </c>
      <c r="E3645" s="34" t="s">
        <v>3516</v>
      </c>
      <c r="F3645" s="35">
        <v>865200</v>
      </c>
      <c r="G3645" s="36" t="s">
        <v>2255</v>
      </c>
      <c r="H3645" s="35">
        <v>86520</v>
      </c>
      <c r="I3645" s="34" t="s">
        <v>2308</v>
      </c>
      <c r="J3645" s="34" t="s">
        <v>2309</v>
      </c>
      <c r="K3645" s="50">
        <f t="shared" si="238"/>
        <v>7</v>
      </c>
      <c r="L3645" s="38">
        <f t="shared" si="236"/>
        <v>951720</v>
      </c>
      <c r="M3645" t="str">
        <f t="shared" si="239"/>
        <v/>
      </c>
    </row>
    <row r="3646" spans="1:19" hidden="1" outlineLevel="1">
      <c r="B3646" s="33">
        <v>44929</v>
      </c>
      <c r="C3646" s="34" t="s">
        <v>5409</v>
      </c>
      <c r="D3646" s="34" t="s">
        <v>2256</v>
      </c>
      <c r="E3646" s="34" t="s">
        <v>4242</v>
      </c>
      <c r="F3646" s="35">
        <v>865200</v>
      </c>
      <c r="G3646" s="36" t="s">
        <v>2255</v>
      </c>
      <c r="H3646" s="35">
        <v>86520</v>
      </c>
      <c r="I3646" s="34" t="s">
        <v>2308</v>
      </c>
      <c r="J3646" s="34" t="s">
        <v>2309</v>
      </c>
      <c r="K3646" s="50">
        <f t="shared" si="238"/>
        <v>144</v>
      </c>
      <c r="L3646" s="38">
        <f t="shared" si="236"/>
        <v>951720</v>
      </c>
      <c r="M3646" t="str">
        <f t="shared" si="239"/>
        <v/>
      </c>
    </row>
    <row r="3647" spans="1:19" hidden="1" outlineLevel="1">
      <c r="B3647" s="33">
        <v>44929</v>
      </c>
      <c r="C3647" s="34" t="s">
        <v>5348</v>
      </c>
      <c r="D3647" s="34" t="s">
        <v>2256</v>
      </c>
      <c r="E3647" s="34" t="s">
        <v>2492</v>
      </c>
      <c r="F3647" s="35">
        <v>865200</v>
      </c>
      <c r="G3647" s="36" t="s">
        <v>2255</v>
      </c>
      <c r="H3647" s="35">
        <v>86520</v>
      </c>
      <c r="I3647" s="34" t="s">
        <v>2308</v>
      </c>
      <c r="J3647" s="34" t="s">
        <v>2309</v>
      </c>
      <c r="K3647" s="50">
        <f t="shared" si="238"/>
        <v>78</v>
      </c>
      <c r="L3647" s="38">
        <f t="shared" si="236"/>
        <v>951720</v>
      </c>
      <c r="M3647" t="str">
        <f t="shared" si="239"/>
        <v/>
      </c>
    </row>
    <row r="3648" spans="1:19" s="75" customFormat="1" hidden="1" outlineLevel="1">
      <c r="A3648"/>
      <c r="B3648" s="33">
        <v>44929</v>
      </c>
      <c r="C3648" s="34" t="s">
        <v>5369</v>
      </c>
      <c r="D3648" s="34" t="s">
        <v>2256</v>
      </c>
      <c r="E3648" s="34" t="s">
        <v>5370</v>
      </c>
      <c r="F3648" s="35">
        <v>1289400</v>
      </c>
      <c r="G3648" s="36" t="s">
        <v>2255</v>
      </c>
      <c r="H3648" s="35">
        <v>128940</v>
      </c>
      <c r="I3648" s="34" t="s">
        <v>2308</v>
      </c>
      <c r="J3648" s="34" t="s">
        <v>2309</v>
      </c>
      <c r="K3648" s="50">
        <f t="shared" si="238"/>
        <v>102</v>
      </c>
      <c r="L3648" s="38">
        <f t="shared" si="236"/>
        <v>1418340</v>
      </c>
      <c r="M3648" t="str">
        <f t="shared" si="239"/>
        <v/>
      </c>
      <c r="N3648"/>
      <c r="O3648"/>
      <c r="P3648"/>
      <c r="Q3648"/>
      <c r="R3648"/>
      <c r="S3648"/>
    </row>
    <row r="3649" spans="1:19" hidden="1" outlineLevel="1">
      <c r="B3649" s="33">
        <v>44929</v>
      </c>
      <c r="C3649" s="34" t="s">
        <v>5408</v>
      </c>
      <c r="D3649" s="34" t="s">
        <v>2256</v>
      </c>
      <c r="E3649" s="34" t="s">
        <v>3632</v>
      </c>
      <c r="F3649" s="35">
        <v>865200</v>
      </c>
      <c r="G3649" s="36" t="s">
        <v>2255</v>
      </c>
      <c r="H3649" s="35">
        <v>86520</v>
      </c>
      <c r="I3649" s="34" t="s">
        <v>2308</v>
      </c>
      <c r="J3649" s="34" t="s">
        <v>2309</v>
      </c>
      <c r="K3649" s="50">
        <f t="shared" si="238"/>
        <v>143</v>
      </c>
      <c r="L3649" s="38">
        <f t="shared" si="236"/>
        <v>951720</v>
      </c>
      <c r="M3649" t="str">
        <f t="shared" si="239"/>
        <v/>
      </c>
    </row>
    <row r="3650" spans="1:19" hidden="1" outlineLevel="1">
      <c r="B3650" s="33">
        <v>44929</v>
      </c>
      <c r="C3650" s="34" t="s">
        <v>5352</v>
      </c>
      <c r="D3650" s="34" t="s">
        <v>2256</v>
      </c>
      <c r="E3650" s="34" t="s">
        <v>3466</v>
      </c>
      <c r="F3650" s="35">
        <v>865200</v>
      </c>
      <c r="G3650" s="36" t="s">
        <v>2255</v>
      </c>
      <c r="H3650" s="35">
        <v>86520</v>
      </c>
      <c r="I3650" s="34" t="s">
        <v>2308</v>
      </c>
      <c r="J3650" s="34" t="s">
        <v>2309</v>
      </c>
      <c r="K3650" s="50">
        <f t="shared" si="238"/>
        <v>83</v>
      </c>
      <c r="L3650" s="38">
        <f t="shared" si="236"/>
        <v>951720</v>
      </c>
      <c r="M3650" t="str">
        <f t="shared" si="239"/>
        <v/>
      </c>
    </row>
    <row r="3651" spans="1:19" hidden="1" outlineLevel="1">
      <c r="B3651" s="33">
        <v>44929</v>
      </c>
      <c r="C3651" s="34" t="s">
        <v>5406</v>
      </c>
      <c r="D3651" s="34" t="s">
        <v>2256</v>
      </c>
      <c r="E3651" s="34" t="s">
        <v>3660</v>
      </c>
      <c r="F3651" s="35">
        <v>865200</v>
      </c>
      <c r="G3651" s="36" t="s">
        <v>2255</v>
      </c>
      <c r="H3651" s="35">
        <v>86520</v>
      </c>
      <c r="I3651" s="34" t="s">
        <v>2308</v>
      </c>
      <c r="J3651" s="34" t="s">
        <v>2309</v>
      </c>
      <c r="K3651" s="50">
        <f t="shared" si="238"/>
        <v>141</v>
      </c>
      <c r="L3651" s="38">
        <f t="shared" si="236"/>
        <v>951720</v>
      </c>
      <c r="M3651" t="str">
        <f t="shared" si="239"/>
        <v/>
      </c>
    </row>
    <row r="3652" spans="1:19" hidden="1" collapsed="1">
      <c r="B3652" s="33">
        <v>45034</v>
      </c>
      <c r="C3652" s="34" t="s">
        <v>8229</v>
      </c>
      <c r="D3652" s="34" t="s">
        <v>8205</v>
      </c>
      <c r="E3652" s="34" t="s">
        <v>8228</v>
      </c>
      <c r="F3652" s="35">
        <v>-453750</v>
      </c>
      <c r="G3652" s="36" t="s">
        <v>2255</v>
      </c>
      <c r="H3652" s="35">
        <v>-45375</v>
      </c>
      <c r="I3652" s="34" t="s">
        <v>4891</v>
      </c>
      <c r="J3652" s="34" t="s">
        <v>8198</v>
      </c>
      <c r="K3652" s="50">
        <f t="shared" si="238"/>
        <v>574</v>
      </c>
      <c r="L3652" s="38">
        <f t="shared" ref="L3652:L3664" si="240">+F3652+H3652</f>
        <v>-499125</v>
      </c>
      <c r="M3652" t="str">
        <f t="shared" si="239"/>
        <v>HT</v>
      </c>
      <c r="Q3652" t="e">
        <f>+VLOOKUP(K3652,'22.04.2023'!O$182:P$408,2,0)</f>
        <v>#N/A</v>
      </c>
      <c r="R3652" s="38" t="e">
        <f>+L3652-Q3652</f>
        <v>#N/A</v>
      </c>
    </row>
    <row r="3653" spans="1:19" hidden="1">
      <c r="B3653" s="33">
        <v>44960</v>
      </c>
      <c r="C3653" s="34" t="s">
        <v>8258</v>
      </c>
      <c r="D3653" s="34" t="s">
        <v>8259</v>
      </c>
      <c r="E3653" s="34" t="s">
        <v>8260</v>
      </c>
      <c r="F3653" s="35">
        <v>-95040</v>
      </c>
      <c r="G3653" s="36" t="s">
        <v>2568</v>
      </c>
      <c r="H3653" s="35">
        <v>-7603</v>
      </c>
      <c r="I3653" s="34" t="s">
        <v>8254</v>
      </c>
      <c r="J3653" s="34" t="s">
        <v>8255</v>
      </c>
      <c r="K3653" s="50">
        <f t="shared" si="238"/>
        <v>57</v>
      </c>
      <c r="L3653" s="38">
        <f t="shared" si="240"/>
        <v>-102643</v>
      </c>
      <c r="M3653" t="str">
        <f t="shared" ref="M3653:M3664" si="241">+IF(L3653&gt;=0,"","HT")</f>
        <v>HT</v>
      </c>
      <c r="Q3653" t="e">
        <f>+VLOOKUP(K3653,'22.04.2023'!O$182:P$408,2,0)</f>
        <v>#N/A</v>
      </c>
      <c r="R3653" s="38" t="e">
        <f>+L3653-Q3653</f>
        <v>#N/A</v>
      </c>
    </row>
    <row r="3654" spans="1:19" hidden="1" outlineLevel="1">
      <c r="B3654" s="33">
        <v>44930</v>
      </c>
      <c r="C3654" s="34" t="s">
        <v>5497</v>
      </c>
      <c r="D3654" s="34" t="s">
        <v>2256</v>
      </c>
      <c r="E3654" s="34" t="s">
        <v>5498</v>
      </c>
      <c r="F3654" s="35">
        <v>1481443</v>
      </c>
      <c r="G3654" s="36" t="s">
        <v>2255</v>
      </c>
      <c r="H3654" s="35">
        <v>148144</v>
      </c>
      <c r="I3654" s="34" t="s">
        <v>2265</v>
      </c>
      <c r="J3654" s="34" t="s">
        <v>2266</v>
      </c>
      <c r="K3654" s="50">
        <f t="shared" si="238"/>
        <v>237</v>
      </c>
      <c r="L3654" s="38">
        <f t="shared" si="240"/>
        <v>1629587</v>
      </c>
      <c r="M3654" t="str">
        <f t="shared" si="241"/>
        <v/>
      </c>
    </row>
    <row r="3655" spans="1:19" hidden="1" outlineLevel="1">
      <c r="B3655" s="33">
        <v>44932</v>
      </c>
      <c r="C3655" s="34" t="s">
        <v>5877</v>
      </c>
      <c r="D3655" s="34" t="s">
        <v>2256</v>
      </c>
      <c r="E3655" s="34" t="s">
        <v>3601</v>
      </c>
      <c r="F3655" s="35">
        <v>734310</v>
      </c>
      <c r="G3655" s="36" t="s">
        <v>2255</v>
      </c>
      <c r="H3655" s="35">
        <v>73431</v>
      </c>
      <c r="I3655" s="34" t="s">
        <v>2308</v>
      </c>
      <c r="J3655" s="34" t="s">
        <v>2309</v>
      </c>
      <c r="K3655" s="50">
        <f t="shared" si="238"/>
        <v>652</v>
      </c>
      <c r="L3655" s="38">
        <f t="shared" si="240"/>
        <v>807741</v>
      </c>
      <c r="M3655" t="str">
        <f t="shared" si="241"/>
        <v/>
      </c>
    </row>
    <row r="3656" spans="1:19" hidden="1" outlineLevel="1">
      <c r="B3656" s="33">
        <v>44928</v>
      </c>
      <c r="C3656" s="34" t="s">
        <v>5318</v>
      </c>
      <c r="D3656" s="34" t="s">
        <v>2256</v>
      </c>
      <c r="E3656" s="34" t="s">
        <v>5319</v>
      </c>
      <c r="F3656" s="35">
        <v>865200</v>
      </c>
      <c r="G3656" s="36" t="s">
        <v>2255</v>
      </c>
      <c r="H3656" s="35">
        <v>86520</v>
      </c>
      <c r="I3656" s="34" t="s">
        <v>5320</v>
      </c>
      <c r="J3656" s="34" t="s">
        <v>5321</v>
      </c>
      <c r="K3656" s="50">
        <f t="shared" si="238"/>
        <v>23</v>
      </c>
      <c r="L3656" s="38">
        <f t="shared" si="240"/>
        <v>951720</v>
      </c>
      <c r="M3656" t="str">
        <f t="shared" si="241"/>
        <v/>
      </c>
    </row>
    <row r="3657" spans="1:19" hidden="1" outlineLevel="1">
      <c r="B3657" s="33">
        <v>44929</v>
      </c>
      <c r="C3657" s="34" t="s">
        <v>5410</v>
      </c>
      <c r="D3657" s="34" t="s">
        <v>2256</v>
      </c>
      <c r="E3657" s="34" t="s">
        <v>5411</v>
      </c>
      <c r="F3657" s="35">
        <v>848400</v>
      </c>
      <c r="G3657" s="36" t="s">
        <v>2255</v>
      </c>
      <c r="H3657" s="35">
        <v>84840</v>
      </c>
      <c r="I3657" s="34" t="s">
        <v>2350</v>
      </c>
      <c r="J3657" s="34" t="s">
        <v>2351</v>
      </c>
      <c r="K3657" s="50">
        <f t="shared" si="238"/>
        <v>145</v>
      </c>
      <c r="L3657" s="38">
        <f t="shared" si="240"/>
        <v>933240</v>
      </c>
      <c r="M3657" t="str">
        <f t="shared" si="241"/>
        <v/>
      </c>
    </row>
    <row r="3658" spans="1:19" s="75" customFormat="1" hidden="1" outlineLevel="1">
      <c r="A3658"/>
      <c r="B3658" s="33">
        <v>44929</v>
      </c>
      <c r="C3658" s="34" t="s">
        <v>5371</v>
      </c>
      <c r="D3658" s="34" t="s">
        <v>2256</v>
      </c>
      <c r="E3658" s="34" t="s">
        <v>3752</v>
      </c>
      <c r="F3658" s="35">
        <v>865200</v>
      </c>
      <c r="G3658" s="36" t="s">
        <v>2255</v>
      </c>
      <c r="H3658" s="35">
        <v>86520</v>
      </c>
      <c r="I3658" s="34" t="s">
        <v>2308</v>
      </c>
      <c r="J3658" s="34" t="s">
        <v>2309</v>
      </c>
      <c r="K3658" s="50">
        <f t="shared" si="238"/>
        <v>103</v>
      </c>
      <c r="L3658" s="38">
        <f t="shared" si="240"/>
        <v>951720</v>
      </c>
      <c r="M3658" t="str">
        <f t="shared" si="241"/>
        <v/>
      </c>
      <c r="N3658"/>
      <c r="O3658"/>
      <c r="P3658"/>
      <c r="Q3658"/>
      <c r="R3658"/>
      <c r="S3658"/>
    </row>
    <row r="3659" spans="1:19" hidden="1" outlineLevel="1">
      <c r="B3659" s="33">
        <v>44929</v>
      </c>
      <c r="C3659" s="34" t="s">
        <v>5372</v>
      </c>
      <c r="D3659" s="34" t="s">
        <v>2256</v>
      </c>
      <c r="E3659" s="34" t="s">
        <v>2527</v>
      </c>
      <c r="F3659" s="35">
        <v>865200</v>
      </c>
      <c r="G3659" s="36" t="s">
        <v>2255</v>
      </c>
      <c r="H3659" s="35">
        <v>86520</v>
      </c>
      <c r="I3659" s="34" t="s">
        <v>2308</v>
      </c>
      <c r="J3659" s="34" t="s">
        <v>2309</v>
      </c>
      <c r="K3659" s="50">
        <f t="shared" si="238"/>
        <v>106</v>
      </c>
      <c r="L3659" s="38">
        <f t="shared" si="240"/>
        <v>951720</v>
      </c>
      <c r="M3659" t="str">
        <f t="shared" si="241"/>
        <v/>
      </c>
    </row>
    <row r="3660" spans="1:19" s="75" customFormat="1" hidden="1" outlineLevel="1">
      <c r="A3660"/>
      <c r="B3660" s="33">
        <v>44929</v>
      </c>
      <c r="C3660" s="34" t="s">
        <v>5380</v>
      </c>
      <c r="D3660" s="34" t="s">
        <v>2256</v>
      </c>
      <c r="E3660" s="34" t="s">
        <v>2632</v>
      </c>
      <c r="F3660" s="35">
        <v>865200</v>
      </c>
      <c r="G3660" s="36" t="s">
        <v>2255</v>
      </c>
      <c r="H3660" s="35">
        <v>86520</v>
      </c>
      <c r="I3660" s="34" t="s">
        <v>2308</v>
      </c>
      <c r="J3660" s="34" t="s">
        <v>2309</v>
      </c>
      <c r="K3660" s="50">
        <f t="shared" si="238"/>
        <v>113</v>
      </c>
      <c r="L3660" s="38">
        <f t="shared" si="240"/>
        <v>951720</v>
      </c>
      <c r="M3660" t="str">
        <f t="shared" si="241"/>
        <v/>
      </c>
      <c r="N3660"/>
      <c r="O3660"/>
      <c r="P3660"/>
      <c r="Q3660"/>
      <c r="R3660"/>
      <c r="S3660"/>
    </row>
    <row r="3661" spans="1:19" s="75" customFormat="1" hidden="1" outlineLevel="1">
      <c r="A3661"/>
      <c r="B3661" s="33">
        <v>44930</v>
      </c>
      <c r="C3661" s="34" t="s">
        <v>5489</v>
      </c>
      <c r="D3661" s="34" t="s">
        <v>2256</v>
      </c>
      <c r="E3661" s="34" t="s">
        <v>5490</v>
      </c>
      <c r="F3661" s="35">
        <v>1197934</v>
      </c>
      <c r="G3661" s="36" t="s">
        <v>2255</v>
      </c>
      <c r="H3661" s="35">
        <v>119793</v>
      </c>
      <c r="I3661" s="34" t="s">
        <v>2265</v>
      </c>
      <c r="J3661" s="34" t="s">
        <v>2266</v>
      </c>
      <c r="K3661" s="50">
        <f t="shared" si="238"/>
        <v>233</v>
      </c>
      <c r="L3661" s="38">
        <f t="shared" si="240"/>
        <v>1317727</v>
      </c>
      <c r="M3661" t="str">
        <f t="shared" si="241"/>
        <v/>
      </c>
      <c r="N3661"/>
      <c r="O3661"/>
      <c r="P3661"/>
      <c r="Q3661"/>
      <c r="R3661"/>
      <c r="S3661"/>
    </row>
    <row r="3662" spans="1:19" hidden="1" outlineLevel="1">
      <c r="B3662" s="33">
        <v>44928</v>
      </c>
      <c r="C3662" s="34" t="s">
        <v>5293</v>
      </c>
      <c r="D3662" s="34" t="s">
        <v>2256</v>
      </c>
      <c r="E3662" s="34" t="s">
        <v>5294</v>
      </c>
      <c r="F3662" s="35">
        <v>865200</v>
      </c>
      <c r="G3662" s="36" t="s">
        <v>2255</v>
      </c>
      <c r="H3662" s="35">
        <v>86520</v>
      </c>
      <c r="I3662" s="34" t="s">
        <v>2308</v>
      </c>
      <c r="J3662" s="34" t="s">
        <v>2309</v>
      </c>
      <c r="K3662" s="50">
        <f t="shared" si="238"/>
        <v>9</v>
      </c>
      <c r="L3662" s="38">
        <f t="shared" si="240"/>
        <v>951720</v>
      </c>
      <c r="M3662" t="str">
        <f t="shared" si="241"/>
        <v/>
      </c>
    </row>
    <row r="3663" spans="1:19" hidden="1" outlineLevel="1">
      <c r="B3663" s="33">
        <v>44929</v>
      </c>
      <c r="C3663" s="34" t="s">
        <v>5390</v>
      </c>
      <c r="D3663" s="34" t="s">
        <v>2256</v>
      </c>
      <c r="E3663" s="34" t="s">
        <v>4045</v>
      </c>
      <c r="F3663" s="35">
        <v>865200</v>
      </c>
      <c r="G3663" s="36" t="s">
        <v>2255</v>
      </c>
      <c r="H3663" s="35">
        <v>86520</v>
      </c>
      <c r="I3663" s="34" t="s">
        <v>2308</v>
      </c>
      <c r="J3663" s="34" t="s">
        <v>2309</v>
      </c>
      <c r="K3663" s="50">
        <f t="shared" si="238"/>
        <v>125</v>
      </c>
      <c r="L3663" s="38">
        <f t="shared" si="240"/>
        <v>951720</v>
      </c>
      <c r="M3663" t="str">
        <f t="shared" si="241"/>
        <v/>
      </c>
    </row>
    <row r="3664" spans="1:19" hidden="1" outlineLevel="1">
      <c r="B3664" s="33">
        <v>44928</v>
      </c>
      <c r="C3664" s="34" t="s">
        <v>5300</v>
      </c>
      <c r="D3664" s="34" t="s">
        <v>2256</v>
      </c>
      <c r="E3664" s="34" t="s">
        <v>5301</v>
      </c>
      <c r="F3664" s="35">
        <v>865200</v>
      </c>
      <c r="G3664" s="36" t="s">
        <v>2255</v>
      </c>
      <c r="H3664" s="35">
        <v>86520</v>
      </c>
      <c r="I3664" s="34" t="s">
        <v>2308</v>
      </c>
      <c r="J3664" s="34" t="s">
        <v>2309</v>
      </c>
      <c r="K3664" s="50">
        <f t="shared" si="238"/>
        <v>13</v>
      </c>
      <c r="L3664" s="38">
        <f t="shared" si="240"/>
        <v>951720</v>
      </c>
      <c r="M3664" t="str">
        <f t="shared" si="241"/>
        <v/>
      </c>
    </row>
    <row r="3665" spans="1:19" s="75" customFormat="1" hidden="1" collapsed="1">
      <c r="A3665" s="80" t="s">
        <v>5281</v>
      </c>
      <c r="B3665" s="31"/>
      <c r="C3665" s="85"/>
      <c r="D3665"/>
      <c r="E3665"/>
      <c r="F3665" s="92">
        <v>3172983458</v>
      </c>
      <c r="G3665" s="86"/>
      <c r="H3665" s="92">
        <v>318292583</v>
      </c>
      <c r="I3665"/>
      <c r="J3665"/>
      <c r="K3665" s="50"/>
      <c r="L3665"/>
      <c r="M3665"/>
      <c r="N3665" t="s">
        <v>7105</v>
      </c>
      <c r="O3665" t="s">
        <v>7106</v>
      </c>
      <c r="P3665" t="s">
        <v>7107</v>
      </c>
      <c r="Q3665"/>
      <c r="R3665"/>
      <c r="S3665"/>
    </row>
    <row r="3666" spans="1:19" hidden="1" outlineLevel="1">
      <c r="B3666" s="83">
        <v>44929</v>
      </c>
      <c r="C3666" s="88" t="s">
        <v>5379</v>
      </c>
      <c r="D3666" s="89" t="s">
        <v>2256</v>
      </c>
      <c r="E3666" s="89" t="s">
        <v>3438</v>
      </c>
      <c r="F3666" s="94">
        <v>865200</v>
      </c>
      <c r="G3666" s="96" t="s">
        <v>2255</v>
      </c>
      <c r="H3666" s="94">
        <v>86520</v>
      </c>
      <c r="I3666" s="89" t="s">
        <v>2308</v>
      </c>
      <c r="J3666" s="89" t="s">
        <v>2309</v>
      </c>
      <c r="K3666" s="50">
        <f>+C3666*1</f>
        <v>112</v>
      </c>
      <c r="L3666" s="38">
        <f>+F3666+H3666</f>
        <v>951720</v>
      </c>
      <c r="M3666" t="str">
        <f>+IF(L3666&gt;=0,"","HT")</f>
        <v/>
      </c>
    </row>
    <row r="3667" spans="1:19" s="75" customFormat="1" hidden="1" outlineLevel="1">
      <c r="A3667"/>
      <c r="B3667" s="33">
        <v>44929</v>
      </c>
      <c r="C3667" s="34" t="s">
        <v>5373</v>
      </c>
      <c r="D3667" s="34" t="s">
        <v>2256</v>
      </c>
      <c r="E3667" s="34" t="s">
        <v>3969</v>
      </c>
      <c r="F3667" s="35">
        <v>865200</v>
      </c>
      <c r="G3667" s="36" t="s">
        <v>2255</v>
      </c>
      <c r="H3667" s="35">
        <v>86520</v>
      </c>
      <c r="I3667" s="34" t="s">
        <v>2308</v>
      </c>
      <c r="J3667" s="34" t="s">
        <v>2309</v>
      </c>
      <c r="K3667" s="50">
        <f>+C3667*1</f>
        <v>107</v>
      </c>
      <c r="L3667" s="38">
        <f>+F3667+H3667</f>
        <v>951720</v>
      </c>
      <c r="M3667" t="str">
        <f>+IF(L3667&gt;=0,"","HT")</f>
        <v/>
      </c>
      <c r="N3667"/>
      <c r="O3667"/>
      <c r="P3667"/>
      <c r="Q3667"/>
      <c r="R3667"/>
      <c r="S3667"/>
    </row>
    <row r="3668" spans="1:19" hidden="1" collapsed="1">
      <c r="B3668" s="33">
        <v>44942</v>
      </c>
      <c r="C3668" s="34" t="s">
        <v>8328</v>
      </c>
      <c r="D3668" s="34" t="s">
        <v>2256</v>
      </c>
      <c r="E3668" s="34" t="s">
        <v>8329</v>
      </c>
      <c r="F3668" s="35">
        <v>5814069</v>
      </c>
      <c r="G3668" s="36" t="s">
        <v>2255</v>
      </c>
      <c r="H3668" s="35">
        <v>581407</v>
      </c>
      <c r="I3668" s="34" t="s">
        <v>8330</v>
      </c>
      <c r="J3668" s="34" t="s">
        <v>8331</v>
      </c>
      <c r="K3668" s="50">
        <f t="shared" ref="K3668:K3670" si="242">+C3668*1</f>
        <v>1649</v>
      </c>
      <c r="L3668" s="38">
        <f t="shared" ref="L3668:L3670" si="243">+F3668+H3668</f>
        <v>6395476</v>
      </c>
      <c r="M3668" t="str">
        <f t="shared" ref="M3668:M3670" si="244">+IF(L3668&gt;=0,"","HT")</f>
        <v/>
      </c>
      <c r="Q3668" s="75" t="e">
        <f>+VLOOKUP(K3668,'20,04,2023'!Q$20:R$1052,2,0)</f>
        <v>#N/A</v>
      </c>
      <c r="R3668" s="74" t="e">
        <f t="shared" ref="R3668:R3669" si="245">Q3668-L3668</f>
        <v>#N/A</v>
      </c>
    </row>
    <row r="3669" spans="1:19" hidden="1">
      <c r="B3669" s="33">
        <v>44965</v>
      </c>
      <c r="C3669" s="34" t="s">
        <v>2567</v>
      </c>
      <c r="D3669" s="34" t="s">
        <v>8332</v>
      </c>
      <c r="E3669" s="34" t="s">
        <v>8333</v>
      </c>
      <c r="F3669" s="35">
        <v>-544500</v>
      </c>
      <c r="G3669" s="36" t="s">
        <v>2568</v>
      </c>
      <c r="H3669" s="35">
        <v>-43560</v>
      </c>
      <c r="I3669" s="34" t="s">
        <v>8330</v>
      </c>
      <c r="J3669" s="34" t="s">
        <v>8331</v>
      </c>
      <c r="K3669" s="50">
        <f t="shared" si="242"/>
        <v>97</v>
      </c>
      <c r="L3669" s="38">
        <f t="shared" si="243"/>
        <v>-588060</v>
      </c>
      <c r="M3669" t="str">
        <f t="shared" si="244"/>
        <v>HT</v>
      </c>
      <c r="Q3669" s="75" t="e">
        <f>+VLOOKUP(K3669,'20,04,2023'!Q$20:R$1052,2,0)</f>
        <v>#N/A</v>
      </c>
      <c r="R3669" s="74" t="e">
        <f t="shared" si="245"/>
        <v>#N/A</v>
      </c>
    </row>
    <row r="3670" spans="1:19">
      <c r="B3670" s="33">
        <v>44965</v>
      </c>
      <c r="C3670" s="34" t="s">
        <v>2569</v>
      </c>
      <c r="D3670" s="34" t="s">
        <v>8332</v>
      </c>
      <c r="E3670" s="34" t="s">
        <v>8333</v>
      </c>
      <c r="F3670" s="35">
        <v>-110250</v>
      </c>
      <c r="G3670" s="36" t="s">
        <v>2568</v>
      </c>
      <c r="H3670" s="35">
        <v>-8820</v>
      </c>
      <c r="I3670" s="34" t="s">
        <v>8330</v>
      </c>
      <c r="J3670" s="34" t="s">
        <v>8331</v>
      </c>
      <c r="K3670" s="50">
        <f t="shared" si="242"/>
        <v>98</v>
      </c>
      <c r="L3670" s="38">
        <f t="shared" si="243"/>
        <v>-119070</v>
      </c>
      <c r="M3670" t="str">
        <f t="shared" si="244"/>
        <v>HT</v>
      </c>
      <c r="Q3670">
        <f>+VLOOKUP(K3670,'22.04.2023'!O$182:P$408,2,0)</f>
        <v>-119070</v>
      </c>
      <c r="R3670" s="38">
        <f>+L3670-Q3670</f>
        <v>0</v>
      </c>
      <c r="S3670" t="s">
        <v>8325</v>
      </c>
    </row>
  </sheetData>
  <autoFilter ref="A3:S3670" xr:uid="{F5E75AC4-3CA3-45F3-8073-94B7E1B39647}">
    <filterColumn colId="17">
      <filters>
        <filter val="0"/>
      </filters>
    </filterColumn>
  </autoFilter>
  <mergeCells count="2">
    <mergeCell ref="A1:I1"/>
    <mergeCell ref="A2:I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AA836-BB5F-49DB-866B-D9564B3EEEB2}">
  <dimension ref="A1:AJ1033"/>
  <sheetViews>
    <sheetView topLeftCell="A37" workbookViewId="0">
      <selection activeCell="AF3" sqref="AF3"/>
    </sheetView>
  </sheetViews>
  <sheetFormatPr defaultRowHeight="15"/>
  <sheetData>
    <row r="1" spans="1:36">
      <c r="A1">
        <v>747</v>
      </c>
      <c r="C1">
        <v>377</v>
      </c>
      <c r="E1">
        <v>178</v>
      </c>
      <c r="G1">
        <v>14960</v>
      </c>
      <c r="H1">
        <v>378</v>
      </c>
      <c r="L1">
        <v>378</v>
      </c>
      <c r="M1">
        <v>14960</v>
      </c>
      <c r="O1">
        <v>2626</v>
      </c>
      <c r="Q1">
        <v>1334</v>
      </c>
      <c r="T1">
        <v>1334</v>
      </c>
      <c r="V1">
        <v>2626</v>
      </c>
      <c r="X1" s="107"/>
      <c r="Y1" s="107"/>
      <c r="Z1" s="109"/>
      <c r="AA1" s="110"/>
      <c r="AB1" s="110"/>
      <c r="AC1" s="111"/>
      <c r="AD1" s="109"/>
      <c r="AE1" s="111"/>
      <c r="AF1" s="112"/>
      <c r="AG1" s="113"/>
      <c r="AH1" s="114"/>
      <c r="AI1" s="115"/>
      <c r="AJ1" s="116"/>
    </row>
    <row r="2" spans="1:36">
      <c r="A2">
        <v>748</v>
      </c>
      <c r="C2">
        <v>198</v>
      </c>
      <c r="E2">
        <v>180</v>
      </c>
      <c r="G2">
        <v>17386</v>
      </c>
      <c r="H2">
        <v>509</v>
      </c>
      <c r="L2">
        <v>509</v>
      </c>
      <c r="M2">
        <v>17386</v>
      </c>
      <c r="O2">
        <v>126</v>
      </c>
      <c r="Q2">
        <v>858</v>
      </c>
      <c r="T2">
        <v>858</v>
      </c>
      <c r="V2">
        <v>126</v>
      </c>
      <c r="X2" s="108"/>
      <c r="Y2" s="108"/>
      <c r="Z2" s="4"/>
      <c r="AA2" s="4"/>
      <c r="AB2" s="4"/>
      <c r="AC2" s="4"/>
      <c r="AD2" s="4"/>
      <c r="AE2" s="4"/>
      <c r="AF2" s="112"/>
      <c r="AG2" s="113"/>
      <c r="AH2" s="114"/>
      <c r="AI2" s="117"/>
      <c r="AJ2" s="118"/>
    </row>
    <row r="3" spans="1:36">
      <c r="A3">
        <v>749</v>
      </c>
      <c r="C3">
        <v>197</v>
      </c>
      <c r="E3">
        <v>888</v>
      </c>
      <c r="G3">
        <v>13183</v>
      </c>
      <c r="H3">
        <v>635</v>
      </c>
      <c r="L3">
        <v>635</v>
      </c>
      <c r="M3">
        <v>13183</v>
      </c>
      <c r="O3">
        <v>29</v>
      </c>
      <c r="Q3">
        <v>642</v>
      </c>
      <c r="T3">
        <v>642</v>
      </c>
      <c r="V3">
        <v>29</v>
      </c>
      <c r="X3" s="10"/>
      <c r="Y3" s="10"/>
      <c r="Z3" s="6"/>
      <c r="AA3" s="7"/>
      <c r="AB3" s="8"/>
      <c r="AC3" s="9"/>
      <c r="AD3" s="8"/>
      <c r="AE3" s="9"/>
      <c r="AF3" s="51"/>
      <c r="AG3" s="52"/>
      <c r="AH3" s="53"/>
      <c r="AI3" s="54"/>
      <c r="AJ3" s="55"/>
    </row>
    <row r="4" spans="1:36">
      <c r="A4">
        <v>6605</v>
      </c>
      <c r="C4">
        <v>6737</v>
      </c>
      <c r="E4">
        <v>11313</v>
      </c>
      <c r="G4">
        <v>18719</v>
      </c>
      <c r="H4">
        <v>712</v>
      </c>
      <c r="L4">
        <v>712</v>
      </c>
      <c r="M4">
        <v>18719</v>
      </c>
      <c r="O4">
        <v>642</v>
      </c>
      <c r="Q4">
        <v>1424</v>
      </c>
      <c r="T4">
        <v>1424</v>
      </c>
      <c r="V4">
        <v>642</v>
      </c>
    </row>
    <row r="5" spans="1:36">
      <c r="A5">
        <v>6665</v>
      </c>
      <c r="C5">
        <v>6811</v>
      </c>
      <c r="G5">
        <v>10811</v>
      </c>
      <c r="H5">
        <v>721</v>
      </c>
      <c r="L5">
        <v>721</v>
      </c>
      <c r="M5">
        <v>10811</v>
      </c>
      <c r="O5">
        <v>858</v>
      </c>
      <c r="Q5">
        <v>4200</v>
      </c>
      <c r="T5">
        <v>4200</v>
      </c>
      <c r="V5">
        <v>858</v>
      </c>
    </row>
    <row r="6" spans="1:36">
      <c r="A6">
        <v>6737</v>
      </c>
      <c r="C6">
        <v>6605</v>
      </c>
      <c r="G6">
        <v>9175</v>
      </c>
      <c r="H6">
        <v>856</v>
      </c>
      <c r="L6">
        <v>856</v>
      </c>
      <c r="M6">
        <v>377</v>
      </c>
      <c r="O6">
        <v>49</v>
      </c>
      <c r="Q6">
        <v>2015</v>
      </c>
      <c r="T6">
        <v>2015</v>
      </c>
      <c r="V6">
        <v>49</v>
      </c>
    </row>
    <row r="7" spans="1:36">
      <c r="A7">
        <v>6796</v>
      </c>
      <c r="C7">
        <v>6796</v>
      </c>
      <c r="G7">
        <v>17792</v>
      </c>
      <c r="H7">
        <v>1624</v>
      </c>
      <c r="L7">
        <v>1624</v>
      </c>
      <c r="M7">
        <v>9175</v>
      </c>
      <c r="O7">
        <v>1424</v>
      </c>
      <c r="Q7">
        <v>6454</v>
      </c>
      <c r="T7">
        <v>6454</v>
      </c>
      <c r="V7">
        <v>1424</v>
      </c>
    </row>
    <row r="8" spans="1:36">
      <c r="A8">
        <v>6811</v>
      </c>
      <c r="C8">
        <v>8606</v>
      </c>
      <c r="G8">
        <v>12353</v>
      </c>
      <c r="H8">
        <v>2838</v>
      </c>
      <c r="L8">
        <v>2838</v>
      </c>
      <c r="M8">
        <v>17792</v>
      </c>
      <c r="O8">
        <v>2015</v>
      </c>
      <c r="Q8">
        <v>4524</v>
      </c>
      <c r="T8">
        <v>4524</v>
      </c>
      <c r="V8">
        <v>2015</v>
      </c>
    </row>
    <row r="9" spans="1:36">
      <c r="A9">
        <v>6880</v>
      </c>
      <c r="C9">
        <v>9891</v>
      </c>
      <c r="G9">
        <v>13699</v>
      </c>
      <c r="H9">
        <v>2839</v>
      </c>
      <c r="L9">
        <v>2839</v>
      </c>
      <c r="M9">
        <v>12353</v>
      </c>
      <c r="O9">
        <v>2273</v>
      </c>
      <c r="Q9">
        <v>2626</v>
      </c>
      <c r="T9">
        <v>2626</v>
      </c>
      <c r="V9">
        <v>2273</v>
      </c>
    </row>
    <row r="10" spans="1:36">
      <c r="A10">
        <v>6890</v>
      </c>
      <c r="C10">
        <v>7747</v>
      </c>
      <c r="G10">
        <v>15925</v>
      </c>
      <c r="H10">
        <v>2846</v>
      </c>
      <c r="L10">
        <v>2846</v>
      </c>
      <c r="M10">
        <v>13699</v>
      </c>
      <c r="O10">
        <v>130</v>
      </c>
      <c r="Q10">
        <v>5068</v>
      </c>
      <c r="T10">
        <v>5068</v>
      </c>
      <c r="V10">
        <v>130</v>
      </c>
    </row>
    <row r="11" spans="1:36">
      <c r="A11">
        <v>152</v>
      </c>
      <c r="C11">
        <v>8353</v>
      </c>
      <c r="G11">
        <v>17694</v>
      </c>
      <c r="H11">
        <v>2847</v>
      </c>
      <c r="L11">
        <v>2847</v>
      </c>
      <c r="M11">
        <v>15925</v>
      </c>
      <c r="O11">
        <v>145</v>
      </c>
      <c r="Q11">
        <v>3266</v>
      </c>
      <c r="T11">
        <v>3266</v>
      </c>
      <c r="V11">
        <v>145</v>
      </c>
    </row>
    <row r="12" spans="1:36">
      <c r="A12">
        <v>791</v>
      </c>
      <c r="C12">
        <v>8595</v>
      </c>
      <c r="G12">
        <v>11519</v>
      </c>
      <c r="H12">
        <v>2851</v>
      </c>
      <c r="L12">
        <v>2851</v>
      </c>
      <c r="M12">
        <v>198</v>
      </c>
      <c r="O12">
        <v>3266</v>
      </c>
      <c r="Q12">
        <v>3952</v>
      </c>
      <c r="T12">
        <v>3952</v>
      </c>
      <c r="V12">
        <v>3266</v>
      </c>
    </row>
    <row r="13" spans="1:36">
      <c r="A13">
        <v>7052</v>
      </c>
      <c r="C13">
        <v>7721</v>
      </c>
      <c r="G13">
        <v>15852</v>
      </c>
      <c r="H13">
        <v>2895</v>
      </c>
      <c r="L13">
        <v>2895</v>
      </c>
      <c r="M13">
        <v>197</v>
      </c>
      <c r="O13">
        <v>49</v>
      </c>
      <c r="Q13">
        <v>2273</v>
      </c>
      <c r="T13">
        <v>2273</v>
      </c>
      <c r="V13">
        <v>49</v>
      </c>
    </row>
    <row r="14" spans="1:36">
      <c r="A14">
        <v>848</v>
      </c>
      <c r="C14">
        <v>11968</v>
      </c>
      <c r="G14">
        <v>13579</v>
      </c>
      <c r="H14">
        <v>2939</v>
      </c>
      <c r="L14">
        <v>2939</v>
      </c>
      <c r="M14">
        <v>17694</v>
      </c>
      <c r="O14">
        <v>3952</v>
      </c>
      <c r="Q14">
        <v>1983</v>
      </c>
      <c r="T14">
        <v>1983</v>
      </c>
      <c r="V14">
        <v>3952</v>
      </c>
    </row>
    <row r="15" spans="1:36">
      <c r="A15">
        <v>7221</v>
      </c>
      <c r="C15">
        <v>10610</v>
      </c>
      <c r="G15">
        <v>9118</v>
      </c>
      <c r="H15">
        <v>2988</v>
      </c>
      <c r="L15">
        <v>2988</v>
      </c>
      <c r="M15">
        <v>11519</v>
      </c>
      <c r="O15">
        <v>1334</v>
      </c>
      <c r="Q15">
        <v>9261</v>
      </c>
      <c r="T15">
        <v>9261</v>
      </c>
      <c r="V15">
        <v>1334</v>
      </c>
    </row>
    <row r="16" spans="1:36">
      <c r="A16">
        <v>887</v>
      </c>
      <c r="C16">
        <v>10185</v>
      </c>
      <c r="G16">
        <v>17695</v>
      </c>
      <c r="H16">
        <v>3018</v>
      </c>
      <c r="L16">
        <v>3018</v>
      </c>
      <c r="M16">
        <v>15852</v>
      </c>
      <c r="O16">
        <v>4200</v>
      </c>
      <c r="Q16">
        <v>125</v>
      </c>
      <c r="T16">
        <v>125</v>
      </c>
      <c r="V16">
        <v>4200</v>
      </c>
    </row>
    <row r="17" spans="1:22">
      <c r="A17">
        <v>889</v>
      </c>
      <c r="C17">
        <v>10181</v>
      </c>
      <c r="G17">
        <v>13580</v>
      </c>
      <c r="H17">
        <v>3063</v>
      </c>
      <c r="L17">
        <v>3063</v>
      </c>
      <c r="M17">
        <v>13579</v>
      </c>
      <c r="O17">
        <v>222</v>
      </c>
      <c r="Q17">
        <v>527</v>
      </c>
      <c r="T17">
        <v>527</v>
      </c>
      <c r="V17">
        <v>222</v>
      </c>
    </row>
    <row r="18" spans="1:22">
      <c r="A18">
        <v>890</v>
      </c>
      <c r="C18">
        <v>10143</v>
      </c>
      <c r="G18">
        <v>856</v>
      </c>
      <c r="H18">
        <v>3077</v>
      </c>
      <c r="L18">
        <v>3077</v>
      </c>
      <c r="M18">
        <v>9118</v>
      </c>
      <c r="O18">
        <v>5068</v>
      </c>
      <c r="Q18">
        <v>49</v>
      </c>
      <c r="T18">
        <v>49</v>
      </c>
      <c r="V18">
        <v>5068</v>
      </c>
    </row>
    <row r="19" spans="1:22">
      <c r="A19">
        <v>7363</v>
      </c>
      <c r="C19">
        <v>9703</v>
      </c>
      <c r="G19">
        <v>1624</v>
      </c>
      <c r="H19">
        <v>3108</v>
      </c>
      <c r="L19">
        <v>3108</v>
      </c>
      <c r="M19">
        <v>17695</v>
      </c>
      <c r="O19">
        <v>94</v>
      </c>
      <c r="Q19">
        <v>29</v>
      </c>
      <c r="T19">
        <v>29</v>
      </c>
      <c r="V19">
        <v>94</v>
      </c>
    </row>
    <row r="20" spans="1:22">
      <c r="A20">
        <v>7372</v>
      </c>
      <c r="C20">
        <v>7831</v>
      </c>
      <c r="G20">
        <v>509</v>
      </c>
      <c r="H20">
        <v>3109</v>
      </c>
      <c r="L20">
        <v>3109</v>
      </c>
      <c r="M20">
        <v>13580</v>
      </c>
      <c r="O20">
        <v>6454</v>
      </c>
      <c r="Q20">
        <v>146</v>
      </c>
      <c r="T20">
        <v>146</v>
      </c>
      <c r="V20">
        <v>6454</v>
      </c>
    </row>
    <row r="21" spans="1:22">
      <c r="A21">
        <v>7477</v>
      </c>
      <c r="C21">
        <v>7798</v>
      </c>
      <c r="G21">
        <v>635</v>
      </c>
      <c r="H21">
        <v>3798</v>
      </c>
      <c r="L21">
        <v>3798</v>
      </c>
      <c r="M21">
        <v>856</v>
      </c>
      <c r="O21">
        <v>178</v>
      </c>
      <c r="Q21">
        <v>740</v>
      </c>
      <c r="T21">
        <v>214</v>
      </c>
      <c r="V21">
        <v>178</v>
      </c>
    </row>
    <row r="22" spans="1:22">
      <c r="A22">
        <v>7502</v>
      </c>
      <c r="C22">
        <v>7221</v>
      </c>
      <c r="G22">
        <v>9010</v>
      </c>
      <c r="H22">
        <v>3851</v>
      </c>
      <c r="L22">
        <v>3851</v>
      </c>
      <c r="M22">
        <v>1624</v>
      </c>
      <c r="O22">
        <v>284</v>
      </c>
      <c r="Q22">
        <v>214</v>
      </c>
      <c r="T22">
        <v>155</v>
      </c>
      <c r="V22">
        <v>284</v>
      </c>
    </row>
    <row r="23" spans="1:22">
      <c r="A23">
        <v>7506</v>
      </c>
      <c r="C23">
        <v>8859</v>
      </c>
      <c r="G23">
        <v>6689</v>
      </c>
      <c r="H23">
        <v>3897</v>
      </c>
      <c r="L23">
        <v>3897</v>
      </c>
      <c r="M23">
        <v>509</v>
      </c>
      <c r="O23">
        <v>9261</v>
      </c>
      <c r="Q23">
        <v>155</v>
      </c>
      <c r="T23">
        <v>113</v>
      </c>
      <c r="V23">
        <v>9261</v>
      </c>
    </row>
    <row r="24" spans="1:22">
      <c r="A24">
        <v>166</v>
      </c>
      <c r="C24">
        <v>7506</v>
      </c>
      <c r="G24">
        <v>8982</v>
      </c>
      <c r="H24">
        <v>4053</v>
      </c>
      <c r="L24">
        <v>4053</v>
      </c>
      <c r="M24">
        <v>635</v>
      </c>
      <c r="O24" s="50">
        <v>106</v>
      </c>
      <c r="Q24">
        <v>113</v>
      </c>
      <c r="T24">
        <v>145</v>
      </c>
      <c r="V24">
        <v>146</v>
      </c>
    </row>
    <row r="25" spans="1:22">
      <c r="A25">
        <v>7578</v>
      </c>
      <c r="C25">
        <v>11981</v>
      </c>
      <c r="G25">
        <v>8980</v>
      </c>
      <c r="H25">
        <v>4079</v>
      </c>
      <c r="L25">
        <v>4079</v>
      </c>
      <c r="M25">
        <v>9010</v>
      </c>
      <c r="O25">
        <v>527</v>
      </c>
      <c r="Q25">
        <v>145</v>
      </c>
      <c r="T25">
        <v>284</v>
      </c>
      <c r="V25">
        <v>214</v>
      </c>
    </row>
    <row r="26" spans="1:22">
      <c r="A26">
        <v>7721</v>
      </c>
      <c r="C26">
        <v>11088</v>
      </c>
      <c r="G26">
        <v>3798</v>
      </c>
      <c r="H26">
        <v>4098</v>
      </c>
      <c r="L26">
        <v>4098</v>
      </c>
      <c r="M26">
        <v>6689</v>
      </c>
      <c r="Q26">
        <v>284</v>
      </c>
      <c r="T26">
        <v>178</v>
      </c>
      <c r="V26">
        <v>106</v>
      </c>
    </row>
    <row r="27" spans="1:22">
      <c r="A27">
        <v>7747</v>
      </c>
      <c r="C27">
        <v>11079</v>
      </c>
      <c r="G27">
        <v>8849</v>
      </c>
      <c r="H27">
        <v>4099</v>
      </c>
      <c r="L27">
        <v>4099</v>
      </c>
      <c r="M27">
        <v>8982</v>
      </c>
      <c r="Q27">
        <v>178</v>
      </c>
      <c r="T27">
        <v>248</v>
      </c>
      <c r="V27">
        <v>527</v>
      </c>
    </row>
    <row r="28" spans="1:22">
      <c r="A28">
        <v>7798</v>
      </c>
      <c r="C28">
        <v>11154</v>
      </c>
      <c r="G28">
        <v>6763</v>
      </c>
      <c r="H28">
        <v>4100</v>
      </c>
      <c r="L28">
        <v>4100</v>
      </c>
      <c r="M28">
        <v>8980</v>
      </c>
      <c r="Q28">
        <v>248</v>
      </c>
      <c r="T28">
        <v>130</v>
      </c>
      <c r="V28">
        <v>98</v>
      </c>
    </row>
    <row r="29" spans="1:22">
      <c r="A29">
        <v>7799</v>
      </c>
      <c r="C29">
        <v>11275</v>
      </c>
      <c r="G29">
        <v>3897</v>
      </c>
      <c r="H29">
        <v>4188</v>
      </c>
      <c r="L29">
        <v>4188</v>
      </c>
      <c r="M29">
        <v>3798</v>
      </c>
      <c r="Q29">
        <v>130</v>
      </c>
      <c r="T29">
        <v>222</v>
      </c>
    </row>
    <row r="30" spans="1:22">
      <c r="A30">
        <v>7831</v>
      </c>
      <c r="C30">
        <v>10466</v>
      </c>
      <c r="G30">
        <v>5500</v>
      </c>
      <c r="H30">
        <v>5494</v>
      </c>
      <c r="L30">
        <v>5494</v>
      </c>
      <c r="M30">
        <v>8849</v>
      </c>
      <c r="Q30">
        <v>222</v>
      </c>
      <c r="T30">
        <v>62</v>
      </c>
    </row>
    <row r="31" spans="1:22">
      <c r="A31">
        <v>246</v>
      </c>
      <c r="C31">
        <v>10487</v>
      </c>
      <c r="G31">
        <v>5496</v>
      </c>
      <c r="H31">
        <v>5496</v>
      </c>
      <c r="L31">
        <v>5496</v>
      </c>
      <c r="M31">
        <v>6763</v>
      </c>
      <c r="Q31">
        <v>11766</v>
      </c>
      <c r="T31">
        <v>98</v>
      </c>
    </row>
    <row r="32" spans="1:22">
      <c r="A32">
        <v>8043</v>
      </c>
      <c r="C32">
        <v>10383</v>
      </c>
      <c r="G32">
        <v>2988</v>
      </c>
      <c r="H32">
        <v>5500</v>
      </c>
      <c r="L32">
        <v>5500</v>
      </c>
      <c r="M32">
        <v>3897</v>
      </c>
      <c r="Q32">
        <v>62</v>
      </c>
      <c r="T32">
        <v>94</v>
      </c>
    </row>
    <row r="33" spans="1:20">
      <c r="A33">
        <v>8077</v>
      </c>
      <c r="C33">
        <v>10371</v>
      </c>
      <c r="G33">
        <v>3018</v>
      </c>
      <c r="H33">
        <v>6387</v>
      </c>
      <c r="L33">
        <v>6387</v>
      </c>
      <c r="M33">
        <v>5500</v>
      </c>
      <c r="Q33">
        <v>98</v>
      </c>
      <c r="T33">
        <v>106</v>
      </c>
    </row>
    <row r="34" spans="1:20">
      <c r="A34">
        <v>973</v>
      </c>
      <c r="C34">
        <v>7578</v>
      </c>
      <c r="G34">
        <v>5494</v>
      </c>
      <c r="H34">
        <v>6689</v>
      </c>
      <c r="L34">
        <v>6689</v>
      </c>
      <c r="M34">
        <v>5496</v>
      </c>
      <c r="Q34">
        <v>94</v>
      </c>
      <c r="T34">
        <v>133</v>
      </c>
    </row>
    <row r="35" spans="1:20">
      <c r="A35">
        <v>974</v>
      </c>
      <c r="C35">
        <v>7477</v>
      </c>
      <c r="G35">
        <v>3077</v>
      </c>
      <c r="H35">
        <v>6763</v>
      </c>
      <c r="L35">
        <v>6763</v>
      </c>
      <c r="M35">
        <v>2988</v>
      </c>
      <c r="Q35">
        <v>106</v>
      </c>
      <c r="T35">
        <v>168</v>
      </c>
    </row>
    <row r="36" spans="1:20">
      <c r="A36">
        <v>8353</v>
      </c>
      <c r="C36">
        <v>11967</v>
      </c>
      <c r="G36">
        <v>6387</v>
      </c>
      <c r="H36">
        <v>6807</v>
      </c>
      <c r="L36">
        <v>6807</v>
      </c>
      <c r="M36">
        <v>3018</v>
      </c>
      <c r="Q36">
        <v>133</v>
      </c>
      <c r="T36">
        <v>156</v>
      </c>
    </row>
    <row r="37" spans="1:20">
      <c r="A37">
        <v>8410</v>
      </c>
      <c r="C37">
        <v>11731</v>
      </c>
      <c r="G37">
        <v>2939</v>
      </c>
      <c r="H37">
        <v>6808</v>
      </c>
      <c r="L37">
        <v>6808</v>
      </c>
      <c r="M37">
        <v>5494</v>
      </c>
      <c r="Q37">
        <v>939</v>
      </c>
      <c r="T37">
        <v>9</v>
      </c>
    </row>
    <row r="38" spans="1:20">
      <c r="A38">
        <v>8462</v>
      </c>
      <c r="C38">
        <v>10885</v>
      </c>
      <c r="G38">
        <v>9036</v>
      </c>
      <c r="H38">
        <v>6853</v>
      </c>
      <c r="L38">
        <v>6853</v>
      </c>
      <c r="M38">
        <v>3077</v>
      </c>
      <c r="Q38">
        <v>168</v>
      </c>
      <c r="T38">
        <v>126</v>
      </c>
    </row>
    <row r="39" spans="1:20">
      <c r="A39">
        <v>8536</v>
      </c>
      <c r="C39">
        <v>11036</v>
      </c>
      <c r="G39">
        <v>6853</v>
      </c>
      <c r="H39">
        <v>7472</v>
      </c>
      <c r="L39">
        <v>7472</v>
      </c>
      <c r="M39">
        <v>6387</v>
      </c>
      <c r="Q39">
        <v>156</v>
      </c>
    </row>
    <row r="40" spans="1:20">
      <c r="A40">
        <v>8595</v>
      </c>
      <c r="C40">
        <v>10967</v>
      </c>
      <c r="G40">
        <v>13476</v>
      </c>
      <c r="H40">
        <v>8849</v>
      </c>
      <c r="L40">
        <v>8849</v>
      </c>
      <c r="M40">
        <v>2939</v>
      </c>
      <c r="Q40">
        <v>9</v>
      </c>
    </row>
    <row r="41" spans="1:20">
      <c r="A41">
        <v>8606</v>
      </c>
      <c r="C41">
        <v>10413</v>
      </c>
      <c r="G41">
        <v>17735</v>
      </c>
      <c r="H41">
        <v>8980</v>
      </c>
      <c r="L41">
        <v>8980</v>
      </c>
      <c r="M41">
        <v>9036</v>
      </c>
      <c r="Q41">
        <v>126</v>
      </c>
    </row>
    <row r="42" spans="1:20">
      <c r="A42">
        <v>8682</v>
      </c>
      <c r="C42">
        <v>8536</v>
      </c>
      <c r="G42">
        <v>17525</v>
      </c>
      <c r="H42">
        <v>8982</v>
      </c>
      <c r="L42">
        <v>8982</v>
      </c>
      <c r="M42">
        <v>6853</v>
      </c>
    </row>
    <row r="43" spans="1:20">
      <c r="A43">
        <v>8688</v>
      </c>
      <c r="C43">
        <v>6880</v>
      </c>
      <c r="G43">
        <v>17464</v>
      </c>
      <c r="H43">
        <v>9010</v>
      </c>
      <c r="L43">
        <v>9010</v>
      </c>
      <c r="M43">
        <v>13476</v>
      </c>
    </row>
    <row r="44" spans="1:20">
      <c r="A44">
        <v>8704</v>
      </c>
      <c r="C44">
        <v>7363</v>
      </c>
      <c r="G44">
        <v>17654</v>
      </c>
      <c r="H44">
        <v>9036</v>
      </c>
      <c r="L44">
        <v>9036</v>
      </c>
      <c r="M44">
        <v>17735</v>
      </c>
    </row>
    <row r="45" spans="1:20">
      <c r="A45">
        <v>8724</v>
      </c>
      <c r="C45">
        <v>7372</v>
      </c>
      <c r="G45">
        <v>17810</v>
      </c>
      <c r="H45">
        <v>9045</v>
      </c>
      <c r="L45">
        <v>9045</v>
      </c>
      <c r="M45">
        <v>17525</v>
      </c>
    </row>
    <row r="46" spans="1:20">
      <c r="A46">
        <v>185</v>
      </c>
      <c r="C46">
        <v>9434</v>
      </c>
      <c r="G46">
        <v>13449</v>
      </c>
      <c r="H46">
        <v>9046</v>
      </c>
      <c r="L46">
        <v>9046</v>
      </c>
      <c r="M46">
        <v>17464</v>
      </c>
    </row>
    <row r="47" spans="1:20">
      <c r="A47">
        <v>377</v>
      </c>
      <c r="C47">
        <v>9213</v>
      </c>
      <c r="G47">
        <v>17657</v>
      </c>
      <c r="H47">
        <v>9103</v>
      </c>
      <c r="L47">
        <v>747</v>
      </c>
      <c r="M47">
        <v>17654</v>
      </c>
    </row>
    <row r="48" spans="1:20">
      <c r="A48">
        <v>1009</v>
      </c>
      <c r="C48">
        <v>11715</v>
      </c>
      <c r="G48">
        <v>18104</v>
      </c>
      <c r="H48">
        <v>9104</v>
      </c>
      <c r="L48">
        <v>748</v>
      </c>
      <c r="M48">
        <v>17810</v>
      </c>
    </row>
    <row r="49" spans="1:13">
      <c r="A49">
        <v>1011</v>
      </c>
      <c r="C49">
        <v>10240</v>
      </c>
      <c r="G49">
        <v>17488</v>
      </c>
      <c r="H49">
        <v>9105</v>
      </c>
      <c r="L49">
        <v>749</v>
      </c>
      <c r="M49">
        <v>13449</v>
      </c>
    </row>
    <row r="50" spans="1:13">
      <c r="A50">
        <v>8844</v>
      </c>
      <c r="C50">
        <v>6665</v>
      </c>
      <c r="G50">
        <v>15824</v>
      </c>
      <c r="H50">
        <v>9106</v>
      </c>
      <c r="L50">
        <v>6605</v>
      </c>
      <c r="M50">
        <v>17657</v>
      </c>
    </row>
    <row r="51" spans="1:13">
      <c r="A51">
        <v>8859</v>
      </c>
      <c r="C51">
        <v>10721</v>
      </c>
      <c r="G51">
        <v>13658</v>
      </c>
      <c r="H51">
        <v>9108</v>
      </c>
      <c r="L51">
        <v>6665</v>
      </c>
      <c r="M51">
        <v>18104</v>
      </c>
    </row>
    <row r="52" spans="1:13">
      <c r="A52">
        <v>184</v>
      </c>
      <c r="C52">
        <v>8462</v>
      </c>
      <c r="G52">
        <v>13436</v>
      </c>
      <c r="H52">
        <v>9114</v>
      </c>
      <c r="L52">
        <v>6737</v>
      </c>
      <c r="M52">
        <v>17488</v>
      </c>
    </row>
    <row r="53" spans="1:13">
      <c r="A53">
        <v>9213</v>
      </c>
      <c r="C53">
        <v>8704</v>
      </c>
      <c r="G53">
        <v>17519</v>
      </c>
      <c r="H53">
        <v>9117</v>
      </c>
      <c r="L53">
        <v>6796</v>
      </c>
      <c r="M53">
        <v>15824</v>
      </c>
    </row>
    <row r="54" spans="1:13">
      <c r="A54">
        <v>9241</v>
      </c>
      <c r="C54">
        <v>8724</v>
      </c>
      <c r="G54">
        <v>16377</v>
      </c>
      <c r="H54">
        <v>9121</v>
      </c>
      <c r="L54">
        <v>6811</v>
      </c>
      <c r="M54">
        <v>13658</v>
      </c>
    </row>
    <row r="55" spans="1:13">
      <c r="A55">
        <v>344</v>
      </c>
      <c r="C55">
        <v>11939</v>
      </c>
      <c r="G55">
        <v>15854</v>
      </c>
      <c r="H55">
        <v>9127</v>
      </c>
      <c r="L55">
        <v>6880</v>
      </c>
      <c r="M55">
        <v>13436</v>
      </c>
    </row>
    <row r="56" spans="1:13">
      <c r="A56">
        <v>9434</v>
      </c>
      <c r="C56">
        <v>11757</v>
      </c>
      <c r="G56">
        <v>15837</v>
      </c>
      <c r="H56">
        <v>9128</v>
      </c>
      <c r="L56">
        <v>6890</v>
      </c>
      <c r="M56">
        <v>17519</v>
      </c>
    </row>
    <row r="57" spans="1:13">
      <c r="A57">
        <v>9439</v>
      </c>
      <c r="C57">
        <v>10874</v>
      </c>
      <c r="G57">
        <v>15697</v>
      </c>
      <c r="H57">
        <v>9130</v>
      </c>
      <c r="L57">
        <v>9103</v>
      </c>
      <c r="M57">
        <v>16377</v>
      </c>
    </row>
    <row r="58" spans="1:13">
      <c r="A58">
        <v>9466</v>
      </c>
      <c r="C58">
        <v>10895</v>
      </c>
      <c r="G58">
        <v>15684</v>
      </c>
      <c r="H58">
        <v>9133</v>
      </c>
      <c r="L58">
        <v>9104</v>
      </c>
      <c r="M58">
        <v>15854</v>
      </c>
    </row>
    <row r="59" spans="1:13">
      <c r="A59">
        <v>146</v>
      </c>
      <c r="C59">
        <v>10640</v>
      </c>
      <c r="G59">
        <v>9788</v>
      </c>
      <c r="H59">
        <v>9134</v>
      </c>
      <c r="L59">
        <v>9105</v>
      </c>
      <c r="M59">
        <v>15837</v>
      </c>
    </row>
    <row r="60" spans="1:13">
      <c r="A60">
        <v>1039</v>
      </c>
      <c r="C60">
        <v>9439</v>
      </c>
      <c r="G60">
        <v>15894</v>
      </c>
      <c r="H60">
        <v>9135</v>
      </c>
      <c r="L60">
        <v>9106</v>
      </c>
      <c r="M60">
        <v>15697</v>
      </c>
    </row>
    <row r="61" spans="1:13">
      <c r="A61">
        <v>1040</v>
      </c>
      <c r="C61">
        <v>9472</v>
      </c>
      <c r="G61">
        <v>15695</v>
      </c>
      <c r="H61">
        <v>9137</v>
      </c>
      <c r="L61">
        <v>9108</v>
      </c>
      <c r="M61">
        <v>15684</v>
      </c>
    </row>
    <row r="62" spans="1:13">
      <c r="A62">
        <v>9703</v>
      </c>
      <c r="C62">
        <v>9241</v>
      </c>
      <c r="G62">
        <v>14196</v>
      </c>
      <c r="H62">
        <v>9142</v>
      </c>
      <c r="L62">
        <v>9114</v>
      </c>
      <c r="M62">
        <v>9788</v>
      </c>
    </row>
    <row r="63" spans="1:13">
      <c r="A63">
        <v>197</v>
      </c>
      <c r="C63">
        <v>11774</v>
      </c>
      <c r="G63">
        <v>13472</v>
      </c>
      <c r="H63">
        <v>9143</v>
      </c>
      <c r="L63">
        <v>9117</v>
      </c>
      <c r="M63">
        <v>15894</v>
      </c>
    </row>
    <row r="64" spans="1:13">
      <c r="A64">
        <v>198</v>
      </c>
      <c r="C64">
        <v>11295</v>
      </c>
      <c r="G64">
        <v>13340</v>
      </c>
      <c r="H64">
        <v>9144</v>
      </c>
      <c r="L64">
        <v>9121</v>
      </c>
      <c r="M64">
        <v>15695</v>
      </c>
    </row>
    <row r="65" spans="1:13">
      <c r="A65">
        <v>308</v>
      </c>
      <c r="C65">
        <v>11454</v>
      </c>
      <c r="G65">
        <v>13791</v>
      </c>
      <c r="H65">
        <v>9145</v>
      </c>
      <c r="L65">
        <v>9127</v>
      </c>
      <c r="M65">
        <v>14196</v>
      </c>
    </row>
    <row r="66" spans="1:13">
      <c r="A66">
        <v>495</v>
      </c>
      <c r="C66">
        <v>10619</v>
      </c>
      <c r="G66">
        <v>13439</v>
      </c>
      <c r="H66">
        <v>9154</v>
      </c>
      <c r="L66">
        <v>9128</v>
      </c>
      <c r="M66">
        <v>13472</v>
      </c>
    </row>
    <row r="67" spans="1:13">
      <c r="A67">
        <v>1052</v>
      </c>
      <c r="C67">
        <v>10518</v>
      </c>
      <c r="G67">
        <v>13572</v>
      </c>
      <c r="H67">
        <v>9162</v>
      </c>
      <c r="L67">
        <v>9130</v>
      </c>
      <c r="M67">
        <v>13340</v>
      </c>
    </row>
    <row r="68" spans="1:13">
      <c r="A68">
        <v>9735</v>
      </c>
      <c r="C68">
        <v>10148</v>
      </c>
      <c r="G68">
        <v>13401</v>
      </c>
      <c r="H68">
        <v>9163</v>
      </c>
      <c r="L68">
        <v>9133</v>
      </c>
      <c r="M68">
        <v>13791</v>
      </c>
    </row>
    <row r="69" spans="1:13">
      <c r="A69">
        <v>205</v>
      </c>
      <c r="C69">
        <v>8410</v>
      </c>
      <c r="G69">
        <v>13645</v>
      </c>
      <c r="H69">
        <v>9169</v>
      </c>
      <c r="L69">
        <v>9134</v>
      </c>
      <c r="M69">
        <v>13439</v>
      </c>
    </row>
    <row r="70" spans="1:13">
      <c r="A70">
        <v>9891</v>
      </c>
      <c r="C70">
        <v>7799</v>
      </c>
      <c r="G70">
        <v>13474</v>
      </c>
      <c r="H70">
        <v>9173</v>
      </c>
      <c r="L70">
        <v>9135</v>
      </c>
      <c r="M70">
        <v>13572</v>
      </c>
    </row>
    <row r="71" spans="1:13">
      <c r="A71">
        <v>10008</v>
      </c>
      <c r="C71">
        <v>8716</v>
      </c>
      <c r="G71">
        <v>13467</v>
      </c>
      <c r="H71">
        <v>9174</v>
      </c>
      <c r="L71">
        <v>9137</v>
      </c>
      <c r="M71">
        <v>13401</v>
      </c>
    </row>
    <row r="72" spans="1:13">
      <c r="A72">
        <v>10077</v>
      </c>
      <c r="C72">
        <v>9466</v>
      </c>
      <c r="G72">
        <v>13682</v>
      </c>
      <c r="H72">
        <v>9175</v>
      </c>
      <c r="L72">
        <v>9142</v>
      </c>
      <c r="M72">
        <v>13645</v>
      </c>
    </row>
    <row r="73" spans="1:13">
      <c r="A73">
        <v>10143</v>
      </c>
      <c r="C73">
        <v>8844</v>
      </c>
      <c r="G73">
        <v>13418</v>
      </c>
      <c r="H73">
        <v>9177</v>
      </c>
      <c r="L73">
        <v>9143</v>
      </c>
      <c r="M73">
        <v>13474</v>
      </c>
    </row>
    <row r="74" spans="1:13">
      <c r="A74">
        <v>10148</v>
      </c>
      <c r="C74">
        <v>11374</v>
      </c>
      <c r="G74">
        <v>13469</v>
      </c>
      <c r="H74">
        <v>9178</v>
      </c>
      <c r="L74">
        <v>9144</v>
      </c>
      <c r="M74">
        <v>13467</v>
      </c>
    </row>
    <row r="75" spans="1:13">
      <c r="A75">
        <v>512</v>
      </c>
      <c r="C75">
        <v>10851</v>
      </c>
      <c r="G75">
        <v>13151</v>
      </c>
      <c r="H75">
        <v>9179</v>
      </c>
      <c r="L75">
        <v>9145</v>
      </c>
      <c r="M75">
        <v>13682</v>
      </c>
    </row>
    <row r="76" spans="1:13">
      <c r="A76">
        <v>10181</v>
      </c>
      <c r="C76">
        <v>11429</v>
      </c>
      <c r="G76">
        <v>13175</v>
      </c>
      <c r="H76">
        <v>9180</v>
      </c>
      <c r="L76">
        <v>9154</v>
      </c>
      <c r="M76">
        <v>13418</v>
      </c>
    </row>
    <row r="77" spans="1:13">
      <c r="A77">
        <v>10185</v>
      </c>
      <c r="C77">
        <v>10946</v>
      </c>
      <c r="G77">
        <v>13152</v>
      </c>
      <c r="H77">
        <v>9208</v>
      </c>
      <c r="L77">
        <v>9162</v>
      </c>
      <c r="M77">
        <v>13469</v>
      </c>
    </row>
    <row r="78" spans="1:13">
      <c r="A78">
        <v>10240</v>
      </c>
      <c r="C78">
        <v>10472</v>
      </c>
      <c r="G78">
        <v>13665</v>
      </c>
      <c r="H78">
        <v>9218</v>
      </c>
      <c r="L78">
        <v>9163</v>
      </c>
      <c r="M78">
        <v>13151</v>
      </c>
    </row>
    <row r="79" spans="1:13">
      <c r="A79">
        <v>10371</v>
      </c>
      <c r="C79">
        <v>10008</v>
      </c>
      <c r="G79">
        <v>13460</v>
      </c>
      <c r="H79">
        <v>9752</v>
      </c>
      <c r="L79">
        <v>9169</v>
      </c>
      <c r="M79">
        <v>13175</v>
      </c>
    </row>
    <row r="80" spans="1:13">
      <c r="A80">
        <v>10383</v>
      </c>
      <c r="C80">
        <v>9735</v>
      </c>
      <c r="G80">
        <v>13461</v>
      </c>
      <c r="H80">
        <v>9772</v>
      </c>
      <c r="L80">
        <v>9173</v>
      </c>
      <c r="M80">
        <v>13152</v>
      </c>
    </row>
    <row r="81" spans="1:13">
      <c r="A81">
        <v>10413</v>
      </c>
      <c r="C81">
        <v>7052</v>
      </c>
      <c r="G81">
        <v>11336</v>
      </c>
      <c r="H81">
        <v>9788</v>
      </c>
      <c r="L81">
        <v>9174</v>
      </c>
      <c r="M81">
        <v>13665</v>
      </c>
    </row>
    <row r="82" spans="1:13">
      <c r="A82">
        <v>10466</v>
      </c>
      <c r="C82">
        <v>10723</v>
      </c>
      <c r="G82">
        <v>9106</v>
      </c>
      <c r="H82">
        <v>9789</v>
      </c>
      <c r="L82">
        <v>9175</v>
      </c>
      <c r="M82">
        <v>13460</v>
      </c>
    </row>
    <row r="83" spans="1:13">
      <c r="A83">
        <v>10472</v>
      </c>
      <c r="C83">
        <v>10077</v>
      </c>
      <c r="G83">
        <v>11551</v>
      </c>
      <c r="H83">
        <v>9790</v>
      </c>
      <c r="L83">
        <v>9177</v>
      </c>
      <c r="M83">
        <v>13461</v>
      </c>
    </row>
    <row r="84" spans="1:13">
      <c r="A84">
        <v>10487</v>
      </c>
      <c r="C84">
        <v>8043</v>
      </c>
      <c r="G84">
        <v>11348</v>
      </c>
      <c r="H84">
        <v>9893</v>
      </c>
      <c r="L84">
        <v>9178</v>
      </c>
      <c r="M84">
        <v>11336</v>
      </c>
    </row>
    <row r="85" spans="1:13">
      <c r="A85">
        <v>10518</v>
      </c>
      <c r="C85">
        <v>8077</v>
      </c>
      <c r="G85">
        <v>11542</v>
      </c>
      <c r="H85">
        <v>10532</v>
      </c>
      <c r="L85">
        <v>9179</v>
      </c>
      <c r="M85">
        <v>9106</v>
      </c>
    </row>
    <row r="86" spans="1:13">
      <c r="A86">
        <v>10610</v>
      </c>
      <c r="C86">
        <v>8682</v>
      </c>
      <c r="G86">
        <v>9772</v>
      </c>
      <c r="H86">
        <v>10571</v>
      </c>
      <c r="L86">
        <v>9180</v>
      </c>
      <c r="M86">
        <v>11551</v>
      </c>
    </row>
    <row r="87" spans="1:13">
      <c r="A87">
        <v>10619</v>
      </c>
      <c r="C87">
        <v>8688</v>
      </c>
      <c r="G87">
        <v>11307</v>
      </c>
      <c r="H87">
        <v>10590</v>
      </c>
      <c r="L87">
        <v>152</v>
      </c>
      <c r="M87">
        <v>11348</v>
      </c>
    </row>
    <row r="88" spans="1:13">
      <c r="A88">
        <v>10640</v>
      </c>
      <c r="C88">
        <v>7502</v>
      </c>
      <c r="G88">
        <v>9104</v>
      </c>
      <c r="H88">
        <v>10630</v>
      </c>
      <c r="L88">
        <v>791</v>
      </c>
      <c r="M88">
        <v>11542</v>
      </c>
    </row>
    <row r="89" spans="1:13">
      <c r="A89">
        <v>2658</v>
      </c>
      <c r="C89">
        <v>11106</v>
      </c>
      <c r="G89">
        <v>13649</v>
      </c>
      <c r="H89">
        <v>10631</v>
      </c>
      <c r="L89">
        <v>7052</v>
      </c>
      <c r="M89">
        <v>9772</v>
      </c>
    </row>
    <row r="90" spans="1:13">
      <c r="A90">
        <v>1147</v>
      </c>
      <c r="C90">
        <v>11253</v>
      </c>
      <c r="G90">
        <v>17743</v>
      </c>
      <c r="H90">
        <v>10632</v>
      </c>
      <c r="L90">
        <v>9208</v>
      </c>
      <c r="M90">
        <v>11307</v>
      </c>
    </row>
    <row r="91" spans="1:13">
      <c r="A91">
        <v>10721</v>
      </c>
      <c r="C91">
        <v>6890</v>
      </c>
      <c r="G91">
        <v>13537</v>
      </c>
      <c r="H91">
        <v>10651</v>
      </c>
      <c r="L91">
        <v>9218</v>
      </c>
      <c r="M91">
        <v>9104</v>
      </c>
    </row>
    <row r="92" spans="1:13">
      <c r="A92">
        <v>10723</v>
      </c>
      <c r="C92">
        <v>12779</v>
      </c>
      <c r="G92">
        <v>17726</v>
      </c>
      <c r="H92">
        <v>10811</v>
      </c>
      <c r="L92">
        <v>9752</v>
      </c>
      <c r="M92">
        <v>13649</v>
      </c>
    </row>
    <row r="93" spans="1:13">
      <c r="A93">
        <v>419</v>
      </c>
      <c r="C93">
        <v>12765</v>
      </c>
      <c r="G93">
        <v>14202</v>
      </c>
      <c r="H93">
        <v>11011</v>
      </c>
      <c r="L93">
        <v>9772</v>
      </c>
      <c r="M93">
        <v>17743</v>
      </c>
    </row>
    <row r="94" spans="1:13">
      <c r="A94">
        <v>225</v>
      </c>
      <c r="C94">
        <v>12828</v>
      </c>
      <c r="G94">
        <v>17827</v>
      </c>
      <c r="H94">
        <v>11229</v>
      </c>
      <c r="L94">
        <v>9788</v>
      </c>
      <c r="M94">
        <v>13537</v>
      </c>
    </row>
    <row r="95" spans="1:13">
      <c r="A95">
        <v>230</v>
      </c>
      <c r="C95">
        <v>12862</v>
      </c>
      <c r="G95">
        <v>13657</v>
      </c>
      <c r="H95">
        <v>11230</v>
      </c>
      <c r="L95">
        <v>9789</v>
      </c>
      <c r="M95">
        <v>17726</v>
      </c>
    </row>
    <row r="96" spans="1:13">
      <c r="A96">
        <v>231</v>
      </c>
      <c r="C96">
        <v>12741</v>
      </c>
      <c r="G96">
        <v>17736</v>
      </c>
      <c r="H96">
        <v>11233</v>
      </c>
      <c r="L96">
        <v>9790</v>
      </c>
      <c r="M96">
        <v>14202</v>
      </c>
    </row>
    <row r="97" spans="1:13">
      <c r="A97">
        <v>315</v>
      </c>
      <c r="C97">
        <v>12427</v>
      </c>
      <c r="G97">
        <v>17645</v>
      </c>
      <c r="H97">
        <v>11234</v>
      </c>
      <c r="L97">
        <v>9893</v>
      </c>
      <c r="M97">
        <v>17827</v>
      </c>
    </row>
    <row r="98" spans="1:13">
      <c r="A98">
        <v>343</v>
      </c>
      <c r="C98">
        <v>13033</v>
      </c>
      <c r="G98">
        <v>17491</v>
      </c>
      <c r="H98">
        <v>11235</v>
      </c>
      <c r="L98">
        <v>10532</v>
      </c>
      <c r="M98">
        <v>13657</v>
      </c>
    </row>
    <row r="99" spans="1:13">
      <c r="A99">
        <v>540</v>
      </c>
      <c r="C99">
        <v>13023</v>
      </c>
      <c r="G99">
        <v>15745</v>
      </c>
      <c r="H99">
        <v>11236</v>
      </c>
      <c r="L99">
        <v>10571</v>
      </c>
      <c r="M99">
        <v>17736</v>
      </c>
    </row>
    <row r="100" spans="1:13">
      <c r="A100">
        <v>10851</v>
      </c>
      <c r="C100">
        <v>2658</v>
      </c>
      <c r="G100">
        <v>15671</v>
      </c>
      <c r="H100">
        <v>11237</v>
      </c>
      <c r="L100">
        <v>10590</v>
      </c>
      <c r="M100">
        <v>17645</v>
      </c>
    </row>
    <row r="101" spans="1:13">
      <c r="A101">
        <v>10874</v>
      </c>
      <c r="C101">
        <v>484</v>
      </c>
      <c r="G101">
        <v>15838</v>
      </c>
      <c r="H101">
        <v>11238</v>
      </c>
      <c r="L101">
        <v>10630</v>
      </c>
      <c r="M101">
        <v>17491</v>
      </c>
    </row>
    <row r="102" spans="1:13">
      <c r="A102">
        <v>10885</v>
      </c>
      <c r="C102">
        <v>493</v>
      </c>
      <c r="G102">
        <v>15741</v>
      </c>
      <c r="H102">
        <v>11241</v>
      </c>
      <c r="L102">
        <v>10631</v>
      </c>
      <c r="M102">
        <v>15745</v>
      </c>
    </row>
    <row r="103" spans="1:13">
      <c r="A103">
        <v>10895</v>
      </c>
      <c r="C103">
        <v>450</v>
      </c>
      <c r="G103">
        <v>15820</v>
      </c>
      <c r="H103">
        <v>11246</v>
      </c>
      <c r="L103">
        <v>10632</v>
      </c>
      <c r="M103">
        <v>15671</v>
      </c>
    </row>
    <row r="104" spans="1:13">
      <c r="A104">
        <v>10946</v>
      </c>
      <c r="C104">
        <v>526</v>
      </c>
      <c r="G104">
        <v>15744</v>
      </c>
      <c r="H104">
        <v>11247</v>
      </c>
      <c r="L104">
        <v>10651</v>
      </c>
      <c r="M104">
        <v>15838</v>
      </c>
    </row>
    <row r="105" spans="1:13">
      <c r="A105">
        <v>10967</v>
      </c>
      <c r="C105">
        <v>414</v>
      </c>
      <c r="G105">
        <v>17490</v>
      </c>
      <c r="H105">
        <v>11250</v>
      </c>
      <c r="L105">
        <v>10811</v>
      </c>
      <c r="M105">
        <v>15741</v>
      </c>
    </row>
    <row r="106" spans="1:13">
      <c r="A106">
        <v>167</v>
      </c>
      <c r="C106">
        <v>495</v>
      </c>
      <c r="G106">
        <v>15835</v>
      </c>
      <c r="H106">
        <v>11251</v>
      </c>
      <c r="L106">
        <v>11011</v>
      </c>
      <c r="M106">
        <v>15820</v>
      </c>
    </row>
    <row r="107" spans="1:13">
      <c r="A107">
        <v>11036</v>
      </c>
      <c r="C107">
        <v>315</v>
      </c>
      <c r="G107">
        <v>13351</v>
      </c>
      <c r="H107">
        <v>11253</v>
      </c>
      <c r="L107">
        <v>11229</v>
      </c>
      <c r="M107">
        <v>15744</v>
      </c>
    </row>
    <row r="108" spans="1:13">
      <c r="A108">
        <v>11079</v>
      </c>
      <c r="C108">
        <v>246</v>
      </c>
      <c r="G108">
        <v>15758</v>
      </c>
      <c r="H108">
        <v>11255</v>
      </c>
      <c r="L108">
        <v>11230</v>
      </c>
      <c r="M108">
        <v>17490</v>
      </c>
    </row>
    <row r="109" spans="1:13">
      <c r="A109">
        <v>11088</v>
      </c>
      <c r="C109">
        <v>280</v>
      </c>
      <c r="G109">
        <v>15636</v>
      </c>
      <c r="H109">
        <v>11257</v>
      </c>
      <c r="L109">
        <v>848</v>
      </c>
      <c r="M109">
        <v>15835</v>
      </c>
    </row>
    <row r="110" spans="1:13">
      <c r="A110">
        <v>11106</v>
      </c>
      <c r="C110">
        <v>419</v>
      </c>
      <c r="G110">
        <v>11553</v>
      </c>
      <c r="H110">
        <v>11262</v>
      </c>
      <c r="L110">
        <v>7221</v>
      </c>
      <c r="M110">
        <v>13351</v>
      </c>
    </row>
    <row r="111" spans="1:13">
      <c r="A111">
        <v>11154</v>
      </c>
      <c r="C111">
        <v>268</v>
      </c>
      <c r="G111">
        <v>15703</v>
      </c>
      <c r="H111">
        <v>11300</v>
      </c>
      <c r="L111">
        <v>11233</v>
      </c>
      <c r="M111">
        <v>15758</v>
      </c>
    </row>
    <row r="112" spans="1:13">
      <c r="A112">
        <v>11275</v>
      </c>
      <c r="C112">
        <v>235</v>
      </c>
      <c r="G112">
        <v>15622</v>
      </c>
      <c r="H112">
        <v>11301</v>
      </c>
      <c r="L112">
        <v>11234</v>
      </c>
      <c r="M112">
        <v>15636</v>
      </c>
    </row>
    <row r="113" spans="1:13">
      <c r="A113">
        <v>240</v>
      </c>
      <c r="C113">
        <v>335</v>
      </c>
      <c r="G113">
        <v>11238</v>
      </c>
      <c r="H113">
        <v>11304</v>
      </c>
      <c r="L113">
        <v>11235</v>
      </c>
      <c r="M113">
        <v>11553</v>
      </c>
    </row>
    <row r="114" spans="1:13">
      <c r="A114">
        <v>241</v>
      </c>
      <c r="C114">
        <v>260</v>
      </c>
      <c r="G114">
        <v>15759</v>
      </c>
      <c r="H114">
        <v>11306</v>
      </c>
      <c r="L114">
        <v>11236</v>
      </c>
      <c r="M114">
        <v>15703</v>
      </c>
    </row>
    <row r="115" spans="1:13">
      <c r="A115">
        <v>242</v>
      </c>
      <c r="C115">
        <v>671</v>
      </c>
      <c r="G115">
        <v>13675</v>
      </c>
      <c r="H115">
        <v>11307</v>
      </c>
      <c r="L115">
        <v>11237</v>
      </c>
      <c r="M115">
        <v>15622</v>
      </c>
    </row>
    <row r="116" spans="1:13">
      <c r="A116">
        <v>419</v>
      </c>
      <c r="C116">
        <v>838</v>
      </c>
      <c r="G116">
        <v>13672</v>
      </c>
      <c r="H116">
        <v>11313</v>
      </c>
      <c r="L116">
        <v>11238</v>
      </c>
      <c r="M116">
        <v>11238</v>
      </c>
    </row>
    <row r="117" spans="1:13">
      <c r="A117">
        <v>11295</v>
      </c>
      <c r="C117">
        <v>303</v>
      </c>
      <c r="G117">
        <v>15588</v>
      </c>
      <c r="H117">
        <v>11315</v>
      </c>
      <c r="L117">
        <v>11241</v>
      </c>
      <c r="M117">
        <v>15759</v>
      </c>
    </row>
    <row r="118" spans="1:13">
      <c r="A118">
        <v>11374</v>
      </c>
      <c r="C118">
        <v>178</v>
      </c>
      <c r="G118">
        <v>13273</v>
      </c>
      <c r="H118">
        <v>11317</v>
      </c>
      <c r="L118">
        <v>11246</v>
      </c>
      <c r="M118">
        <v>13675</v>
      </c>
    </row>
    <row r="119" spans="1:13">
      <c r="A119">
        <v>11429</v>
      </c>
      <c r="C119">
        <v>180</v>
      </c>
      <c r="G119">
        <v>15638</v>
      </c>
      <c r="H119">
        <v>11327</v>
      </c>
      <c r="L119">
        <v>11247</v>
      </c>
      <c r="M119">
        <v>13672</v>
      </c>
    </row>
    <row r="120" spans="1:13">
      <c r="A120">
        <v>11454</v>
      </c>
      <c r="C120">
        <v>308</v>
      </c>
      <c r="G120">
        <v>13618</v>
      </c>
      <c r="H120">
        <v>11329</v>
      </c>
      <c r="L120">
        <v>11250</v>
      </c>
      <c r="M120">
        <v>15588</v>
      </c>
    </row>
    <row r="121" spans="1:13">
      <c r="A121">
        <v>428</v>
      </c>
      <c r="C121">
        <v>343</v>
      </c>
      <c r="G121">
        <v>14200</v>
      </c>
      <c r="H121">
        <v>11330</v>
      </c>
      <c r="L121">
        <v>11251</v>
      </c>
      <c r="M121">
        <v>13273</v>
      </c>
    </row>
    <row r="122" spans="1:13">
      <c r="A122">
        <v>1203</v>
      </c>
      <c r="C122">
        <v>442</v>
      </c>
      <c r="G122">
        <v>11300</v>
      </c>
      <c r="H122">
        <v>11331</v>
      </c>
      <c r="L122">
        <v>11253</v>
      </c>
      <c r="M122">
        <v>15638</v>
      </c>
    </row>
    <row r="123" spans="1:13">
      <c r="A123">
        <v>11715</v>
      </c>
      <c r="C123">
        <v>184</v>
      </c>
      <c r="G123">
        <v>13150</v>
      </c>
      <c r="H123">
        <v>11332</v>
      </c>
      <c r="L123">
        <v>11255</v>
      </c>
      <c r="M123">
        <v>13618</v>
      </c>
    </row>
    <row r="124" spans="1:13">
      <c r="A124">
        <v>11731</v>
      </c>
      <c r="C124">
        <v>230</v>
      </c>
      <c r="G124">
        <v>13427</v>
      </c>
      <c r="H124">
        <v>11333</v>
      </c>
      <c r="L124">
        <v>11257</v>
      </c>
      <c r="M124">
        <v>14200</v>
      </c>
    </row>
    <row r="125" spans="1:13">
      <c r="A125">
        <v>11757</v>
      </c>
      <c r="C125">
        <v>344</v>
      </c>
      <c r="G125">
        <v>13414</v>
      </c>
      <c r="H125">
        <v>11334</v>
      </c>
      <c r="L125">
        <v>11262</v>
      </c>
      <c r="M125">
        <v>11300</v>
      </c>
    </row>
    <row r="126" spans="1:13">
      <c r="A126">
        <v>11774</v>
      </c>
      <c r="C126">
        <v>419</v>
      </c>
      <c r="G126">
        <v>12696</v>
      </c>
      <c r="H126">
        <v>11336</v>
      </c>
      <c r="L126">
        <v>11300</v>
      </c>
      <c r="M126">
        <v>13150</v>
      </c>
    </row>
    <row r="127" spans="1:13">
      <c r="A127">
        <v>575</v>
      </c>
      <c r="C127">
        <v>428</v>
      </c>
      <c r="G127">
        <v>11351</v>
      </c>
      <c r="H127">
        <v>11337</v>
      </c>
      <c r="L127">
        <v>11301</v>
      </c>
      <c r="M127">
        <v>13427</v>
      </c>
    </row>
    <row r="128" spans="1:13">
      <c r="A128">
        <v>11939</v>
      </c>
      <c r="C128">
        <v>322</v>
      </c>
      <c r="G128">
        <v>13344</v>
      </c>
      <c r="H128">
        <v>11339</v>
      </c>
      <c r="L128">
        <v>11304</v>
      </c>
      <c r="M128">
        <v>13414</v>
      </c>
    </row>
    <row r="129" spans="1:13">
      <c r="A129">
        <v>11967</v>
      </c>
      <c r="C129">
        <v>380</v>
      </c>
      <c r="G129">
        <v>11234</v>
      </c>
      <c r="H129">
        <v>11341</v>
      </c>
      <c r="L129">
        <v>11306</v>
      </c>
      <c r="M129">
        <v>12696</v>
      </c>
    </row>
    <row r="130" spans="1:13">
      <c r="A130">
        <v>11968</v>
      </c>
      <c r="C130">
        <v>392</v>
      </c>
      <c r="G130">
        <v>11357</v>
      </c>
      <c r="H130">
        <v>11343</v>
      </c>
      <c r="L130">
        <v>11307</v>
      </c>
      <c r="M130">
        <v>11351</v>
      </c>
    </row>
    <row r="131" spans="1:13">
      <c r="A131">
        <v>11981</v>
      </c>
      <c r="C131">
        <v>507</v>
      </c>
      <c r="G131">
        <v>11392</v>
      </c>
      <c r="H131">
        <v>11348</v>
      </c>
      <c r="L131">
        <v>11313</v>
      </c>
      <c r="M131">
        <v>13344</v>
      </c>
    </row>
    <row r="132" spans="1:13">
      <c r="A132">
        <v>526</v>
      </c>
      <c r="C132">
        <v>1147</v>
      </c>
      <c r="G132">
        <v>13177</v>
      </c>
      <c r="H132">
        <v>11349</v>
      </c>
      <c r="L132">
        <v>11315</v>
      </c>
      <c r="M132">
        <v>11234</v>
      </c>
    </row>
    <row r="133" spans="1:13">
      <c r="A133">
        <v>8716</v>
      </c>
      <c r="C133">
        <v>1040</v>
      </c>
      <c r="G133">
        <v>11514</v>
      </c>
      <c r="H133">
        <v>11351</v>
      </c>
      <c r="L133">
        <v>11317</v>
      </c>
      <c r="M133">
        <v>11357</v>
      </c>
    </row>
    <row r="134" spans="1:13">
      <c r="A134">
        <v>230</v>
      </c>
      <c r="C134">
        <v>848</v>
      </c>
      <c r="G134">
        <v>17655</v>
      </c>
      <c r="H134">
        <v>11355</v>
      </c>
      <c r="L134">
        <v>11327</v>
      </c>
      <c r="M134">
        <v>11392</v>
      </c>
    </row>
    <row r="135" spans="1:13">
      <c r="A135">
        <v>12427</v>
      </c>
      <c r="C135">
        <v>1011</v>
      </c>
      <c r="G135">
        <v>13711</v>
      </c>
      <c r="H135">
        <v>11357</v>
      </c>
      <c r="L135">
        <v>11329</v>
      </c>
      <c r="M135">
        <v>13177</v>
      </c>
    </row>
    <row r="136" spans="1:13">
      <c r="A136">
        <v>616</v>
      </c>
      <c r="C136">
        <v>890</v>
      </c>
      <c r="G136">
        <v>17758</v>
      </c>
      <c r="H136">
        <v>11364</v>
      </c>
      <c r="L136">
        <v>11330</v>
      </c>
      <c r="M136">
        <v>11514</v>
      </c>
    </row>
    <row r="137" spans="1:13">
      <c r="A137">
        <v>623</v>
      </c>
      <c r="C137">
        <v>888</v>
      </c>
      <c r="G137">
        <v>11829</v>
      </c>
      <c r="H137">
        <v>11385</v>
      </c>
      <c r="L137">
        <v>11331</v>
      </c>
      <c r="M137">
        <v>17655</v>
      </c>
    </row>
    <row r="138" spans="1:13">
      <c r="A138">
        <v>280</v>
      </c>
      <c r="C138">
        <v>791</v>
      </c>
      <c r="G138">
        <v>17759</v>
      </c>
      <c r="H138">
        <v>11388</v>
      </c>
      <c r="L138">
        <v>11332</v>
      </c>
      <c r="M138">
        <v>13711</v>
      </c>
    </row>
    <row r="139" spans="1:13">
      <c r="A139">
        <v>627</v>
      </c>
      <c r="C139">
        <v>889</v>
      </c>
      <c r="G139">
        <v>15822</v>
      </c>
      <c r="H139">
        <v>11390</v>
      </c>
      <c r="L139">
        <v>11333</v>
      </c>
      <c r="M139">
        <v>17758</v>
      </c>
    </row>
    <row r="140" spans="1:13">
      <c r="A140">
        <v>629</v>
      </c>
      <c r="C140">
        <v>887</v>
      </c>
      <c r="G140">
        <v>17528</v>
      </c>
      <c r="H140">
        <v>11392</v>
      </c>
      <c r="L140">
        <v>11334</v>
      </c>
      <c r="M140">
        <v>11829</v>
      </c>
    </row>
    <row r="141" spans="1:13">
      <c r="A141">
        <v>12741</v>
      </c>
      <c r="C141">
        <v>1203</v>
      </c>
      <c r="G141">
        <v>13636</v>
      </c>
      <c r="H141">
        <v>11412</v>
      </c>
      <c r="L141">
        <v>11336</v>
      </c>
      <c r="M141">
        <v>17759</v>
      </c>
    </row>
    <row r="142" spans="1:13">
      <c r="A142">
        <v>12765</v>
      </c>
      <c r="C142">
        <v>974</v>
      </c>
      <c r="G142">
        <v>14837</v>
      </c>
      <c r="H142">
        <v>11413</v>
      </c>
      <c r="L142">
        <v>11337</v>
      </c>
      <c r="M142">
        <v>15822</v>
      </c>
    </row>
    <row r="143" spans="1:13">
      <c r="A143">
        <v>484</v>
      </c>
      <c r="C143">
        <v>747</v>
      </c>
      <c r="G143">
        <v>18785</v>
      </c>
      <c r="H143">
        <v>11414</v>
      </c>
      <c r="L143">
        <v>11339</v>
      </c>
      <c r="M143">
        <v>17528</v>
      </c>
    </row>
    <row r="144" spans="1:13">
      <c r="A144">
        <v>12779</v>
      </c>
      <c r="C144">
        <v>749</v>
      </c>
      <c r="G144">
        <v>16361</v>
      </c>
      <c r="H144">
        <v>11415</v>
      </c>
      <c r="L144">
        <v>11341</v>
      </c>
      <c r="M144">
        <v>13636</v>
      </c>
    </row>
    <row r="145" spans="1:13">
      <c r="A145">
        <v>12828</v>
      </c>
      <c r="C145">
        <v>748</v>
      </c>
      <c r="G145">
        <v>18102</v>
      </c>
      <c r="H145">
        <v>11416</v>
      </c>
      <c r="L145">
        <v>11343</v>
      </c>
      <c r="M145">
        <v>14837</v>
      </c>
    </row>
    <row r="146" spans="1:13">
      <c r="A146">
        <v>12862</v>
      </c>
      <c r="C146">
        <v>1039</v>
      </c>
      <c r="G146">
        <v>17809</v>
      </c>
      <c r="H146">
        <v>11417</v>
      </c>
      <c r="L146">
        <v>887</v>
      </c>
      <c r="M146">
        <v>18785</v>
      </c>
    </row>
    <row r="147" spans="1:13">
      <c r="A147">
        <v>442</v>
      </c>
      <c r="C147">
        <v>1009</v>
      </c>
      <c r="G147">
        <v>15670</v>
      </c>
      <c r="H147">
        <v>11419</v>
      </c>
      <c r="L147">
        <v>889</v>
      </c>
      <c r="M147">
        <v>16361</v>
      </c>
    </row>
    <row r="148" spans="1:13">
      <c r="A148">
        <v>645</v>
      </c>
      <c r="C148">
        <v>973</v>
      </c>
      <c r="G148">
        <v>13415</v>
      </c>
      <c r="H148">
        <v>11421</v>
      </c>
      <c r="L148">
        <v>890</v>
      </c>
      <c r="M148">
        <v>18102</v>
      </c>
    </row>
    <row r="149" spans="1:13">
      <c r="A149">
        <v>653</v>
      </c>
      <c r="C149">
        <v>1052</v>
      </c>
      <c r="G149">
        <v>17737</v>
      </c>
      <c r="H149">
        <v>11422</v>
      </c>
      <c r="L149">
        <v>7363</v>
      </c>
      <c r="M149">
        <v>17809</v>
      </c>
    </row>
    <row r="150" spans="1:13">
      <c r="A150">
        <v>660</v>
      </c>
      <c r="C150">
        <v>146</v>
      </c>
      <c r="G150">
        <v>17486</v>
      </c>
      <c r="H150">
        <v>11477</v>
      </c>
      <c r="L150">
        <v>7372</v>
      </c>
      <c r="M150">
        <v>15670</v>
      </c>
    </row>
    <row r="151" spans="1:13">
      <c r="A151">
        <v>13023</v>
      </c>
      <c r="C151">
        <v>167</v>
      </c>
      <c r="G151">
        <v>13666</v>
      </c>
      <c r="H151">
        <v>11489</v>
      </c>
      <c r="L151">
        <v>7477</v>
      </c>
      <c r="M151">
        <v>13415</v>
      </c>
    </row>
    <row r="152" spans="1:13">
      <c r="A152">
        <v>13033</v>
      </c>
      <c r="C152">
        <v>185</v>
      </c>
      <c r="G152">
        <v>15619</v>
      </c>
      <c r="H152">
        <v>11492</v>
      </c>
      <c r="L152">
        <v>7502</v>
      </c>
      <c r="M152">
        <v>17737</v>
      </c>
    </row>
    <row r="153" spans="1:13">
      <c r="A153">
        <v>303</v>
      </c>
      <c r="C153">
        <v>231</v>
      </c>
      <c r="G153">
        <v>13621</v>
      </c>
      <c r="H153">
        <v>11494</v>
      </c>
      <c r="L153">
        <v>7506</v>
      </c>
      <c r="M153">
        <v>17486</v>
      </c>
    </row>
    <row r="154" spans="1:13">
      <c r="A154">
        <v>2658</v>
      </c>
      <c r="C154">
        <v>225</v>
      </c>
      <c r="G154">
        <v>15811</v>
      </c>
      <c r="H154">
        <v>11497</v>
      </c>
      <c r="L154">
        <v>11348</v>
      </c>
      <c r="M154">
        <v>13666</v>
      </c>
    </row>
    <row r="155" spans="1:13">
      <c r="A155">
        <v>484</v>
      </c>
      <c r="C155">
        <v>205</v>
      </c>
      <c r="G155">
        <v>15686</v>
      </c>
      <c r="H155">
        <v>11512</v>
      </c>
      <c r="L155">
        <v>11349</v>
      </c>
      <c r="M155">
        <v>15619</v>
      </c>
    </row>
    <row r="156" spans="1:13">
      <c r="A156">
        <v>450</v>
      </c>
      <c r="C156">
        <v>166</v>
      </c>
      <c r="G156">
        <v>15641</v>
      </c>
      <c r="H156">
        <v>11513</v>
      </c>
      <c r="L156">
        <v>11351</v>
      </c>
      <c r="M156">
        <v>13621</v>
      </c>
    </row>
    <row r="157" spans="1:13">
      <c r="A157">
        <v>493</v>
      </c>
      <c r="C157">
        <v>242</v>
      </c>
      <c r="G157">
        <v>15908</v>
      </c>
      <c r="H157">
        <v>11514</v>
      </c>
      <c r="L157">
        <v>11355</v>
      </c>
      <c r="M157">
        <v>15811</v>
      </c>
    </row>
    <row r="158" spans="1:13">
      <c r="A158">
        <v>414</v>
      </c>
      <c r="C158">
        <v>230</v>
      </c>
      <c r="G158">
        <v>15910</v>
      </c>
      <c r="H158">
        <v>11516</v>
      </c>
      <c r="L158">
        <v>11357</v>
      </c>
      <c r="M158">
        <v>15686</v>
      </c>
    </row>
    <row r="159" spans="1:13">
      <c r="A159">
        <v>495</v>
      </c>
      <c r="C159">
        <v>152</v>
      </c>
      <c r="G159">
        <v>15873</v>
      </c>
      <c r="H159">
        <v>11517</v>
      </c>
      <c r="L159">
        <v>11364</v>
      </c>
      <c r="M159">
        <v>15641</v>
      </c>
    </row>
    <row r="160" spans="1:13">
      <c r="A160">
        <v>280</v>
      </c>
      <c r="C160">
        <v>241</v>
      </c>
      <c r="G160">
        <v>15840</v>
      </c>
      <c r="H160">
        <v>11526</v>
      </c>
      <c r="L160">
        <v>11385</v>
      </c>
      <c r="M160">
        <v>15908</v>
      </c>
    </row>
    <row r="161" spans="1:13">
      <c r="A161">
        <v>268</v>
      </c>
      <c r="C161">
        <v>240</v>
      </c>
      <c r="G161">
        <v>15845</v>
      </c>
      <c r="H161">
        <v>11527</v>
      </c>
      <c r="L161">
        <v>11388</v>
      </c>
      <c r="M161">
        <v>15910</v>
      </c>
    </row>
    <row r="162" spans="1:13">
      <c r="A162">
        <v>235</v>
      </c>
      <c r="C162">
        <v>11313</v>
      </c>
      <c r="G162">
        <v>13471</v>
      </c>
      <c r="H162">
        <v>11537</v>
      </c>
      <c r="L162">
        <v>11390</v>
      </c>
      <c r="M162">
        <v>15873</v>
      </c>
    </row>
    <row r="163" spans="1:13">
      <c r="A163">
        <v>335</v>
      </c>
      <c r="C163">
        <v>540</v>
      </c>
      <c r="G163">
        <v>13464</v>
      </c>
      <c r="H163">
        <v>11539</v>
      </c>
      <c r="L163">
        <v>11392</v>
      </c>
      <c r="M163">
        <v>15840</v>
      </c>
    </row>
    <row r="164" spans="1:13">
      <c r="A164">
        <v>260</v>
      </c>
      <c r="C164">
        <v>495</v>
      </c>
      <c r="G164">
        <v>13421</v>
      </c>
      <c r="H164">
        <v>11541</v>
      </c>
      <c r="L164">
        <v>11412</v>
      </c>
      <c r="M164">
        <v>15845</v>
      </c>
    </row>
    <row r="165" spans="1:13">
      <c r="A165">
        <v>671</v>
      </c>
      <c r="C165">
        <v>575</v>
      </c>
      <c r="G165">
        <v>15901</v>
      </c>
      <c r="H165">
        <v>11542</v>
      </c>
      <c r="L165">
        <v>11413</v>
      </c>
      <c r="M165">
        <v>13471</v>
      </c>
    </row>
    <row r="166" spans="1:13">
      <c r="A166">
        <v>838</v>
      </c>
      <c r="C166">
        <v>512</v>
      </c>
      <c r="G166">
        <v>15637</v>
      </c>
      <c r="H166">
        <v>11544</v>
      </c>
      <c r="L166">
        <v>11414</v>
      </c>
      <c r="M166">
        <v>13464</v>
      </c>
    </row>
    <row r="167" spans="1:13">
      <c r="A167">
        <v>322</v>
      </c>
      <c r="C167">
        <v>627</v>
      </c>
      <c r="G167">
        <v>13659</v>
      </c>
      <c r="H167">
        <v>11546</v>
      </c>
      <c r="L167">
        <v>11415</v>
      </c>
      <c r="M167">
        <v>13421</v>
      </c>
    </row>
    <row r="168" spans="1:13">
      <c r="A168">
        <v>380</v>
      </c>
      <c r="C168">
        <v>629</v>
      </c>
      <c r="G168">
        <v>12621</v>
      </c>
      <c r="H168">
        <v>11549</v>
      </c>
      <c r="L168">
        <v>11416</v>
      </c>
      <c r="M168">
        <v>15901</v>
      </c>
    </row>
    <row r="169" spans="1:13">
      <c r="A169">
        <v>392</v>
      </c>
      <c r="C169">
        <v>660</v>
      </c>
      <c r="G169">
        <v>11246</v>
      </c>
      <c r="H169">
        <v>11551</v>
      </c>
      <c r="L169">
        <v>11417</v>
      </c>
      <c r="M169">
        <v>15637</v>
      </c>
    </row>
    <row r="170" spans="1:13">
      <c r="A170">
        <v>507</v>
      </c>
      <c r="C170">
        <v>623</v>
      </c>
      <c r="G170">
        <v>13677</v>
      </c>
      <c r="H170">
        <v>11552</v>
      </c>
      <c r="L170">
        <v>11419</v>
      </c>
      <c r="M170">
        <v>13659</v>
      </c>
    </row>
    <row r="171" spans="1:13">
      <c r="C171">
        <v>616</v>
      </c>
      <c r="G171">
        <v>13673</v>
      </c>
      <c r="H171">
        <v>11553</v>
      </c>
      <c r="L171">
        <v>11421</v>
      </c>
      <c r="M171">
        <v>12621</v>
      </c>
    </row>
    <row r="172" spans="1:13">
      <c r="C172">
        <v>653</v>
      </c>
      <c r="G172">
        <v>13652</v>
      </c>
      <c r="H172">
        <v>11781</v>
      </c>
      <c r="L172">
        <v>11422</v>
      </c>
      <c r="M172">
        <v>11246</v>
      </c>
    </row>
    <row r="173" spans="1:13">
      <c r="C173">
        <v>645</v>
      </c>
      <c r="G173">
        <v>14110</v>
      </c>
      <c r="H173">
        <v>11782</v>
      </c>
      <c r="L173">
        <v>166</v>
      </c>
      <c r="M173">
        <v>13677</v>
      </c>
    </row>
    <row r="174" spans="1:13">
      <c r="G174">
        <v>13549</v>
      </c>
      <c r="H174">
        <v>11806</v>
      </c>
      <c r="L174">
        <v>7578</v>
      </c>
      <c r="M174">
        <v>13673</v>
      </c>
    </row>
    <row r="175" spans="1:13">
      <c r="G175">
        <v>13322</v>
      </c>
      <c r="H175">
        <v>11807</v>
      </c>
      <c r="L175">
        <v>11477</v>
      </c>
      <c r="M175">
        <v>13652</v>
      </c>
    </row>
    <row r="176" spans="1:13">
      <c r="G176">
        <v>15615</v>
      </c>
      <c r="H176">
        <v>11809</v>
      </c>
      <c r="L176">
        <v>11489</v>
      </c>
      <c r="M176">
        <v>14110</v>
      </c>
    </row>
    <row r="177" spans="7:13">
      <c r="G177">
        <v>13327</v>
      </c>
      <c r="H177">
        <v>11825</v>
      </c>
      <c r="L177">
        <v>11492</v>
      </c>
      <c r="M177">
        <v>13549</v>
      </c>
    </row>
    <row r="178" spans="7:13">
      <c r="G178">
        <v>14835</v>
      </c>
      <c r="H178">
        <v>11826</v>
      </c>
      <c r="L178">
        <v>11494</v>
      </c>
      <c r="M178">
        <v>13322</v>
      </c>
    </row>
    <row r="179" spans="7:13">
      <c r="G179">
        <v>10632</v>
      </c>
      <c r="H179">
        <v>11829</v>
      </c>
      <c r="L179">
        <v>11497</v>
      </c>
      <c r="M179">
        <v>15615</v>
      </c>
    </row>
    <row r="180" spans="7:13">
      <c r="G180">
        <v>11253</v>
      </c>
      <c r="H180">
        <v>11830</v>
      </c>
      <c r="L180">
        <v>11512</v>
      </c>
      <c r="M180">
        <v>13327</v>
      </c>
    </row>
    <row r="181" spans="7:13">
      <c r="G181">
        <v>13664</v>
      </c>
      <c r="H181">
        <v>12340</v>
      </c>
      <c r="L181">
        <v>11513</v>
      </c>
      <c r="M181">
        <v>14835</v>
      </c>
    </row>
    <row r="182" spans="7:13">
      <c r="G182">
        <v>13559</v>
      </c>
      <c r="H182">
        <v>12346</v>
      </c>
      <c r="L182">
        <v>11514</v>
      </c>
      <c r="M182">
        <v>10632</v>
      </c>
    </row>
    <row r="183" spans="7:13">
      <c r="G183">
        <v>11236</v>
      </c>
      <c r="H183">
        <v>12347</v>
      </c>
      <c r="L183">
        <v>11516</v>
      </c>
      <c r="M183">
        <v>11253</v>
      </c>
    </row>
    <row r="184" spans="7:13">
      <c r="G184">
        <v>13442</v>
      </c>
      <c r="H184">
        <v>12348</v>
      </c>
      <c r="L184">
        <v>11517</v>
      </c>
      <c r="M184">
        <v>13664</v>
      </c>
    </row>
    <row r="185" spans="7:13">
      <c r="G185">
        <v>13170</v>
      </c>
      <c r="H185">
        <v>12351</v>
      </c>
      <c r="L185">
        <v>11526</v>
      </c>
      <c r="M185">
        <v>13559</v>
      </c>
    </row>
    <row r="186" spans="7:13">
      <c r="G186">
        <v>13420</v>
      </c>
      <c r="H186">
        <v>12352</v>
      </c>
      <c r="L186">
        <v>11527</v>
      </c>
      <c r="M186">
        <v>11236</v>
      </c>
    </row>
    <row r="187" spans="7:13">
      <c r="G187">
        <v>13413</v>
      </c>
      <c r="H187">
        <v>12353</v>
      </c>
      <c r="L187">
        <v>11537</v>
      </c>
      <c r="M187">
        <v>13442</v>
      </c>
    </row>
    <row r="188" spans="7:13">
      <c r="G188">
        <v>13347</v>
      </c>
      <c r="H188">
        <v>12538</v>
      </c>
      <c r="L188">
        <v>11539</v>
      </c>
      <c r="M188">
        <v>13170</v>
      </c>
    </row>
    <row r="189" spans="7:13">
      <c r="G189">
        <v>11546</v>
      </c>
      <c r="H189">
        <v>12621</v>
      </c>
      <c r="L189">
        <v>11541</v>
      </c>
      <c r="M189">
        <v>13420</v>
      </c>
    </row>
    <row r="190" spans="7:13">
      <c r="G190">
        <v>11512</v>
      </c>
      <c r="H190">
        <v>12622</v>
      </c>
      <c r="L190">
        <v>7721</v>
      </c>
      <c r="M190">
        <v>13413</v>
      </c>
    </row>
    <row r="191" spans="7:13">
      <c r="G191">
        <v>9130</v>
      </c>
      <c r="H191">
        <v>12696</v>
      </c>
      <c r="L191">
        <v>7747</v>
      </c>
      <c r="M191">
        <v>13347</v>
      </c>
    </row>
    <row r="192" spans="7:13">
      <c r="G192">
        <v>11539</v>
      </c>
      <c r="H192">
        <v>12699</v>
      </c>
      <c r="L192">
        <v>7798</v>
      </c>
      <c r="M192">
        <v>11546</v>
      </c>
    </row>
    <row r="193" spans="7:13">
      <c r="G193">
        <v>9790</v>
      </c>
      <c r="H193">
        <v>13149</v>
      </c>
      <c r="L193">
        <v>7799</v>
      </c>
      <c r="M193">
        <v>11512</v>
      </c>
    </row>
    <row r="194" spans="7:13">
      <c r="G194">
        <v>11306</v>
      </c>
      <c r="H194">
        <v>13150</v>
      </c>
      <c r="L194">
        <v>7831</v>
      </c>
      <c r="M194">
        <v>9130</v>
      </c>
    </row>
    <row r="195" spans="7:13">
      <c r="G195">
        <v>11255</v>
      </c>
      <c r="H195">
        <v>13151</v>
      </c>
      <c r="L195">
        <v>11542</v>
      </c>
      <c r="M195">
        <v>11539</v>
      </c>
    </row>
    <row r="196" spans="7:13">
      <c r="G196">
        <v>15874</v>
      </c>
      <c r="H196">
        <v>13152</v>
      </c>
      <c r="L196">
        <v>11544</v>
      </c>
      <c r="M196">
        <v>9790</v>
      </c>
    </row>
    <row r="197" spans="7:13">
      <c r="G197">
        <v>17762</v>
      </c>
      <c r="H197">
        <v>13154</v>
      </c>
      <c r="L197">
        <v>11546</v>
      </c>
      <c r="M197">
        <v>11306</v>
      </c>
    </row>
    <row r="198" spans="7:13">
      <c r="G198">
        <v>15898</v>
      </c>
      <c r="H198">
        <v>13168</v>
      </c>
      <c r="L198">
        <v>11549</v>
      </c>
      <c r="M198">
        <v>11255</v>
      </c>
    </row>
    <row r="199" spans="7:13">
      <c r="G199">
        <v>15888</v>
      </c>
      <c r="H199">
        <v>13170</v>
      </c>
      <c r="L199">
        <v>11551</v>
      </c>
      <c r="M199">
        <v>15874</v>
      </c>
    </row>
    <row r="200" spans="7:13">
      <c r="G200">
        <v>15887</v>
      </c>
      <c r="H200">
        <v>13173</v>
      </c>
      <c r="L200">
        <v>11552</v>
      </c>
      <c r="M200">
        <v>17762</v>
      </c>
    </row>
    <row r="201" spans="7:13">
      <c r="G201">
        <v>17808</v>
      </c>
      <c r="H201">
        <v>13175</v>
      </c>
      <c r="L201">
        <v>11553</v>
      </c>
      <c r="M201">
        <v>15898</v>
      </c>
    </row>
    <row r="202" spans="7:13">
      <c r="G202">
        <v>18754</v>
      </c>
      <c r="H202">
        <v>13176</v>
      </c>
      <c r="L202">
        <v>11781</v>
      </c>
      <c r="M202">
        <v>15888</v>
      </c>
    </row>
    <row r="203" spans="7:13">
      <c r="G203">
        <v>16919</v>
      </c>
      <c r="H203">
        <v>13177</v>
      </c>
      <c r="L203">
        <v>11782</v>
      </c>
      <c r="M203">
        <v>15887</v>
      </c>
    </row>
    <row r="204" spans="7:13">
      <c r="G204">
        <v>17716</v>
      </c>
      <c r="H204">
        <v>13179</v>
      </c>
      <c r="L204">
        <v>11806</v>
      </c>
      <c r="M204">
        <v>17808</v>
      </c>
    </row>
    <row r="205" spans="7:13">
      <c r="G205">
        <v>17484</v>
      </c>
      <c r="H205">
        <v>13183</v>
      </c>
      <c r="L205">
        <v>11807</v>
      </c>
      <c r="M205">
        <v>18754</v>
      </c>
    </row>
    <row r="206" spans="7:13">
      <c r="G206">
        <v>13450</v>
      </c>
      <c r="H206">
        <v>13203</v>
      </c>
      <c r="L206">
        <v>11809</v>
      </c>
      <c r="M206">
        <v>16919</v>
      </c>
    </row>
    <row r="207" spans="7:13">
      <c r="G207">
        <v>15595</v>
      </c>
      <c r="H207">
        <v>13211</v>
      </c>
      <c r="L207">
        <v>11825</v>
      </c>
      <c r="M207">
        <v>17716</v>
      </c>
    </row>
    <row r="208" spans="7:13">
      <c r="G208">
        <v>13680</v>
      </c>
      <c r="H208">
        <v>13214</v>
      </c>
      <c r="L208">
        <v>11826</v>
      </c>
      <c r="M208">
        <v>17484</v>
      </c>
    </row>
    <row r="209" spans="7:13">
      <c r="G209">
        <v>17463</v>
      </c>
      <c r="H209">
        <v>13215</v>
      </c>
      <c r="L209">
        <v>11829</v>
      </c>
      <c r="M209">
        <v>13450</v>
      </c>
    </row>
    <row r="210" spans="7:13">
      <c r="G210">
        <v>15886</v>
      </c>
      <c r="H210">
        <v>13273</v>
      </c>
      <c r="L210">
        <v>11830</v>
      </c>
      <c r="M210">
        <v>15595</v>
      </c>
    </row>
    <row r="211" spans="7:13">
      <c r="G211">
        <v>17439</v>
      </c>
      <c r="H211">
        <v>13274</v>
      </c>
      <c r="L211">
        <v>12340</v>
      </c>
      <c r="M211">
        <v>13680</v>
      </c>
    </row>
    <row r="212" spans="7:13">
      <c r="G212">
        <v>15675</v>
      </c>
      <c r="H212">
        <v>13279</v>
      </c>
      <c r="L212">
        <v>12346</v>
      </c>
      <c r="M212">
        <v>17463</v>
      </c>
    </row>
    <row r="213" spans="7:13">
      <c r="G213">
        <v>15877</v>
      </c>
      <c r="H213">
        <v>13280</v>
      </c>
      <c r="L213">
        <v>12347</v>
      </c>
      <c r="M213">
        <v>15886</v>
      </c>
    </row>
    <row r="214" spans="7:13">
      <c r="G214">
        <v>15896</v>
      </c>
      <c r="H214">
        <v>13285</v>
      </c>
      <c r="L214">
        <v>12348</v>
      </c>
      <c r="M214">
        <v>17439</v>
      </c>
    </row>
    <row r="215" spans="7:13">
      <c r="G215">
        <v>13279</v>
      </c>
      <c r="H215">
        <v>13286</v>
      </c>
      <c r="L215">
        <v>12351</v>
      </c>
      <c r="M215">
        <v>15675</v>
      </c>
    </row>
    <row r="216" spans="7:13">
      <c r="G216">
        <v>15836</v>
      </c>
      <c r="H216">
        <v>13287</v>
      </c>
      <c r="L216">
        <v>12352</v>
      </c>
      <c r="M216">
        <v>15877</v>
      </c>
    </row>
    <row r="217" spans="7:13">
      <c r="G217">
        <v>15903</v>
      </c>
      <c r="H217">
        <v>13288</v>
      </c>
      <c r="L217">
        <v>12353</v>
      </c>
      <c r="M217">
        <v>15896</v>
      </c>
    </row>
    <row r="218" spans="7:13">
      <c r="G218">
        <v>15698</v>
      </c>
      <c r="H218">
        <v>13289</v>
      </c>
      <c r="L218">
        <v>246</v>
      </c>
      <c r="M218">
        <v>13279</v>
      </c>
    </row>
    <row r="219" spans="7:13">
      <c r="G219">
        <v>13632</v>
      </c>
      <c r="H219">
        <v>13300</v>
      </c>
      <c r="L219">
        <v>8043</v>
      </c>
      <c r="M219">
        <v>15836</v>
      </c>
    </row>
    <row r="220" spans="7:13">
      <c r="G220">
        <v>15814</v>
      </c>
      <c r="H220">
        <v>13301</v>
      </c>
      <c r="L220">
        <v>8077</v>
      </c>
      <c r="M220">
        <v>15903</v>
      </c>
    </row>
    <row r="221" spans="7:13">
      <c r="G221">
        <v>13567</v>
      </c>
      <c r="H221">
        <v>13311</v>
      </c>
      <c r="L221">
        <v>12538</v>
      </c>
      <c r="M221">
        <v>15698</v>
      </c>
    </row>
    <row r="222" spans="7:13">
      <c r="G222">
        <v>13437</v>
      </c>
      <c r="H222">
        <v>13312</v>
      </c>
      <c r="L222">
        <v>12621</v>
      </c>
      <c r="M222">
        <v>13632</v>
      </c>
    </row>
    <row r="223" spans="7:13">
      <c r="G223">
        <v>13423</v>
      </c>
      <c r="H223">
        <v>13313</v>
      </c>
      <c r="L223">
        <v>12622</v>
      </c>
      <c r="M223">
        <v>15814</v>
      </c>
    </row>
    <row r="224" spans="7:13">
      <c r="G224">
        <v>13759</v>
      </c>
      <c r="H224">
        <v>13315</v>
      </c>
      <c r="L224">
        <v>12696</v>
      </c>
      <c r="M224">
        <v>13567</v>
      </c>
    </row>
    <row r="225" spans="7:13">
      <c r="G225">
        <v>15597</v>
      </c>
      <c r="H225">
        <v>13316</v>
      </c>
      <c r="L225">
        <v>12699</v>
      </c>
      <c r="M225">
        <v>13437</v>
      </c>
    </row>
    <row r="226" spans="7:13">
      <c r="G226">
        <v>14201</v>
      </c>
      <c r="H226">
        <v>13321</v>
      </c>
      <c r="L226">
        <v>13149</v>
      </c>
      <c r="M226">
        <v>13423</v>
      </c>
    </row>
    <row r="227" spans="7:13">
      <c r="G227">
        <v>13634</v>
      </c>
      <c r="H227">
        <v>13322</v>
      </c>
      <c r="L227">
        <v>13150</v>
      </c>
      <c r="M227">
        <v>13759</v>
      </c>
    </row>
    <row r="228" spans="7:13">
      <c r="G228">
        <v>15620</v>
      </c>
      <c r="H228">
        <v>13324</v>
      </c>
      <c r="L228">
        <v>13151</v>
      </c>
      <c r="M228">
        <v>15597</v>
      </c>
    </row>
    <row r="229" spans="7:13">
      <c r="G229">
        <v>13776</v>
      </c>
      <c r="H229">
        <v>13325</v>
      </c>
      <c r="L229">
        <v>13152</v>
      </c>
      <c r="M229">
        <v>14201</v>
      </c>
    </row>
    <row r="230" spans="7:13">
      <c r="G230">
        <v>13790</v>
      </c>
      <c r="H230">
        <v>13326</v>
      </c>
      <c r="L230">
        <v>13154</v>
      </c>
      <c r="M230">
        <v>13634</v>
      </c>
    </row>
    <row r="231" spans="7:13">
      <c r="G231">
        <v>13410</v>
      </c>
      <c r="H231">
        <v>13327</v>
      </c>
      <c r="L231">
        <v>13168</v>
      </c>
      <c r="M231">
        <v>15620</v>
      </c>
    </row>
    <row r="232" spans="7:13">
      <c r="G232">
        <v>13679</v>
      </c>
      <c r="H232">
        <v>13328</v>
      </c>
      <c r="L232">
        <v>13170</v>
      </c>
      <c r="M232">
        <v>13776</v>
      </c>
    </row>
    <row r="233" spans="7:13">
      <c r="G233">
        <v>13555</v>
      </c>
      <c r="H233">
        <v>13329</v>
      </c>
      <c r="L233">
        <v>13173</v>
      </c>
      <c r="M233">
        <v>13790</v>
      </c>
    </row>
    <row r="234" spans="7:13">
      <c r="G234">
        <v>13640</v>
      </c>
      <c r="H234">
        <v>13330</v>
      </c>
      <c r="L234">
        <v>13175</v>
      </c>
      <c r="M234">
        <v>13410</v>
      </c>
    </row>
    <row r="235" spans="7:13">
      <c r="G235">
        <v>13444</v>
      </c>
      <c r="H235">
        <v>13331</v>
      </c>
      <c r="L235">
        <v>13176</v>
      </c>
      <c r="M235">
        <v>13679</v>
      </c>
    </row>
    <row r="236" spans="7:13">
      <c r="G236">
        <v>11301</v>
      </c>
      <c r="H236">
        <v>13332</v>
      </c>
      <c r="L236">
        <v>13177</v>
      </c>
      <c r="M236">
        <v>13555</v>
      </c>
    </row>
    <row r="237" spans="7:13">
      <c r="G237">
        <v>13653</v>
      </c>
      <c r="H237">
        <v>13333</v>
      </c>
      <c r="L237">
        <v>13179</v>
      </c>
      <c r="M237">
        <v>13640</v>
      </c>
    </row>
    <row r="238" spans="7:13">
      <c r="G238">
        <v>11257</v>
      </c>
      <c r="H238">
        <v>13334</v>
      </c>
      <c r="L238">
        <v>13183</v>
      </c>
      <c r="M238">
        <v>13444</v>
      </c>
    </row>
    <row r="239" spans="7:13">
      <c r="G239">
        <v>13757</v>
      </c>
      <c r="H239">
        <v>13336</v>
      </c>
      <c r="L239">
        <v>13203</v>
      </c>
      <c r="M239">
        <v>11301</v>
      </c>
    </row>
    <row r="240" spans="7:13">
      <c r="G240">
        <v>13638</v>
      </c>
      <c r="H240">
        <v>13338</v>
      </c>
      <c r="L240">
        <v>13211</v>
      </c>
      <c r="M240">
        <v>13653</v>
      </c>
    </row>
    <row r="241" spans="7:13">
      <c r="G241">
        <v>14166</v>
      </c>
      <c r="H241">
        <v>13339</v>
      </c>
      <c r="L241">
        <v>13214</v>
      </c>
      <c r="M241">
        <v>11257</v>
      </c>
    </row>
    <row r="242" spans="7:13">
      <c r="G242">
        <v>10631</v>
      </c>
      <c r="H242">
        <v>13340</v>
      </c>
      <c r="L242">
        <v>13215</v>
      </c>
      <c r="M242">
        <v>13757</v>
      </c>
    </row>
    <row r="243" spans="7:13">
      <c r="G243">
        <v>13333</v>
      </c>
      <c r="H243">
        <v>13341</v>
      </c>
      <c r="L243">
        <v>13273</v>
      </c>
      <c r="M243">
        <v>13638</v>
      </c>
    </row>
    <row r="244" spans="7:13">
      <c r="G244">
        <v>13315</v>
      </c>
      <c r="H244">
        <v>13342</v>
      </c>
      <c r="L244">
        <v>13274</v>
      </c>
      <c r="M244">
        <v>14166</v>
      </c>
    </row>
    <row r="245" spans="7:13">
      <c r="G245">
        <v>13312</v>
      </c>
      <c r="H245">
        <v>13343</v>
      </c>
      <c r="L245">
        <v>13279</v>
      </c>
      <c r="M245">
        <v>10631</v>
      </c>
    </row>
    <row r="246" spans="7:13">
      <c r="G246">
        <v>11782</v>
      </c>
      <c r="H246">
        <v>13344</v>
      </c>
      <c r="L246">
        <v>13280</v>
      </c>
      <c r="M246">
        <v>13333</v>
      </c>
    </row>
    <row r="247" spans="7:13">
      <c r="G247">
        <v>11349</v>
      </c>
      <c r="H247">
        <v>13345</v>
      </c>
      <c r="L247">
        <v>13285</v>
      </c>
      <c r="M247">
        <v>13315</v>
      </c>
    </row>
    <row r="248" spans="7:13">
      <c r="G248">
        <v>11329</v>
      </c>
      <c r="H248">
        <v>13347</v>
      </c>
      <c r="L248">
        <v>13286</v>
      </c>
      <c r="M248">
        <v>13312</v>
      </c>
    </row>
    <row r="249" spans="7:13">
      <c r="G249">
        <v>10571</v>
      </c>
      <c r="H249">
        <v>13350</v>
      </c>
      <c r="L249">
        <v>13287</v>
      </c>
      <c r="M249">
        <v>11782</v>
      </c>
    </row>
    <row r="250" spans="7:13">
      <c r="G250">
        <v>11330</v>
      </c>
      <c r="H250">
        <v>13351</v>
      </c>
      <c r="L250">
        <v>13288</v>
      </c>
      <c r="M250">
        <v>11349</v>
      </c>
    </row>
    <row r="251" spans="7:13">
      <c r="G251">
        <v>11334</v>
      </c>
      <c r="H251">
        <v>13352</v>
      </c>
      <c r="L251">
        <v>13289</v>
      </c>
      <c r="M251">
        <v>11329</v>
      </c>
    </row>
    <row r="252" spans="7:13">
      <c r="G252">
        <v>9134</v>
      </c>
      <c r="H252">
        <v>13355</v>
      </c>
      <c r="L252">
        <v>13300</v>
      </c>
      <c r="M252">
        <v>10571</v>
      </c>
    </row>
    <row r="253" spans="7:13">
      <c r="G253">
        <v>11251</v>
      </c>
      <c r="H253">
        <v>13356</v>
      </c>
      <c r="L253">
        <v>13301</v>
      </c>
      <c r="M253">
        <v>11330</v>
      </c>
    </row>
    <row r="254" spans="7:13">
      <c r="G254">
        <v>17727</v>
      </c>
      <c r="H254">
        <v>13357</v>
      </c>
      <c r="L254">
        <v>13311</v>
      </c>
      <c r="M254">
        <v>11334</v>
      </c>
    </row>
    <row r="255" spans="7:13">
      <c r="G255">
        <v>17656</v>
      </c>
      <c r="H255">
        <v>13401</v>
      </c>
      <c r="L255">
        <v>13312</v>
      </c>
      <c r="M255">
        <v>9134</v>
      </c>
    </row>
    <row r="256" spans="7:13">
      <c r="G256">
        <v>13667</v>
      </c>
      <c r="H256">
        <v>13408</v>
      </c>
      <c r="L256">
        <v>973</v>
      </c>
      <c r="M256">
        <v>11251</v>
      </c>
    </row>
    <row r="257" spans="7:13">
      <c r="G257">
        <v>17479</v>
      </c>
      <c r="H257">
        <v>13409</v>
      </c>
      <c r="L257">
        <v>974</v>
      </c>
      <c r="M257">
        <v>17727</v>
      </c>
    </row>
    <row r="258" spans="7:13">
      <c r="G258">
        <v>13656</v>
      </c>
      <c r="H258">
        <v>13410</v>
      </c>
      <c r="L258">
        <v>8353</v>
      </c>
      <c r="M258">
        <v>17656</v>
      </c>
    </row>
    <row r="259" spans="7:13">
      <c r="G259">
        <v>17761</v>
      </c>
      <c r="H259">
        <v>13411</v>
      </c>
      <c r="L259">
        <v>8410</v>
      </c>
      <c r="M259">
        <v>13667</v>
      </c>
    </row>
    <row r="260" spans="7:13">
      <c r="G260">
        <v>17706</v>
      </c>
      <c r="H260">
        <v>13412</v>
      </c>
      <c r="L260">
        <v>8462</v>
      </c>
      <c r="M260">
        <v>17479</v>
      </c>
    </row>
    <row r="261" spans="7:13">
      <c r="G261">
        <v>17647</v>
      </c>
      <c r="H261">
        <v>13413</v>
      </c>
      <c r="L261">
        <v>13313</v>
      </c>
      <c r="M261">
        <v>13656</v>
      </c>
    </row>
    <row r="262" spans="7:13">
      <c r="G262">
        <v>17722</v>
      </c>
      <c r="H262">
        <v>13414</v>
      </c>
      <c r="L262">
        <v>13315</v>
      </c>
      <c r="M262">
        <v>17761</v>
      </c>
    </row>
    <row r="263" spans="7:13">
      <c r="G263">
        <v>15586</v>
      </c>
      <c r="H263">
        <v>13415</v>
      </c>
      <c r="L263">
        <v>13316</v>
      </c>
      <c r="M263">
        <v>17706</v>
      </c>
    </row>
    <row r="264" spans="7:13">
      <c r="G264">
        <v>16756</v>
      </c>
      <c r="H264">
        <v>13417</v>
      </c>
      <c r="L264">
        <v>13321</v>
      </c>
      <c r="M264">
        <v>17647</v>
      </c>
    </row>
    <row r="265" spans="7:13">
      <c r="G265">
        <v>15902</v>
      </c>
      <c r="H265">
        <v>13418</v>
      </c>
      <c r="L265">
        <v>13322</v>
      </c>
      <c r="M265">
        <v>17722</v>
      </c>
    </row>
    <row r="266" spans="7:13">
      <c r="G266">
        <v>15678</v>
      </c>
      <c r="H266">
        <v>13419</v>
      </c>
      <c r="L266">
        <v>13324</v>
      </c>
      <c r="M266">
        <v>15586</v>
      </c>
    </row>
    <row r="267" spans="7:13">
      <c r="G267">
        <v>13357</v>
      </c>
      <c r="H267">
        <v>13420</v>
      </c>
      <c r="L267">
        <v>13325</v>
      </c>
      <c r="M267">
        <v>16756</v>
      </c>
    </row>
    <row r="268" spans="7:13">
      <c r="G268">
        <v>17510</v>
      </c>
      <c r="H268">
        <v>13421</v>
      </c>
      <c r="L268">
        <v>13326</v>
      </c>
      <c r="M268">
        <v>15902</v>
      </c>
    </row>
    <row r="269" spans="7:13">
      <c r="G269">
        <v>15909</v>
      </c>
      <c r="H269">
        <v>13423</v>
      </c>
      <c r="L269">
        <v>13327</v>
      </c>
      <c r="M269">
        <v>15678</v>
      </c>
    </row>
    <row r="270" spans="7:13">
      <c r="G270">
        <v>13455</v>
      </c>
      <c r="H270">
        <v>13425</v>
      </c>
      <c r="L270">
        <v>13328</v>
      </c>
      <c r="M270">
        <v>13357</v>
      </c>
    </row>
    <row r="271" spans="7:13">
      <c r="G271">
        <v>13356</v>
      </c>
      <c r="H271">
        <v>13426</v>
      </c>
      <c r="L271">
        <v>13329</v>
      </c>
      <c r="M271">
        <v>17510</v>
      </c>
    </row>
    <row r="272" spans="7:13">
      <c r="G272">
        <v>11549</v>
      </c>
      <c r="H272">
        <v>13427</v>
      </c>
      <c r="L272">
        <v>13330</v>
      </c>
      <c r="M272">
        <v>15909</v>
      </c>
    </row>
    <row r="273" spans="7:13">
      <c r="G273">
        <v>13466</v>
      </c>
      <c r="H273">
        <v>13428</v>
      </c>
      <c r="L273">
        <v>13331</v>
      </c>
      <c r="M273">
        <v>13455</v>
      </c>
    </row>
    <row r="274" spans="7:13">
      <c r="G274">
        <v>13639</v>
      </c>
      <c r="H274">
        <v>13429</v>
      </c>
      <c r="L274">
        <v>13332</v>
      </c>
      <c r="M274">
        <v>13356</v>
      </c>
    </row>
    <row r="275" spans="7:13">
      <c r="G275">
        <v>17480</v>
      </c>
      <c r="H275">
        <v>13432</v>
      </c>
      <c r="L275">
        <v>13333</v>
      </c>
      <c r="M275">
        <v>11549</v>
      </c>
    </row>
    <row r="276" spans="7:13">
      <c r="G276">
        <v>13669</v>
      </c>
      <c r="H276">
        <v>13434</v>
      </c>
      <c r="L276">
        <v>13334</v>
      </c>
      <c r="M276">
        <v>13466</v>
      </c>
    </row>
    <row r="277" spans="7:13">
      <c r="G277">
        <v>14199</v>
      </c>
      <c r="H277">
        <v>13436</v>
      </c>
      <c r="L277">
        <v>13336</v>
      </c>
      <c r="M277">
        <v>13639</v>
      </c>
    </row>
    <row r="278" spans="7:13">
      <c r="G278">
        <v>15590</v>
      </c>
      <c r="H278">
        <v>13437</v>
      </c>
      <c r="L278">
        <v>13338</v>
      </c>
      <c r="M278">
        <v>17480</v>
      </c>
    </row>
    <row r="279" spans="7:13">
      <c r="G279">
        <v>13324</v>
      </c>
      <c r="H279">
        <v>13438</v>
      </c>
      <c r="L279">
        <v>13339</v>
      </c>
      <c r="M279">
        <v>13669</v>
      </c>
    </row>
    <row r="280" spans="7:13">
      <c r="G280">
        <v>15989</v>
      </c>
      <c r="H280">
        <v>13439</v>
      </c>
      <c r="L280">
        <v>13340</v>
      </c>
      <c r="M280">
        <v>14199</v>
      </c>
    </row>
    <row r="281" spans="7:13">
      <c r="G281">
        <v>15591</v>
      </c>
      <c r="H281">
        <v>13440</v>
      </c>
      <c r="L281">
        <v>13341</v>
      </c>
      <c r="M281">
        <v>15590</v>
      </c>
    </row>
    <row r="282" spans="7:13">
      <c r="G282">
        <v>14198</v>
      </c>
      <c r="H282">
        <v>13441</v>
      </c>
      <c r="L282">
        <v>13342</v>
      </c>
      <c r="M282">
        <v>13324</v>
      </c>
    </row>
    <row r="283" spans="7:13">
      <c r="G283">
        <v>13668</v>
      </c>
      <c r="H283">
        <v>13442</v>
      </c>
      <c r="L283">
        <v>13343</v>
      </c>
      <c r="M283">
        <v>15989</v>
      </c>
    </row>
    <row r="284" spans="7:13">
      <c r="G284">
        <v>13642</v>
      </c>
      <c r="H284">
        <v>13443</v>
      </c>
      <c r="L284">
        <v>13344</v>
      </c>
      <c r="M284">
        <v>15591</v>
      </c>
    </row>
    <row r="285" spans="7:13">
      <c r="G285">
        <v>15603</v>
      </c>
      <c r="H285">
        <v>13444</v>
      </c>
      <c r="L285">
        <v>13345</v>
      </c>
      <c r="M285">
        <v>14198</v>
      </c>
    </row>
    <row r="286" spans="7:13">
      <c r="G286">
        <v>15639</v>
      </c>
      <c r="H286">
        <v>13445</v>
      </c>
      <c r="L286">
        <v>13347</v>
      </c>
      <c r="M286">
        <v>13668</v>
      </c>
    </row>
    <row r="287" spans="7:13">
      <c r="G287">
        <v>15621</v>
      </c>
      <c r="H287">
        <v>13446</v>
      </c>
      <c r="L287">
        <v>13350</v>
      </c>
      <c r="M287">
        <v>13642</v>
      </c>
    </row>
    <row r="288" spans="7:13">
      <c r="G288">
        <v>13635</v>
      </c>
      <c r="H288">
        <v>13447</v>
      </c>
      <c r="L288">
        <v>13351</v>
      </c>
      <c r="M288">
        <v>15603</v>
      </c>
    </row>
    <row r="289" spans="7:13">
      <c r="G289">
        <v>13556</v>
      </c>
      <c r="H289">
        <v>13449</v>
      </c>
      <c r="L289">
        <v>13352</v>
      </c>
      <c r="M289">
        <v>15639</v>
      </c>
    </row>
    <row r="290" spans="7:13">
      <c r="G290">
        <v>11237</v>
      </c>
      <c r="H290">
        <v>13450</v>
      </c>
      <c r="L290">
        <v>13355</v>
      </c>
      <c r="M290">
        <v>15621</v>
      </c>
    </row>
    <row r="291" spans="7:13">
      <c r="G291">
        <v>13446</v>
      </c>
      <c r="H291">
        <v>13453</v>
      </c>
      <c r="L291">
        <v>13356</v>
      </c>
      <c r="M291">
        <v>13635</v>
      </c>
    </row>
    <row r="292" spans="7:13">
      <c r="G292">
        <v>13596</v>
      </c>
      <c r="H292">
        <v>13454</v>
      </c>
      <c r="L292">
        <v>13357</v>
      </c>
      <c r="M292">
        <v>13556</v>
      </c>
    </row>
    <row r="293" spans="7:13">
      <c r="G293">
        <v>11807</v>
      </c>
      <c r="H293">
        <v>13455</v>
      </c>
      <c r="L293">
        <v>13401</v>
      </c>
      <c r="M293">
        <v>11237</v>
      </c>
    </row>
    <row r="294" spans="7:13">
      <c r="G294">
        <v>13454</v>
      </c>
      <c r="H294">
        <v>13456</v>
      </c>
      <c r="L294">
        <v>13408</v>
      </c>
      <c r="M294">
        <v>13446</v>
      </c>
    </row>
    <row r="295" spans="7:13">
      <c r="G295">
        <v>11364</v>
      </c>
      <c r="H295">
        <v>13459</v>
      </c>
      <c r="L295">
        <v>13409</v>
      </c>
      <c r="M295">
        <v>13596</v>
      </c>
    </row>
    <row r="296" spans="7:13">
      <c r="G296">
        <v>13456</v>
      </c>
      <c r="H296">
        <v>13460</v>
      </c>
      <c r="L296">
        <v>13410</v>
      </c>
      <c r="M296">
        <v>11807</v>
      </c>
    </row>
    <row r="297" spans="7:13">
      <c r="G297">
        <v>13440</v>
      </c>
      <c r="H297">
        <v>13461</v>
      </c>
      <c r="L297">
        <v>13411</v>
      </c>
      <c r="M297">
        <v>13454</v>
      </c>
    </row>
    <row r="298" spans="7:13">
      <c r="G298">
        <v>13342</v>
      </c>
      <c r="H298">
        <v>13464</v>
      </c>
      <c r="L298">
        <v>13412</v>
      </c>
      <c r="M298">
        <v>11364</v>
      </c>
    </row>
    <row r="299" spans="7:13">
      <c r="G299">
        <v>13341</v>
      </c>
      <c r="H299">
        <v>13465</v>
      </c>
      <c r="L299">
        <v>13413</v>
      </c>
      <c r="M299">
        <v>13456</v>
      </c>
    </row>
    <row r="300" spans="7:13">
      <c r="G300">
        <v>13211</v>
      </c>
      <c r="H300">
        <v>13466</v>
      </c>
      <c r="L300">
        <v>13414</v>
      </c>
      <c r="M300">
        <v>13440</v>
      </c>
    </row>
    <row r="301" spans="7:13">
      <c r="G301">
        <v>11806</v>
      </c>
      <c r="H301">
        <v>13467</v>
      </c>
      <c r="L301">
        <v>13415</v>
      </c>
      <c r="M301">
        <v>13342</v>
      </c>
    </row>
    <row r="302" spans="7:13">
      <c r="G302">
        <v>11527</v>
      </c>
      <c r="H302">
        <v>13468</v>
      </c>
      <c r="L302">
        <v>13417</v>
      </c>
      <c r="M302">
        <v>13341</v>
      </c>
    </row>
    <row r="303" spans="7:13">
      <c r="G303">
        <v>13468</v>
      </c>
      <c r="H303">
        <v>13469</v>
      </c>
      <c r="L303">
        <v>13418</v>
      </c>
      <c r="M303">
        <v>13211</v>
      </c>
    </row>
    <row r="304" spans="7:13">
      <c r="G304">
        <v>13325</v>
      </c>
      <c r="H304">
        <v>13470</v>
      </c>
      <c r="L304">
        <v>13419</v>
      </c>
      <c r="M304">
        <v>11806</v>
      </c>
    </row>
    <row r="305" spans="7:13">
      <c r="G305">
        <v>11497</v>
      </c>
      <c r="H305">
        <v>13471</v>
      </c>
      <c r="L305">
        <v>13420</v>
      </c>
      <c r="M305">
        <v>11527</v>
      </c>
    </row>
    <row r="306" spans="7:13">
      <c r="G306">
        <v>11516</v>
      </c>
      <c r="H306">
        <v>13472</v>
      </c>
      <c r="L306">
        <v>13421</v>
      </c>
      <c r="M306">
        <v>13468</v>
      </c>
    </row>
    <row r="307" spans="7:13">
      <c r="G307">
        <v>11011</v>
      </c>
      <c r="H307">
        <v>13473</v>
      </c>
      <c r="L307">
        <v>13423</v>
      </c>
      <c r="M307">
        <v>13325</v>
      </c>
    </row>
    <row r="308" spans="7:13">
      <c r="G308">
        <v>9137</v>
      </c>
      <c r="H308">
        <v>13474</v>
      </c>
      <c r="L308">
        <v>13425</v>
      </c>
      <c r="M308">
        <v>11497</v>
      </c>
    </row>
    <row r="309" spans="7:13">
      <c r="G309">
        <v>9169</v>
      </c>
      <c r="H309">
        <v>13476</v>
      </c>
      <c r="L309">
        <v>13426</v>
      </c>
      <c r="M309">
        <v>11516</v>
      </c>
    </row>
    <row r="310" spans="7:13">
      <c r="G310">
        <v>15760</v>
      </c>
      <c r="H310">
        <v>13479</v>
      </c>
      <c r="L310">
        <v>13427</v>
      </c>
      <c r="M310">
        <v>11011</v>
      </c>
    </row>
    <row r="311" spans="7:13">
      <c r="G311">
        <v>13654</v>
      </c>
      <c r="H311">
        <v>13481</v>
      </c>
      <c r="L311">
        <v>13428</v>
      </c>
      <c r="M311">
        <v>9137</v>
      </c>
    </row>
    <row r="312" spans="7:13">
      <c r="G312">
        <v>13326</v>
      </c>
      <c r="H312">
        <v>13505</v>
      </c>
      <c r="L312">
        <v>13429</v>
      </c>
      <c r="M312">
        <v>9169</v>
      </c>
    </row>
    <row r="313" spans="7:13">
      <c r="G313">
        <v>15600</v>
      </c>
      <c r="H313">
        <v>13506</v>
      </c>
      <c r="L313">
        <v>13432</v>
      </c>
      <c r="M313">
        <v>15760</v>
      </c>
    </row>
    <row r="314" spans="7:13">
      <c r="G314">
        <v>17652</v>
      </c>
      <c r="H314">
        <v>13507</v>
      </c>
      <c r="L314">
        <v>13434</v>
      </c>
      <c r="M314">
        <v>13654</v>
      </c>
    </row>
    <row r="315" spans="7:13">
      <c r="G315">
        <v>17757</v>
      </c>
      <c r="H315">
        <v>13508</v>
      </c>
      <c r="L315">
        <v>8536</v>
      </c>
      <c r="M315">
        <v>13326</v>
      </c>
    </row>
    <row r="316" spans="7:13">
      <c r="G316">
        <v>15756</v>
      </c>
      <c r="H316">
        <v>13509</v>
      </c>
      <c r="L316">
        <v>8595</v>
      </c>
      <c r="M316">
        <v>15600</v>
      </c>
    </row>
    <row r="317" spans="7:13">
      <c r="G317">
        <v>18696</v>
      </c>
      <c r="H317">
        <v>13524</v>
      </c>
      <c r="L317">
        <v>8606</v>
      </c>
      <c r="M317">
        <v>17652</v>
      </c>
    </row>
    <row r="318" spans="7:13">
      <c r="G318">
        <v>18686</v>
      </c>
      <c r="H318">
        <v>13537</v>
      </c>
      <c r="L318">
        <v>8682</v>
      </c>
      <c r="M318">
        <v>17757</v>
      </c>
    </row>
    <row r="319" spans="7:13">
      <c r="G319">
        <v>13686</v>
      </c>
      <c r="H319">
        <v>13549</v>
      </c>
      <c r="L319">
        <v>8688</v>
      </c>
      <c r="M319">
        <v>15756</v>
      </c>
    </row>
    <row r="320" spans="7:13">
      <c r="G320">
        <v>18747</v>
      </c>
      <c r="H320">
        <v>13555</v>
      </c>
      <c r="L320">
        <v>8704</v>
      </c>
      <c r="M320">
        <v>18696</v>
      </c>
    </row>
    <row r="321" spans="7:13">
      <c r="G321">
        <v>17750</v>
      </c>
      <c r="H321">
        <v>13556</v>
      </c>
      <c r="L321">
        <v>8724</v>
      </c>
      <c r="M321">
        <v>18686</v>
      </c>
    </row>
    <row r="322" spans="7:13">
      <c r="G322">
        <v>13646</v>
      </c>
      <c r="H322">
        <v>13559</v>
      </c>
      <c r="L322">
        <v>13436</v>
      </c>
      <c r="M322">
        <v>13686</v>
      </c>
    </row>
    <row r="323" spans="7:13">
      <c r="G323">
        <v>17723</v>
      </c>
      <c r="H323">
        <v>13561</v>
      </c>
      <c r="L323">
        <v>13437</v>
      </c>
      <c r="M323">
        <v>18747</v>
      </c>
    </row>
    <row r="324" spans="7:13">
      <c r="G324">
        <v>15853</v>
      </c>
      <c r="H324">
        <v>13563</v>
      </c>
      <c r="L324">
        <v>13438</v>
      </c>
      <c r="M324">
        <v>17750</v>
      </c>
    </row>
    <row r="325" spans="7:13">
      <c r="G325">
        <v>15890</v>
      </c>
      <c r="H325">
        <v>13564</v>
      </c>
      <c r="L325">
        <v>13439</v>
      </c>
      <c r="M325">
        <v>13646</v>
      </c>
    </row>
    <row r="326" spans="7:13">
      <c r="G326">
        <v>17501</v>
      </c>
      <c r="H326">
        <v>13567</v>
      </c>
      <c r="L326">
        <v>13440</v>
      </c>
      <c r="M326">
        <v>17723</v>
      </c>
    </row>
    <row r="327" spans="7:13">
      <c r="G327">
        <v>13615</v>
      </c>
      <c r="H327">
        <v>13569</v>
      </c>
      <c r="L327">
        <v>13441</v>
      </c>
      <c r="M327">
        <v>15853</v>
      </c>
    </row>
    <row r="328" spans="7:13">
      <c r="G328">
        <v>13409</v>
      </c>
      <c r="H328">
        <v>13570</v>
      </c>
      <c r="L328">
        <v>13442</v>
      </c>
      <c r="M328">
        <v>15890</v>
      </c>
    </row>
    <row r="329" spans="7:13">
      <c r="G329">
        <v>15812</v>
      </c>
      <c r="H329">
        <v>13572</v>
      </c>
      <c r="L329">
        <v>13443</v>
      </c>
      <c r="M329">
        <v>17501</v>
      </c>
    </row>
    <row r="330" spans="7:13">
      <c r="G330">
        <v>15813</v>
      </c>
      <c r="H330">
        <v>13573</v>
      </c>
      <c r="L330">
        <v>13444</v>
      </c>
      <c r="M330">
        <v>13615</v>
      </c>
    </row>
    <row r="331" spans="7:13">
      <c r="G331">
        <v>15672</v>
      </c>
      <c r="H331">
        <v>13574</v>
      </c>
      <c r="L331">
        <v>13445</v>
      </c>
      <c r="M331">
        <v>13409</v>
      </c>
    </row>
    <row r="332" spans="7:13">
      <c r="G332">
        <v>13681</v>
      </c>
      <c r="H332">
        <v>13576</v>
      </c>
      <c r="L332">
        <v>13446</v>
      </c>
      <c r="M332">
        <v>15812</v>
      </c>
    </row>
    <row r="333" spans="7:13">
      <c r="G333">
        <v>13641</v>
      </c>
      <c r="H333">
        <v>13582</v>
      </c>
      <c r="L333">
        <v>13447</v>
      </c>
      <c r="M333">
        <v>15813</v>
      </c>
    </row>
    <row r="334" spans="7:13">
      <c r="G334">
        <v>13592</v>
      </c>
      <c r="H334">
        <v>13592</v>
      </c>
      <c r="L334">
        <v>13449</v>
      </c>
      <c r="M334">
        <v>15672</v>
      </c>
    </row>
    <row r="335" spans="7:13">
      <c r="G335">
        <v>15834</v>
      </c>
      <c r="H335">
        <v>13593</v>
      </c>
      <c r="L335">
        <v>13450</v>
      </c>
      <c r="M335">
        <v>13681</v>
      </c>
    </row>
    <row r="336" spans="7:13">
      <c r="G336">
        <v>13352</v>
      </c>
      <c r="H336">
        <v>13594</v>
      </c>
      <c r="L336">
        <v>13453</v>
      </c>
      <c r="M336">
        <v>13641</v>
      </c>
    </row>
    <row r="337" spans="7:13">
      <c r="G337">
        <v>15883</v>
      </c>
      <c r="H337">
        <v>13595</v>
      </c>
      <c r="L337">
        <v>13454</v>
      </c>
      <c r="M337">
        <v>13592</v>
      </c>
    </row>
    <row r="338" spans="7:13">
      <c r="G338">
        <v>14197</v>
      </c>
      <c r="H338">
        <v>13596</v>
      </c>
      <c r="L338">
        <v>13455</v>
      </c>
      <c r="M338">
        <v>15834</v>
      </c>
    </row>
    <row r="339" spans="7:13">
      <c r="G339">
        <v>15839</v>
      </c>
      <c r="H339">
        <v>13597</v>
      </c>
      <c r="L339">
        <v>13456</v>
      </c>
      <c r="M339">
        <v>13352</v>
      </c>
    </row>
    <row r="340" spans="7:13">
      <c r="G340">
        <v>13753</v>
      </c>
      <c r="H340">
        <v>13601</v>
      </c>
      <c r="L340">
        <v>13459</v>
      </c>
      <c r="M340">
        <v>15883</v>
      </c>
    </row>
    <row r="341" spans="7:13">
      <c r="G341">
        <v>15685</v>
      </c>
      <c r="H341">
        <v>13614</v>
      </c>
      <c r="L341">
        <v>13460</v>
      </c>
      <c r="M341">
        <v>14197</v>
      </c>
    </row>
    <row r="342" spans="7:13">
      <c r="G342">
        <v>13660</v>
      </c>
      <c r="H342">
        <v>13615</v>
      </c>
      <c r="L342">
        <v>13461</v>
      </c>
      <c r="M342">
        <v>15839</v>
      </c>
    </row>
    <row r="343" spans="7:13">
      <c r="G343">
        <v>13355</v>
      </c>
      <c r="H343">
        <v>13616</v>
      </c>
      <c r="L343">
        <v>13464</v>
      </c>
      <c r="M343">
        <v>13753</v>
      </c>
    </row>
    <row r="344" spans="7:13">
      <c r="G344">
        <v>15665</v>
      </c>
      <c r="H344">
        <v>13617</v>
      </c>
      <c r="L344">
        <v>13465</v>
      </c>
      <c r="M344">
        <v>15685</v>
      </c>
    </row>
    <row r="345" spans="7:13">
      <c r="G345">
        <v>13683</v>
      </c>
      <c r="H345">
        <v>13618</v>
      </c>
      <c r="L345">
        <v>13466</v>
      </c>
      <c r="M345">
        <v>13660</v>
      </c>
    </row>
    <row r="346" spans="7:13">
      <c r="G346">
        <v>13676</v>
      </c>
      <c r="H346">
        <v>13619</v>
      </c>
      <c r="L346">
        <v>13467</v>
      </c>
      <c r="M346">
        <v>13355</v>
      </c>
    </row>
    <row r="347" spans="7:13">
      <c r="G347">
        <v>13630</v>
      </c>
      <c r="H347">
        <v>13620</v>
      </c>
      <c r="L347">
        <v>13468</v>
      </c>
      <c r="M347">
        <v>15665</v>
      </c>
    </row>
    <row r="348" spans="7:13">
      <c r="G348">
        <v>15640</v>
      </c>
      <c r="H348">
        <v>13621</v>
      </c>
      <c r="L348">
        <v>13469</v>
      </c>
      <c r="M348">
        <v>13683</v>
      </c>
    </row>
    <row r="349" spans="7:13">
      <c r="G349">
        <v>15599</v>
      </c>
      <c r="H349">
        <v>13622</v>
      </c>
      <c r="L349">
        <v>13470</v>
      </c>
      <c r="M349">
        <v>13676</v>
      </c>
    </row>
    <row r="350" spans="7:13">
      <c r="G350">
        <v>15596</v>
      </c>
      <c r="H350">
        <v>13624</v>
      </c>
      <c r="L350">
        <v>13471</v>
      </c>
      <c r="M350">
        <v>13630</v>
      </c>
    </row>
    <row r="351" spans="7:13">
      <c r="G351">
        <v>15593</v>
      </c>
      <c r="H351">
        <v>13625</v>
      </c>
      <c r="L351">
        <v>13472</v>
      </c>
      <c r="M351">
        <v>15640</v>
      </c>
    </row>
    <row r="352" spans="7:13">
      <c r="G352">
        <v>13625</v>
      </c>
      <c r="H352">
        <v>13629</v>
      </c>
      <c r="L352">
        <v>13473</v>
      </c>
      <c r="M352">
        <v>15599</v>
      </c>
    </row>
    <row r="353" spans="7:13">
      <c r="G353">
        <v>13624</v>
      </c>
      <c r="H353">
        <v>13630</v>
      </c>
      <c r="L353">
        <v>13474</v>
      </c>
      <c r="M353">
        <v>15596</v>
      </c>
    </row>
    <row r="354" spans="7:13">
      <c r="G354">
        <v>13445</v>
      </c>
      <c r="H354">
        <v>13631</v>
      </c>
      <c r="L354">
        <v>13476</v>
      </c>
      <c r="M354">
        <v>15593</v>
      </c>
    </row>
    <row r="355" spans="7:13">
      <c r="G355">
        <v>13616</v>
      </c>
      <c r="H355">
        <v>13632</v>
      </c>
      <c r="L355">
        <v>13479</v>
      </c>
      <c r="M355">
        <v>13625</v>
      </c>
    </row>
    <row r="356" spans="7:13">
      <c r="G356">
        <v>15616</v>
      </c>
      <c r="H356">
        <v>13633</v>
      </c>
      <c r="L356">
        <v>13481</v>
      </c>
      <c r="M356">
        <v>13624</v>
      </c>
    </row>
    <row r="357" spans="7:13">
      <c r="G357">
        <v>15583</v>
      </c>
      <c r="H357">
        <v>13634</v>
      </c>
      <c r="L357">
        <v>13505</v>
      </c>
      <c r="M357">
        <v>13445</v>
      </c>
    </row>
    <row r="358" spans="7:13">
      <c r="G358">
        <v>13619</v>
      </c>
      <c r="H358">
        <v>13635</v>
      </c>
      <c r="L358">
        <v>13506</v>
      </c>
      <c r="M358">
        <v>13616</v>
      </c>
    </row>
    <row r="359" spans="7:13">
      <c r="G359">
        <v>15624</v>
      </c>
      <c r="H359">
        <v>13636</v>
      </c>
      <c r="L359">
        <v>13507</v>
      </c>
      <c r="M359">
        <v>15616</v>
      </c>
    </row>
    <row r="360" spans="7:13">
      <c r="G360">
        <v>13564</v>
      </c>
      <c r="H360">
        <v>13637</v>
      </c>
      <c r="L360">
        <v>13508</v>
      </c>
      <c r="M360">
        <v>15583</v>
      </c>
    </row>
    <row r="361" spans="7:13">
      <c r="G361">
        <v>12622</v>
      </c>
      <c r="H361">
        <v>13638</v>
      </c>
      <c r="L361">
        <v>13509</v>
      </c>
      <c r="M361">
        <v>13619</v>
      </c>
    </row>
    <row r="362" spans="7:13">
      <c r="G362">
        <v>13620</v>
      </c>
      <c r="H362">
        <v>13639</v>
      </c>
      <c r="L362">
        <v>13524</v>
      </c>
      <c r="M362">
        <v>15624</v>
      </c>
    </row>
    <row r="363" spans="7:13">
      <c r="G363">
        <v>13441</v>
      </c>
      <c r="H363">
        <v>13640</v>
      </c>
      <c r="L363">
        <v>185</v>
      </c>
      <c r="M363">
        <v>13564</v>
      </c>
    </row>
    <row r="364" spans="7:13">
      <c r="G364">
        <v>11526</v>
      </c>
      <c r="H364">
        <v>13641</v>
      </c>
      <c r="L364">
        <v>377</v>
      </c>
      <c r="M364">
        <v>12622</v>
      </c>
    </row>
    <row r="365" spans="7:13">
      <c r="G365">
        <v>13428</v>
      </c>
      <c r="H365">
        <v>13642</v>
      </c>
      <c r="L365">
        <v>1009</v>
      </c>
      <c r="M365">
        <v>13620</v>
      </c>
    </row>
    <row r="366" spans="7:13">
      <c r="G366">
        <v>13408</v>
      </c>
      <c r="H366">
        <v>13644</v>
      </c>
      <c r="L366">
        <v>1011</v>
      </c>
      <c r="M366">
        <v>13441</v>
      </c>
    </row>
    <row r="367" spans="7:13">
      <c r="G367">
        <v>11327</v>
      </c>
      <c r="H367">
        <v>13645</v>
      </c>
      <c r="L367">
        <v>8844</v>
      </c>
      <c r="M367">
        <v>11526</v>
      </c>
    </row>
    <row r="368" spans="7:13">
      <c r="G368">
        <v>10630</v>
      </c>
      <c r="H368">
        <v>13646</v>
      </c>
      <c r="L368">
        <v>8859</v>
      </c>
      <c r="M368">
        <v>13428</v>
      </c>
    </row>
    <row r="369" spans="7:13">
      <c r="G369">
        <v>11781</v>
      </c>
      <c r="H369">
        <v>13649</v>
      </c>
      <c r="L369">
        <v>13537</v>
      </c>
      <c r="M369">
        <v>13408</v>
      </c>
    </row>
    <row r="370" spans="7:13">
      <c r="G370">
        <v>13350</v>
      </c>
      <c r="H370">
        <v>13651</v>
      </c>
      <c r="L370">
        <v>13549</v>
      </c>
      <c r="M370">
        <v>11327</v>
      </c>
    </row>
    <row r="371" spans="7:13">
      <c r="G371">
        <v>11390</v>
      </c>
      <c r="H371">
        <v>13652</v>
      </c>
      <c r="L371">
        <v>13555</v>
      </c>
      <c r="M371">
        <v>10630</v>
      </c>
    </row>
    <row r="372" spans="7:13">
      <c r="G372">
        <v>9127</v>
      </c>
      <c r="H372">
        <v>13653</v>
      </c>
      <c r="L372">
        <v>13556</v>
      </c>
      <c r="M372">
        <v>11781</v>
      </c>
    </row>
    <row r="373" spans="7:13">
      <c r="G373">
        <v>9103</v>
      </c>
      <c r="H373">
        <v>13654</v>
      </c>
      <c r="L373">
        <v>13559</v>
      </c>
      <c r="M373">
        <v>13350</v>
      </c>
    </row>
    <row r="374" spans="7:13">
      <c r="G374">
        <v>9752</v>
      </c>
      <c r="H374">
        <v>13656</v>
      </c>
      <c r="L374">
        <v>13561</v>
      </c>
      <c r="M374">
        <v>11390</v>
      </c>
    </row>
    <row r="375" spans="7:13">
      <c r="G375">
        <v>13343</v>
      </c>
      <c r="H375">
        <v>13657</v>
      </c>
      <c r="L375">
        <v>13563</v>
      </c>
      <c r="M375">
        <v>9127</v>
      </c>
    </row>
    <row r="376" spans="7:13">
      <c r="G376">
        <v>18100</v>
      </c>
      <c r="H376">
        <v>13658</v>
      </c>
      <c r="L376">
        <v>13564</v>
      </c>
      <c r="M376">
        <v>9103</v>
      </c>
    </row>
    <row r="377" spans="7:13">
      <c r="G377">
        <v>17636</v>
      </c>
      <c r="H377">
        <v>13659</v>
      </c>
      <c r="L377">
        <v>13567</v>
      </c>
      <c r="M377">
        <v>9752</v>
      </c>
    </row>
    <row r="378" spans="7:13">
      <c r="G378">
        <v>13573</v>
      </c>
      <c r="H378">
        <v>13660</v>
      </c>
      <c r="L378">
        <v>13569</v>
      </c>
      <c r="M378">
        <v>13343</v>
      </c>
    </row>
    <row r="379" spans="7:13">
      <c r="G379">
        <v>17493</v>
      </c>
      <c r="H379">
        <v>13663</v>
      </c>
      <c r="L379">
        <v>13570</v>
      </c>
      <c r="M379">
        <v>18100</v>
      </c>
    </row>
    <row r="380" spans="7:13">
      <c r="G380">
        <v>17746</v>
      </c>
      <c r="H380">
        <v>13664</v>
      </c>
      <c r="L380">
        <v>13572</v>
      </c>
      <c r="M380">
        <v>17636</v>
      </c>
    </row>
    <row r="381" spans="7:13">
      <c r="G381">
        <v>16083</v>
      </c>
      <c r="H381">
        <v>13665</v>
      </c>
      <c r="L381">
        <v>13573</v>
      </c>
      <c r="M381">
        <v>13573</v>
      </c>
    </row>
    <row r="382" spans="7:13">
      <c r="G382">
        <v>17731</v>
      </c>
      <c r="H382">
        <v>13666</v>
      </c>
      <c r="L382">
        <v>13574</v>
      </c>
      <c r="M382">
        <v>17493</v>
      </c>
    </row>
    <row r="383" spans="7:13">
      <c r="G383">
        <v>17653</v>
      </c>
      <c r="H383">
        <v>13667</v>
      </c>
      <c r="L383">
        <v>13576</v>
      </c>
      <c r="M383">
        <v>17746</v>
      </c>
    </row>
    <row r="384" spans="7:13">
      <c r="G384">
        <v>17639</v>
      </c>
      <c r="H384">
        <v>13668</v>
      </c>
      <c r="L384">
        <v>13582</v>
      </c>
      <c r="M384">
        <v>16083</v>
      </c>
    </row>
    <row r="385" spans="7:13">
      <c r="G385">
        <v>17500</v>
      </c>
      <c r="H385">
        <v>13669</v>
      </c>
      <c r="L385">
        <v>13592</v>
      </c>
      <c r="M385">
        <v>17731</v>
      </c>
    </row>
    <row r="386" spans="7:13">
      <c r="G386">
        <v>15740</v>
      </c>
      <c r="H386">
        <v>13671</v>
      </c>
      <c r="L386">
        <v>13593</v>
      </c>
      <c r="M386">
        <v>17653</v>
      </c>
    </row>
    <row r="387" spans="7:13">
      <c r="G387">
        <v>13622</v>
      </c>
      <c r="H387">
        <v>13672</v>
      </c>
      <c r="L387">
        <v>13594</v>
      </c>
      <c r="M387">
        <v>17639</v>
      </c>
    </row>
    <row r="388" spans="7:13">
      <c r="G388">
        <v>15875</v>
      </c>
      <c r="H388">
        <v>13673</v>
      </c>
      <c r="L388">
        <v>13595</v>
      </c>
      <c r="M388">
        <v>17500</v>
      </c>
    </row>
    <row r="389" spans="7:13">
      <c r="G389">
        <v>13678</v>
      </c>
      <c r="H389">
        <v>13675</v>
      </c>
      <c r="L389">
        <v>13596</v>
      </c>
      <c r="M389">
        <v>15740</v>
      </c>
    </row>
    <row r="390" spans="7:13">
      <c r="G390">
        <v>13339</v>
      </c>
      <c r="H390">
        <v>13676</v>
      </c>
      <c r="L390">
        <v>13597</v>
      </c>
      <c r="M390">
        <v>13622</v>
      </c>
    </row>
    <row r="391" spans="7:13">
      <c r="G391">
        <v>13806</v>
      </c>
      <c r="H391">
        <v>13677</v>
      </c>
      <c r="L391">
        <v>13601</v>
      </c>
      <c r="M391">
        <v>15875</v>
      </c>
    </row>
    <row r="392" spans="7:13">
      <c r="G392">
        <v>13805</v>
      </c>
      <c r="H392">
        <v>13678</v>
      </c>
      <c r="L392">
        <v>184</v>
      </c>
      <c r="M392">
        <v>13678</v>
      </c>
    </row>
    <row r="393" spans="7:13">
      <c r="G393">
        <v>13316</v>
      </c>
      <c r="H393">
        <v>13679</v>
      </c>
      <c r="L393">
        <v>9213</v>
      </c>
      <c r="M393">
        <v>13339</v>
      </c>
    </row>
    <row r="394" spans="7:13">
      <c r="G394">
        <v>15585</v>
      </c>
      <c r="H394">
        <v>13680</v>
      </c>
      <c r="L394">
        <v>9241</v>
      </c>
      <c r="M394">
        <v>13806</v>
      </c>
    </row>
    <row r="395" spans="7:13">
      <c r="G395">
        <v>13803</v>
      </c>
      <c r="H395">
        <v>13681</v>
      </c>
      <c r="L395">
        <v>13614</v>
      </c>
      <c r="M395">
        <v>13805</v>
      </c>
    </row>
    <row r="396" spans="7:13">
      <c r="G396">
        <v>15677</v>
      </c>
      <c r="H396">
        <v>13682</v>
      </c>
      <c r="L396">
        <v>13615</v>
      </c>
      <c r="M396">
        <v>13316</v>
      </c>
    </row>
    <row r="397" spans="7:13">
      <c r="G397">
        <v>14180</v>
      </c>
      <c r="H397">
        <v>13683</v>
      </c>
      <c r="L397">
        <v>13616</v>
      </c>
      <c r="M397">
        <v>15585</v>
      </c>
    </row>
    <row r="398" spans="7:13">
      <c r="G398">
        <v>13633</v>
      </c>
      <c r="H398">
        <v>13684</v>
      </c>
      <c r="L398">
        <v>13617</v>
      </c>
      <c r="M398">
        <v>13803</v>
      </c>
    </row>
    <row r="399" spans="7:13">
      <c r="G399">
        <v>13336</v>
      </c>
      <c r="H399">
        <v>13686</v>
      </c>
      <c r="L399">
        <v>13618</v>
      </c>
      <c r="M399">
        <v>15677</v>
      </c>
    </row>
    <row r="400" spans="7:13">
      <c r="G400">
        <v>13334</v>
      </c>
      <c r="H400">
        <v>13689</v>
      </c>
      <c r="L400">
        <v>13619</v>
      </c>
      <c r="M400">
        <v>14180</v>
      </c>
    </row>
    <row r="401" spans="7:13">
      <c r="G401">
        <v>13644</v>
      </c>
      <c r="H401">
        <v>13691</v>
      </c>
      <c r="L401">
        <v>13620</v>
      </c>
      <c r="M401">
        <v>13633</v>
      </c>
    </row>
    <row r="402" spans="7:13">
      <c r="G402">
        <v>13417</v>
      </c>
      <c r="H402">
        <v>13692</v>
      </c>
      <c r="L402">
        <v>13621</v>
      </c>
      <c r="M402">
        <v>13336</v>
      </c>
    </row>
    <row r="403" spans="7:13">
      <c r="G403">
        <v>13412</v>
      </c>
      <c r="H403">
        <v>13693</v>
      </c>
      <c r="L403">
        <v>13622</v>
      </c>
      <c r="M403">
        <v>13334</v>
      </c>
    </row>
    <row r="404" spans="7:13">
      <c r="G404">
        <v>13154</v>
      </c>
      <c r="H404">
        <v>13694</v>
      </c>
      <c r="L404">
        <v>13624</v>
      </c>
      <c r="M404">
        <v>13644</v>
      </c>
    </row>
    <row r="405" spans="7:13">
      <c r="G405">
        <v>13563</v>
      </c>
      <c r="H405">
        <v>13695</v>
      </c>
      <c r="L405">
        <v>13625</v>
      </c>
      <c r="M405">
        <v>13417</v>
      </c>
    </row>
    <row r="406" spans="7:13">
      <c r="G406">
        <v>13438</v>
      </c>
      <c r="H406">
        <v>13696</v>
      </c>
      <c r="L406">
        <v>13629</v>
      </c>
      <c r="M406">
        <v>13412</v>
      </c>
    </row>
    <row r="407" spans="7:13">
      <c r="G407">
        <v>13465</v>
      </c>
      <c r="H407">
        <v>13699</v>
      </c>
      <c r="L407">
        <v>13630</v>
      </c>
      <c r="M407">
        <v>13154</v>
      </c>
    </row>
    <row r="408" spans="7:13">
      <c r="G408">
        <v>13425</v>
      </c>
      <c r="H408">
        <v>13700</v>
      </c>
      <c r="L408">
        <v>13631</v>
      </c>
      <c r="M408">
        <v>13563</v>
      </c>
    </row>
    <row r="409" spans="7:13">
      <c r="G409">
        <v>13414</v>
      </c>
      <c r="H409">
        <v>13701</v>
      </c>
      <c r="L409">
        <v>13632</v>
      </c>
      <c r="M409">
        <v>13438</v>
      </c>
    </row>
    <row r="410" spans="7:13">
      <c r="G410">
        <v>13274</v>
      </c>
      <c r="H410">
        <v>13702</v>
      </c>
      <c r="L410">
        <v>13633</v>
      </c>
      <c r="M410">
        <v>13465</v>
      </c>
    </row>
    <row r="411" spans="7:13">
      <c r="G411">
        <v>13168</v>
      </c>
      <c r="H411">
        <v>13703</v>
      </c>
      <c r="L411">
        <v>13634</v>
      </c>
      <c r="M411">
        <v>13425</v>
      </c>
    </row>
    <row r="412" spans="7:13">
      <c r="G412">
        <v>11552</v>
      </c>
      <c r="H412">
        <v>13704</v>
      </c>
      <c r="L412">
        <v>13635</v>
      </c>
      <c r="M412">
        <v>13414</v>
      </c>
    </row>
    <row r="413" spans="7:13">
      <c r="G413">
        <v>9789</v>
      </c>
      <c r="H413">
        <v>13705</v>
      </c>
      <c r="L413">
        <v>13636</v>
      </c>
      <c r="M413">
        <v>13274</v>
      </c>
    </row>
    <row r="414" spans="7:13">
      <c r="G414">
        <v>10651</v>
      </c>
      <c r="H414">
        <v>13707</v>
      </c>
      <c r="L414">
        <v>13637</v>
      </c>
      <c r="M414">
        <v>13168</v>
      </c>
    </row>
    <row r="415" spans="7:13">
      <c r="G415">
        <v>11317</v>
      </c>
      <c r="H415">
        <v>13708</v>
      </c>
      <c r="L415">
        <v>13638</v>
      </c>
      <c r="M415">
        <v>11552</v>
      </c>
    </row>
    <row r="416" spans="7:13">
      <c r="G416">
        <v>11235</v>
      </c>
      <c r="H416">
        <v>13711</v>
      </c>
      <c r="L416">
        <v>13639</v>
      </c>
      <c r="M416">
        <v>9789</v>
      </c>
    </row>
    <row r="417" spans="7:13">
      <c r="G417">
        <v>9128</v>
      </c>
      <c r="H417">
        <v>13753</v>
      </c>
      <c r="L417">
        <v>13640</v>
      </c>
      <c r="M417">
        <v>10651</v>
      </c>
    </row>
    <row r="418" spans="7:13">
      <c r="G418">
        <v>15601</v>
      </c>
      <c r="H418">
        <v>13757</v>
      </c>
      <c r="L418">
        <v>13641</v>
      </c>
      <c r="M418">
        <v>11317</v>
      </c>
    </row>
    <row r="419" spans="7:13">
      <c r="G419">
        <v>17650</v>
      </c>
      <c r="H419">
        <v>13759</v>
      </c>
      <c r="L419">
        <v>13642</v>
      </c>
      <c r="M419">
        <v>11235</v>
      </c>
    </row>
    <row r="420" spans="7:13">
      <c r="G420">
        <v>17450</v>
      </c>
      <c r="H420">
        <v>13776</v>
      </c>
      <c r="L420">
        <v>13644</v>
      </c>
      <c r="M420">
        <v>9128</v>
      </c>
    </row>
    <row r="421" spans="7:13">
      <c r="G421">
        <v>16372</v>
      </c>
      <c r="H421">
        <v>13790</v>
      </c>
      <c r="L421">
        <v>13645</v>
      </c>
      <c r="M421">
        <v>15601</v>
      </c>
    </row>
    <row r="422" spans="7:13">
      <c r="G422">
        <v>17521</v>
      </c>
      <c r="H422">
        <v>13791</v>
      </c>
      <c r="L422">
        <v>13646</v>
      </c>
      <c r="M422">
        <v>17650</v>
      </c>
    </row>
    <row r="423" spans="7:13">
      <c r="G423">
        <v>18682</v>
      </c>
      <c r="H423">
        <v>13803</v>
      </c>
      <c r="L423">
        <v>13649</v>
      </c>
      <c r="M423">
        <v>17450</v>
      </c>
    </row>
    <row r="424" spans="7:13">
      <c r="G424">
        <v>17701</v>
      </c>
      <c r="H424">
        <v>13805</v>
      </c>
      <c r="L424">
        <v>13651</v>
      </c>
      <c r="M424">
        <v>16372</v>
      </c>
    </row>
    <row r="425" spans="7:13">
      <c r="G425">
        <v>17441</v>
      </c>
      <c r="H425">
        <v>13806</v>
      </c>
      <c r="L425">
        <v>13652</v>
      </c>
      <c r="M425">
        <v>17521</v>
      </c>
    </row>
    <row r="426" spans="7:13">
      <c r="G426">
        <v>17440</v>
      </c>
      <c r="H426">
        <v>13824</v>
      </c>
      <c r="L426">
        <v>13653</v>
      </c>
      <c r="M426">
        <v>18682</v>
      </c>
    </row>
    <row r="427" spans="7:13">
      <c r="G427">
        <v>18755</v>
      </c>
      <c r="H427">
        <v>14110</v>
      </c>
      <c r="L427">
        <v>13654</v>
      </c>
      <c r="M427">
        <v>17701</v>
      </c>
    </row>
    <row r="428" spans="7:13">
      <c r="G428">
        <v>13411</v>
      </c>
      <c r="H428">
        <v>14166</v>
      </c>
      <c r="L428">
        <v>13656</v>
      </c>
      <c r="M428">
        <v>17441</v>
      </c>
    </row>
    <row r="429" spans="7:13">
      <c r="G429">
        <v>17509</v>
      </c>
      <c r="H429">
        <v>14194</v>
      </c>
      <c r="L429">
        <v>13657</v>
      </c>
      <c r="M429">
        <v>17440</v>
      </c>
    </row>
    <row r="430" spans="7:13">
      <c r="G430">
        <v>15907</v>
      </c>
      <c r="H430">
        <v>14196</v>
      </c>
      <c r="L430">
        <v>13658</v>
      </c>
      <c r="M430">
        <v>18755</v>
      </c>
    </row>
    <row r="431" spans="7:13">
      <c r="G431">
        <v>17485</v>
      </c>
      <c r="H431">
        <v>14197</v>
      </c>
      <c r="L431">
        <v>13659</v>
      </c>
      <c r="M431">
        <v>13411</v>
      </c>
    </row>
    <row r="432" spans="7:13">
      <c r="G432">
        <v>13671</v>
      </c>
      <c r="H432">
        <v>14198</v>
      </c>
      <c r="L432">
        <v>13660</v>
      </c>
      <c r="M432">
        <v>17509</v>
      </c>
    </row>
    <row r="433" spans="7:13">
      <c r="G433">
        <v>13593</v>
      </c>
      <c r="H433">
        <v>14199</v>
      </c>
      <c r="L433">
        <v>13663</v>
      </c>
      <c r="M433">
        <v>15907</v>
      </c>
    </row>
    <row r="434" spans="7:13">
      <c r="G434">
        <v>13338</v>
      </c>
      <c r="H434">
        <v>14200</v>
      </c>
      <c r="L434">
        <v>13664</v>
      </c>
      <c r="M434">
        <v>17485</v>
      </c>
    </row>
    <row r="435" spans="7:13">
      <c r="G435">
        <v>15747</v>
      </c>
      <c r="H435">
        <v>14201</v>
      </c>
      <c r="L435">
        <v>13665</v>
      </c>
      <c r="M435">
        <v>13671</v>
      </c>
    </row>
    <row r="436" spans="7:13">
      <c r="G436">
        <v>13149</v>
      </c>
      <c r="H436">
        <v>14202</v>
      </c>
      <c r="L436">
        <v>13666</v>
      </c>
      <c r="M436">
        <v>13593</v>
      </c>
    </row>
    <row r="437" spans="7:13">
      <c r="G437">
        <v>15589</v>
      </c>
      <c r="H437">
        <v>14835</v>
      </c>
      <c r="L437">
        <v>13667</v>
      </c>
      <c r="M437">
        <v>13338</v>
      </c>
    </row>
    <row r="438" spans="7:13">
      <c r="G438">
        <v>13179</v>
      </c>
      <c r="H438">
        <v>14837</v>
      </c>
      <c r="L438">
        <v>13668</v>
      </c>
      <c r="M438">
        <v>15747</v>
      </c>
    </row>
    <row r="439" spans="7:13">
      <c r="G439">
        <v>13631</v>
      </c>
      <c r="H439">
        <v>14960</v>
      </c>
      <c r="L439">
        <v>13669</v>
      </c>
      <c r="M439">
        <v>13149</v>
      </c>
    </row>
    <row r="440" spans="7:13">
      <c r="G440">
        <v>13629</v>
      </c>
      <c r="H440">
        <v>15583</v>
      </c>
      <c r="L440">
        <v>13671</v>
      </c>
      <c r="M440">
        <v>15589</v>
      </c>
    </row>
    <row r="441" spans="7:13">
      <c r="G441">
        <v>13443</v>
      </c>
      <c r="H441">
        <v>15584</v>
      </c>
      <c r="L441">
        <v>13672</v>
      </c>
      <c r="M441">
        <v>13179</v>
      </c>
    </row>
    <row r="442" spans="7:13">
      <c r="G442">
        <v>13447</v>
      </c>
      <c r="H442">
        <v>15585</v>
      </c>
      <c r="L442">
        <v>13673</v>
      </c>
      <c r="M442">
        <v>13631</v>
      </c>
    </row>
    <row r="443" spans="7:13">
      <c r="G443">
        <v>13280</v>
      </c>
      <c r="H443">
        <v>15586</v>
      </c>
      <c r="L443">
        <v>13675</v>
      </c>
      <c r="M443">
        <v>13629</v>
      </c>
    </row>
    <row r="444" spans="7:13">
      <c r="G444">
        <v>13597</v>
      </c>
      <c r="H444">
        <v>15588</v>
      </c>
      <c r="L444">
        <v>13676</v>
      </c>
      <c r="M444">
        <v>13443</v>
      </c>
    </row>
    <row r="445" spans="7:13">
      <c r="G445">
        <v>13470</v>
      </c>
      <c r="H445">
        <v>15589</v>
      </c>
      <c r="L445">
        <v>13677</v>
      </c>
      <c r="M445">
        <v>13447</v>
      </c>
    </row>
    <row r="446" spans="7:13">
      <c r="G446">
        <v>13617</v>
      </c>
      <c r="H446">
        <v>15590</v>
      </c>
      <c r="L446">
        <v>13678</v>
      </c>
      <c r="M446">
        <v>13280</v>
      </c>
    </row>
    <row r="447" spans="7:13">
      <c r="G447">
        <v>11513</v>
      </c>
      <c r="H447">
        <v>15591</v>
      </c>
      <c r="L447">
        <v>13679</v>
      </c>
      <c r="M447">
        <v>13597</v>
      </c>
    </row>
    <row r="448" spans="7:13">
      <c r="G448">
        <v>13824</v>
      </c>
      <c r="H448">
        <v>15593</v>
      </c>
      <c r="L448">
        <v>13680</v>
      </c>
      <c r="M448">
        <v>13470</v>
      </c>
    </row>
    <row r="449" spans="7:13">
      <c r="G449">
        <v>13614</v>
      </c>
      <c r="H449">
        <v>15595</v>
      </c>
      <c r="L449">
        <v>13681</v>
      </c>
      <c r="M449">
        <v>13617</v>
      </c>
    </row>
    <row r="450" spans="7:13">
      <c r="G450">
        <v>13595</v>
      </c>
      <c r="H450">
        <v>15596</v>
      </c>
      <c r="L450">
        <v>13682</v>
      </c>
      <c r="M450">
        <v>11513</v>
      </c>
    </row>
    <row r="451" spans="7:13">
      <c r="G451">
        <v>13594</v>
      </c>
      <c r="H451">
        <v>15597</v>
      </c>
      <c r="L451">
        <v>13683</v>
      </c>
      <c r="M451">
        <v>13824</v>
      </c>
    </row>
    <row r="452" spans="7:13">
      <c r="G452">
        <v>15584</v>
      </c>
      <c r="H452">
        <v>15599</v>
      </c>
      <c r="L452">
        <v>13684</v>
      </c>
      <c r="M452">
        <v>13614</v>
      </c>
    </row>
    <row r="453" spans="7:13">
      <c r="G453">
        <v>12538</v>
      </c>
      <c r="H453">
        <v>15600</v>
      </c>
      <c r="L453">
        <v>13686</v>
      </c>
      <c r="M453">
        <v>13595</v>
      </c>
    </row>
    <row r="454" spans="7:13">
      <c r="G454">
        <v>13637</v>
      </c>
      <c r="H454">
        <v>15601</v>
      </c>
      <c r="L454">
        <v>13689</v>
      </c>
      <c r="M454">
        <v>13594</v>
      </c>
    </row>
    <row r="455" spans="7:13">
      <c r="G455">
        <v>13434</v>
      </c>
      <c r="H455">
        <v>15603</v>
      </c>
      <c r="L455">
        <v>13691</v>
      </c>
      <c r="M455">
        <v>15584</v>
      </c>
    </row>
    <row r="456" spans="7:13">
      <c r="G456">
        <v>13419</v>
      </c>
      <c r="H456">
        <v>15605</v>
      </c>
      <c r="L456">
        <v>13692</v>
      </c>
      <c r="M456">
        <v>12538</v>
      </c>
    </row>
    <row r="457" spans="7:13">
      <c r="G457">
        <v>11333</v>
      </c>
      <c r="H457">
        <v>15608</v>
      </c>
      <c r="L457">
        <v>13693</v>
      </c>
      <c r="M457">
        <v>13637</v>
      </c>
    </row>
    <row r="458" spans="7:13">
      <c r="G458">
        <v>13345</v>
      </c>
      <c r="H458">
        <v>15609</v>
      </c>
      <c r="L458">
        <v>13694</v>
      </c>
      <c r="M458">
        <v>13434</v>
      </c>
    </row>
    <row r="459" spans="7:13">
      <c r="G459">
        <v>11544</v>
      </c>
      <c r="H459">
        <v>15610</v>
      </c>
      <c r="L459">
        <v>13695</v>
      </c>
      <c r="M459">
        <v>13419</v>
      </c>
    </row>
    <row r="460" spans="7:13">
      <c r="G460">
        <v>13473</v>
      </c>
      <c r="H460">
        <v>15611</v>
      </c>
      <c r="L460">
        <v>13696</v>
      </c>
      <c r="M460">
        <v>11333</v>
      </c>
    </row>
    <row r="461" spans="7:13">
      <c r="G461">
        <v>13426</v>
      </c>
      <c r="H461">
        <v>15612</v>
      </c>
      <c r="L461">
        <v>13699</v>
      </c>
      <c r="M461">
        <v>13345</v>
      </c>
    </row>
    <row r="462" spans="7:13">
      <c r="G462">
        <v>13321</v>
      </c>
      <c r="H462">
        <v>15613</v>
      </c>
      <c r="L462">
        <v>13700</v>
      </c>
      <c r="M462">
        <v>11544</v>
      </c>
    </row>
    <row r="463" spans="7:13">
      <c r="G463">
        <v>9208</v>
      </c>
      <c r="H463">
        <v>15615</v>
      </c>
      <c r="L463">
        <v>13701</v>
      </c>
      <c r="M463">
        <v>13473</v>
      </c>
    </row>
    <row r="464" spans="7:13">
      <c r="G464">
        <v>11825</v>
      </c>
      <c r="H464">
        <v>15616</v>
      </c>
      <c r="L464">
        <v>13702</v>
      </c>
      <c r="M464">
        <v>13426</v>
      </c>
    </row>
    <row r="465" spans="7:13">
      <c r="G465">
        <v>13176</v>
      </c>
      <c r="H465">
        <v>15617</v>
      </c>
      <c r="L465">
        <v>13703</v>
      </c>
      <c r="M465">
        <v>13321</v>
      </c>
    </row>
    <row r="466" spans="7:13">
      <c r="G466">
        <v>11332</v>
      </c>
      <c r="H466">
        <v>15619</v>
      </c>
      <c r="L466">
        <v>13704</v>
      </c>
      <c r="M466">
        <v>9208</v>
      </c>
    </row>
    <row r="467" spans="7:13">
      <c r="G467">
        <v>9133</v>
      </c>
      <c r="H467">
        <v>15620</v>
      </c>
      <c r="L467">
        <v>13705</v>
      </c>
      <c r="M467">
        <v>11825</v>
      </c>
    </row>
    <row r="468" spans="7:13">
      <c r="G468">
        <v>10590</v>
      </c>
      <c r="H468">
        <v>15621</v>
      </c>
      <c r="L468">
        <v>13707</v>
      </c>
      <c r="M468">
        <v>13176</v>
      </c>
    </row>
    <row r="469" spans="7:13">
      <c r="G469">
        <v>9135</v>
      </c>
      <c r="H469">
        <v>15622</v>
      </c>
      <c r="L469">
        <v>13708</v>
      </c>
      <c r="M469">
        <v>11332</v>
      </c>
    </row>
    <row r="470" spans="7:13">
      <c r="G470">
        <v>9154</v>
      </c>
      <c r="H470">
        <v>15624</v>
      </c>
      <c r="L470">
        <v>13711</v>
      </c>
      <c r="M470">
        <v>9133</v>
      </c>
    </row>
    <row r="471" spans="7:13">
      <c r="G471">
        <v>9105</v>
      </c>
      <c r="H471">
        <v>15634</v>
      </c>
      <c r="L471">
        <v>344</v>
      </c>
      <c r="M471">
        <v>10590</v>
      </c>
    </row>
    <row r="472" spans="7:13">
      <c r="G472">
        <v>13215</v>
      </c>
      <c r="H472">
        <v>15636</v>
      </c>
      <c r="L472">
        <v>9434</v>
      </c>
      <c r="M472">
        <v>9135</v>
      </c>
    </row>
    <row r="473" spans="7:13">
      <c r="G473">
        <v>17496</v>
      </c>
      <c r="H473">
        <v>15637</v>
      </c>
      <c r="L473">
        <v>9439</v>
      </c>
      <c r="M473">
        <v>9154</v>
      </c>
    </row>
    <row r="474" spans="7:13">
      <c r="G474">
        <v>17448</v>
      </c>
      <c r="H474">
        <v>15638</v>
      </c>
      <c r="L474">
        <v>9466</v>
      </c>
      <c r="M474">
        <v>9105</v>
      </c>
    </row>
    <row r="475" spans="7:13">
      <c r="G475">
        <v>16757</v>
      </c>
      <c r="H475">
        <v>15639</v>
      </c>
      <c r="L475">
        <v>13753</v>
      </c>
      <c r="M475">
        <v>13215</v>
      </c>
    </row>
    <row r="476" spans="7:13">
      <c r="G476">
        <v>17673</v>
      </c>
      <c r="H476">
        <v>15640</v>
      </c>
      <c r="L476">
        <v>13757</v>
      </c>
      <c r="M476">
        <v>17496</v>
      </c>
    </row>
    <row r="477" spans="7:13">
      <c r="G477">
        <v>10754</v>
      </c>
      <c r="H477">
        <v>15641</v>
      </c>
      <c r="L477">
        <v>13759</v>
      </c>
      <c r="M477">
        <v>17448</v>
      </c>
    </row>
    <row r="478" spans="7:13">
      <c r="G478">
        <v>17649</v>
      </c>
      <c r="H478">
        <v>15657</v>
      </c>
      <c r="L478">
        <v>13776</v>
      </c>
      <c r="M478">
        <v>16757</v>
      </c>
    </row>
    <row r="479" spans="7:13">
      <c r="G479">
        <v>33697</v>
      </c>
      <c r="H479">
        <v>15665</v>
      </c>
      <c r="L479">
        <v>13790</v>
      </c>
      <c r="M479">
        <v>17673</v>
      </c>
    </row>
    <row r="480" spans="7:13">
      <c r="G480">
        <v>32523</v>
      </c>
      <c r="H480">
        <v>15668</v>
      </c>
      <c r="L480">
        <v>13791</v>
      </c>
      <c r="M480">
        <v>10754</v>
      </c>
    </row>
    <row r="481" spans="7:16">
      <c r="G481">
        <v>44270</v>
      </c>
      <c r="H481">
        <v>15670</v>
      </c>
      <c r="L481">
        <v>13803</v>
      </c>
      <c r="M481">
        <v>17649</v>
      </c>
    </row>
    <row r="482" spans="7:16">
      <c r="G482">
        <v>47899</v>
      </c>
      <c r="H482">
        <v>15671</v>
      </c>
      <c r="L482">
        <v>13805</v>
      </c>
      <c r="M482">
        <v>32523</v>
      </c>
      <c r="P482" s="68" t="s">
        <v>8288</v>
      </c>
    </row>
    <row r="483" spans="7:16">
      <c r="G483">
        <v>45713</v>
      </c>
      <c r="H483">
        <v>15672</v>
      </c>
      <c r="L483">
        <v>13806</v>
      </c>
      <c r="M483">
        <v>33697</v>
      </c>
      <c r="P483" s="68" t="s">
        <v>8289</v>
      </c>
    </row>
    <row r="484" spans="7:16">
      <c r="G484">
        <v>48917</v>
      </c>
      <c r="H484">
        <v>15675</v>
      </c>
      <c r="L484">
        <v>13824</v>
      </c>
      <c r="M484">
        <v>44270</v>
      </c>
      <c r="P484" s="68" t="s">
        <v>8290</v>
      </c>
    </row>
    <row r="485" spans="7:16">
      <c r="G485">
        <v>48059</v>
      </c>
      <c r="H485">
        <v>15677</v>
      </c>
      <c r="L485">
        <v>14110</v>
      </c>
      <c r="M485">
        <v>45713</v>
      </c>
      <c r="P485" s="68" t="s">
        <v>8291</v>
      </c>
    </row>
    <row r="486" spans="7:16">
      <c r="G486">
        <v>47997</v>
      </c>
      <c r="H486">
        <v>15678</v>
      </c>
      <c r="L486">
        <v>14166</v>
      </c>
      <c r="M486">
        <v>46607</v>
      </c>
      <c r="P486" s="68" t="s">
        <v>8292</v>
      </c>
    </row>
    <row r="487" spans="7:16">
      <c r="G487">
        <v>46607</v>
      </c>
      <c r="H487">
        <v>15683</v>
      </c>
      <c r="L487">
        <v>14194</v>
      </c>
      <c r="M487">
        <v>47645</v>
      </c>
      <c r="P487" s="68" t="s">
        <v>8293</v>
      </c>
    </row>
    <row r="488" spans="7:16">
      <c r="G488">
        <v>47645</v>
      </c>
      <c r="H488">
        <v>15684</v>
      </c>
      <c r="L488">
        <v>14196</v>
      </c>
      <c r="M488">
        <v>47899</v>
      </c>
      <c r="P488" s="68" t="s">
        <v>8294</v>
      </c>
    </row>
    <row r="489" spans="7:16">
      <c r="G489">
        <v>48005</v>
      </c>
      <c r="H489">
        <v>15685</v>
      </c>
      <c r="L489">
        <v>14197</v>
      </c>
      <c r="M489">
        <v>47918</v>
      </c>
      <c r="P489" s="68" t="s">
        <v>8295</v>
      </c>
    </row>
    <row r="490" spans="7:16">
      <c r="G490">
        <v>47918</v>
      </c>
      <c r="H490">
        <v>15686</v>
      </c>
      <c r="L490">
        <v>14198</v>
      </c>
      <c r="M490">
        <v>47997</v>
      </c>
      <c r="P490" s="68" t="s">
        <v>8296</v>
      </c>
    </row>
    <row r="491" spans="7:16">
      <c r="G491">
        <v>51251</v>
      </c>
      <c r="H491">
        <v>15692</v>
      </c>
      <c r="L491">
        <v>14199</v>
      </c>
      <c r="M491">
        <v>48005</v>
      </c>
      <c r="P491" s="68" t="s">
        <v>8297</v>
      </c>
    </row>
    <row r="492" spans="7:16">
      <c r="G492">
        <v>49725</v>
      </c>
      <c r="H492">
        <v>15694</v>
      </c>
      <c r="L492">
        <v>14200</v>
      </c>
      <c r="M492">
        <v>48059</v>
      </c>
      <c r="P492" s="68" t="s">
        <v>8298</v>
      </c>
    </row>
    <row r="493" spans="7:16">
      <c r="G493">
        <v>51663</v>
      </c>
      <c r="H493">
        <v>15695</v>
      </c>
      <c r="L493">
        <v>14201</v>
      </c>
      <c r="M493">
        <v>48917</v>
      </c>
      <c r="P493" s="68" t="s">
        <v>8299</v>
      </c>
    </row>
    <row r="494" spans="7:16">
      <c r="G494">
        <v>51301</v>
      </c>
      <c r="H494">
        <v>15697</v>
      </c>
      <c r="L494">
        <v>14202</v>
      </c>
      <c r="M494">
        <v>49725</v>
      </c>
      <c r="P494" s="68" t="s">
        <v>8300</v>
      </c>
    </row>
    <row r="495" spans="7:16">
      <c r="G495">
        <v>57066</v>
      </c>
      <c r="H495">
        <v>15698</v>
      </c>
      <c r="L495">
        <v>14835</v>
      </c>
      <c r="M495">
        <v>51251</v>
      </c>
      <c r="P495" s="68" t="s">
        <v>8301</v>
      </c>
    </row>
    <row r="496" spans="7:16">
      <c r="G496">
        <v>55290</v>
      </c>
      <c r="H496">
        <v>15699</v>
      </c>
      <c r="L496">
        <v>14837</v>
      </c>
      <c r="M496">
        <v>51301</v>
      </c>
      <c r="P496" s="68" t="s">
        <v>8302</v>
      </c>
    </row>
    <row r="497" spans="7:16">
      <c r="G497">
        <v>11508</v>
      </c>
      <c r="H497">
        <v>15702</v>
      </c>
      <c r="L497">
        <v>14960</v>
      </c>
      <c r="M497">
        <v>51663</v>
      </c>
      <c r="P497" s="68" t="s">
        <v>8303</v>
      </c>
    </row>
    <row r="498" spans="7:16">
      <c r="G498">
        <v>15630</v>
      </c>
      <c r="H498">
        <v>15703</v>
      </c>
      <c r="L498">
        <v>146</v>
      </c>
      <c r="M498">
        <v>55290</v>
      </c>
      <c r="P498" s="68" t="s">
        <v>8304</v>
      </c>
    </row>
    <row r="499" spans="7:16">
      <c r="G499">
        <v>17680</v>
      </c>
      <c r="H499">
        <v>15728</v>
      </c>
      <c r="L499">
        <v>1039</v>
      </c>
      <c r="M499">
        <v>57066</v>
      </c>
    </row>
    <row r="500" spans="7:16">
      <c r="G500">
        <v>13546</v>
      </c>
      <c r="H500">
        <v>15740</v>
      </c>
      <c r="L500">
        <v>1040</v>
      </c>
      <c r="M500">
        <v>6737</v>
      </c>
    </row>
    <row r="501" spans="7:16">
      <c r="G501">
        <v>17527</v>
      </c>
      <c r="H501">
        <v>15741</v>
      </c>
      <c r="L501">
        <v>15583</v>
      </c>
      <c r="M501">
        <v>6811</v>
      </c>
    </row>
    <row r="502" spans="7:16">
      <c r="G502">
        <v>16188</v>
      </c>
      <c r="H502">
        <v>15744</v>
      </c>
      <c r="L502">
        <v>15584</v>
      </c>
      <c r="M502">
        <v>6605</v>
      </c>
    </row>
    <row r="503" spans="7:16">
      <c r="G503">
        <v>13270</v>
      </c>
      <c r="H503">
        <v>15745</v>
      </c>
      <c r="L503">
        <v>15585</v>
      </c>
      <c r="M503">
        <v>6796</v>
      </c>
    </row>
    <row r="504" spans="7:16">
      <c r="G504">
        <v>16360</v>
      </c>
      <c r="H504">
        <v>15746</v>
      </c>
      <c r="L504">
        <v>15586</v>
      </c>
      <c r="M504">
        <v>8606</v>
      </c>
    </row>
    <row r="505" spans="7:16">
      <c r="G505">
        <v>15602</v>
      </c>
      <c r="H505">
        <v>15747</v>
      </c>
      <c r="L505">
        <v>15588</v>
      </c>
      <c r="M505">
        <v>9891</v>
      </c>
    </row>
    <row r="506" spans="7:16">
      <c r="G506">
        <v>13380</v>
      </c>
      <c r="H506">
        <v>15749</v>
      </c>
      <c r="L506">
        <v>15589</v>
      </c>
      <c r="M506">
        <v>7747</v>
      </c>
    </row>
    <row r="507" spans="7:16">
      <c r="G507">
        <v>13575</v>
      </c>
      <c r="H507">
        <v>15756</v>
      </c>
      <c r="L507">
        <v>15590</v>
      </c>
      <c r="M507">
        <v>8353</v>
      </c>
    </row>
    <row r="508" spans="7:16">
      <c r="G508">
        <v>9115</v>
      </c>
      <c r="H508">
        <v>15758</v>
      </c>
      <c r="L508">
        <v>15591</v>
      </c>
      <c r="M508">
        <v>8595</v>
      </c>
    </row>
    <row r="509" spans="7:16">
      <c r="G509">
        <v>15850</v>
      </c>
      <c r="H509">
        <v>15759</v>
      </c>
      <c r="L509">
        <v>15593</v>
      </c>
      <c r="M509">
        <v>7721</v>
      </c>
    </row>
    <row r="510" spans="7:16">
      <c r="G510">
        <v>11518</v>
      </c>
      <c r="H510">
        <v>15760</v>
      </c>
      <c r="L510">
        <v>15595</v>
      </c>
      <c r="M510">
        <v>11968</v>
      </c>
    </row>
    <row r="511" spans="7:16">
      <c r="G511">
        <v>9119</v>
      </c>
      <c r="H511">
        <v>15767</v>
      </c>
      <c r="L511">
        <v>15596</v>
      </c>
      <c r="M511">
        <v>10610</v>
      </c>
    </row>
    <row r="512" spans="7:16">
      <c r="G512">
        <v>15972</v>
      </c>
      <c r="H512">
        <v>15768</v>
      </c>
      <c r="L512">
        <v>15597</v>
      </c>
      <c r="M512">
        <v>10185</v>
      </c>
    </row>
    <row r="513" spans="7:13">
      <c r="G513">
        <v>11482</v>
      </c>
      <c r="H513">
        <v>15773</v>
      </c>
      <c r="L513">
        <v>15599</v>
      </c>
      <c r="M513">
        <v>10181</v>
      </c>
    </row>
    <row r="514" spans="7:13">
      <c r="G514">
        <v>15693</v>
      </c>
      <c r="H514">
        <v>15789</v>
      </c>
      <c r="L514">
        <v>15600</v>
      </c>
      <c r="M514">
        <v>10143</v>
      </c>
    </row>
    <row r="515" spans="7:13">
      <c r="G515">
        <v>13651</v>
      </c>
      <c r="H515">
        <v>15790</v>
      </c>
      <c r="L515">
        <v>15601</v>
      </c>
      <c r="M515">
        <v>9703</v>
      </c>
    </row>
    <row r="516" spans="7:13">
      <c r="G516">
        <v>15634</v>
      </c>
      <c r="H516">
        <v>15791</v>
      </c>
      <c r="L516">
        <v>15603</v>
      </c>
      <c r="M516">
        <v>7831</v>
      </c>
    </row>
    <row r="517" spans="7:13">
      <c r="G517">
        <v>17446</v>
      </c>
      <c r="H517">
        <v>15792</v>
      </c>
      <c r="L517">
        <v>15605</v>
      </c>
      <c r="M517">
        <v>7798</v>
      </c>
    </row>
    <row r="518" spans="7:13">
      <c r="G518">
        <v>11541</v>
      </c>
      <c r="H518">
        <v>15793</v>
      </c>
      <c r="L518">
        <v>15608</v>
      </c>
      <c r="M518">
        <v>7221</v>
      </c>
    </row>
    <row r="519" spans="7:13">
      <c r="G519">
        <v>11250</v>
      </c>
      <c r="H519">
        <v>15794</v>
      </c>
      <c r="L519">
        <v>15609</v>
      </c>
      <c r="M519">
        <v>8859</v>
      </c>
    </row>
    <row r="520" spans="7:13">
      <c r="G520">
        <v>18689</v>
      </c>
      <c r="H520">
        <v>15795</v>
      </c>
      <c r="L520">
        <v>15610</v>
      </c>
      <c r="M520">
        <v>7506</v>
      </c>
    </row>
    <row r="521" spans="7:13">
      <c r="G521">
        <v>17685</v>
      </c>
      <c r="H521">
        <v>15796</v>
      </c>
      <c r="L521">
        <v>15611</v>
      </c>
      <c r="M521">
        <v>11981</v>
      </c>
    </row>
    <row r="522" spans="7:13">
      <c r="G522">
        <v>17544</v>
      </c>
      <c r="H522">
        <v>15797</v>
      </c>
      <c r="L522">
        <v>15612</v>
      </c>
      <c r="M522">
        <v>11088</v>
      </c>
    </row>
    <row r="523" spans="7:13">
      <c r="G523">
        <v>17540</v>
      </c>
      <c r="H523">
        <v>15798</v>
      </c>
      <c r="L523">
        <v>15613</v>
      </c>
      <c r="M523">
        <v>11079</v>
      </c>
    </row>
    <row r="524" spans="7:13">
      <c r="G524">
        <v>17475</v>
      </c>
      <c r="H524">
        <v>15811</v>
      </c>
      <c r="L524">
        <v>15615</v>
      </c>
      <c r="M524">
        <v>11154</v>
      </c>
    </row>
    <row r="525" spans="7:13">
      <c r="G525">
        <v>9108</v>
      </c>
      <c r="H525">
        <v>15812</v>
      </c>
      <c r="L525">
        <v>15616</v>
      </c>
      <c r="M525">
        <v>11275</v>
      </c>
    </row>
    <row r="526" spans="7:13">
      <c r="G526">
        <v>13173</v>
      </c>
      <c r="H526">
        <v>15813</v>
      </c>
      <c r="L526">
        <v>15617</v>
      </c>
      <c r="M526">
        <v>10466</v>
      </c>
    </row>
    <row r="527" spans="7:13">
      <c r="G527">
        <v>11355</v>
      </c>
      <c r="H527">
        <v>15814</v>
      </c>
      <c r="L527">
        <v>15619</v>
      </c>
      <c r="M527">
        <v>10487</v>
      </c>
    </row>
    <row r="528" spans="7:13">
      <c r="G528">
        <v>12699</v>
      </c>
      <c r="H528">
        <v>15820</v>
      </c>
      <c r="L528">
        <v>15620</v>
      </c>
      <c r="M528">
        <v>10383</v>
      </c>
    </row>
    <row r="529" spans="7:13">
      <c r="G529">
        <v>10532</v>
      </c>
      <c r="H529">
        <v>15822</v>
      </c>
      <c r="L529">
        <v>15621</v>
      </c>
      <c r="M529">
        <v>10371</v>
      </c>
    </row>
    <row r="530" spans="7:13">
      <c r="G530">
        <v>18098</v>
      </c>
      <c r="H530">
        <v>15823</v>
      </c>
      <c r="L530">
        <v>15622</v>
      </c>
      <c r="M530">
        <v>7578</v>
      </c>
    </row>
    <row r="531" spans="7:13">
      <c r="G531">
        <v>13663</v>
      </c>
      <c r="H531">
        <v>15824</v>
      </c>
      <c r="L531">
        <v>15624</v>
      </c>
      <c r="M531">
        <v>7477</v>
      </c>
    </row>
    <row r="532" spans="7:13">
      <c r="G532">
        <v>15911</v>
      </c>
      <c r="H532">
        <v>15831</v>
      </c>
      <c r="L532">
        <v>15634</v>
      </c>
      <c r="M532">
        <v>11967</v>
      </c>
    </row>
    <row r="533" spans="7:13">
      <c r="G533">
        <v>15767</v>
      </c>
      <c r="H533">
        <v>15834</v>
      </c>
      <c r="L533">
        <v>15636</v>
      </c>
      <c r="M533">
        <v>11731</v>
      </c>
    </row>
    <row r="534" spans="7:13">
      <c r="G534">
        <v>13203</v>
      </c>
      <c r="H534">
        <v>15835</v>
      </c>
      <c r="L534">
        <v>15637</v>
      </c>
      <c r="M534">
        <v>10885</v>
      </c>
    </row>
    <row r="535" spans="7:13">
      <c r="G535">
        <v>17529</v>
      </c>
      <c r="H535">
        <v>15836</v>
      </c>
      <c r="L535">
        <v>15638</v>
      </c>
      <c r="M535">
        <v>11036</v>
      </c>
    </row>
    <row r="536" spans="7:13">
      <c r="G536">
        <v>15843</v>
      </c>
      <c r="H536">
        <v>15837</v>
      </c>
      <c r="L536">
        <v>15639</v>
      </c>
      <c r="M536">
        <v>10967</v>
      </c>
    </row>
    <row r="537" spans="7:13">
      <c r="G537">
        <v>15605</v>
      </c>
      <c r="H537">
        <v>15838</v>
      </c>
      <c r="L537">
        <v>15640</v>
      </c>
      <c r="M537">
        <v>10413</v>
      </c>
    </row>
    <row r="538" spans="7:13">
      <c r="G538">
        <v>13313</v>
      </c>
      <c r="H538">
        <v>15839</v>
      </c>
      <c r="L538">
        <v>15641</v>
      </c>
      <c r="M538">
        <v>8536</v>
      </c>
    </row>
    <row r="539" spans="7:13">
      <c r="G539">
        <v>11494</v>
      </c>
      <c r="H539">
        <v>15840</v>
      </c>
      <c r="L539">
        <v>15657</v>
      </c>
      <c r="M539">
        <v>6880</v>
      </c>
    </row>
    <row r="540" spans="7:13">
      <c r="G540">
        <v>13684</v>
      </c>
      <c r="H540">
        <v>15843</v>
      </c>
      <c r="L540">
        <v>15665</v>
      </c>
      <c r="M540">
        <v>7363</v>
      </c>
    </row>
    <row r="541" spans="7:13">
      <c r="G541">
        <v>11331</v>
      </c>
      <c r="H541">
        <v>15845</v>
      </c>
      <c r="L541">
        <v>15668</v>
      </c>
      <c r="M541">
        <v>7372</v>
      </c>
    </row>
    <row r="542" spans="7:13">
      <c r="G542">
        <v>17744</v>
      </c>
      <c r="H542">
        <v>15848</v>
      </c>
      <c r="L542">
        <v>9703</v>
      </c>
      <c r="M542">
        <v>9434</v>
      </c>
    </row>
    <row r="543" spans="7:13">
      <c r="G543">
        <v>13561</v>
      </c>
      <c r="H543">
        <v>15849</v>
      </c>
      <c r="L543">
        <v>15670</v>
      </c>
      <c r="M543">
        <v>9213</v>
      </c>
    </row>
    <row r="544" spans="7:13">
      <c r="G544">
        <v>15823</v>
      </c>
      <c r="H544">
        <v>15851</v>
      </c>
      <c r="L544">
        <v>15671</v>
      </c>
      <c r="M544">
        <v>11715</v>
      </c>
    </row>
    <row r="545" spans="7:13">
      <c r="G545">
        <v>11388</v>
      </c>
      <c r="H545">
        <v>15853</v>
      </c>
      <c r="L545">
        <v>15672</v>
      </c>
      <c r="M545">
        <v>10240</v>
      </c>
    </row>
    <row r="546" spans="7:13">
      <c r="G546">
        <v>17659</v>
      </c>
      <c r="H546">
        <v>15854</v>
      </c>
      <c r="L546">
        <v>15675</v>
      </c>
      <c r="M546">
        <v>6665</v>
      </c>
    </row>
    <row r="547" spans="7:13">
      <c r="G547">
        <v>17795</v>
      </c>
      <c r="H547">
        <v>15861</v>
      </c>
      <c r="L547">
        <v>15677</v>
      </c>
      <c r="M547">
        <v>10721</v>
      </c>
    </row>
    <row r="548" spans="7:13">
      <c r="G548">
        <v>13475</v>
      </c>
      <c r="H548">
        <v>15867</v>
      </c>
      <c r="L548">
        <v>15678</v>
      </c>
      <c r="M548">
        <v>8462</v>
      </c>
    </row>
    <row r="549" spans="7:13">
      <c r="G549">
        <v>11391</v>
      </c>
      <c r="H549">
        <v>15868</v>
      </c>
      <c r="L549">
        <v>15683</v>
      </c>
      <c r="M549">
        <v>8704</v>
      </c>
    </row>
    <row r="550" spans="7:13">
      <c r="G550">
        <v>9172</v>
      </c>
      <c r="H550">
        <v>15873</v>
      </c>
      <c r="L550">
        <v>15684</v>
      </c>
      <c r="M550">
        <v>8724</v>
      </c>
    </row>
    <row r="551" spans="7:13">
      <c r="G551">
        <v>15928</v>
      </c>
      <c r="H551">
        <v>15874</v>
      </c>
      <c r="L551">
        <v>15685</v>
      </c>
      <c r="M551">
        <v>11939</v>
      </c>
    </row>
    <row r="552" spans="7:13">
      <c r="G552">
        <v>12354</v>
      </c>
      <c r="H552">
        <v>15875</v>
      </c>
      <c r="L552">
        <v>15686</v>
      </c>
      <c r="M552">
        <v>11757</v>
      </c>
    </row>
    <row r="553" spans="7:13">
      <c r="G553">
        <v>17512</v>
      </c>
      <c r="H553">
        <v>15876</v>
      </c>
      <c r="L553">
        <v>15692</v>
      </c>
      <c r="M553">
        <v>10874</v>
      </c>
    </row>
    <row r="554" spans="7:13">
      <c r="G554">
        <v>13706</v>
      </c>
      <c r="H554">
        <v>15877</v>
      </c>
      <c r="L554">
        <v>15694</v>
      </c>
      <c r="M554">
        <v>10895</v>
      </c>
    </row>
    <row r="555" spans="7:13">
      <c r="G555">
        <v>11304</v>
      </c>
      <c r="H555">
        <v>15883</v>
      </c>
      <c r="L555">
        <v>15695</v>
      </c>
      <c r="M555">
        <v>10640</v>
      </c>
    </row>
    <row r="556" spans="7:13">
      <c r="G556">
        <v>17530</v>
      </c>
      <c r="H556">
        <v>15886</v>
      </c>
      <c r="L556">
        <v>15697</v>
      </c>
      <c r="M556">
        <v>9439</v>
      </c>
    </row>
    <row r="557" spans="7:13">
      <c r="G557">
        <v>15847</v>
      </c>
      <c r="H557">
        <v>15887</v>
      </c>
      <c r="L557">
        <v>15698</v>
      </c>
      <c r="M557">
        <v>9472</v>
      </c>
    </row>
    <row r="558" spans="7:13">
      <c r="G558">
        <v>13577</v>
      </c>
      <c r="H558">
        <v>15888</v>
      </c>
      <c r="L558">
        <v>15699</v>
      </c>
      <c r="M558">
        <v>9241</v>
      </c>
    </row>
    <row r="559" spans="7:13">
      <c r="G559">
        <v>11522</v>
      </c>
      <c r="H559">
        <v>15890</v>
      </c>
      <c r="L559">
        <v>15702</v>
      </c>
      <c r="M559">
        <v>11774</v>
      </c>
    </row>
    <row r="560" spans="7:13">
      <c r="G560">
        <v>17700</v>
      </c>
      <c r="H560">
        <v>15894</v>
      </c>
      <c r="L560">
        <v>15703</v>
      </c>
      <c r="M560">
        <v>11295</v>
      </c>
    </row>
    <row r="561" spans="7:13">
      <c r="G561">
        <v>15738</v>
      </c>
      <c r="H561">
        <v>15896</v>
      </c>
      <c r="L561">
        <v>15728</v>
      </c>
      <c r="M561">
        <v>11454</v>
      </c>
    </row>
    <row r="562" spans="7:13">
      <c r="G562">
        <v>11325</v>
      </c>
      <c r="H562">
        <v>15898</v>
      </c>
      <c r="L562">
        <v>197</v>
      </c>
      <c r="M562">
        <v>10619</v>
      </c>
    </row>
    <row r="563" spans="7:13">
      <c r="G563">
        <v>17674</v>
      </c>
      <c r="H563">
        <v>15901</v>
      </c>
      <c r="L563">
        <v>198</v>
      </c>
      <c r="M563">
        <v>10518</v>
      </c>
    </row>
    <row r="564" spans="7:13">
      <c r="G564">
        <v>15739</v>
      </c>
      <c r="H564">
        <v>15902</v>
      </c>
      <c r="L564">
        <v>308</v>
      </c>
      <c r="M564">
        <v>10148</v>
      </c>
    </row>
    <row r="565" spans="7:13">
      <c r="G565">
        <v>11326</v>
      </c>
      <c r="H565">
        <v>15903</v>
      </c>
      <c r="L565">
        <v>495</v>
      </c>
      <c r="M565">
        <v>8410</v>
      </c>
    </row>
    <row r="566" spans="7:13">
      <c r="G566">
        <v>14836</v>
      </c>
      <c r="H566">
        <v>15907</v>
      </c>
      <c r="L566">
        <v>1052</v>
      </c>
      <c r="M566">
        <v>7799</v>
      </c>
    </row>
    <row r="567" spans="7:13">
      <c r="G567">
        <v>15683</v>
      </c>
      <c r="H567">
        <v>15908</v>
      </c>
      <c r="L567">
        <v>9735</v>
      </c>
      <c r="M567">
        <v>8716</v>
      </c>
    </row>
    <row r="568" spans="7:13">
      <c r="G568">
        <v>13453</v>
      </c>
      <c r="H568">
        <v>15909</v>
      </c>
      <c r="L568">
        <v>15740</v>
      </c>
      <c r="M568">
        <v>9466</v>
      </c>
    </row>
    <row r="569" spans="7:13">
      <c r="G569">
        <v>10158</v>
      </c>
      <c r="H569">
        <v>15910</v>
      </c>
      <c r="L569">
        <v>15741</v>
      </c>
      <c r="M569">
        <v>8844</v>
      </c>
    </row>
    <row r="570" spans="7:13">
      <c r="G570">
        <v>16671</v>
      </c>
      <c r="H570">
        <v>15911</v>
      </c>
      <c r="L570">
        <v>15744</v>
      </c>
      <c r="M570">
        <v>11374</v>
      </c>
    </row>
    <row r="571" spans="7:13">
      <c r="G571">
        <v>15934</v>
      </c>
      <c r="H571">
        <v>15924</v>
      </c>
      <c r="L571">
        <v>15745</v>
      </c>
      <c r="M571">
        <v>10851</v>
      </c>
    </row>
    <row r="572" spans="7:13">
      <c r="G572">
        <v>12352</v>
      </c>
      <c r="H572">
        <v>15925</v>
      </c>
      <c r="L572">
        <v>15746</v>
      </c>
      <c r="M572">
        <v>11429</v>
      </c>
    </row>
    <row r="573" spans="7:13">
      <c r="G573">
        <v>17788</v>
      </c>
      <c r="H573">
        <v>15926</v>
      </c>
      <c r="L573">
        <v>15747</v>
      </c>
      <c r="M573">
        <v>10946</v>
      </c>
    </row>
    <row r="574" spans="7:13">
      <c r="G574">
        <v>13704</v>
      </c>
      <c r="H574">
        <v>15929</v>
      </c>
      <c r="L574">
        <v>15749</v>
      </c>
      <c r="M574">
        <v>10472</v>
      </c>
    </row>
    <row r="575" spans="7:13">
      <c r="G575">
        <v>12350</v>
      </c>
      <c r="H575">
        <v>15971</v>
      </c>
      <c r="L575">
        <v>15756</v>
      </c>
      <c r="M575">
        <v>10008</v>
      </c>
    </row>
    <row r="576" spans="7:13">
      <c r="G576">
        <v>9171</v>
      </c>
      <c r="H576">
        <v>15989</v>
      </c>
      <c r="L576">
        <v>15758</v>
      </c>
      <c r="M576">
        <v>9735</v>
      </c>
    </row>
    <row r="577" spans="7:13">
      <c r="G577">
        <v>17791</v>
      </c>
      <c r="H577">
        <v>16083</v>
      </c>
      <c r="L577">
        <v>15759</v>
      </c>
      <c r="M577">
        <v>7052</v>
      </c>
    </row>
    <row r="578" spans="7:13">
      <c r="G578">
        <v>15725</v>
      </c>
      <c r="H578">
        <v>16361</v>
      </c>
      <c r="L578">
        <v>15760</v>
      </c>
      <c r="M578">
        <v>10723</v>
      </c>
    </row>
    <row r="579" spans="7:13">
      <c r="G579">
        <v>15726</v>
      </c>
      <c r="H579">
        <v>16372</v>
      </c>
      <c r="L579">
        <v>15767</v>
      </c>
      <c r="M579">
        <v>10077</v>
      </c>
    </row>
    <row r="580" spans="7:13">
      <c r="G580">
        <v>17648</v>
      </c>
      <c r="H580">
        <v>16377</v>
      </c>
      <c r="L580">
        <v>15768</v>
      </c>
      <c r="M580">
        <v>8043</v>
      </c>
    </row>
    <row r="581" spans="7:13">
      <c r="G581">
        <v>13208</v>
      </c>
      <c r="H581">
        <v>16756</v>
      </c>
      <c r="L581">
        <v>15773</v>
      </c>
      <c r="M581">
        <v>8077</v>
      </c>
    </row>
    <row r="582" spans="7:13">
      <c r="G582">
        <v>15816</v>
      </c>
      <c r="H582">
        <v>16757</v>
      </c>
      <c r="L582">
        <v>15789</v>
      </c>
      <c r="M582">
        <v>8682</v>
      </c>
    </row>
    <row r="583" spans="7:13">
      <c r="G583">
        <v>15788</v>
      </c>
      <c r="H583">
        <v>16919</v>
      </c>
      <c r="L583">
        <v>15790</v>
      </c>
      <c r="M583">
        <v>8688</v>
      </c>
    </row>
    <row r="584" spans="7:13">
      <c r="G584">
        <v>17387</v>
      </c>
      <c r="H584">
        <v>17386</v>
      </c>
      <c r="L584">
        <v>15791</v>
      </c>
      <c r="M584">
        <v>7502</v>
      </c>
    </row>
    <row r="585" spans="7:13">
      <c r="G585">
        <v>11420</v>
      </c>
      <c r="H585">
        <v>17431</v>
      </c>
      <c r="L585">
        <v>15792</v>
      </c>
      <c r="M585">
        <v>11106</v>
      </c>
    </row>
    <row r="586" spans="7:13">
      <c r="G586">
        <v>10812</v>
      </c>
      <c r="H586">
        <v>17436</v>
      </c>
      <c r="L586">
        <v>15793</v>
      </c>
      <c r="M586">
        <v>11253</v>
      </c>
    </row>
    <row r="587" spans="7:13">
      <c r="G587">
        <v>17601</v>
      </c>
      <c r="H587">
        <v>17439</v>
      </c>
      <c r="L587">
        <v>15794</v>
      </c>
      <c r="M587">
        <v>6890</v>
      </c>
    </row>
    <row r="588" spans="7:13">
      <c r="G588">
        <v>14959</v>
      </c>
      <c r="H588">
        <v>17440</v>
      </c>
      <c r="L588">
        <v>15795</v>
      </c>
      <c r="M588">
        <v>12779</v>
      </c>
    </row>
    <row r="589" spans="7:13">
      <c r="G589">
        <v>13510</v>
      </c>
      <c r="H589">
        <v>17441</v>
      </c>
      <c r="L589">
        <v>15796</v>
      </c>
      <c r="M589">
        <v>12765</v>
      </c>
    </row>
    <row r="590" spans="7:13">
      <c r="G590">
        <v>17732</v>
      </c>
      <c r="H590">
        <v>17446</v>
      </c>
      <c r="L590">
        <v>15797</v>
      </c>
      <c r="M590">
        <v>12828</v>
      </c>
    </row>
    <row r="591" spans="7:13">
      <c r="G591">
        <v>15766</v>
      </c>
      <c r="H591">
        <v>17448</v>
      </c>
      <c r="L591">
        <v>15798</v>
      </c>
      <c r="M591">
        <v>12862</v>
      </c>
    </row>
    <row r="592" spans="7:13">
      <c r="G592">
        <v>11828</v>
      </c>
      <c r="H592">
        <v>17450</v>
      </c>
      <c r="L592">
        <v>205</v>
      </c>
      <c r="M592">
        <v>12741</v>
      </c>
    </row>
    <row r="593" spans="7:13">
      <c r="G593">
        <v>15727</v>
      </c>
      <c r="H593">
        <v>17454</v>
      </c>
      <c r="L593">
        <v>9891</v>
      </c>
      <c r="M593">
        <v>12427</v>
      </c>
    </row>
    <row r="594" spans="7:13">
      <c r="G594">
        <v>15863</v>
      </c>
      <c r="H594">
        <v>17455</v>
      </c>
      <c r="L594">
        <v>10008</v>
      </c>
      <c r="M594">
        <v>13033</v>
      </c>
    </row>
    <row r="595" spans="7:13">
      <c r="G595">
        <v>11299</v>
      </c>
      <c r="H595">
        <v>17463</v>
      </c>
      <c r="L595">
        <v>10077</v>
      </c>
      <c r="M595">
        <v>13023</v>
      </c>
    </row>
    <row r="596" spans="7:13">
      <c r="G596">
        <v>13480</v>
      </c>
      <c r="H596">
        <v>17464</v>
      </c>
      <c r="L596">
        <v>10143</v>
      </c>
      <c r="M596">
        <v>11508</v>
      </c>
    </row>
    <row r="597" spans="7:13">
      <c r="G597">
        <v>15769</v>
      </c>
      <c r="H597">
        <v>17471</v>
      </c>
      <c r="L597">
        <v>10148</v>
      </c>
      <c r="M597">
        <v>15630</v>
      </c>
    </row>
    <row r="598" spans="7:13">
      <c r="G598">
        <v>17597</v>
      </c>
      <c r="H598">
        <v>17472</v>
      </c>
      <c r="L598">
        <v>15811</v>
      </c>
      <c r="M598">
        <v>17680</v>
      </c>
    </row>
    <row r="599" spans="7:13">
      <c r="G599">
        <v>13536</v>
      </c>
      <c r="H599">
        <v>17475</v>
      </c>
      <c r="L599">
        <v>15812</v>
      </c>
      <c r="M599">
        <v>13546</v>
      </c>
    </row>
    <row r="600" spans="7:13">
      <c r="G600">
        <v>17724</v>
      </c>
      <c r="H600">
        <v>17479</v>
      </c>
      <c r="L600">
        <v>15813</v>
      </c>
      <c r="M600">
        <v>17527</v>
      </c>
    </row>
    <row r="601" spans="7:13">
      <c r="G601">
        <v>15799</v>
      </c>
      <c r="H601">
        <v>17480</v>
      </c>
      <c r="L601">
        <v>15814</v>
      </c>
      <c r="M601">
        <v>16188</v>
      </c>
    </row>
    <row r="602" spans="7:13">
      <c r="G602">
        <v>13511</v>
      </c>
      <c r="H602">
        <v>17484</v>
      </c>
      <c r="L602">
        <v>15820</v>
      </c>
      <c r="M602">
        <v>13270</v>
      </c>
    </row>
    <row r="603" spans="7:13">
      <c r="G603">
        <v>17599</v>
      </c>
      <c r="H603">
        <v>17485</v>
      </c>
      <c r="L603">
        <v>15822</v>
      </c>
      <c r="M603">
        <v>2658</v>
      </c>
    </row>
    <row r="604" spans="7:13">
      <c r="G604">
        <v>16009</v>
      </c>
      <c r="H604">
        <v>17486</v>
      </c>
      <c r="L604">
        <v>15823</v>
      </c>
      <c r="M604">
        <v>16360</v>
      </c>
    </row>
    <row r="605" spans="7:13">
      <c r="G605">
        <v>15680</v>
      </c>
      <c r="H605">
        <v>17488</v>
      </c>
      <c r="L605">
        <v>15824</v>
      </c>
      <c r="M605">
        <v>15602</v>
      </c>
    </row>
    <row r="606" spans="7:13">
      <c r="G606">
        <v>11780</v>
      </c>
      <c r="H606">
        <v>17490</v>
      </c>
      <c r="L606">
        <v>15831</v>
      </c>
      <c r="M606">
        <v>13380</v>
      </c>
    </row>
    <row r="607" spans="7:13">
      <c r="G607">
        <v>8619</v>
      </c>
      <c r="H607">
        <v>17491</v>
      </c>
      <c r="L607">
        <v>15834</v>
      </c>
      <c r="M607">
        <v>13575</v>
      </c>
    </row>
    <row r="608" spans="7:13">
      <c r="G608">
        <v>6675</v>
      </c>
      <c r="H608">
        <v>17493</v>
      </c>
      <c r="L608">
        <v>15835</v>
      </c>
      <c r="M608">
        <v>9115</v>
      </c>
    </row>
    <row r="609" spans="7:13">
      <c r="G609">
        <v>3769</v>
      </c>
      <c r="H609">
        <v>17496</v>
      </c>
      <c r="L609">
        <v>15836</v>
      </c>
      <c r="M609">
        <v>15850</v>
      </c>
    </row>
    <row r="610" spans="7:13">
      <c r="G610">
        <v>4075</v>
      </c>
      <c r="H610">
        <v>17500</v>
      </c>
      <c r="L610">
        <v>15837</v>
      </c>
      <c r="M610">
        <v>11518</v>
      </c>
    </row>
    <row r="611" spans="7:13">
      <c r="G611">
        <v>2975</v>
      </c>
      <c r="H611">
        <v>17501</v>
      </c>
      <c r="L611">
        <v>15838</v>
      </c>
      <c r="M611">
        <v>484</v>
      </c>
    </row>
    <row r="612" spans="7:13">
      <c r="G612">
        <v>17672</v>
      </c>
      <c r="H612">
        <v>17502</v>
      </c>
      <c r="L612">
        <v>15839</v>
      </c>
      <c r="M612">
        <v>9119</v>
      </c>
    </row>
    <row r="613" spans="7:13">
      <c r="G613">
        <v>15628</v>
      </c>
      <c r="H613">
        <v>17509</v>
      </c>
      <c r="L613">
        <v>15840</v>
      </c>
      <c r="M613">
        <v>15972</v>
      </c>
    </row>
    <row r="614" spans="7:13">
      <c r="G614">
        <v>13545</v>
      </c>
      <c r="H614">
        <v>17510</v>
      </c>
      <c r="L614">
        <v>15843</v>
      </c>
      <c r="M614">
        <v>11482</v>
      </c>
    </row>
    <row r="615" spans="7:13">
      <c r="G615">
        <v>15704</v>
      </c>
      <c r="H615">
        <v>17511</v>
      </c>
      <c r="L615">
        <v>15845</v>
      </c>
      <c r="M615">
        <v>15693</v>
      </c>
    </row>
    <row r="616" spans="7:13">
      <c r="G616">
        <v>15879</v>
      </c>
      <c r="H616">
        <v>17519</v>
      </c>
      <c r="L616">
        <v>15848</v>
      </c>
      <c r="M616">
        <v>13651</v>
      </c>
    </row>
    <row r="617" spans="7:13">
      <c r="G617">
        <v>9152</v>
      </c>
      <c r="H617">
        <v>17521</v>
      </c>
      <c r="L617">
        <v>15849</v>
      </c>
      <c r="M617">
        <v>15634</v>
      </c>
    </row>
    <row r="618" spans="7:13">
      <c r="G618">
        <v>10570</v>
      </c>
      <c r="H618">
        <v>17523</v>
      </c>
      <c r="L618">
        <v>15851</v>
      </c>
      <c r="M618">
        <v>17446</v>
      </c>
    </row>
    <row r="619" spans="7:13">
      <c r="G619">
        <v>11254</v>
      </c>
      <c r="H619">
        <v>17525</v>
      </c>
      <c r="L619">
        <v>15853</v>
      </c>
      <c r="M619">
        <v>11541</v>
      </c>
    </row>
    <row r="620" spans="7:13">
      <c r="G620">
        <v>17678</v>
      </c>
      <c r="H620">
        <v>17528</v>
      </c>
      <c r="L620">
        <v>15854</v>
      </c>
      <c r="M620">
        <v>11250</v>
      </c>
    </row>
    <row r="621" spans="7:13">
      <c r="G621">
        <v>15828</v>
      </c>
      <c r="H621">
        <v>17529</v>
      </c>
      <c r="L621">
        <v>15861</v>
      </c>
      <c r="M621">
        <v>18689</v>
      </c>
    </row>
    <row r="622" spans="7:13">
      <c r="G622">
        <v>13478</v>
      </c>
      <c r="H622">
        <v>17530</v>
      </c>
      <c r="L622">
        <v>15867</v>
      </c>
      <c r="M622">
        <v>17685</v>
      </c>
    </row>
    <row r="623" spans="7:13">
      <c r="G623">
        <v>9149</v>
      </c>
      <c r="H623">
        <v>17537</v>
      </c>
      <c r="L623">
        <v>15868</v>
      </c>
      <c r="M623">
        <v>17544</v>
      </c>
    </row>
    <row r="624" spans="7:13">
      <c r="G624">
        <v>2833</v>
      </c>
      <c r="H624">
        <v>17540</v>
      </c>
      <c r="L624">
        <v>512</v>
      </c>
      <c r="M624">
        <v>17540</v>
      </c>
    </row>
    <row r="625" spans="7:13">
      <c r="G625">
        <v>2896</v>
      </c>
      <c r="H625">
        <v>17544</v>
      </c>
      <c r="L625">
        <v>10181</v>
      </c>
      <c r="M625">
        <v>17475</v>
      </c>
    </row>
    <row r="626" spans="7:13">
      <c r="G626">
        <v>6810</v>
      </c>
      <c r="H626">
        <v>17611</v>
      </c>
      <c r="L626">
        <v>10185</v>
      </c>
      <c r="M626">
        <v>9108</v>
      </c>
    </row>
    <row r="627" spans="7:13">
      <c r="G627">
        <v>6709</v>
      </c>
      <c r="H627">
        <v>17612</v>
      </c>
      <c r="L627">
        <v>10240</v>
      </c>
      <c r="M627">
        <v>13173</v>
      </c>
    </row>
    <row r="628" spans="7:13">
      <c r="G628">
        <v>2898</v>
      </c>
      <c r="H628">
        <v>17613</v>
      </c>
      <c r="L628">
        <v>15873</v>
      </c>
      <c r="M628">
        <v>11355</v>
      </c>
    </row>
    <row r="629" spans="7:13">
      <c r="G629">
        <v>9017</v>
      </c>
      <c r="H629">
        <v>17636</v>
      </c>
      <c r="L629">
        <v>15874</v>
      </c>
      <c r="M629">
        <v>12699</v>
      </c>
    </row>
    <row r="630" spans="7:13">
      <c r="G630">
        <v>13735</v>
      </c>
      <c r="H630">
        <v>17639</v>
      </c>
      <c r="L630">
        <v>15875</v>
      </c>
      <c r="M630">
        <v>10532</v>
      </c>
    </row>
    <row r="631" spans="7:13">
      <c r="G631">
        <v>13348</v>
      </c>
      <c r="H631">
        <v>17645</v>
      </c>
      <c r="L631">
        <v>15876</v>
      </c>
      <c r="M631">
        <v>18098</v>
      </c>
    </row>
    <row r="632" spans="7:13">
      <c r="G632">
        <v>17632</v>
      </c>
      <c r="H632">
        <v>17647</v>
      </c>
      <c r="L632">
        <v>15877</v>
      </c>
      <c r="M632">
        <v>13663</v>
      </c>
    </row>
    <row r="633" spans="7:13">
      <c r="G633">
        <v>18099</v>
      </c>
      <c r="H633">
        <v>17649</v>
      </c>
      <c r="L633">
        <v>15883</v>
      </c>
      <c r="M633">
        <v>15911</v>
      </c>
    </row>
    <row r="634" spans="7:13">
      <c r="G634">
        <v>12698</v>
      </c>
      <c r="H634">
        <v>17650</v>
      </c>
      <c r="L634">
        <v>15886</v>
      </c>
      <c r="M634">
        <v>15767</v>
      </c>
    </row>
    <row r="635" spans="7:13">
      <c r="G635">
        <v>11381</v>
      </c>
      <c r="H635">
        <v>17652</v>
      </c>
      <c r="L635">
        <v>15887</v>
      </c>
      <c r="M635">
        <v>13203</v>
      </c>
    </row>
    <row r="636" spans="7:13">
      <c r="G636">
        <v>9147</v>
      </c>
      <c r="H636">
        <v>17653</v>
      </c>
      <c r="L636">
        <v>15888</v>
      </c>
      <c r="M636">
        <v>17529</v>
      </c>
    </row>
    <row r="637" spans="7:13">
      <c r="G637">
        <v>11492</v>
      </c>
      <c r="H637">
        <v>17654</v>
      </c>
      <c r="L637">
        <v>15890</v>
      </c>
      <c r="M637">
        <v>15843</v>
      </c>
    </row>
    <row r="638" spans="7:13">
      <c r="G638">
        <v>17688</v>
      </c>
      <c r="H638">
        <v>17655</v>
      </c>
      <c r="L638">
        <v>15894</v>
      </c>
      <c r="M638">
        <v>15605</v>
      </c>
    </row>
    <row r="639" spans="7:13">
      <c r="G639">
        <v>13574</v>
      </c>
      <c r="H639">
        <v>17656</v>
      </c>
      <c r="L639">
        <v>15896</v>
      </c>
      <c r="M639">
        <v>13313</v>
      </c>
    </row>
    <row r="640" spans="7:13">
      <c r="G640">
        <v>15849</v>
      </c>
      <c r="H640">
        <v>17657</v>
      </c>
      <c r="L640">
        <v>15898</v>
      </c>
      <c r="M640">
        <v>11494</v>
      </c>
    </row>
    <row r="641" spans="7:13">
      <c r="G641">
        <v>14194</v>
      </c>
      <c r="H641">
        <v>17659</v>
      </c>
      <c r="L641">
        <v>15901</v>
      </c>
      <c r="M641">
        <v>13684</v>
      </c>
    </row>
    <row r="642" spans="7:13">
      <c r="G642">
        <v>11477</v>
      </c>
      <c r="H642">
        <v>17664</v>
      </c>
      <c r="L642">
        <v>15902</v>
      </c>
      <c r="M642">
        <v>11331</v>
      </c>
    </row>
    <row r="643" spans="7:13">
      <c r="G643">
        <v>15868</v>
      </c>
      <c r="H643">
        <v>17666</v>
      </c>
      <c r="L643">
        <v>15903</v>
      </c>
      <c r="M643">
        <v>17744</v>
      </c>
    </row>
    <row r="644" spans="7:13">
      <c r="G644">
        <v>11537</v>
      </c>
      <c r="H644">
        <v>17667</v>
      </c>
      <c r="L644">
        <v>15907</v>
      </c>
      <c r="M644">
        <v>13561</v>
      </c>
    </row>
    <row r="645" spans="7:13">
      <c r="G645">
        <v>13524</v>
      </c>
      <c r="H645">
        <v>17673</v>
      </c>
      <c r="L645">
        <v>15908</v>
      </c>
      <c r="M645">
        <v>15823</v>
      </c>
    </row>
    <row r="646" spans="7:13">
      <c r="G646">
        <v>15929</v>
      </c>
      <c r="H646">
        <v>17685</v>
      </c>
      <c r="L646">
        <v>15909</v>
      </c>
      <c r="M646">
        <v>11388</v>
      </c>
    </row>
    <row r="647" spans="7:13">
      <c r="G647">
        <v>17793</v>
      </c>
      <c r="H647">
        <v>17688</v>
      </c>
      <c r="L647">
        <v>15910</v>
      </c>
      <c r="M647">
        <v>17659</v>
      </c>
    </row>
    <row r="648" spans="7:13">
      <c r="G648">
        <v>13723</v>
      </c>
      <c r="H648">
        <v>17697</v>
      </c>
      <c r="L648">
        <v>15911</v>
      </c>
      <c r="M648">
        <v>17795</v>
      </c>
    </row>
    <row r="649" spans="7:13">
      <c r="G649">
        <v>12347</v>
      </c>
      <c r="H649">
        <v>17698</v>
      </c>
      <c r="L649">
        <v>15924</v>
      </c>
      <c r="M649">
        <v>13475</v>
      </c>
    </row>
    <row r="650" spans="7:13">
      <c r="G650">
        <v>13708</v>
      </c>
      <c r="H650">
        <v>17699</v>
      </c>
      <c r="L650">
        <v>15925</v>
      </c>
      <c r="M650">
        <v>11391</v>
      </c>
    </row>
    <row r="651" spans="7:13">
      <c r="G651">
        <v>13300</v>
      </c>
      <c r="H651">
        <v>17701</v>
      </c>
      <c r="L651">
        <v>15926</v>
      </c>
      <c r="M651">
        <v>9172</v>
      </c>
    </row>
    <row r="652" spans="7:13">
      <c r="G652">
        <v>17787</v>
      </c>
      <c r="H652">
        <v>17706</v>
      </c>
      <c r="L652">
        <v>15929</v>
      </c>
      <c r="M652">
        <v>15928</v>
      </c>
    </row>
    <row r="653" spans="7:13">
      <c r="G653">
        <v>15926</v>
      </c>
      <c r="H653">
        <v>17716</v>
      </c>
      <c r="L653">
        <v>10371</v>
      </c>
      <c r="M653">
        <v>12354</v>
      </c>
    </row>
    <row r="654" spans="7:13">
      <c r="G654">
        <v>13703</v>
      </c>
      <c r="H654">
        <v>17722</v>
      </c>
      <c r="L654">
        <v>10383</v>
      </c>
      <c r="M654">
        <v>17512</v>
      </c>
    </row>
    <row r="655" spans="7:13">
      <c r="G655">
        <v>9174</v>
      </c>
      <c r="H655">
        <v>17723</v>
      </c>
      <c r="L655">
        <v>10413</v>
      </c>
      <c r="M655">
        <v>13706</v>
      </c>
    </row>
    <row r="656" spans="7:13">
      <c r="G656">
        <v>13702</v>
      </c>
      <c r="H656">
        <v>17726</v>
      </c>
      <c r="L656">
        <v>10466</v>
      </c>
      <c r="M656">
        <v>11304</v>
      </c>
    </row>
    <row r="657" spans="7:13">
      <c r="G657">
        <v>12351</v>
      </c>
      <c r="H657">
        <v>17727</v>
      </c>
      <c r="L657">
        <v>10472</v>
      </c>
      <c r="M657">
        <v>17530</v>
      </c>
    </row>
    <row r="658" spans="7:13">
      <c r="G658">
        <v>17790</v>
      </c>
      <c r="H658">
        <v>17731</v>
      </c>
      <c r="L658">
        <v>15971</v>
      </c>
      <c r="M658">
        <v>15847</v>
      </c>
    </row>
    <row r="659" spans="7:13">
      <c r="G659">
        <v>15924</v>
      </c>
      <c r="H659">
        <v>17735</v>
      </c>
      <c r="L659">
        <v>15989</v>
      </c>
      <c r="M659">
        <v>13577</v>
      </c>
    </row>
    <row r="660" spans="7:13">
      <c r="G660">
        <v>9180</v>
      </c>
      <c r="H660">
        <v>17736</v>
      </c>
      <c r="L660">
        <v>16083</v>
      </c>
      <c r="M660">
        <v>11522</v>
      </c>
    </row>
    <row r="661" spans="7:13">
      <c r="G661">
        <v>13429</v>
      </c>
      <c r="H661">
        <v>17737</v>
      </c>
      <c r="L661">
        <v>16361</v>
      </c>
      <c r="M661">
        <v>17700</v>
      </c>
    </row>
    <row r="662" spans="7:13">
      <c r="G662">
        <v>17698</v>
      </c>
      <c r="H662">
        <v>17743</v>
      </c>
      <c r="L662">
        <v>16372</v>
      </c>
      <c r="M662">
        <v>493</v>
      </c>
    </row>
    <row r="663" spans="7:13">
      <c r="G663">
        <v>15848</v>
      </c>
      <c r="H663">
        <v>17744</v>
      </c>
      <c r="L663">
        <v>16377</v>
      </c>
      <c r="M663">
        <v>450</v>
      </c>
    </row>
    <row r="664" spans="7:13">
      <c r="G664">
        <v>13576</v>
      </c>
      <c r="H664">
        <v>17746</v>
      </c>
      <c r="L664">
        <v>16756</v>
      </c>
      <c r="M664">
        <v>15738</v>
      </c>
    </row>
    <row r="665" spans="7:13">
      <c r="G665">
        <v>11337</v>
      </c>
      <c r="H665">
        <v>17747</v>
      </c>
      <c r="L665">
        <v>16757</v>
      </c>
      <c r="M665">
        <v>11325</v>
      </c>
    </row>
    <row r="666" spans="7:13">
      <c r="G666">
        <v>15789</v>
      </c>
      <c r="H666">
        <v>17750</v>
      </c>
      <c r="L666">
        <v>16919</v>
      </c>
      <c r="M666">
        <v>17674</v>
      </c>
    </row>
    <row r="667" spans="7:13">
      <c r="G667">
        <v>11422</v>
      </c>
      <c r="H667">
        <v>17757</v>
      </c>
      <c r="L667">
        <v>17386</v>
      </c>
      <c r="M667">
        <v>15739</v>
      </c>
    </row>
    <row r="668" spans="7:13">
      <c r="G668">
        <v>13509</v>
      </c>
      <c r="H668">
        <v>17758</v>
      </c>
      <c r="L668">
        <v>17431</v>
      </c>
      <c r="M668">
        <v>11326</v>
      </c>
    </row>
    <row r="669" spans="7:13">
      <c r="G669">
        <v>15702</v>
      </c>
      <c r="H669">
        <v>17759</v>
      </c>
      <c r="L669">
        <v>10487</v>
      </c>
      <c r="M669">
        <v>14836</v>
      </c>
    </row>
    <row r="670" spans="7:13">
      <c r="G670">
        <v>11241</v>
      </c>
      <c r="H670">
        <v>17761</v>
      </c>
      <c r="L670">
        <v>10518</v>
      </c>
      <c r="M670">
        <v>15683</v>
      </c>
    </row>
    <row r="671" spans="7:13">
      <c r="G671">
        <v>721</v>
      </c>
      <c r="H671">
        <v>17762</v>
      </c>
      <c r="L671">
        <v>10610</v>
      </c>
      <c r="M671">
        <v>13453</v>
      </c>
    </row>
    <row r="672" spans="7:13">
      <c r="G672">
        <v>15657</v>
      </c>
      <c r="H672">
        <v>17767</v>
      </c>
      <c r="L672">
        <v>10619</v>
      </c>
      <c r="M672">
        <v>526</v>
      </c>
    </row>
    <row r="673" spans="7:13">
      <c r="G673">
        <v>13301</v>
      </c>
      <c r="H673">
        <v>17783</v>
      </c>
      <c r="L673">
        <v>10640</v>
      </c>
      <c r="M673">
        <v>10158</v>
      </c>
    </row>
    <row r="674" spans="7:13">
      <c r="G674">
        <v>17472</v>
      </c>
      <c r="H674">
        <v>17784</v>
      </c>
      <c r="L674">
        <v>17436</v>
      </c>
      <c r="M674">
        <v>16671</v>
      </c>
    </row>
    <row r="675" spans="7:13">
      <c r="G675">
        <v>9114</v>
      </c>
      <c r="H675">
        <v>17787</v>
      </c>
      <c r="L675">
        <v>17439</v>
      </c>
      <c r="M675">
        <v>15934</v>
      </c>
    </row>
    <row r="676" spans="7:13">
      <c r="G676">
        <v>17699</v>
      </c>
      <c r="H676">
        <v>17788</v>
      </c>
      <c r="L676">
        <v>17440</v>
      </c>
      <c r="M676">
        <v>414</v>
      </c>
    </row>
    <row r="677" spans="7:13">
      <c r="G677">
        <v>11517</v>
      </c>
      <c r="H677">
        <v>17789</v>
      </c>
      <c r="L677">
        <v>17441</v>
      </c>
      <c r="M677">
        <v>495</v>
      </c>
    </row>
    <row r="678" spans="7:13">
      <c r="G678">
        <v>11262</v>
      </c>
      <c r="H678">
        <v>17790</v>
      </c>
      <c r="L678">
        <v>17446</v>
      </c>
      <c r="M678">
        <v>12352</v>
      </c>
    </row>
    <row r="679" spans="7:13">
      <c r="G679">
        <v>15851</v>
      </c>
      <c r="H679">
        <v>17792</v>
      </c>
      <c r="L679">
        <v>17448</v>
      </c>
      <c r="M679">
        <v>17788</v>
      </c>
    </row>
    <row r="680" spans="7:13">
      <c r="G680">
        <v>13582</v>
      </c>
      <c r="H680">
        <v>17793</v>
      </c>
      <c r="L680">
        <v>17450</v>
      </c>
      <c r="M680">
        <v>13704</v>
      </c>
    </row>
    <row r="681" spans="7:13">
      <c r="G681">
        <v>9179</v>
      </c>
      <c r="H681">
        <v>17808</v>
      </c>
      <c r="L681">
        <v>17454</v>
      </c>
      <c r="M681">
        <v>315</v>
      </c>
    </row>
    <row r="682" spans="7:13">
      <c r="G682">
        <v>15790</v>
      </c>
      <c r="H682">
        <v>17809</v>
      </c>
      <c r="L682">
        <v>17455</v>
      </c>
      <c r="M682">
        <v>246</v>
      </c>
    </row>
    <row r="683" spans="7:13">
      <c r="G683">
        <v>13507</v>
      </c>
      <c r="H683">
        <v>17810</v>
      </c>
      <c r="L683">
        <v>17463</v>
      </c>
      <c r="M683">
        <v>12350</v>
      </c>
    </row>
    <row r="684" spans="7:13">
      <c r="G684">
        <v>11419</v>
      </c>
      <c r="H684">
        <v>17827</v>
      </c>
      <c r="L684">
        <v>17464</v>
      </c>
      <c r="M684">
        <v>9171</v>
      </c>
    </row>
    <row r="685" spans="7:13">
      <c r="G685">
        <v>11339</v>
      </c>
      <c r="H685">
        <v>18092</v>
      </c>
      <c r="L685">
        <v>17471</v>
      </c>
      <c r="M685">
        <v>17791</v>
      </c>
    </row>
    <row r="686" spans="7:13">
      <c r="G686">
        <v>17511</v>
      </c>
      <c r="H686">
        <v>18093</v>
      </c>
      <c r="L686">
        <v>17472</v>
      </c>
      <c r="M686">
        <v>15725</v>
      </c>
    </row>
    <row r="687" spans="7:13">
      <c r="G687">
        <v>15728</v>
      </c>
      <c r="H687">
        <v>18094</v>
      </c>
      <c r="L687">
        <v>17475</v>
      </c>
      <c r="M687">
        <v>15726</v>
      </c>
    </row>
    <row r="688" spans="7:13">
      <c r="G688">
        <v>13432</v>
      </c>
      <c r="H688">
        <v>18098</v>
      </c>
      <c r="L688">
        <v>1147</v>
      </c>
      <c r="M688">
        <v>280</v>
      </c>
    </row>
    <row r="689" spans="7:13">
      <c r="G689">
        <v>11343</v>
      </c>
      <c r="H689">
        <v>18100</v>
      </c>
      <c r="L689">
        <v>10721</v>
      </c>
      <c r="M689">
        <v>17648</v>
      </c>
    </row>
    <row r="690" spans="7:13">
      <c r="G690">
        <v>12348</v>
      </c>
      <c r="H690">
        <v>18102</v>
      </c>
      <c r="L690">
        <v>10723</v>
      </c>
      <c r="M690">
        <v>13208</v>
      </c>
    </row>
    <row r="691" spans="7:13">
      <c r="G691">
        <v>17783</v>
      </c>
      <c r="H691">
        <v>18104</v>
      </c>
      <c r="L691">
        <v>17479</v>
      </c>
      <c r="M691">
        <v>15816</v>
      </c>
    </row>
    <row r="692" spans="7:13">
      <c r="G692">
        <v>9178</v>
      </c>
      <c r="H692">
        <v>18682</v>
      </c>
      <c r="L692">
        <v>17480</v>
      </c>
      <c r="M692">
        <v>15788</v>
      </c>
    </row>
    <row r="693" spans="7:13">
      <c r="G693">
        <v>13705</v>
      </c>
      <c r="H693">
        <v>18686</v>
      </c>
      <c r="L693">
        <v>17484</v>
      </c>
      <c r="M693">
        <v>17387</v>
      </c>
    </row>
    <row r="694" spans="7:13">
      <c r="G694">
        <v>12346</v>
      </c>
      <c r="H694">
        <v>18689</v>
      </c>
      <c r="L694">
        <v>17485</v>
      </c>
      <c r="M694">
        <v>11420</v>
      </c>
    </row>
    <row r="695" spans="7:13">
      <c r="G695">
        <v>17784</v>
      </c>
      <c r="H695">
        <v>18696</v>
      </c>
      <c r="L695">
        <v>17486</v>
      </c>
      <c r="M695">
        <v>10812</v>
      </c>
    </row>
    <row r="696" spans="7:13">
      <c r="G696">
        <v>9173</v>
      </c>
      <c r="H696">
        <v>18719</v>
      </c>
      <c r="L696">
        <v>17488</v>
      </c>
      <c r="M696">
        <v>17601</v>
      </c>
    </row>
    <row r="697" spans="7:13">
      <c r="G697">
        <v>13700</v>
      </c>
      <c r="H697">
        <v>18747</v>
      </c>
      <c r="L697">
        <v>17490</v>
      </c>
      <c r="M697">
        <v>14959</v>
      </c>
    </row>
    <row r="698" spans="7:13">
      <c r="G698">
        <v>15876</v>
      </c>
      <c r="H698">
        <v>18753</v>
      </c>
      <c r="L698">
        <v>17491</v>
      </c>
      <c r="M698">
        <v>13510</v>
      </c>
    </row>
    <row r="699" spans="7:13">
      <c r="G699">
        <v>15699</v>
      </c>
      <c r="H699">
        <v>18754</v>
      </c>
      <c r="L699">
        <v>17493</v>
      </c>
      <c r="M699">
        <v>419</v>
      </c>
    </row>
    <row r="700" spans="7:13">
      <c r="G700">
        <v>11826</v>
      </c>
      <c r="H700">
        <v>18755</v>
      </c>
      <c r="L700">
        <v>17496</v>
      </c>
      <c r="M700">
        <v>17732</v>
      </c>
    </row>
    <row r="701" spans="7:13">
      <c r="G701">
        <v>11421</v>
      </c>
      <c r="H701">
        <v>18785</v>
      </c>
      <c r="L701">
        <v>17500</v>
      </c>
      <c r="M701">
        <v>15766</v>
      </c>
    </row>
    <row r="702" spans="7:13">
      <c r="G702">
        <v>15791</v>
      </c>
      <c r="H702">
        <v>9118</v>
      </c>
      <c r="L702">
        <v>17501</v>
      </c>
      <c r="M702">
        <v>11828</v>
      </c>
    </row>
    <row r="703" spans="7:13">
      <c r="G703">
        <v>13508</v>
      </c>
      <c r="H703">
        <v>11519</v>
      </c>
      <c r="L703">
        <v>17502</v>
      </c>
      <c r="M703">
        <v>15727</v>
      </c>
    </row>
    <row r="704" spans="7:13">
      <c r="G704">
        <v>17789</v>
      </c>
      <c r="H704">
        <v>13579</v>
      </c>
      <c r="L704">
        <v>17509</v>
      </c>
      <c r="M704">
        <v>15863</v>
      </c>
    </row>
    <row r="705" spans="7:13">
      <c r="G705">
        <v>13707</v>
      </c>
      <c r="H705">
        <v>13580</v>
      </c>
      <c r="L705">
        <v>17510</v>
      </c>
      <c r="M705">
        <v>11299</v>
      </c>
    </row>
    <row r="706" spans="7:13">
      <c r="G706">
        <v>9121</v>
      </c>
      <c r="H706">
        <v>15852</v>
      </c>
      <c r="L706">
        <v>17511</v>
      </c>
      <c r="M706">
        <v>13480</v>
      </c>
    </row>
    <row r="707" spans="7:13">
      <c r="G707">
        <v>17697</v>
      </c>
      <c r="H707">
        <v>17694</v>
      </c>
      <c r="L707">
        <v>17519</v>
      </c>
      <c r="M707">
        <v>15769</v>
      </c>
    </row>
    <row r="708" spans="7:13">
      <c r="G708">
        <v>18753</v>
      </c>
      <c r="H708">
        <v>17695</v>
      </c>
      <c r="L708">
        <v>17521</v>
      </c>
      <c r="M708">
        <v>17597</v>
      </c>
    </row>
    <row r="709" spans="7:13">
      <c r="G709">
        <v>9117</v>
      </c>
      <c r="H709">
        <v>14180</v>
      </c>
      <c r="L709">
        <v>17523</v>
      </c>
      <c r="M709">
        <v>268</v>
      </c>
    </row>
    <row r="710" spans="7:13">
      <c r="G710">
        <v>11809</v>
      </c>
      <c r="H710">
        <v>11232</v>
      </c>
      <c r="L710">
        <v>419</v>
      </c>
      <c r="M710">
        <v>13536</v>
      </c>
    </row>
    <row r="711" spans="7:13">
      <c r="G711">
        <v>15668</v>
      </c>
      <c r="H711">
        <v>11508</v>
      </c>
      <c r="L711">
        <v>225</v>
      </c>
      <c r="M711">
        <v>17724</v>
      </c>
    </row>
    <row r="712" spans="7:13">
      <c r="G712">
        <v>13578</v>
      </c>
      <c r="H712">
        <v>13155</v>
      </c>
      <c r="L712">
        <v>230</v>
      </c>
      <c r="M712">
        <v>15799</v>
      </c>
    </row>
    <row r="713" spans="7:13">
      <c r="G713">
        <v>11521</v>
      </c>
      <c r="H713">
        <v>13270</v>
      </c>
      <c r="L713">
        <v>231</v>
      </c>
      <c r="M713">
        <v>13511</v>
      </c>
    </row>
    <row r="714" spans="7:13">
      <c r="G714">
        <v>9116</v>
      </c>
      <c r="H714">
        <v>13380</v>
      </c>
      <c r="L714">
        <v>315</v>
      </c>
      <c r="M714">
        <v>17599</v>
      </c>
    </row>
    <row r="715" spans="7:13">
      <c r="G715">
        <v>15655</v>
      </c>
      <c r="H715">
        <v>13391</v>
      </c>
      <c r="L715">
        <v>343</v>
      </c>
      <c r="M715">
        <v>235</v>
      </c>
    </row>
    <row r="716" spans="7:13">
      <c r="G716">
        <v>15656</v>
      </c>
      <c r="H716">
        <v>13546</v>
      </c>
      <c r="L716">
        <v>540</v>
      </c>
      <c r="M716">
        <v>335</v>
      </c>
    </row>
    <row r="717" spans="7:13">
      <c r="G717">
        <v>11520</v>
      </c>
      <c r="H717">
        <v>15602</v>
      </c>
      <c r="L717">
        <v>10851</v>
      </c>
      <c r="M717">
        <v>16009</v>
      </c>
    </row>
    <row r="718" spans="7:13">
      <c r="G718">
        <v>17693</v>
      </c>
      <c r="H718">
        <v>15630</v>
      </c>
      <c r="L718">
        <v>10874</v>
      </c>
      <c r="M718">
        <v>15680</v>
      </c>
    </row>
    <row r="719" spans="7:13">
      <c r="G719">
        <v>9120</v>
      </c>
      <c r="H719">
        <v>15676</v>
      </c>
      <c r="L719">
        <v>10885</v>
      </c>
      <c r="M719">
        <v>11780</v>
      </c>
    </row>
    <row r="720" spans="7:13">
      <c r="G720">
        <v>11338</v>
      </c>
      <c r="H720">
        <v>16188</v>
      </c>
      <c r="L720">
        <v>10895</v>
      </c>
      <c r="M720">
        <v>8619</v>
      </c>
    </row>
    <row r="721" spans="7:13">
      <c r="G721">
        <v>15923</v>
      </c>
      <c r="H721">
        <v>16360</v>
      </c>
      <c r="L721">
        <v>10946</v>
      </c>
      <c r="M721">
        <v>6675</v>
      </c>
    </row>
    <row r="722" spans="7:13">
      <c r="G722">
        <v>17782</v>
      </c>
      <c r="H722">
        <v>17462</v>
      </c>
      <c r="L722">
        <v>10967</v>
      </c>
      <c r="M722">
        <v>3769</v>
      </c>
    </row>
    <row r="723" spans="7:13">
      <c r="G723">
        <v>13430</v>
      </c>
      <c r="H723">
        <v>17527</v>
      </c>
      <c r="L723">
        <v>17525</v>
      </c>
      <c r="M723">
        <v>4075</v>
      </c>
    </row>
    <row r="724" spans="7:13">
      <c r="G724">
        <v>15787</v>
      </c>
      <c r="H724">
        <v>17680</v>
      </c>
      <c r="L724">
        <v>17528</v>
      </c>
      <c r="M724">
        <v>2975</v>
      </c>
    </row>
    <row r="725" spans="7:13">
      <c r="G725">
        <v>11418</v>
      </c>
      <c r="H725">
        <v>9115</v>
      </c>
      <c r="L725">
        <v>17529</v>
      </c>
      <c r="M725">
        <v>17672</v>
      </c>
    </row>
    <row r="726" spans="7:13">
      <c r="G726">
        <v>17747</v>
      </c>
      <c r="H726">
        <v>11518</v>
      </c>
      <c r="L726">
        <v>17530</v>
      </c>
      <c r="M726">
        <v>15628</v>
      </c>
    </row>
    <row r="727" spans="7:13">
      <c r="G727">
        <v>15746</v>
      </c>
      <c r="H727">
        <v>13575</v>
      </c>
      <c r="L727">
        <v>17537</v>
      </c>
      <c r="M727">
        <v>13545</v>
      </c>
    </row>
    <row r="728" spans="7:13">
      <c r="G728">
        <v>15694</v>
      </c>
      <c r="H728">
        <v>15850</v>
      </c>
      <c r="L728">
        <v>17540</v>
      </c>
      <c r="M728">
        <v>15704</v>
      </c>
    </row>
    <row r="729" spans="7:13">
      <c r="G729">
        <v>11830</v>
      </c>
      <c r="H729">
        <v>9119</v>
      </c>
      <c r="L729">
        <v>17544</v>
      </c>
      <c r="M729">
        <v>15879</v>
      </c>
    </row>
    <row r="730" spans="7:13">
      <c r="G730">
        <v>13214</v>
      </c>
      <c r="H730">
        <v>11482</v>
      </c>
      <c r="L730">
        <v>17611</v>
      </c>
      <c r="M730">
        <v>9152</v>
      </c>
    </row>
    <row r="731" spans="7:13">
      <c r="G731">
        <v>17455</v>
      </c>
      <c r="H731">
        <v>15693</v>
      </c>
      <c r="L731">
        <v>17612</v>
      </c>
      <c r="M731">
        <v>10570</v>
      </c>
    </row>
    <row r="732" spans="7:13">
      <c r="G732">
        <v>9893</v>
      </c>
      <c r="H732">
        <v>15972</v>
      </c>
      <c r="L732">
        <v>17613</v>
      </c>
      <c r="M732">
        <v>11254</v>
      </c>
    </row>
    <row r="733" spans="7:13">
      <c r="G733">
        <v>11498</v>
      </c>
      <c r="H733">
        <v>11391</v>
      </c>
      <c r="L733">
        <v>167</v>
      </c>
      <c r="M733">
        <v>17678</v>
      </c>
    </row>
    <row r="734" spans="7:13">
      <c r="G734">
        <v>17786</v>
      </c>
      <c r="H734">
        <v>13475</v>
      </c>
      <c r="L734">
        <v>11036</v>
      </c>
      <c r="M734">
        <v>15828</v>
      </c>
    </row>
    <row r="735" spans="7:13">
      <c r="G735">
        <v>12349</v>
      </c>
      <c r="H735">
        <v>17795</v>
      </c>
      <c r="L735">
        <v>11079</v>
      </c>
      <c r="M735">
        <v>13478</v>
      </c>
    </row>
    <row r="736" spans="7:13">
      <c r="G736">
        <v>15927</v>
      </c>
      <c r="H736">
        <v>9172</v>
      </c>
      <c r="L736">
        <v>11088</v>
      </c>
      <c r="M736">
        <v>9149</v>
      </c>
    </row>
    <row r="737" spans="7:13">
      <c r="G737">
        <v>9176</v>
      </c>
      <c r="H737">
        <v>12354</v>
      </c>
      <c r="L737">
        <v>11106</v>
      </c>
      <c r="M737">
        <v>260</v>
      </c>
    </row>
    <row r="738" spans="7:13">
      <c r="G738">
        <v>11261</v>
      </c>
      <c r="H738">
        <v>15928</v>
      </c>
      <c r="L738">
        <v>11154</v>
      </c>
      <c r="M738">
        <v>2833</v>
      </c>
    </row>
    <row r="739" spans="7:13">
      <c r="G739">
        <v>13433</v>
      </c>
      <c r="H739">
        <v>13706</v>
      </c>
      <c r="L739">
        <v>11253</v>
      </c>
      <c r="M739">
        <v>2896</v>
      </c>
    </row>
    <row r="740" spans="7:13">
      <c r="G740">
        <v>17513</v>
      </c>
      <c r="H740">
        <v>17512</v>
      </c>
      <c r="L740">
        <v>11275</v>
      </c>
      <c r="M740">
        <v>6810</v>
      </c>
    </row>
    <row r="741" spans="7:13">
      <c r="G741">
        <v>11340</v>
      </c>
      <c r="H741">
        <v>11522</v>
      </c>
      <c r="L741">
        <v>17636</v>
      </c>
      <c r="M741">
        <v>6709</v>
      </c>
    </row>
    <row r="742" spans="7:13">
      <c r="G742">
        <v>13391</v>
      </c>
      <c r="H742">
        <v>13577</v>
      </c>
      <c r="L742">
        <v>17639</v>
      </c>
      <c r="M742">
        <v>2898</v>
      </c>
    </row>
    <row r="743" spans="7:13">
      <c r="G743">
        <v>13155</v>
      </c>
      <c r="H743">
        <v>15847</v>
      </c>
      <c r="L743">
        <v>17645</v>
      </c>
      <c r="M743">
        <v>9017</v>
      </c>
    </row>
    <row r="744" spans="7:13">
      <c r="G744">
        <v>17462</v>
      </c>
      <c r="H744">
        <v>17700</v>
      </c>
      <c r="L744">
        <v>17647</v>
      </c>
      <c r="M744">
        <v>13735</v>
      </c>
    </row>
    <row r="745" spans="7:13">
      <c r="G745">
        <v>15676</v>
      </c>
      <c r="H745">
        <v>11325</v>
      </c>
      <c r="L745">
        <v>17649</v>
      </c>
      <c r="M745">
        <v>13348</v>
      </c>
    </row>
    <row r="746" spans="7:13">
      <c r="G746">
        <v>11232</v>
      </c>
      <c r="H746">
        <v>11326</v>
      </c>
      <c r="L746">
        <v>17650</v>
      </c>
      <c r="M746">
        <v>17632</v>
      </c>
    </row>
    <row r="747" spans="7:13">
      <c r="G747">
        <v>712</v>
      </c>
      <c r="H747">
        <v>14836</v>
      </c>
      <c r="L747">
        <v>17652</v>
      </c>
      <c r="M747">
        <v>671</v>
      </c>
    </row>
    <row r="748" spans="7:13">
      <c r="G748">
        <v>378</v>
      </c>
      <c r="H748">
        <v>15738</v>
      </c>
      <c r="L748">
        <v>17653</v>
      </c>
      <c r="M748">
        <v>838</v>
      </c>
    </row>
    <row r="749" spans="7:13">
      <c r="G749">
        <v>2895</v>
      </c>
      <c r="H749">
        <v>15739</v>
      </c>
      <c r="L749">
        <v>17654</v>
      </c>
      <c r="M749">
        <v>303</v>
      </c>
    </row>
    <row r="750" spans="7:13">
      <c r="G750">
        <v>4053</v>
      </c>
      <c r="H750">
        <v>17674</v>
      </c>
      <c r="L750">
        <v>17655</v>
      </c>
      <c r="M750">
        <v>18099</v>
      </c>
    </row>
    <row r="751" spans="7:13">
      <c r="G751">
        <v>2847</v>
      </c>
      <c r="H751">
        <v>10158</v>
      </c>
      <c r="L751">
        <v>17656</v>
      </c>
      <c r="M751">
        <v>12698</v>
      </c>
    </row>
    <row r="752" spans="7:13">
      <c r="G752">
        <v>2846</v>
      </c>
      <c r="H752">
        <v>15934</v>
      </c>
      <c r="L752">
        <v>17657</v>
      </c>
      <c r="M752">
        <v>11381</v>
      </c>
    </row>
    <row r="753" spans="7:13">
      <c r="G753">
        <v>4100</v>
      </c>
      <c r="H753">
        <v>16671</v>
      </c>
      <c r="L753">
        <v>17659</v>
      </c>
      <c r="M753">
        <v>9147</v>
      </c>
    </row>
    <row r="754" spans="7:13">
      <c r="G754">
        <v>4098</v>
      </c>
      <c r="H754">
        <v>9171</v>
      </c>
      <c r="L754">
        <v>17664</v>
      </c>
      <c r="M754">
        <v>11492</v>
      </c>
    </row>
    <row r="755" spans="7:13">
      <c r="G755">
        <v>2851</v>
      </c>
      <c r="H755">
        <v>12350</v>
      </c>
      <c r="L755">
        <v>17666</v>
      </c>
      <c r="M755">
        <v>17688</v>
      </c>
    </row>
    <row r="756" spans="7:13">
      <c r="G756">
        <v>3109</v>
      </c>
      <c r="H756">
        <v>15725</v>
      </c>
      <c r="L756">
        <v>17667</v>
      </c>
      <c r="M756">
        <v>13574</v>
      </c>
    </row>
    <row r="757" spans="7:13">
      <c r="G757">
        <v>2838</v>
      </c>
      <c r="H757">
        <v>15726</v>
      </c>
      <c r="L757">
        <v>17673</v>
      </c>
      <c r="M757">
        <v>15849</v>
      </c>
    </row>
    <row r="758" spans="7:13">
      <c r="G758">
        <v>3108</v>
      </c>
      <c r="H758">
        <v>17791</v>
      </c>
      <c r="L758">
        <v>17685</v>
      </c>
      <c r="M758">
        <v>14194</v>
      </c>
    </row>
    <row r="759" spans="7:13">
      <c r="G759">
        <v>4188</v>
      </c>
      <c r="H759">
        <v>13208</v>
      </c>
      <c r="L759">
        <v>17688</v>
      </c>
      <c r="M759">
        <v>11477</v>
      </c>
    </row>
    <row r="760" spans="7:13">
      <c r="G760">
        <v>3851</v>
      </c>
      <c r="H760">
        <v>15816</v>
      </c>
      <c r="L760">
        <v>17697</v>
      </c>
      <c r="M760">
        <v>15868</v>
      </c>
    </row>
    <row r="761" spans="7:13">
      <c r="G761">
        <v>6807</v>
      </c>
      <c r="H761">
        <v>17648</v>
      </c>
      <c r="L761">
        <v>17698</v>
      </c>
      <c r="M761">
        <v>11537</v>
      </c>
    </row>
    <row r="762" spans="7:13">
      <c r="G762">
        <v>9045</v>
      </c>
      <c r="H762">
        <v>10812</v>
      </c>
      <c r="L762">
        <v>17699</v>
      </c>
      <c r="M762">
        <v>178</v>
      </c>
    </row>
    <row r="763" spans="7:13">
      <c r="G763">
        <v>6808</v>
      </c>
      <c r="H763">
        <v>11420</v>
      </c>
      <c r="L763">
        <v>17701</v>
      </c>
      <c r="M763">
        <v>180</v>
      </c>
    </row>
    <row r="764" spans="7:13">
      <c r="G764">
        <v>9046</v>
      </c>
      <c r="H764">
        <v>13510</v>
      </c>
      <c r="L764">
        <v>17706</v>
      </c>
      <c r="M764">
        <v>13524</v>
      </c>
    </row>
    <row r="765" spans="7:13">
      <c r="G765">
        <v>4099</v>
      </c>
      <c r="H765">
        <v>14959</v>
      </c>
      <c r="L765">
        <v>240</v>
      </c>
      <c r="M765">
        <v>15929</v>
      </c>
    </row>
    <row r="766" spans="7:13">
      <c r="G766">
        <v>2839</v>
      </c>
      <c r="H766">
        <v>15788</v>
      </c>
      <c r="L766">
        <v>241</v>
      </c>
      <c r="M766">
        <v>17793</v>
      </c>
    </row>
    <row r="767" spans="7:13">
      <c r="G767">
        <v>17523</v>
      </c>
      <c r="H767">
        <v>17387</v>
      </c>
      <c r="L767">
        <v>242</v>
      </c>
      <c r="M767">
        <v>13723</v>
      </c>
    </row>
    <row r="768" spans="7:13">
      <c r="G768">
        <v>13288</v>
      </c>
      <c r="H768">
        <v>17601</v>
      </c>
      <c r="L768">
        <v>419</v>
      </c>
      <c r="M768">
        <v>12347</v>
      </c>
    </row>
    <row r="769" spans="7:13">
      <c r="G769">
        <v>13481</v>
      </c>
      <c r="H769">
        <v>11828</v>
      </c>
      <c r="L769">
        <v>11295</v>
      </c>
      <c r="M769">
        <v>13708</v>
      </c>
    </row>
    <row r="770" spans="7:13">
      <c r="G770">
        <v>17767</v>
      </c>
      <c r="H770">
        <v>15766</v>
      </c>
      <c r="L770">
        <v>11374</v>
      </c>
      <c r="M770">
        <v>13300</v>
      </c>
    </row>
    <row r="771" spans="7:13">
      <c r="G771">
        <v>15831</v>
      </c>
      <c r="H771">
        <v>17732</v>
      </c>
      <c r="L771">
        <v>11429</v>
      </c>
      <c r="M771">
        <v>308</v>
      </c>
    </row>
    <row r="772" spans="7:13">
      <c r="G772">
        <v>13459</v>
      </c>
      <c r="H772">
        <v>15727</v>
      </c>
      <c r="L772">
        <v>11454</v>
      </c>
      <c r="M772">
        <v>17787</v>
      </c>
    </row>
    <row r="773" spans="7:13">
      <c r="G773">
        <v>13287</v>
      </c>
      <c r="H773">
        <v>11299</v>
      </c>
      <c r="L773">
        <v>17716</v>
      </c>
      <c r="M773">
        <v>15926</v>
      </c>
    </row>
    <row r="774" spans="7:13">
      <c r="G774">
        <v>11233</v>
      </c>
      <c r="H774">
        <v>15863</v>
      </c>
      <c r="L774">
        <v>17722</v>
      </c>
      <c r="M774">
        <v>13703</v>
      </c>
    </row>
    <row r="775" spans="7:13">
      <c r="G775">
        <v>11385</v>
      </c>
      <c r="H775">
        <v>13480</v>
      </c>
      <c r="L775">
        <v>17723</v>
      </c>
      <c r="M775">
        <v>9174</v>
      </c>
    </row>
    <row r="776" spans="7:13">
      <c r="G776">
        <v>17471</v>
      </c>
      <c r="H776">
        <v>15769</v>
      </c>
      <c r="L776">
        <v>17726</v>
      </c>
      <c r="M776">
        <v>13702</v>
      </c>
    </row>
    <row r="777" spans="7:13">
      <c r="G777">
        <v>17436</v>
      </c>
      <c r="H777">
        <v>17597</v>
      </c>
      <c r="L777">
        <v>17727</v>
      </c>
      <c r="M777">
        <v>12351</v>
      </c>
    </row>
    <row r="778" spans="7:13">
      <c r="G778">
        <v>15773</v>
      </c>
      <c r="H778">
        <v>13536</v>
      </c>
      <c r="L778">
        <v>17731</v>
      </c>
      <c r="M778">
        <v>17790</v>
      </c>
    </row>
    <row r="779" spans="7:13">
      <c r="G779">
        <v>9218</v>
      </c>
      <c r="H779">
        <v>17724</v>
      </c>
      <c r="L779">
        <v>17735</v>
      </c>
      <c r="M779">
        <v>15924</v>
      </c>
    </row>
    <row r="780" spans="7:13">
      <c r="G780">
        <v>9162</v>
      </c>
      <c r="H780">
        <v>13511</v>
      </c>
      <c r="L780">
        <v>17736</v>
      </c>
      <c r="M780">
        <v>9180</v>
      </c>
    </row>
    <row r="781" spans="7:13">
      <c r="G781">
        <v>15861</v>
      </c>
      <c r="H781">
        <v>15799</v>
      </c>
      <c r="L781">
        <v>17737</v>
      </c>
      <c r="M781">
        <v>343</v>
      </c>
    </row>
    <row r="782" spans="7:13">
      <c r="G782">
        <v>13289</v>
      </c>
      <c r="H782">
        <v>17599</v>
      </c>
      <c r="L782">
        <v>17743</v>
      </c>
      <c r="M782">
        <v>442</v>
      </c>
    </row>
    <row r="783" spans="7:13">
      <c r="G783">
        <v>13285</v>
      </c>
      <c r="H783">
        <v>11780</v>
      </c>
      <c r="L783">
        <v>17744</v>
      </c>
      <c r="M783">
        <v>13429</v>
      </c>
    </row>
    <row r="784" spans="7:13">
      <c r="G784">
        <v>15768</v>
      </c>
      <c r="H784">
        <v>15680</v>
      </c>
      <c r="L784">
        <v>17746</v>
      </c>
      <c r="M784">
        <v>17698</v>
      </c>
    </row>
    <row r="785" spans="7:13">
      <c r="G785">
        <v>13286</v>
      </c>
      <c r="H785">
        <v>16009</v>
      </c>
      <c r="L785">
        <v>17747</v>
      </c>
      <c r="M785">
        <v>15848</v>
      </c>
    </row>
    <row r="786" spans="7:13">
      <c r="G786">
        <v>11341</v>
      </c>
      <c r="H786">
        <v>2975</v>
      </c>
      <c r="L786">
        <v>17750</v>
      </c>
      <c r="M786">
        <v>13576</v>
      </c>
    </row>
    <row r="787" spans="7:13">
      <c r="G787">
        <v>17454</v>
      </c>
      <c r="H787">
        <v>3769</v>
      </c>
      <c r="L787">
        <v>17757</v>
      </c>
      <c r="M787">
        <v>11337</v>
      </c>
    </row>
    <row r="788" spans="7:13">
      <c r="G788">
        <v>13601</v>
      </c>
      <c r="H788">
        <v>4075</v>
      </c>
      <c r="L788">
        <v>17758</v>
      </c>
      <c r="M788">
        <v>15789</v>
      </c>
    </row>
    <row r="789" spans="7:13">
      <c r="G789">
        <v>9163</v>
      </c>
      <c r="H789">
        <v>6675</v>
      </c>
      <c r="L789">
        <v>17759</v>
      </c>
      <c r="M789">
        <v>11422</v>
      </c>
    </row>
    <row r="790" spans="7:13">
      <c r="G790">
        <v>17502</v>
      </c>
      <c r="H790">
        <v>8619</v>
      </c>
      <c r="L790">
        <v>17761</v>
      </c>
      <c r="M790">
        <v>13509</v>
      </c>
    </row>
    <row r="791" spans="7:13">
      <c r="G791">
        <v>12340</v>
      </c>
      <c r="H791">
        <v>9152</v>
      </c>
      <c r="L791">
        <v>17762</v>
      </c>
      <c r="M791">
        <v>15702</v>
      </c>
    </row>
    <row r="792" spans="7:13">
      <c r="G792">
        <v>13479</v>
      </c>
      <c r="H792">
        <v>10570</v>
      </c>
      <c r="L792">
        <v>17767</v>
      </c>
      <c r="M792">
        <v>11241</v>
      </c>
    </row>
    <row r="793" spans="7:13">
      <c r="G793">
        <v>11489</v>
      </c>
      <c r="H793">
        <v>13545</v>
      </c>
      <c r="L793">
        <v>17783</v>
      </c>
      <c r="M793">
        <v>721</v>
      </c>
    </row>
    <row r="794" spans="7:13">
      <c r="G794">
        <v>11230</v>
      </c>
      <c r="H794">
        <v>15628</v>
      </c>
      <c r="L794">
        <v>17784</v>
      </c>
      <c r="M794">
        <v>15657</v>
      </c>
    </row>
    <row r="795" spans="7:13">
      <c r="G795">
        <v>17431</v>
      </c>
      <c r="H795">
        <v>15704</v>
      </c>
      <c r="L795">
        <v>17787</v>
      </c>
      <c r="M795">
        <v>13301</v>
      </c>
    </row>
    <row r="796" spans="7:13">
      <c r="G796">
        <v>11229</v>
      </c>
      <c r="H796">
        <v>15879</v>
      </c>
      <c r="L796">
        <v>17788</v>
      </c>
      <c r="M796">
        <v>17472</v>
      </c>
    </row>
    <row r="797" spans="7:13">
      <c r="G797">
        <v>3063</v>
      </c>
      <c r="H797">
        <v>17672</v>
      </c>
      <c r="L797">
        <v>17789</v>
      </c>
      <c r="M797">
        <v>9114</v>
      </c>
    </row>
    <row r="798" spans="7:13">
      <c r="G798">
        <v>18094</v>
      </c>
      <c r="H798">
        <v>11254</v>
      </c>
      <c r="L798">
        <v>17790</v>
      </c>
      <c r="M798">
        <v>17699</v>
      </c>
    </row>
    <row r="799" spans="7:13">
      <c r="G799">
        <v>13328</v>
      </c>
      <c r="H799">
        <v>15828</v>
      </c>
      <c r="L799">
        <v>17792</v>
      </c>
      <c r="M799">
        <v>11517</v>
      </c>
    </row>
    <row r="800" spans="7:13">
      <c r="G800">
        <v>15971</v>
      </c>
      <c r="H800">
        <v>17678</v>
      </c>
      <c r="L800">
        <v>17793</v>
      </c>
      <c r="M800">
        <v>11262</v>
      </c>
    </row>
    <row r="801" spans="7:13">
      <c r="G801">
        <v>13329</v>
      </c>
      <c r="H801">
        <v>9149</v>
      </c>
      <c r="L801">
        <v>428</v>
      </c>
      <c r="M801">
        <v>15851</v>
      </c>
    </row>
    <row r="802" spans="7:13">
      <c r="G802">
        <v>18092</v>
      </c>
      <c r="H802">
        <v>13478</v>
      </c>
      <c r="L802">
        <v>1203</v>
      </c>
      <c r="M802">
        <v>13582</v>
      </c>
    </row>
    <row r="803" spans="7:13">
      <c r="G803">
        <v>9144</v>
      </c>
      <c r="H803">
        <v>2833</v>
      </c>
      <c r="L803">
        <v>11715</v>
      </c>
      <c r="M803">
        <v>184</v>
      </c>
    </row>
    <row r="804" spans="7:13">
      <c r="G804">
        <v>9145</v>
      </c>
      <c r="H804">
        <v>2896</v>
      </c>
      <c r="L804">
        <v>11731</v>
      </c>
      <c r="M804">
        <v>230</v>
      </c>
    </row>
    <row r="805" spans="7:13">
      <c r="G805">
        <v>13332</v>
      </c>
      <c r="H805">
        <v>2898</v>
      </c>
      <c r="L805">
        <v>11757</v>
      </c>
      <c r="M805">
        <v>9179</v>
      </c>
    </row>
    <row r="806" spans="7:13">
      <c r="G806">
        <v>13330</v>
      </c>
      <c r="H806">
        <v>6709</v>
      </c>
      <c r="L806">
        <v>11774</v>
      </c>
      <c r="M806">
        <v>15790</v>
      </c>
    </row>
    <row r="807" spans="7:13">
      <c r="G807">
        <v>18093</v>
      </c>
      <c r="H807">
        <v>6810</v>
      </c>
      <c r="L807">
        <v>17808</v>
      </c>
      <c r="M807">
        <v>13507</v>
      </c>
    </row>
    <row r="808" spans="7:13">
      <c r="G808">
        <v>13331</v>
      </c>
      <c r="H808">
        <v>9017</v>
      </c>
      <c r="L808">
        <v>17809</v>
      </c>
      <c r="M808">
        <v>11419</v>
      </c>
    </row>
    <row r="809" spans="7:13">
      <c r="G809">
        <v>15692</v>
      </c>
      <c r="H809">
        <v>13348</v>
      </c>
      <c r="L809">
        <v>17810</v>
      </c>
      <c r="M809">
        <v>11339</v>
      </c>
    </row>
    <row r="810" spans="7:13">
      <c r="G810">
        <v>4079</v>
      </c>
      <c r="H810">
        <v>13735</v>
      </c>
      <c r="L810">
        <v>17827</v>
      </c>
      <c r="M810">
        <v>17511</v>
      </c>
    </row>
    <row r="811" spans="7:13">
      <c r="G811">
        <v>7472</v>
      </c>
      <c r="H811">
        <v>17632</v>
      </c>
      <c r="L811">
        <v>18092</v>
      </c>
      <c r="M811">
        <v>15728</v>
      </c>
    </row>
    <row r="812" spans="7:13">
      <c r="G812">
        <v>17667</v>
      </c>
      <c r="H812">
        <v>9147</v>
      </c>
      <c r="L812">
        <v>18093</v>
      </c>
      <c r="M812">
        <v>13432</v>
      </c>
    </row>
    <row r="813" spans="7:13">
      <c r="G813">
        <v>15610</v>
      </c>
      <c r="H813">
        <v>11381</v>
      </c>
      <c r="L813">
        <v>18094</v>
      </c>
      <c r="M813">
        <v>11343</v>
      </c>
    </row>
    <row r="814" spans="7:13">
      <c r="G814">
        <v>15749</v>
      </c>
      <c r="H814">
        <v>12698</v>
      </c>
      <c r="L814">
        <v>18098</v>
      </c>
      <c r="M814">
        <v>12348</v>
      </c>
    </row>
    <row r="815" spans="7:13">
      <c r="G815">
        <v>13569</v>
      </c>
      <c r="H815">
        <v>18099</v>
      </c>
      <c r="L815">
        <v>18100</v>
      </c>
      <c r="M815">
        <v>17783</v>
      </c>
    </row>
    <row r="816" spans="7:13">
      <c r="G816">
        <v>13696</v>
      </c>
      <c r="H816">
        <v>9116</v>
      </c>
      <c r="L816">
        <v>18102</v>
      </c>
      <c r="M816">
        <v>9178</v>
      </c>
    </row>
    <row r="817" spans="7:13">
      <c r="G817">
        <v>15613</v>
      </c>
      <c r="H817">
        <v>11521</v>
      </c>
      <c r="L817">
        <v>18104</v>
      </c>
      <c r="M817">
        <v>13705</v>
      </c>
    </row>
    <row r="818" spans="7:13">
      <c r="G818">
        <v>13694</v>
      </c>
      <c r="H818">
        <v>13578</v>
      </c>
      <c r="L818">
        <v>18682</v>
      </c>
      <c r="M818">
        <v>344</v>
      </c>
    </row>
    <row r="819" spans="7:13">
      <c r="G819">
        <v>13695</v>
      </c>
      <c r="H819">
        <v>9120</v>
      </c>
      <c r="L819">
        <v>18686</v>
      </c>
      <c r="M819">
        <v>419</v>
      </c>
    </row>
    <row r="820" spans="7:13">
      <c r="G820">
        <v>15608</v>
      </c>
      <c r="H820">
        <v>11520</v>
      </c>
      <c r="L820">
        <v>18689</v>
      </c>
      <c r="M820">
        <v>12346</v>
      </c>
    </row>
    <row r="821" spans="7:13">
      <c r="G821">
        <v>15612</v>
      </c>
      <c r="H821">
        <v>15655</v>
      </c>
      <c r="L821">
        <v>18696</v>
      </c>
      <c r="M821">
        <v>17784</v>
      </c>
    </row>
    <row r="822" spans="7:13">
      <c r="G822">
        <v>13570</v>
      </c>
      <c r="H822">
        <v>15656</v>
      </c>
      <c r="L822">
        <v>18719</v>
      </c>
      <c r="M822">
        <v>9173</v>
      </c>
    </row>
    <row r="823" spans="7:13">
      <c r="G823">
        <v>9143</v>
      </c>
      <c r="H823">
        <v>17693</v>
      </c>
      <c r="L823">
        <v>575</v>
      </c>
      <c r="M823">
        <v>13700</v>
      </c>
    </row>
    <row r="824" spans="7:13">
      <c r="G824">
        <v>13692</v>
      </c>
      <c r="H824">
        <v>11338</v>
      </c>
      <c r="L824">
        <v>11939</v>
      </c>
      <c r="M824">
        <v>15876</v>
      </c>
    </row>
    <row r="825" spans="7:13">
      <c r="G825">
        <v>15611</v>
      </c>
      <c r="H825">
        <v>13430</v>
      </c>
      <c r="L825">
        <v>11967</v>
      </c>
      <c r="M825">
        <v>15699</v>
      </c>
    </row>
    <row r="826" spans="7:13">
      <c r="G826">
        <v>9142</v>
      </c>
      <c r="H826">
        <v>15923</v>
      </c>
      <c r="L826">
        <v>11968</v>
      </c>
      <c r="M826">
        <v>11826</v>
      </c>
    </row>
    <row r="827" spans="7:13">
      <c r="G827">
        <v>13691</v>
      </c>
      <c r="H827">
        <v>17782</v>
      </c>
      <c r="L827">
        <v>11981</v>
      </c>
      <c r="M827">
        <v>11421</v>
      </c>
    </row>
    <row r="828" spans="7:13">
      <c r="G828">
        <v>11315</v>
      </c>
      <c r="H828">
        <v>11418</v>
      </c>
      <c r="L828">
        <v>18747</v>
      </c>
      <c r="M828">
        <v>15791</v>
      </c>
    </row>
    <row r="829" spans="7:13">
      <c r="G829">
        <v>13693</v>
      </c>
      <c r="H829">
        <v>15787</v>
      </c>
      <c r="L829">
        <v>18753</v>
      </c>
      <c r="M829">
        <v>13508</v>
      </c>
    </row>
    <row r="830" spans="7:13">
      <c r="G830">
        <v>15609</v>
      </c>
      <c r="H830">
        <v>11498</v>
      </c>
      <c r="L830">
        <v>18754</v>
      </c>
      <c r="M830">
        <v>428</v>
      </c>
    </row>
    <row r="831" spans="7:13">
      <c r="G831">
        <v>11313</v>
      </c>
      <c r="H831">
        <v>9176</v>
      </c>
      <c r="L831">
        <v>18755</v>
      </c>
      <c r="M831">
        <v>17789</v>
      </c>
    </row>
    <row r="832" spans="7:13">
      <c r="G832">
        <v>11247</v>
      </c>
      <c r="H832">
        <v>12349</v>
      </c>
      <c r="L832">
        <v>18785</v>
      </c>
      <c r="M832">
        <v>13707</v>
      </c>
    </row>
    <row r="833" spans="7:13">
      <c r="G833">
        <v>15617</v>
      </c>
      <c r="H833">
        <v>15927</v>
      </c>
      <c r="L833">
        <v>526</v>
      </c>
      <c r="M833">
        <v>9121</v>
      </c>
    </row>
    <row r="834" spans="7:13">
      <c r="G834">
        <v>17537</v>
      </c>
      <c r="H834">
        <v>17786</v>
      </c>
      <c r="L834">
        <v>8716</v>
      </c>
      <c r="M834">
        <v>17697</v>
      </c>
    </row>
    <row r="835" spans="7:13">
      <c r="G835">
        <v>13689</v>
      </c>
      <c r="H835">
        <v>11261</v>
      </c>
      <c r="L835">
        <v>230</v>
      </c>
      <c r="M835">
        <v>18753</v>
      </c>
    </row>
    <row r="836" spans="7:13">
      <c r="G836">
        <v>17666</v>
      </c>
      <c r="H836">
        <v>11340</v>
      </c>
      <c r="L836">
        <v>12427</v>
      </c>
      <c r="M836">
        <v>9117</v>
      </c>
    </row>
    <row r="837" spans="7:13">
      <c r="G837">
        <v>11313</v>
      </c>
      <c r="H837">
        <v>13433</v>
      </c>
      <c r="L837">
        <v>616</v>
      </c>
      <c r="M837">
        <v>11809</v>
      </c>
    </row>
    <row r="838" spans="7:13">
      <c r="G838">
        <v>17664</v>
      </c>
      <c r="H838">
        <v>17513</v>
      </c>
      <c r="L838">
        <v>623</v>
      </c>
      <c r="M838">
        <v>15668</v>
      </c>
    </row>
    <row r="839" spans="7:13">
      <c r="G839">
        <v>15793</v>
      </c>
      <c r="H839">
        <v>10754</v>
      </c>
      <c r="L839">
        <v>627</v>
      </c>
      <c r="M839">
        <v>13578</v>
      </c>
    </row>
    <row r="840" spans="7:13">
      <c r="G840">
        <v>17611</v>
      </c>
      <c r="L840">
        <v>629</v>
      </c>
      <c r="M840">
        <v>11521</v>
      </c>
    </row>
    <row r="841" spans="7:13">
      <c r="G841">
        <v>15794</v>
      </c>
      <c r="L841">
        <v>12741</v>
      </c>
      <c r="M841">
        <v>9116</v>
      </c>
    </row>
    <row r="842" spans="7:13">
      <c r="G842">
        <v>17612</v>
      </c>
      <c r="L842">
        <v>12765</v>
      </c>
      <c r="M842">
        <v>15655</v>
      </c>
    </row>
    <row r="843" spans="7:13">
      <c r="G843">
        <v>15796</v>
      </c>
      <c r="L843">
        <v>12779</v>
      </c>
      <c r="M843">
        <v>15656</v>
      </c>
    </row>
    <row r="844" spans="7:13">
      <c r="G844">
        <v>11416</v>
      </c>
      <c r="L844">
        <v>12828</v>
      </c>
      <c r="M844">
        <v>11520</v>
      </c>
    </row>
    <row r="845" spans="7:13">
      <c r="G845">
        <v>15792</v>
      </c>
      <c r="L845">
        <v>12862</v>
      </c>
      <c r="M845">
        <v>17693</v>
      </c>
    </row>
    <row r="846" spans="7:13">
      <c r="G846">
        <v>15795</v>
      </c>
      <c r="L846">
        <v>442</v>
      </c>
      <c r="M846">
        <v>9120</v>
      </c>
    </row>
    <row r="847" spans="7:13">
      <c r="G847">
        <v>13505</v>
      </c>
      <c r="L847">
        <v>645</v>
      </c>
      <c r="M847">
        <v>11338</v>
      </c>
    </row>
    <row r="848" spans="7:13">
      <c r="G848">
        <v>13506</v>
      </c>
      <c r="L848">
        <v>653</v>
      </c>
      <c r="M848">
        <v>15923</v>
      </c>
    </row>
    <row r="849" spans="7:13">
      <c r="G849">
        <v>11415</v>
      </c>
      <c r="L849">
        <v>660</v>
      </c>
      <c r="M849">
        <v>17782</v>
      </c>
    </row>
    <row r="850" spans="7:13">
      <c r="G850">
        <v>15797</v>
      </c>
      <c r="L850">
        <v>13023</v>
      </c>
      <c r="M850">
        <v>13430</v>
      </c>
    </row>
    <row r="851" spans="7:13">
      <c r="G851">
        <v>11417</v>
      </c>
      <c r="L851">
        <v>13033</v>
      </c>
      <c r="M851">
        <v>15787</v>
      </c>
    </row>
    <row r="852" spans="7:13">
      <c r="G852">
        <v>17613</v>
      </c>
      <c r="L852">
        <v>303</v>
      </c>
      <c r="M852">
        <v>11418</v>
      </c>
    </row>
    <row r="853" spans="7:13">
      <c r="G853">
        <v>11412</v>
      </c>
      <c r="L853">
        <v>9118</v>
      </c>
      <c r="M853">
        <v>322</v>
      </c>
    </row>
    <row r="854" spans="7:13">
      <c r="G854">
        <v>11414</v>
      </c>
      <c r="L854">
        <v>11519</v>
      </c>
      <c r="M854">
        <v>17747</v>
      </c>
    </row>
    <row r="855" spans="7:13">
      <c r="G855">
        <v>15798</v>
      </c>
      <c r="L855">
        <v>13579</v>
      </c>
      <c r="M855">
        <v>15746</v>
      </c>
    </row>
    <row r="856" spans="7:13">
      <c r="G856">
        <v>11413</v>
      </c>
      <c r="L856">
        <v>13580</v>
      </c>
      <c r="M856">
        <v>15694</v>
      </c>
    </row>
    <row r="857" spans="7:13">
      <c r="G857">
        <v>15867</v>
      </c>
      <c r="L857">
        <v>15852</v>
      </c>
      <c r="M857">
        <v>11830</v>
      </c>
    </row>
    <row r="858" spans="7:13">
      <c r="G858">
        <v>13311</v>
      </c>
      <c r="L858">
        <v>17694</v>
      </c>
      <c r="M858">
        <v>13214</v>
      </c>
    </row>
    <row r="859" spans="7:13">
      <c r="G859">
        <v>13701</v>
      </c>
      <c r="L859">
        <v>17695</v>
      </c>
      <c r="M859">
        <v>17455</v>
      </c>
    </row>
    <row r="860" spans="7:13">
      <c r="G860">
        <v>9177</v>
      </c>
      <c r="L860">
        <v>14180</v>
      </c>
      <c r="M860">
        <v>9893</v>
      </c>
    </row>
    <row r="861" spans="7:13">
      <c r="L861">
        <v>11232</v>
      </c>
      <c r="M861">
        <v>11498</v>
      </c>
    </row>
    <row r="862" spans="7:13">
      <c r="L862">
        <v>11508</v>
      </c>
      <c r="M862">
        <v>17786</v>
      </c>
    </row>
    <row r="863" spans="7:13">
      <c r="L863">
        <v>13155</v>
      </c>
      <c r="M863">
        <v>12349</v>
      </c>
    </row>
    <row r="864" spans="7:13">
      <c r="L864">
        <v>13270</v>
      </c>
      <c r="M864">
        <v>15927</v>
      </c>
    </row>
    <row r="865" spans="12:13">
      <c r="L865">
        <v>13380</v>
      </c>
      <c r="M865">
        <v>9176</v>
      </c>
    </row>
    <row r="866" spans="12:13">
      <c r="L866">
        <v>13391</v>
      </c>
      <c r="M866">
        <v>380</v>
      </c>
    </row>
    <row r="867" spans="12:13">
      <c r="L867">
        <v>13546</v>
      </c>
      <c r="M867">
        <v>392</v>
      </c>
    </row>
    <row r="868" spans="12:13">
      <c r="L868">
        <v>15602</v>
      </c>
      <c r="M868">
        <v>507</v>
      </c>
    </row>
    <row r="869" spans="12:13">
      <c r="L869">
        <v>15630</v>
      </c>
      <c r="M869">
        <v>11261</v>
      </c>
    </row>
    <row r="870" spans="12:13">
      <c r="L870">
        <v>15676</v>
      </c>
      <c r="M870">
        <v>13433</v>
      </c>
    </row>
    <row r="871" spans="12:13">
      <c r="L871">
        <v>16188</v>
      </c>
      <c r="M871">
        <v>17513</v>
      </c>
    </row>
    <row r="872" spans="12:13">
      <c r="L872">
        <v>16360</v>
      </c>
      <c r="M872">
        <v>11340</v>
      </c>
    </row>
    <row r="873" spans="12:13">
      <c r="L873">
        <v>17462</v>
      </c>
      <c r="M873">
        <v>13391</v>
      </c>
    </row>
    <row r="874" spans="12:13">
      <c r="L874">
        <v>2658</v>
      </c>
      <c r="M874">
        <v>13155</v>
      </c>
    </row>
    <row r="875" spans="12:13">
      <c r="L875">
        <v>17527</v>
      </c>
      <c r="M875">
        <v>17462</v>
      </c>
    </row>
    <row r="876" spans="12:13">
      <c r="L876">
        <v>17680</v>
      </c>
      <c r="M876">
        <v>15676</v>
      </c>
    </row>
    <row r="877" spans="12:13">
      <c r="L877">
        <v>9115</v>
      </c>
      <c r="M877">
        <v>11232</v>
      </c>
    </row>
    <row r="878" spans="12:13">
      <c r="L878">
        <v>11518</v>
      </c>
      <c r="M878">
        <v>712</v>
      </c>
    </row>
    <row r="879" spans="12:13">
      <c r="L879">
        <v>13575</v>
      </c>
      <c r="M879">
        <v>378</v>
      </c>
    </row>
    <row r="880" spans="12:13">
      <c r="L880">
        <v>15850</v>
      </c>
      <c r="M880">
        <v>2895</v>
      </c>
    </row>
    <row r="881" spans="12:13">
      <c r="L881">
        <v>484</v>
      </c>
      <c r="M881">
        <v>4053</v>
      </c>
    </row>
    <row r="882" spans="12:13">
      <c r="L882">
        <v>9119</v>
      </c>
      <c r="M882">
        <v>2847</v>
      </c>
    </row>
    <row r="883" spans="12:13">
      <c r="L883">
        <v>11482</v>
      </c>
      <c r="M883">
        <v>2846</v>
      </c>
    </row>
    <row r="884" spans="12:13">
      <c r="L884">
        <v>15693</v>
      </c>
      <c r="M884">
        <v>4100</v>
      </c>
    </row>
    <row r="885" spans="12:13">
      <c r="L885">
        <v>15972</v>
      </c>
      <c r="M885">
        <v>4098</v>
      </c>
    </row>
    <row r="886" spans="12:13">
      <c r="L886">
        <v>11391</v>
      </c>
      <c r="M886">
        <v>2851</v>
      </c>
    </row>
    <row r="887" spans="12:13">
      <c r="L887">
        <v>13475</v>
      </c>
      <c r="M887">
        <v>3109</v>
      </c>
    </row>
    <row r="888" spans="12:13">
      <c r="L888">
        <v>17795</v>
      </c>
      <c r="M888">
        <v>2838</v>
      </c>
    </row>
    <row r="889" spans="12:13">
      <c r="L889">
        <v>9172</v>
      </c>
      <c r="M889">
        <v>3108</v>
      </c>
    </row>
    <row r="890" spans="12:13">
      <c r="L890">
        <v>12354</v>
      </c>
      <c r="M890">
        <v>4188</v>
      </c>
    </row>
    <row r="891" spans="12:13">
      <c r="L891">
        <v>15928</v>
      </c>
      <c r="M891">
        <v>3851</v>
      </c>
    </row>
    <row r="892" spans="12:13">
      <c r="L892">
        <v>13706</v>
      </c>
      <c r="M892">
        <v>6807</v>
      </c>
    </row>
    <row r="893" spans="12:13">
      <c r="L893">
        <v>17512</v>
      </c>
      <c r="M893">
        <v>9045</v>
      </c>
    </row>
    <row r="894" spans="12:13">
      <c r="L894">
        <v>11522</v>
      </c>
      <c r="M894">
        <v>6808</v>
      </c>
    </row>
    <row r="895" spans="12:13">
      <c r="L895">
        <v>13577</v>
      </c>
      <c r="M895">
        <v>9046</v>
      </c>
    </row>
    <row r="896" spans="12:13">
      <c r="L896">
        <v>15847</v>
      </c>
      <c r="M896">
        <v>4099</v>
      </c>
    </row>
    <row r="897" spans="12:13">
      <c r="L897">
        <v>450</v>
      </c>
      <c r="M897">
        <v>2839</v>
      </c>
    </row>
    <row r="898" spans="12:13">
      <c r="L898">
        <v>17700</v>
      </c>
      <c r="M898">
        <v>17523</v>
      </c>
    </row>
    <row r="899" spans="12:13">
      <c r="L899">
        <v>493</v>
      </c>
      <c r="M899">
        <v>13288</v>
      </c>
    </row>
    <row r="900" spans="12:13">
      <c r="L900">
        <v>11325</v>
      </c>
      <c r="M900">
        <v>13481</v>
      </c>
    </row>
    <row r="901" spans="12:13">
      <c r="L901">
        <v>11326</v>
      </c>
      <c r="M901">
        <v>17767</v>
      </c>
    </row>
    <row r="902" spans="12:13">
      <c r="L902">
        <v>14836</v>
      </c>
      <c r="M902">
        <v>15831</v>
      </c>
    </row>
    <row r="903" spans="12:13">
      <c r="L903">
        <v>15738</v>
      </c>
      <c r="M903">
        <v>13459</v>
      </c>
    </row>
    <row r="904" spans="12:13">
      <c r="L904">
        <v>15739</v>
      </c>
      <c r="M904">
        <v>13287</v>
      </c>
    </row>
    <row r="905" spans="12:13">
      <c r="L905">
        <v>17674</v>
      </c>
      <c r="M905">
        <v>11233</v>
      </c>
    </row>
    <row r="906" spans="12:13">
      <c r="L906">
        <v>10158</v>
      </c>
      <c r="M906">
        <v>11385</v>
      </c>
    </row>
    <row r="907" spans="12:13">
      <c r="L907">
        <v>414</v>
      </c>
      <c r="M907">
        <v>17471</v>
      </c>
    </row>
    <row r="908" spans="12:13">
      <c r="L908">
        <v>15934</v>
      </c>
      <c r="M908">
        <v>17436</v>
      </c>
    </row>
    <row r="909" spans="12:13">
      <c r="L909">
        <v>495</v>
      </c>
      <c r="M909">
        <v>15773</v>
      </c>
    </row>
    <row r="910" spans="12:13">
      <c r="L910">
        <v>16671</v>
      </c>
      <c r="M910">
        <v>9218</v>
      </c>
    </row>
    <row r="911" spans="12:13">
      <c r="L911">
        <v>9171</v>
      </c>
      <c r="M911">
        <v>9162</v>
      </c>
    </row>
    <row r="912" spans="12:13">
      <c r="L912">
        <v>12350</v>
      </c>
      <c r="M912">
        <v>15861</v>
      </c>
    </row>
    <row r="913" spans="12:13">
      <c r="L913">
        <v>15725</v>
      </c>
      <c r="M913">
        <v>13289</v>
      </c>
    </row>
    <row r="914" spans="12:13">
      <c r="L914">
        <v>15726</v>
      </c>
      <c r="M914">
        <v>13285</v>
      </c>
    </row>
    <row r="915" spans="12:13">
      <c r="L915">
        <v>17791</v>
      </c>
      <c r="M915">
        <v>15768</v>
      </c>
    </row>
    <row r="916" spans="12:13">
      <c r="L916">
        <v>280</v>
      </c>
      <c r="M916">
        <v>13286</v>
      </c>
    </row>
    <row r="917" spans="12:13">
      <c r="L917">
        <v>13208</v>
      </c>
      <c r="M917">
        <v>11341</v>
      </c>
    </row>
    <row r="918" spans="12:13">
      <c r="L918">
        <v>15816</v>
      </c>
      <c r="M918">
        <v>17454</v>
      </c>
    </row>
    <row r="919" spans="12:13">
      <c r="L919">
        <v>17648</v>
      </c>
      <c r="M919">
        <v>13601</v>
      </c>
    </row>
    <row r="920" spans="12:13">
      <c r="L920">
        <v>10812</v>
      </c>
      <c r="M920">
        <v>9163</v>
      </c>
    </row>
    <row r="921" spans="12:13">
      <c r="L921">
        <v>11420</v>
      </c>
      <c r="M921">
        <v>17502</v>
      </c>
    </row>
    <row r="922" spans="12:13">
      <c r="L922">
        <v>13510</v>
      </c>
      <c r="M922">
        <v>12340</v>
      </c>
    </row>
    <row r="923" spans="12:13">
      <c r="L923">
        <v>14959</v>
      </c>
      <c r="M923">
        <v>13479</v>
      </c>
    </row>
    <row r="924" spans="12:13">
      <c r="L924">
        <v>15788</v>
      </c>
      <c r="M924">
        <v>11489</v>
      </c>
    </row>
    <row r="925" spans="12:13">
      <c r="L925">
        <v>17387</v>
      </c>
      <c r="M925">
        <v>11230</v>
      </c>
    </row>
    <row r="926" spans="12:13">
      <c r="L926">
        <v>17601</v>
      </c>
      <c r="M926">
        <v>17431</v>
      </c>
    </row>
    <row r="927" spans="12:13">
      <c r="L927">
        <v>11828</v>
      </c>
      <c r="M927">
        <v>11229</v>
      </c>
    </row>
    <row r="928" spans="12:13">
      <c r="L928">
        <v>15766</v>
      </c>
      <c r="M928">
        <v>1147</v>
      </c>
    </row>
    <row r="929" spans="12:13">
      <c r="L929">
        <v>17732</v>
      </c>
      <c r="M929">
        <v>1040</v>
      </c>
    </row>
    <row r="930" spans="12:13">
      <c r="L930">
        <v>15727</v>
      </c>
      <c r="M930">
        <v>848</v>
      </c>
    </row>
    <row r="931" spans="12:13">
      <c r="L931">
        <v>11299</v>
      </c>
      <c r="M931">
        <v>1011</v>
      </c>
    </row>
    <row r="932" spans="12:13">
      <c r="L932">
        <v>15863</v>
      </c>
      <c r="M932">
        <v>890</v>
      </c>
    </row>
    <row r="933" spans="12:13">
      <c r="L933">
        <v>268</v>
      </c>
      <c r="M933">
        <v>888</v>
      </c>
    </row>
    <row r="934" spans="12:13">
      <c r="L934">
        <v>13480</v>
      </c>
      <c r="M934">
        <v>791</v>
      </c>
    </row>
    <row r="935" spans="12:13">
      <c r="L935">
        <v>15769</v>
      </c>
      <c r="M935">
        <v>889</v>
      </c>
    </row>
    <row r="936" spans="12:13">
      <c r="L936">
        <v>17597</v>
      </c>
      <c r="M936">
        <v>887</v>
      </c>
    </row>
    <row r="937" spans="12:13">
      <c r="L937">
        <v>13536</v>
      </c>
      <c r="M937">
        <v>1203</v>
      </c>
    </row>
    <row r="938" spans="12:13">
      <c r="L938">
        <v>17724</v>
      </c>
      <c r="M938">
        <v>974</v>
      </c>
    </row>
    <row r="939" spans="12:13">
      <c r="L939">
        <v>13511</v>
      </c>
      <c r="M939">
        <v>747</v>
      </c>
    </row>
    <row r="940" spans="12:13">
      <c r="L940">
        <v>15799</v>
      </c>
      <c r="M940">
        <v>749</v>
      </c>
    </row>
    <row r="941" spans="12:13">
      <c r="L941">
        <v>235</v>
      </c>
      <c r="M941">
        <v>748</v>
      </c>
    </row>
    <row r="942" spans="12:13">
      <c r="L942">
        <v>17599</v>
      </c>
      <c r="M942">
        <v>1039</v>
      </c>
    </row>
    <row r="943" spans="12:13">
      <c r="L943">
        <v>335</v>
      </c>
      <c r="M943">
        <v>1009</v>
      </c>
    </row>
    <row r="944" spans="12:13">
      <c r="L944">
        <v>11780</v>
      </c>
      <c r="M944">
        <v>973</v>
      </c>
    </row>
    <row r="945" spans="12:13">
      <c r="L945">
        <v>15680</v>
      </c>
      <c r="M945">
        <v>1052</v>
      </c>
    </row>
    <row r="946" spans="12:13">
      <c r="L946">
        <v>16009</v>
      </c>
      <c r="M946">
        <v>3063</v>
      </c>
    </row>
    <row r="947" spans="12:13">
      <c r="L947">
        <v>2975</v>
      </c>
      <c r="M947">
        <v>18094</v>
      </c>
    </row>
    <row r="948" spans="12:13">
      <c r="L948">
        <v>3769</v>
      </c>
      <c r="M948">
        <v>13328</v>
      </c>
    </row>
    <row r="949" spans="12:13">
      <c r="L949">
        <v>4075</v>
      </c>
      <c r="M949">
        <v>15971</v>
      </c>
    </row>
    <row r="950" spans="12:13">
      <c r="L950">
        <v>6675</v>
      </c>
      <c r="M950">
        <v>13329</v>
      </c>
    </row>
    <row r="951" spans="12:13">
      <c r="L951">
        <v>8619</v>
      </c>
      <c r="M951">
        <v>18092</v>
      </c>
    </row>
    <row r="952" spans="12:13">
      <c r="L952">
        <v>9152</v>
      </c>
      <c r="M952">
        <v>9144</v>
      </c>
    </row>
    <row r="953" spans="12:13">
      <c r="L953">
        <v>10570</v>
      </c>
      <c r="M953">
        <v>9145</v>
      </c>
    </row>
    <row r="954" spans="12:13">
      <c r="L954">
        <v>13545</v>
      </c>
      <c r="M954">
        <v>13332</v>
      </c>
    </row>
    <row r="955" spans="12:13">
      <c r="L955">
        <v>15628</v>
      </c>
      <c r="M955">
        <v>13330</v>
      </c>
    </row>
    <row r="956" spans="12:13">
      <c r="L956">
        <v>15704</v>
      </c>
      <c r="M956">
        <v>18093</v>
      </c>
    </row>
    <row r="957" spans="12:13">
      <c r="L957">
        <v>15879</v>
      </c>
      <c r="M957">
        <v>13331</v>
      </c>
    </row>
    <row r="958" spans="12:13">
      <c r="L958">
        <v>17672</v>
      </c>
      <c r="M958">
        <v>15692</v>
      </c>
    </row>
    <row r="959" spans="12:13">
      <c r="L959">
        <v>11254</v>
      </c>
      <c r="M959">
        <v>146</v>
      </c>
    </row>
    <row r="960" spans="12:13">
      <c r="L960">
        <v>15828</v>
      </c>
      <c r="M960">
        <v>167</v>
      </c>
    </row>
    <row r="961" spans="12:13">
      <c r="L961">
        <v>17678</v>
      </c>
      <c r="M961">
        <v>4079</v>
      </c>
    </row>
    <row r="962" spans="12:13">
      <c r="L962">
        <v>9149</v>
      </c>
      <c r="M962">
        <v>7472</v>
      </c>
    </row>
    <row r="963" spans="12:13">
      <c r="L963">
        <v>260</v>
      </c>
      <c r="M963">
        <v>17667</v>
      </c>
    </row>
    <row r="964" spans="12:13">
      <c r="L964">
        <v>13478</v>
      </c>
      <c r="M964">
        <v>15610</v>
      </c>
    </row>
    <row r="965" spans="12:13">
      <c r="L965">
        <v>2833</v>
      </c>
      <c r="M965">
        <v>15749</v>
      </c>
    </row>
    <row r="966" spans="12:13">
      <c r="L966">
        <v>2896</v>
      </c>
      <c r="M966">
        <v>13569</v>
      </c>
    </row>
    <row r="967" spans="12:13">
      <c r="L967">
        <v>2898</v>
      </c>
      <c r="M967">
        <v>13696</v>
      </c>
    </row>
    <row r="968" spans="12:13">
      <c r="L968">
        <v>6709</v>
      </c>
      <c r="M968">
        <v>15613</v>
      </c>
    </row>
    <row r="969" spans="12:13">
      <c r="L969">
        <v>6810</v>
      </c>
      <c r="M969">
        <v>13694</v>
      </c>
    </row>
    <row r="970" spans="12:13">
      <c r="L970">
        <v>9017</v>
      </c>
      <c r="M970">
        <v>13695</v>
      </c>
    </row>
    <row r="971" spans="12:13">
      <c r="L971">
        <v>13348</v>
      </c>
      <c r="M971">
        <v>15608</v>
      </c>
    </row>
    <row r="972" spans="12:13">
      <c r="L972">
        <v>13735</v>
      </c>
      <c r="M972">
        <v>15612</v>
      </c>
    </row>
    <row r="973" spans="12:13">
      <c r="L973">
        <v>671</v>
      </c>
      <c r="M973">
        <v>13570</v>
      </c>
    </row>
    <row r="974" spans="12:13">
      <c r="L974">
        <v>17632</v>
      </c>
      <c r="M974">
        <v>9143</v>
      </c>
    </row>
    <row r="975" spans="12:13">
      <c r="L975">
        <v>838</v>
      </c>
      <c r="M975">
        <v>13692</v>
      </c>
    </row>
    <row r="976" spans="12:13">
      <c r="L976">
        <v>9147</v>
      </c>
      <c r="M976">
        <v>15611</v>
      </c>
    </row>
    <row r="977" spans="12:13">
      <c r="L977">
        <v>11381</v>
      </c>
      <c r="M977">
        <v>9142</v>
      </c>
    </row>
    <row r="978" spans="12:13">
      <c r="L978">
        <v>12698</v>
      </c>
      <c r="M978">
        <v>13691</v>
      </c>
    </row>
    <row r="979" spans="12:13">
      <c r="L979">
        <v>18099</v>
      </c>
      <c r="M979">
        <v>11315</v>
      </c>
    </row>
    <row r="980" spans="12:13">
      <c r="L980">
        <v>9116</v>
      </c>
      <c r="M980">
        <v>13693</v>
      </c>
    </row>
    <row r="981" spans="12:13">
      <c r="L981">
        <v>11521</v>
      </c>
      <c r="M981">
        <v>15609</v>
      </c>
    </row>
    <row r="982" spans="12:13">
      <c r="L982">
        <v>13578</v>
      </c>
      <c r="M982">
        <v>11313</v>
      </c>
    </row>
    <row r="983" spans="12:13">
      <c r="L983">
        <v>9120</v>
      </c>
      <c r="M983">
        <v>11247</v>
      </c>
    </row>
    <row r="984" spans="12:13">
      <c r="L984">
        <v>11520</v>
      </c>
      <c r="M984">
        <v>15617</v>
      </c>
    </row>
    <row r="985" spans="12:13">
      <c r="L985">
        <v>15655</v>
      </c>
      <c r="M985">
        <v>17537</v>
      </c>
    </row>
    <row r="986" spans="12:13">
      <c r="L986">
        <v>15656</v>
      </c>
      <c r="M986">
        <v>13689</v>
      </c>
    </row>
    <row r="987" spans="12:13">
      <c r="L987">
        <v>17693</v>
      </c>
      <c r="M987">
        <v>17666</v>
      </c>
    </row>
    <row r="988" spans="12:13">
      <c r="L988">
        <v>11338</v>
      </c>
      <c r="M988">
        <v>11313</v>
      </c>
    </row>
    <row r="989" spans="12:13">
      <c r="L989">
        <v>13430</v>
      </c>
      <c r="M989">
        <v>17664</v>
      </c>
    </row>
    <row r="990" spans="12:13">
      <c r="L990">
        <v>15923</v>
      </c>
      <c r="M990">
        <v>185</v>
      </c>
    </row>
    <row r="991" spans="12:13">
      <c r="L991">
        <v>17782</v>
      </c>
      <c r="M991">
        <v>231</v>
      </c>
    </row>
    <row r="992" spans="12:13">
      <c r="L992">
        <v>11418</v>
      </c>
      <c r="M992">
        <v>225</v>
      </c>
    </row>
    <row r="993" spans="12:13">
      <c r="L993">
        <v>15787</v>
      </c>
      <c r="M993">
        <v>205</v>
      </c>
    </row>
    <row r="994" spans="12:13">
      <c r="L994">
        <v>322</v>
      </c>
      <c r="M994">
        <v>166</v>
      </c>
    </row>
    <row r="995" spans="12:13">
      <c r="L995">
        <v>11498</v>
      </c>
      <c r="M995">
        <v>242</v>
      </c>
    </row>
    <row r="996" spans="12:13">
      <c r="L996">
        <v>9176</v>
      </c>
      <c r="M996">
        <v>230</v>
      </c>
    </row>
    <row r="997" spans="12:13">
      <c r="L997">
        <v>12349</v>
      </c>
      <c r="M997">
        <v>152</v>
      </c>
    </row>
    <row r="998" spans="12:13">
      <c r="L998">
        <v>380</v>
      </c>
      <c r="M998">
        <v>241</v>
      </c>
    </row>
    <row r="999" spans="12:13">
      <c r="L999">
        <v>392</v>
      </c>
      <c r="M999">
        <v>240</v>
      </c>
    </row>
    <row r="1000" spans="12:13">
      <c r="L1000">
        <v>15927</v>
      </c>
      <c r="M1000">
        <v>11313</v>
      </c>
    </row>
    <row r="1001" spans="12:13">
      <c r="L1001">
        <v>17786</v>
      </c>
      <c r="M1001">
        <v>15793</v>
      </c>
    </row>
    <row r="1002" spans="12:13">
      <c r="L1002">
        <v>507</v>
      </c>
      <c r="M1002">
        <v>17611</v>
      </c>
    </row>
    <row r="1003" spans="12:13">
      <c r="L1003">
        <v>11261</v>
      </c>
      <c r="M1003">
        <v>15794</v>
      </c>
    </row>
    <row r="1004" spans="12:13">
      <c r="L1004">
        <v>11340</v>
      </c>
      <c r="M1004">
        <v>17612</v>
      </c>
    </row>
    <row r="1005" spans="12:13">
      <c r="L1005">
        <v>13433</v>
      </c>
      <c r="M1005">
        <v>15796</v>
      </c>
    </row>
    <row r="1006" spans="12:13">
      <c r="L1006">
        <v>17513</v>
      </c>
      <c r="M1006">
        <v>11416</v>
      </c>
    </row>
    <row r="1007" spans="12:13">
      <c r="L1007">
        <v>13723</v>
      </c>
      <c r="M1007">
        <v>15792</v>
      </c>
    </row>
    <row r="1008" spans="12:13">
      <c r="L1008">
        <v>10754</v>
      </c>
      <c r="M1008">
        <v>15795</v>
      </c>
    </row>
    <row r="1009" spans="13:13">
      <c r="M1009">
        <v>13505</v>
      </c>
    </row>
    <row r="1010" spans="13:13">
      <c r="M1010">
        <v>13506</v>
      </c>
    </row>
    <row r="1011" spans="13:13">
      <c r="M1011">
        <v>11415</v>
      </c>
    </row>
    <row r="1012" spans="13:13">
      <c r="M1012">
        <v>15797</v>
      </c>
    </row>
    <row r="1013" spans="13:13">
      <c r="M1013">
        <v>11417</v>
      </c>
    </row>
    <row r="1014" spans="13:13">
      <c r="M1014">
        <v>17613</v>
      </c>
    </row>
    <row r="1015" spans="13:13">
      <c r="M1015">
        <v>11412</v>
      </c>
    </row>
    <row r="1016" spans="13:13">
      <c r="M1016">
        <v>11414</v>
      </c>
    </row>
    <row r="1017" spans="13:13">
      <c r="M1017">
        <v>15798</v>
      </c>
    </row>
    <row r="1018" spans="13:13">
      <c r="M1018">
        <v>11413</v>
      </c>
    </row>
    <row r="1019" spans="13:13">
      <c r="M1019">
        <v>540</v>
      </c>
    </row>
    <row r="1020" spans="13:13">
      <c r="M1020">
        <v>495</v>
      </c>
    </row>
    <row r="1021" spans="13:13">
      <c r="M1021">
        <v>575</v>
      </c>
    </row>
    <row r="1022" spans="13:13">
      <c r="M1022">
        <v>512</v>
      </c>
    </row>
    <row r="1023" spans="13:13">
      <c r="M1023">
        <v>627</v>
      </c>
    </row>
    <row r="1024" spans="13:13">
      <c r="M1024">
        <v>629</v>
      </c>
    </row>
    <row r="1025" spans="13:13">
      <c r="M1025">
        <v>660</v>
      </c>
    </row>
    <row r="1026" spans="13:13">
      <c r="M1026">
        <v>623</v>
      </c>
    </row>
    <row r="1027" spans="13:13">
      <c r="M1027">
        <v>616</v>
      </c>
    </row>
    <row r="1028" spans="13:13">
      <c r="M1028">
        <v>653</v>
      </c>
    </row>
    <row r="1029" spans="13:13">
      <c r="M1029">
        <v>645</v>
      </c>
    </row>
    <row r="1030" spans="13:13">
      <c r="M1030">
        <v>15867</v>
      </c>
    </row>
    <row r="1031" spans="13:13">
      <c r="M1031">
        <v>13311</v>
      </c>
    </row>
    <row r="1032" spans="13:13">
      <c r="M1032">
        <v>13701</v>
      </c>
    </row>
    <row r="1033" spans="13:13">
      <c r="M1033">
        <v>9177</v>
      </c>
    </row>
  </sheetData>
  <sortState xmlns:xlrd2="http://schemas.microsoft.com/office/spreadsheetml/2017/richdata2" ref="P482:P498">
    <sortCondition ref="P482:P498"/>
  </sortState>
  <mergeCells count="7">
    <mergeCell ref="AI1:AJ2"/>
    <mergeCell ref="AF2:AH2"/>
    <mergeCell ref="X1:X2"/>
    <mergeCell ref="Y1:Y2"/>
    <mergeCell ref="Z1:AC1"/>
    <mergeCell ref="AD1:AE1"/>
    <mergeCell ref="AF1:AH1"/>
  </mergeCells>
  <conditionalFormatting sqref="A1:A1048576 C1:C1048576">
    <cfRule type="duplicateValues" dxfId="4" priority="5"/>
  </conditionalFormatting>
  <conditionalFormatting sqref="G1:H1048576">
    <cfRule type="duplicateValues" dxfId="3" priority="4"/>
  </conditionalFormatting>
  <conditionalFormatting sqref="L1:M1048576">
    <cfRule type="duplicateValues" dxfId="2" priority="3"/>
  </conditionalFormatting>
  <conditionalFormatting sqref="O1:Q1048576">
    <cfRule type="duplicateValues" dxfId="1" priority="2"/>
  </conditionalFormatting>
  <conditionalFormatting sqref="T1:V38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7"/>
  <sheetViews>
    <sheetView workbookViewId="0">
      <selection activeCell="C18" sqref="C18"/>
    </sheetView>
  </sheetViews>
  <sheetFormatPr defaultRowHeight="15"/>
  <cols>
    <col min="2" max="2" width="13.42578125" customWidth="1"/>
    <col min="3" max="3" width="16.42578125" customWidth="1"/>
  </cols>
  <sheetData>
    <row r="1" spans="1:10" ht="25.5">
      <c r="A1" s="15" t="s">
        <v>1507</v>
      </c>
      <c r="B1" s="16" t="s">
        <v>1508</v>
      </c>
      <c r="C1" s="17" t="s">
        <v>1509</v>
      </c>
      <c r="D1" s="18" t="s">
        <v>1510</v>
      </c>
      <c r="E1" s="19" t="s">
        <v>1511</v>
      </c>
      <c r="F1" s="20" t="s">
        <v>1512</v>
      </c>
      <c r="G1" s="15" t="s">
        <v>1513</v>
      </c>
      <c r="H1" s="15" t="s">
        <v>1514</v>
      </c>
      <c r="I1" s="21" t="s">
        <v>1515</v>
      </c>
      <c r="J1" s="21" t="s">
        <v>1516</v>
      </c>
    </row>
    <row r="2" spans="1:10">
      <c r="A2" s="22">
        <v>11343</v>
      </c>
      <c r="B2" s="23" t="s">
        <v>1517</v>
      </c>
      <c r="C2" s="24">
        <v>4405860</v>
      </c>
      <c r="D2" s="22"/>
      <c r="E2" s="24"/>
      <c r="F2" s="25"/>
      <c r="G2" s="26" t="s">
        <v>1518</v>
      </c>
      <c r="H2" s="27"/>
      <c r="I2" s="22">
        <v>10303</v>
      </c>
      <c r="J2" s="26" t="s">
        <v>1519</v>
      </c>
    </row>
    <row r="3" spans="1:10">
      <c r="A3" s="22">
        <v>9114</v>
      </c>
      <c r="B3" s="23">
        <v>44986</v>
      </c>
      <c r="C3" s="24">
        <v>1656755</v>
      </c>
      <c r="D3" s="22"/>
      <c r="E3" s="24"/>
      <c r="F3" s="25"/>
      <c r="G3" s="26" t="s">
        <v>1520</v>
      </c>
      <c r="H3" s="27"/>
      <c r="I3" s="22">
        <v>10303</v>
      </c>
      <c r="J3" s="26" t="s">
        <v>1519</v>
      </c>
    </row>
    <row r="4" spans="1:10">
      <c r="A4" s="22">
        <v>9115</v>
      </c>
      <c r="B4" s="23">
        <v>44986</v>
      </c>
      <c r="C4" s="24">
        <v>1612400</v>
      </c>
      <c r="D4" s="22"/>
      <c r="E4" s="24"/>
      <c r="F4" s="25"/>
      <c r="G4" s="26" t="s">
        <v>1521</v>
      </c>
      <c r="H4" s="27"/>
      <c r="I4" s="22">
        <v>10303</v>
      </c>
      <c r="J4" s="26" t="s">
        <v>1519</v>
      </c>
    </row>
    <row r="5" spans="1:10">
      <c r="A5" s="22">
        <v>9116</v>
      </c>
      <c r="B5" s="23">
        <v>44986</v>
      </c>
      <c r="C5" s="24">
        <v>1924970</v>
      </c>
      <c r="D5" s="22"/>
      <c r="E5" s="24"/>
      <c r="F5" s="25"/>
      <c r="G5" s="26" t="s">
        <v>1522</v>
      </c>
      <c r="H5" s="27"/>
      <c r="I5" s="22">
        <v>10303</v>
      </c>
      <c r="J5" s="26" t="s">
        <v>1519</v>
      </c>
    </row>
    <row r="6" spans="1:10">
      <c r="A6" s="22">
        <v>9117</v>
      </c>
      <c r="B6" s="23">
        <v>44986</v>
      </c>
      <c r="C6" s="24">
        <v>501820</v>
      </c>
      <c r="D6" s="22"/>
      <c r="E6" s="24"/>
      <c r="F6" s="25"/>
      <c r="G6" s="26" t="s">
        <v>1523</v>
      </c>
      <c r="H6" s="27"/>
      <c r="I6" s="22">
        <v>10303</v>
      </c>
      <c r="J6" s="26" t="s">
        <v>1519</v>
      </c>
    </row>
    <row r="7" spans="1:10">
      <c r="A7" s="22">
        <v>9118</v>
      </c>
      <c r="B7" s="23">
        <v>44986</v>
      </c>
      <c r="C7" s="24">
        <v>2722980</v>
      </c>
      <c r="D7" s="22"/>
      <c r="E7" s="24"/>
      <c r="F7" s="25"/>
      <c r="G7" s="26" t="s">
        <v>1524</v>
      </c>
      <c r="H7" s="27"/>
      <c r="I7" s="22">
        <v>10303</v>
      </c>
      <c r="J7" s="26" t="s">
        <v>1519</v>
      </c>
    </row>
    <row r="8" spans="1:10">
      <c r="A8" s="22">
        <v>9119</v>
      </c>
      <c r="B8" s="23">
        <v>44986</v>
      </c>
      <c r="C8" s="24">
        <v>734310</v>
      </c>
      <c r="D8" s="22"/>
      <c r="E8" s="24"/>
      <c r="F8" s="25"/>
      <c r="G8" s="26" t="s">
        <v>1525</v>
      </c>
      <c r="H8" s="27"/>
      <c r="I8" s="22">
        <v>10303</v>
      </c>
      <c r="J8" s="26" t="s">
        <v>1519</v>
      </c>
    </row>
    <row r="9" spans="1:10">
      <c r="A9" s="22">
        <v>9120</v>
      </c>
      <c r="B9" s="23">
        <v>44986</v>
      </c>
      <c r="C9" s="24">
        <v>3457290</v>
      </c>
      <c r="D9" s="22"/>
      <c r="E9" s="24"/>
      <c r="F9" s="25"/>
      <c r="G9" s="26" t="s">
        <v>1526</v>
      </c>
      <c r="H9" s="27"/>
      <c r="I9" s="22">
        <v>10303</v>
      </c>
      <c r="J9" s="26" t="s">
        <v>1519</v>
      </c>
    </row>
    <row r="10" spans="1:10">
      <c r="A10" s="22">
        <v>9121</v>
      </c>
      <c r="B10" s="23">
        <v>44986</v>
      </c>
      <c r="C10" s="24">
        <v>1831460</v>
      </c>
      <c r="D10" s="22"/>
      <c r="E10" s="24"/>
      <c r="F10" s="25"/>
      <c r="G10" s="26" t="s">
        <v>1527</v>
      </c>
      <c r="H10" s="27"/>
      <c r="I10" s="22">
        <v>10303</v>
      </c>
      <c r="J10" s="26" t="s">
        <v>1519</v>
      </c>
    </row>
    <row r="11" spans="1:10">
      <c r="A11" s="22">
        <v>9122</v>
      </c>
      <c r="B11" s="23">
        <v>44986</v>
      </c>
      <c r="C11" s="24">
        <v>3895410</v>
      </c>
      <c r="D11" s="22"/>
      <c r="E11" s="24"/>
      <c r="F11" s="25"/>
      <c r="G11" s="26" t="s">
        <v>1528</v>
      </c>
      <c r="H11" s="27"/>
      <c r="I11" s="22">
        <v>10303</v>
      </c>
      <c r="J11" s="26" t="s">
        <v>1519</v>
      </c>
    </row>
    <row r="12" spans="1:10">
      <c r="A12" s="22">
        <v>9180</v>
      </c>
      <c r="B12" s="23">
        <v>44986</v>
      </c>
      <c r="C12" s="24">
        <v>1293695</v>
      </c>
      <c r="D12" s="22"/>
      <c r="E12" s="24"/>
      <c r="F12" s="25"/>
      <c r="G12" s="26" t="s">
        <v>1529</v>
      </c>
      <c r="H12" s="27"/>
      <c r="I12" s="22">
        <v>10303</v>
      </c>
      <c r="J12" s="26" t="s">
        <v>1519</v>
      </c>
    </row>
    <row r="13" spans="1:10">
      <c r="A13" s="22">
        <v>9179</v>
      </c>
      <c r="B13" s="23">
        <v>44986</v>
      </c>
      <c r="C13" s="24">
        <v>1477735</v>
      </c>
      <c r="D13" s="22"/>
      <c r="E13" s="24"/>
      <c r="F13" s="25"/>
      <c r="G13" s="26" t="s">
        <v>1530</v>
      </c>
      <c r="H13" s="27"/>
      <c r="I13" s="22">
        <v>10303</v>
      </c>
      <c r="J13" s="26" t="s">
        <v>1519</v>
      </c>
    </row>
    <row r="14" spans="1:10">
      <c r="A14" s="22">
        <v>9178</v>
      </c>
      <c r="B14" s="23">
        <v>44986</v>
      </c>
      <c r="C14" s="24">
        <v>2435200</v>
      </c>
      <c r="D14" s="22"/>
      <c r="E14" s="24"/>
      <c r="F14" s="25"/>
      <c r="G14" s="26" t="s">
        <v>1531</v>
      </c>
      <c r="H14" s="27"/>
      <c r="I14" s="22">
        <v>10303</v>
      </c>
      <c r="J14" s="26" t="s">
        <v>1519</v>
      </c>
    </row>
    <row r="15" spans="1:10">
      <c r="A15" s="22">
        <v>9177</v>
      </c>
      <c r="B15" s="23">
        <v>44986</v>
      </c>
      <c r="C15" s="24">
        <v>1209159</v>
      </c>
      <c r="D15" s="22"/>
      <c r="E15" s="24"/>
      <c r="F15" s="25"/>
      <c r="G15" s="26" t="s">
        <v>1532</v>
      </c>
      <c r="H15" s="27"/>
      <c r="I15" s="22">
        <v>10303</v>
      </c>
      <c r="J15" s="26" t="s">
        <v>1519</v>
      </c>
    </row>
    <row r="16" spans="1:10">
      <c r="A16" s="22">
        <v>9176</v>
      </c>
      <c r="B16" s="23">
        <v>44986</v>
      </c>
      <c r="C16" s="24">
        <v>16771920</v>
      </c>
      <c r="D16" s="22"/>
      <c r="E16" s="24"/>
      <c r="F16" s="25"/>
      <c r="G16" s="26" t="s">
        <v>1533</v>
      </c>
      <c r="H16" s="27"/>
      <c r="I16" s="22">
        <v>10303</v>
      </c>
      <c r="J16" s="26" t="s">
        <v>1519</v>
      </c>
    </row>
    <row r="17" spans="1:10">
      <c r="A17" s="22">
        <v>9175</v>
      </c>
      <c r="B17" s="23">
        <v>44986</v>
      </c>
      <c r="C17" s="24">
        <v>1477735</v>
      </c>
      <c r="D17" s="22"/>
      <c r="E17" s="24"/>
      <c r="F17" s="25"/>
      <c r="G17" s="26" t="s">
        <v>1534</v>
      </c>
      <c r="H17" s="27"/>
      <c r="I17" s="22">
        <v>10303</v>
      </c>
      <c r="J17" s="26" t="s">
        <v>1519</v>
      </c>
    </row>
    <row r="18" spans="1:10">
      <c r="A18" s="22">
        <v>9174</v>
      </c>
      <c r="B18" s="23">
        <v>44986</v>
      </c>
      <c r="C18" s="24">
        <v>3537370</v>
      </c>
      <c r="D18" s="22"/>
      <c r="E18" s="24"/>
      <c r="F18" s="25"/>
      <c r="G18" s="26" t="s">
        <v>1535</v>
      </c>
      <c r="H18" s="27"/>
      <c r="I18" s="22">
        <v>10303</v>
      </c>
      <c r="J18" s="26" t="s">
        <v>1519</v>
      </c>
    </row>
    <row r="19" spans="1:10">
      <c r="A19" s="22">
        <v>9173</v>
      </c>
      <c r="B19" s="23">
        <v>44986</v>
      </c>
      <c r="C19" s="24">
        <v>758067</v>
      </c>
      <c r="D19" s="22"/>
      <c r="E19" s="24"/>
      <c r="F19" s="25"/>
      <c r="G19" s="26" t="s">
        <v>1536</v>
      </c>
      <c r="H19" s="27"/>
      <c r="I19" s="22">
        <v>10303</v>
      </c>
      <c r="J19" s="26" t="s">
        <v>1519</v>
      </c>
    </row>
    <row r="20" spans="1:10">
      <c r="A20" s="22">
        <v>9172</v>
      </c>
      <c r="B20" s="23">
        <v>44986</v>
      </c>
      <c r="C20" s="24">
        <v>922445</v>
      </c>
      <c r="D20" s="22"/>
      <c r="E20" s="24"/>
      <c r="F20" s="25"/>
      <c r="G20" s="26" t="s">
        <v>1537</v>
      </c>
      <c r="H20" s="27"/>
      <c r="I20" s="22">
        <v>10303</v>
      </c>
      <c r="J20" s="26" t="s">
        <v>1519</v>
      </c>
    </row>
    <row r="21" spans="1:10">
      <c r="A21" s="22">
        <v>9171</v>
      </c>
      <c r="B21" s="23">
        <v>44986</v>
      </c>
      <c r="C21" s="24">
        <v>3035850</v>
      </c>
      <c r="D21" s="22"/>
      <c r="E21" s="24"/>
      <c r="F21" s="25"/>
      <c r="G21" s="26" t="s">
        <v>1538</v>
      </c>
      <c r="H21" s="27"/>
      <c r="I21" s="22">
        <v>10303</v>
      </c>
      <c r="J21" s="26" t="s">
        <v>1519</v>
      </c>
    </row>
    <row r="22" spans="1:10">
      <c r="A22" s="22">
        <v>10812</v>
      </c>
      <c r="B22" s="23">
        <v>44987</v>
      </c>
      <c r="C22" s="24">
        <v>544596</v>
      </c>
      <c r="D22" s="22"/>
      <c r="E22" s="24"/>
      <c r="F22" s="25"/>
      <c r="G22" s="26" t="s">
        <v>1539</v>
      </c>
      <c r="H22" s="27"/>
      <c r="I22" s="22">
        <v>10303</v>
      </c>
      <c r="J22" s="26" t="s">
        <v>1519</v>
      </c>
    </row>
    <row r="23" spans="1:10">
      <c r="A23" s="22">
        <v>10811</v>
      </c>
      <c r="B23" s="23">
        <v>44987</v>
      </c>
      <c r="C23" s="24">
        <v>1844890</v>
      </c>
      <c r="D23" s="22"/>
      <c r="E23" s="24"/>
      <c r="F23" s="25"/>
      <c r="G23" s="26" t="s">
        <v>1540</v>
      </c>
      <c r="H23" s="27"/>
      <c r="I23" s="22">
        <v>10303</v>
      </c>
      <c r="J23" s="26" t="s">
        <v>1519</v>
      </c>
    </row>
    <row r="24" spans="1:10">
      <c r="A24" s="22">
        <v>11261</v>
      </c>
      <c r="B24" s="23">
        <v>44988</v>
      </c>
      <c r="C24" s="24">
        <v>1003640</v>
      </c>
      <c r="D24" s="22"/>
      <c r="E24" s="24"/>
      <c r="F24" s="25"/>
      <c r="G24" s="26" t="s">
        <v>1541</v>
      </c>
      <c r="H24" s="27"/>
      <c r="I24" s="22">
        <v>10303</v>
      </c>
      <c r="J24" s="26" t="s">
        <v>1519</v>
      </c>
    </row>
    <row r="25" spans="1:10">
      <c r="A25" s="22">
        <v>11263</v>
      </c>
      <c r="B25" s="23">
        <v>44988</v>
      </c>
      <c r="C25" s="24">
        <v>1632750</v>
      </c>
      <c r="D25" s="22"/>
      <c r="E25" s="24"/>
      <c r="F25" s="25"/>
      <c r="G25" s="26" t="s">
        <v>1542</v>
      </c>
      <c r="H25" s="27"/>
      <c r="I25" s="22">
        <v>10303</v>
      </c>
      <c r="J25" s="26" t="s">
        <v>1519</v>
      </c>
    </row>
    <row r="26" spans="1:10">
      <c r="A26" s="22">
        <v>11262</v>
      </c>
      <c r="B26" s="23">
        <v>44988</v>
      </c>
      <c r="C26" s="24">
        <v>1511716</v>
      </c>
      <c r="D26" s="22"/>
      <c r="E26" s="24"/>
      <c r="F26" s="25"/>
      <c r="G26" s="26" t="s">
        <v>1520</v>
      </c>
      <c r="H26" s="27"/>
      <c r="I26" s="22">
        <v>10303</v>
      </c>
      <c r="J26" s="26" t="s">
        <v>1519</v>
      </c>
    </row>
    <row r="27" spans="1:10">
      <c r="A27" s="22">
        <v>11340</v>
      </c>
      <c r="B27" s="23">
        <v>44989</v>
      </c>
      <c r="C27" s="24">
        <v>1612400</v>
      </c>
      <c r="D27" s="22"/>
      <c r="E27" s="24"/>
      <c r="F27" s="25"/>
      <c r="G27" s="26" t="s">
        <v>1543</v>
      </c>
      <c r="H27" s="27"/>
      <c r="I27" s="22">
        <v>10303</v>
      </c>
      <c r="J27" s="26" t="s">
        <v>1519</v>
      </c>
    </row>
    <row r="28" spans="1:10">
      <c r="A28" s="22">
        <v>11337</v>
      </c>
      <c r="B28" s="23">
        <v>44989</v>
      </c>
      <c r="C28" s="24">
        <v>3380280</v>
      </c>
      <c r="D28" s="22"/>
      <c r="E28" s="24"/>
      <c r="F28" s="25"/>
      <c r="G28" s="26" t="s">
        <v>1544</v>
      </c>
      <c r="H28" s="27"/>
      <c r="I28" s="22">
        <v>10303</v>
      </c>
      <c r="J28" s="26" t="s">
        <v>1519</v>
      </c>
    </row>
    <row r="29" spans="1:10">
      <c r="A29" s="22">
        <v>11338</v>
      </c>
      <c r="B29" s="23">
        <v>44989</v>
      </c>
      <c r="C29" s="24">
        <v>1924970</v>
      </c>
      <c r="D29" s="22"/>
      <c r="E29" s="24"/>
      <c r="F29" s="25"/>
      <c r="G29" s="26" t="s">
        <v>1545</v>
      </c>
      <c r="H29" s="27"/>
      <c r="I29" s="22">
        <v>10303</v>
      </c>
      <c r="J29" s="26" t="s">
        <v>1519</v>
      </c>
    </row>
    <row r="30" spans="1:10">
      <c r="A30" s="22">
        <v>11339</v>
      </c>
      <c r="B30" s="23">
        <v>44989</v>
      </c>
      <c r="C30" s="24">
        <v>997699</v>
      </c>
      <c r="D30" s="22"/>
      <c r="E30" s="24"/>
      <c r="F30" s="25"/>
      <c r="G30" s="26" t="s">
        <v>1546</v>
      </c>
      <c r="H30" s="27"/>
      <c r="I30" s="22">
        <v>10303</v>
      </c>
      <c r="J30" s="26" t="s">
        <v>1519</v>
      </c>
    </row>
    <row r="31" spans="1:10">
      <c r="A31" s="22">
        <v>11422</v>
      </c>
      <c r="B31" s="23">
        <v>44991</v>
      </c>
      <c r="C31" s="24">
        <v>1728645</v>
      </c>
      <c r="D31" s="22"/>
      <c r="E31" s="24"/>
      <c r="F31" s="25"/>
      <c r="G31" s="26" t="s">
        <v>1547</v>
      </c>
      <c r="H31" s="27"/>
      <c r="I31" s="22">
        <v>10303</v>
      </c>
      <c r="J31" s="26" t="s">
        <v>1519</v>
      </c>
    </row>
    <row r="32" spans="1:10">
      <c r="A32" s="22">
        <v>11421</v>
      </c>
      <c r="B32" s="23">
        <v>44991</v>
      </c>
      <c r="C32" s="24">
        <v>555924</v>
      </c>
      <c r="D32" s="22"/>
      <c r="E32" s="24"/>
      <c r="F32" s="25"/>
      <c r="G32" s="26" t="s">
        <v>1548</v>
      </c>
      <c r="H32" s="27"/>
      <c r="I32" s="22">
        <v>10303</v>
      </c>
      <c r="J32" s="26" t="s">
        <v>1519</v>
      </c>
    </row>
    <row r="33" spans="1:10">
      <c r="A33" s="22">
        <v>11420</v>
      </c>
      <c r="B33" s="23">
        <v>44991</v>
      </c>
      <c r="C33" s="24">
        <v>756018</v>
      </c>
      <c r="D33" s="22"/>
      <c r="E33" s="24"/>
      <c r="F33" s="25"/>
      <c r="G33" s="26" t="s">
        <v>1539</v>
      </c>
      <c r="H33" s="27"/>
      <c r="I33" s="22">
        <v>10303</v>
      </c>
      <c r="J33" s="26" t="s">
        <v>1519</v>
      </c>
    </row>
    <row r="34" spans="1:10">
      <c r="A34" s="22">
        <v>11419</v>
      </c>
      <c r="B34" s="23">
        <v>44991</v>
      </c>
      <c r="C34" s="24">
        <v>1477735</v>
      </c>
      <c r="D34" s="22"/>
      <c r="E34" s="24"/>
      <c r="F34" s="25"/>
      <c r="G34" s="26" t="s">
        <v>1530</v>
      </c>
      <c r="H34" s="27"/>
      <c r="I34" s="22">
        <v>10303</v>
      </c>
      <c r="J34" s="26" t="s">
        <v>1519</v>
      </c>
    </row>
    <row r="35" spans="1:10">
      <c r="A35" s="22">
        <v>11418</v>
      </c>
      <c r="B35" s="23">
        <v>44991</v>
      </c>
      <c r="C35" s="24">
        <v>1844890</v>
      </c>
      <c r="D35" s="22"/>
      <c r="E35" s="24"/>
      <c r="F35" s="25"/>
      <c r="G35" s="26" t="s">
        <v>1549</v>
      </c>
      <c r="H35" s="27"/>
      <c r="I35" s="22">
        <v>10303</v>
      </c>
      <c r="J35" s="26" t="s">
        <v>1519</v>
      </c>
    </row>
    <row r="36" spans="1:10">
      <c r="A36" s="22">
        <v>11413</v>
      </c>
      <c r="B36" s="23">
        <v>44991</v>
      </c>
      <c r="C36" s="24">
        <v>1381265</v>
      </c>
      <c r="D36" s="22"/>
      <c r="E36" s="24"/>
      <c r="F36" s="25"/>
      <c r="G36" s="26" t="s">
        <v>1550</v>
      </c>
      <c r="H36" s="27"/>
      <c r="I36" s="22">
        <v>10303</v>
      </c>
      <c r="J36" s="26" t="s">
        <v>1519</v>
      </c>
    </row>
    <row r="37" spans="1:10">
      <c r="A37" s="22">
        <v>11412</v>
      </c>
      <c r="B37" s="23">
        <v>44991</v>
      </c>
      <c r="C37" s="24">
        <v>702152</v>
      </c>
      <c r="D37" s="22"/>
      <c r="E37" s="24"/>
      <c r="F37" s="25"/>
      <c r="G37" s="26" t="s">
        <v>1551</v>
      </c>
      <c r="H37" s="27"/>
      <c r="I37" s="22">
        <v>10303</v>
      </c>
      <c r="J37" s="26" t="s">
        <v>1519</v>
      </c>
    </row>
    <row r="38" spans="1:10">
      <c r="A38" s="22">
        <v>11417</v>
      </c>
      <c r="B38" s="23">
        <v>44991</v>
      </c>
      <c r="C38" s="24">
        <v>554920</v>
      </c>
      <c r="D38" s="22"/>
      <c r="E38" s="24"/>
      <c r="F38" s="25"/>
      <c r="G38" s="26" t="s">
        <v>1551</v>
      </c>
      <c r="H38" s="27"/>
      <c r="I38" s="22">
        <v>10303</v>
      </c>
      <c r="J38" s="26" t="s">
        <v>1519</v>
      </c>
    </row>
    <row r="39" spans="1:10">
      <c r="A39" s="22">
        <v>11416</v>
      </c>
      <c r="B39" s="23">
        <v>44991</v>
      </c>
      <c r="C39" s="24">
        <v>553467</v>
      </c>
      <c r="D39" s="22"/>
      <c r="E39" s="24"/>
      <c r="F39" s="25"/>
      <c r="G39" s="26" t="s">
        <v>1551</v>
      </c>
      <c r="H39" s="27"/>
      <c r="I39" s="22">
        <v>10303</v>
      </c>
      <c r="J39" s="26" t="s">
        <v>1519</v>
      </c>
    </row>
    <row r="40" spans="1:10">
      <c r="A40" s="22">
        <v>11415</v>
      </c>
      <c r="B40" s="23">
        <v>44991</v>
      </c>
      <c r="C40" s="24">
        <v>776217</v>
      </c>
      <c r="D40" s="22"/>
      <c r="E40" s="24"/>
      <c r="F40" s="25"/>
      <c r="G40" s="26" t="s">
        <v>1551</v>
      </c>
      <c r="H40" s="27"/>
      <c r="I40" s="22">
        <v>10303</v>
      </c>
      <c r="J40" s="26" t="s">
        <v>1519</v>
      </c>
    </row>
    <row r="41" spans="1:10">
      <c r="A41" s="22">
        <v>11414</v>
      </c>
      <c r="B41" s="23">
        <v>44991</v>
      </c>
      <c r="C41" s="24">
        <v>555290</v>
      </c>
      <c r="D41" s="22"/>
      <c r="E41" s="24"/>
      <c r="F41" s="25"/>
      <c r="G41" s="26" t="s">
        <v>1551</v>
      </c>
      <c r="H41" s="27"/>
      <c r="I41" s="22">
        <v>10303</v>
      </c>
      <c r="J41" s="26" t="s">
        <v>1519</v>
      </c>
    </row>
    <row r="42" spans="1:10">
      <c r="A42" s="22">
        <v>11519</v>
      </c>
      <c r="B42" s="23">
        <v>44991</v>
      </c>
      <c r="C42" s="24">
        <v>9966510</v>
      </c>
      <c r="D42" s="22"/>
      <c r="E42" s="24"/>
      <c r="F42" s="25"/>
      <c r="G42" s="26" t="s">
        <v>1524</v>
      </c>
      <c r="H42" s="27"/>
      <c r="I42" s="22">
        <v>10303</v>
      </c>
      <c r="J42" s="26" t="s">
        <v>1519</v>
      </c>
    </row>
    <row r="43" spans="1:10">
      <c r="A43" s="22">
        <v>11518</v>
      </c>
      <c r="B43" s="23">
        <v>44991</v>
      </c>
      <c r="C43" s="24">
        <v>1945630</v>
      </c>
      <c r="D43" s="22"/>
      <c r="E43" s="24"/>
      <c r="F43" s="25"/>
      <c r="G43" s="26" t="s">
        <v>1521</v>
      </c>
      <c r="H43" s="27"/>
      <c r="I43" s="22">
        <v>10303</v>
      </c>
      <c r="J43" s="26" t="s">
        <v>1519</v>
      </c>
    </row>
    <row r="44" spans="1:10">
      <c r="A44" s="22">
        <v>11517</v>
      </c>
      <c r="B44" s="23">
        <v>44991</v>
      </c>
      <c r="C44" s="24">
        <v>2230145</v>
      </c>
      <c r="D44" s="22"/>
      <c r="E44" s="24"/>
      <c r="F44" s="25"/>
      <c r="G44" s="26" t="s">
        <v>1520</v>
      </c>
      <c r="H44" s="27"/>
      <c r="I44" s="22">
        <v>10303</v>
      </c>
      <c r="J44" s="26" t="s">
        <v>1519</v>
      </c>
    </row>
    <row r="45" spans="1:10">
      <c r="A45" s="22">
        <v>11522</v>
      </c>
      <c r="B45" s="23">
        <v>44991</v>
      </c>
      <c r="C45" s="24">
        <v>5607435</v>
      </c>
      <c r="D45" s="22"/>
      <c r="E45" s="24"/>
      <c r="F45" s="25"/>
      <c r="G45" s="26" t="s">
        <v>1552</v>
      </c>
      <c r="H45" s="27"/>
      <c r="I45" s="22">
        <v>10303</v>
      </c>
      <c r="J45" s="26" t="s">
        <v>1519</v>
      </c>
    </row>
    <row r="46" spans="1:10">
      <c r="A46" s="22">
        <v>11521</v>
      </c>
      <c r="B46" s="23">
        <v>44991</v>
      </c>
      <c r="C46" s="24">
        <v>1924970</v>
      </c>
      <c r="D46" s="22"/>
      <c r="E46" s="24"/>
      <c r="F46" s="25"/>
      <c r="G46" s="26" t="s">
        <v>1522</v>
      </c>
      <c r="H46" s="27"/>
      <c r="I46" s="22">
        <v>10303</v>
      </c>
      <c r="J46" s="26" t="s">
        <v>1519</v>
      </c>
    </row>
    <row r="47" spans="1:10">
      <c r="A47" s="22">
        <v>11520</v>
      </c>
      <c r="B47" s="23">
        <v>44991</v>
      </c>
      <c r="C47" s="24">
        <v>3035550</v>
      </c>
      <c r="D47" s="22"/>
      <c r="E47" s="24"/>
      <c r="F47" s="25"/>
      <c r="G47" s="26" t="s">
        <v>1526</v>
      </c>
      <c r="H47" s="27"/>
      <c r="I47" s="22">
        <v>10303</v>
      </c>
      <c r="J47" s="26" t="s">
        <v>1519</v>
      </c>
    </row>
    <row r="48" spans="1:10">
      <c r="A48" s="22">
        <v>11523</v>
      </c>
      <c r="B48" s="23">
        <v>44991</v>
      </c>
      <c r="C48" s="24">
        <v>1302000</v>
      </c>
      <c r="D48" s="22"/>
      <c r="E48" s="24"/>
      <c r="F48" s="25"/>
      <c r="G48" s="26" t="s">
        <v>1552</v>
      </c>
      <c r="H48" s="27"/>
      <c r="I48" s="22">
        <v>10303</v>
      </c>
      <c r="J48" s="26" t="s">
        <v>1519</v>
      </c>
    </row>
    <row r="49" spans="1:10">
      <c r="A49" s="22">
        <v>11525</v>
      </c>
      <c r="B49" s="23">
        <v>44991</v>
      </c>
      <c r="C49" s="24">
        <v>530250</v>
      </c>
      <c r="D49" s="22"/>
      <c r="E49" s="24"/>
      <c r="F49" s="25"/>
      <c r="G49" s="26" t="s">
        <v>1520</v>
      </c>
      <c r="H49" s="27"/>
      <c r="I49" s="22">
        <v>10303</v>
      </c>
      <c r="J49" s="26" t="s">
        <v>1519</v>
      </c>
    </row>
    <row r="50" spans="1:10">
      <c r="A50" s="22">
        <v>11524</v>
      </c>
      <c r="B50" s="23">
        <v>44991</v>
      </c>
      <c r="C50" s="24">
        <v>1590750</v>
      </c>
      <c r="D50" s="22"/>
      <c r="E50" s="24"/>
      <c r="F50" s="25"/>
      <c r="G50" s="26" t="s">
        <v>1526</v>
      </c>
      <c r="H50" s="27"/>
      <c r="I50" s="22">
        <v>10303</v>
      </c>
      <c r="J50" s="26" t="s">
        <v>1519</v>
      </c>
    </row>
    <row r="51" spans="1:10">
      <c r="A51" s="22">
        <v>12354</v>
      </c>
      <c r="B51" s="23">
        <v>44993</v>
      </c>
      <c r="C51" s="24">
        <v>922445</v>
      </c>
      <c r="D51" s="22"/>
      <c r="E51" s="24"/>
      <c r="F51" s="25"/>
      <c r="G51" s="26" t="s">
        <v>1537</v>
      </c>
      <c r="H51" s="27"/>
      <c r="I51" s="22">
        <v>10303</v>
      </c>
      <c r="J51" s="26" t="s">
        <v>1519</v>
      </c>
    </row>
    <row r="52" spans="1:10">
      <c r="A52" s="22">
        <v>12353</v>
      </c>
      <c r="B52" s="23">
        <v>44993</v>
      </c>
      <c r="C52" s="24">
        <v>1979555</v>
      </c>
      <c r="D52" s="22"/>
      <c r="E52" s="24"/>
      <c r="F52" s="25"/>
      <c r="G52" s="26" t="s">
        <v>1534</v>
      </c>
      <c r="H52" s="27"/>
      <c r="I52" s="22">
        <v>10303</v>
      </c>
      <c r="J52" s="26" t="s">
        <v>1519</v>
      </c>
    </row>
    <row r="53" spans="1:10">
      <c r="A53" s="22">
        <v>12351</v>
      </c>
      <c r="B53" s="23">
        <v>44993</v>
      </c>
      <c r="C53" s="24">
        <v>555290</v>
      </c>
      <c r="D53" s="22"/>
      <c r="E53" s="24"/>
      <c r="F53" s="25"/>
      <c r="G53" s="26" t="s">
        <v>1529</v>
      </c>
      <c r="H53" s="27"/>
      <c r="I53" s="22">
        <v>10303</v>
      </c>
      <c r="J53" s="26" t="s">
        <v>1519</v>
      </c>
    </row>
    <row r="54" spans="1:10">
      <c r="A54" s="22">
        <v>12352</v>
      </c>
      <c r="B54" s="23">
        <v>44993</v>
      </c>
      <c r="C54" s="24">
        <v>6071100</v>
      </c>
      <c r="D54" s="22"/>
      <c r="E54" s="24"/>
      <c r="F54" s="25"/>
      <c r="G54" s="26" t="s">
        <v>1553</v>
      </c>
      <c r="H54" s="27"/>
      <c r="I54" s="22">
        <v>10303</v>
      </c>
      <c r="J54" s="26" t="s">
        <v>1519</v>
      </c>
    </row>
    <row r="55" spans="1:10">
      <c r="A55" s="22">
        <v>12350</v>
      </c>
      <c r="B55" s="23">
        <v>44993</v>
      </c>
      <c r="C55" s="24">
        <v>3035550</v>
      </c>
      <c r="D55" s="22"/>
      <c r="E55" s="24"/>
      <c r="F55" s="25"/>
      <c r="G55" s="26" t="s">
        <v>1538</v>
      </c>
      <c r="H55" s="27"/>
      <c r="I55" s="22">
        <v>10303</v>
      </c>
      <c r="J55" s="26" t="s">
        <v>1519</v>
      </c>
    </row>
    <row r="56" spans="1:10">
      <c r="A56" s="22">
        <v>12349</v>
      </c>
      <c r="B56" s="23">
        <v>44993</v>
      </c>
      <c r="C56" s="24">
        <v>13158870</v>
      </c>
      <c r="D56" s="22"/>
      <c r="E56" s="24"/>
      <c r="F56" s="25"/>
      <c r="G56" s="26" t="s">
        <v>1533</v>
      </c>
      <c r="H56" s="27"/>
      <c r="I56" s="22">
        <v>10303</v>
      </c>
      <c r="J56" s="26" t="s">
        <v>1519</v>
      </c>
    </row>
    <row r="57" spans="1:10">
      <c r="A57" s="22">
        <v>12348</v>
      </c>
      <c r="B57" s="23">
        <v>44993</v>
      </c>
      <c r="C57" s="24">
        <v>2619240</v>
      </c>
      <c r="D57" s="22"/>
      <c r="E57" s="24"/>
      <c r="F57" s="25"/>
      <c r="G57" s="26" t="s">
        <v>1531</v>
      </c>
      <c r="H57" s="27"/>
      <c r="I57" s="22">
        <v>10303</v>
      </c>
      <c r="J57" s="26" t="s">
        <v>1519</v>
      </c>
    </row>
    <row r="58" spans="1:10">
      <c r="A58" s="22">
        <v>12347</v>
      </c>
      <c r="B58" s="23">
        <v>44993</v>
      </c>
      <c r="C58" s="24">
        <v>2073065</v>
      </c>
      <c r="D58" s="22"/>
      <c r="E58" s="24"/>
      <c r="F58" s="25"/>
      <c r="G58" s="26" t="s">
        <v>1542</v>
      </c>
      <c r="H58" s="27"/>
      <c r="I58" s="22">
        <v>10303</v>
      </c>
      <c r="J58" s="26" t="s">
        <v>1519</v>
      </c>
    </row>
    <row r="59" spans="1:10">
      <c r="A59" s="22">
        <v>12346</v>
      </c>
      <c r="B59" s="23">
        <v>44993</v>
      </c>
      <c r="C59" s="24">
        <v>333174</v>
      </c>
      <c r="D59" s="22"/>
      <c r="E59" s="24"/>
      <c r="F59" s="25"/>
      <c r="G59" s="26" t="s">
        <v>1536</v>
      </c>
      <c r="H59" s="27"/>
      <c r="I59" s="22">
        <v>10303</v>
      </c>
      <c r="J59" s="26" t="s">
        <v>1519</v>
      </c>
    </row>
    <row r="60" spans="1:10">
      <c r="A60" s="22">
        <v>12337</v>
      </c>
      <c r="B60" s="23">
        <v>44993</v>
      </c>
      <c r="C60" s="24">
        <v>1081500</v>
      </c>
      <c r="D60" s="22"/>
      <c r="E60" s="24"/>
      <c r="F60" s="25"/>
      <c r="G60" s="26" t="s">
        <v>1537</v>
      </c>
      <c r="H60" s="27"/>
      <c r="I60" s="22">
        <v>10303</v>
      </c>
      <c r="J60" s="26" t="s">
        <v>1519</v>
      </c>
    </row>
    <row r="61" spans="1:10">
      <c r="A61" s="22">
        <v>13183</v>
      </c>
      <c r="B61" s="23">
        <v>44994</v>
      </c>
      <c r="C61" s="24">
        <v>12898600</v>
      </c>
      <c r="D61" s="22"/>
      <c r="E61" s="24"/>
      <c r="F61" s="25"/>
      <c r="G61" s="26" t="s">
        <v>1540</v>
      </c>
      <c r="H61" s="27"/>
      <c r="I61" s="22">
        <v>10303</v>
      </c>
      <c r="J61" s="26" t="s">
        <v>1519</v>
      </c>
    </row>
    <row r="62" spans="1:10">
      <c r="A62" s="22">
        <v>13184</v>
      </c>
      <c r="B62" s="23">
        <v>44994</v>
      </c>
      <c r="C62" s="24">
        <v>530250</v>
      </c>
      <c r="D62" s="22"/>
      <c r="E62" s="24"/>
      <c r="F62" s="25"/>
      <c r="G62" s="26" t="s">
        <v>1540</v>
      </c>
      <c r="H62" s="27"/>
      <c r="I62" s="22">
        <v>10303</v>
      </c>
      <c r="J62" s="26" t="s">
        <v>1519</v>
      </c>
    </row>
    <row r="63" spans="1:10">
      <c r="A63" s="22">
        <v>13301</v>
      </c>
      <c r="B63" s="23">
        <v>44995</v>
      </c>
      <c r="C63" s="24">
        <v>2230145</v>
      </c>
      <c r="D63" s="22"/>
      <c r="E63" s="24"/>
      <c r="F63" s="25"/>
      <c r="G63" s="26" t="s">
        <v>1520</v>
      </c>
      <c r="H63" s="27"/>
      <c r="I63" s="22">
        <v>10303</v>
      </c>
      <c r="J63" s="26" t="s">
        <v>1519</v>
      </c>
    </row>
    <row r="64" spans="1:10">
      <c r="A64" s="22">
        <v>13300</v>
      </c>
      <c r="B64" s="23">
        <v>44995</v>
      </c>
      <c r="C64" s="24">
        <v>1110580</v>
      </c>
      <c r="D64" s="22"/>
      <c r="E64" s="24"/>
      <c r="F64" s="25"/>
      <c r="G64" s="26" t="s">
        <v>1542</v>
      </c>
      <c r="H64" s="27"/>
      <c r="I64" s="22">
        <v>10303</v>
      </c>
      <c r="J64" s="26" t="s">
        <v>1519</v>
      </c>
    </row>
    <row r="65" spans="1:10">
      <c r="A65" s="22">
        <v>13299</v>
      </c>
      <c r="B65" s="23">
        <v>44995</v>
      </c>
      <c r="C65" s="24">
        <v>1102500</v>
      </c>
      <c r="D65" s="22"/>
      <c r="E65" s="24"/>
      <c r="F65" s="25"/>
      <c r="G65" s="26" t="s">
        <v>1542</v>
      </c>
      <c r="H65" s="27"/>
      <c r="I65" s="22">
        <v>10303</v>
      </c>
      <c r="J65" s="26" t="s">
        <v>1519</v>
      </c>
    </row>
    <row r="66" spans="1:10">
      <c r="A66" s="22">
        <v>13429</v>
      </c>
      <c r="B66" s="23">
        <v>44996</v>
      </c>
      <c r="C66" s="24">
        <v>6397070</v>
      </c>
      <c r="D66" s="22"/>
      <c r="E66" s="24"/>
      <c r="F66" s="25"/>
      <c r="G66" s="26" t="s">
        <v>1544</v>
      </c>
      <c r="H66" s="27"/>
      <c r="I66" s="22">
        <v>10303</v>
      </c>
      <c r="J66" s="26" t="s">
        <v>1519</v>
      </c>
    </row>
    <row r="67" spans="1:10">
      <c r="A67" s="22">
        <v>13433</v>
      </c>
      <c r="B67" s="23">
        <v>44996</v>
      </c>
      <c r="C67" s="24">
        <v>3035550</v>
      </c>
      <c r="D67" s="22"/>
      <c r="E67" s="24"/>
      <c r="F67" s="25"/>
      <c r="G67" s="26" t="s">
        <v>1543</v>
      </c>
      <c r="H67" s="27"/>
      <c r="I67" s="22">
        <v>10303</v>
      </c>
      <c r="J67" s="26" t="s">
        <v>1519</v>
      </c>
    </row>
    <row r="68" spans="1:10">
      <c r="A68" s="22">
        <v>13432</v>
      </c>
      <c r="B68" s="23">
        <v>44996</v>
      </c>
      <c r="C68" s="24">
        <v>974922</v>
      </c>
      <c r="D68" s="22"/>
      <c r="E68" s="24"/>
      <c r="F68" s="25"/>
      <c r="G68" s="26" t="s">
        <v>1546</v>
      </c>
      <c r="H68" s="27"/>
      <c r="I68" s="22">
        <v>10303</v>
      </c>
      <c r="J68" s="26" t="s">
        <v>1519</v>
      </c>
    </row>
    <row r="69" spans="1:10">
      <c r="A69" s="22">
        <v>13430</v>
      </c>
      <c r="B69" s="23">
        <v>44996</v>
      </c>
      <c r="C69" s="24">
        <v>3035550</v>
      </c>
      <c r="D69" s="22"/>
      <c r="E69" s="24"/>
      <c r="F69" s="25"/>
      <c r="G69" s="26" t="s">
        <v>1545</v>
      </c>
      <c r="H69" s="27"/>
      <c r="I69" s="22">
        <v>10303</v>
      </c>
      <c r="J69" s="26" t="s">
        <v>1519</v>
      </c>
    </row>
    <row r="70" spans="1:10">
      <c r="A70" s="22">
        <v>13506</v>
      </c>
      <c r="B70" s="23">
        <v>44998</v>
      </c>
      <c r="C70" s="24">
        <v>775583</v>
      </c>
      <c r="D70" s="22"/>
      <c r="E70" s="24"/>
      <c r="F70" s="25"/>
      <c r="G70" s="26" t="s">
        <v>1551</v>
      </c>
      <c r="H70" s="27"/>
      <c r="I70" s="22">
        <v>10303</v>
      </c>
      <c r="J70" s="26" t="s">
        <v>1519</v>
      </c>
    </row>
    <row r="71" spans="1:10">
      <c r="A71" s="22">
        <v>13505</v>
      </c>
      <c r="B71" s="23">
        <v>44998</v>
      </c>
      <c r="C71" s="24">
        <v>555290</v>
      </c>
      <c r="D71" s="22"/>
      <c r="E71" s="24"/>
      <c r="F71" s="25"/>
      <c r="G71" s="26" t="s">
        <v>1551</v>
      </c>
      <c r="H71" s="27"/>
      <c r="I71" s="22">
        <v>10303</v>
      </c>
      <c r="J71" s="26" t="s">
        <v>1519</v>
      </c>
    </row>
    <row r="72" spans="1:10">
      <c r="A72" s="22">
        <v>13510</v>
      </c>
      <c r="B72" s="23">
        <v>44998</v>
      </c>
      <c r="C72" s="24">
        <v>1110580</v>
      </c>
      <c r="D72" s="22"/>
      <c r="E72" s="24"/>
      <c r="F72" s="25"/>
      <c r="G72" s="26" t="s">
        <v>1539</v>
      </c>
      <c r="H72" s="27"/>
      <c r="I72" s="22">
        <v>10303</v>
      </c>
      <c r="J72" s="26" t="s">
        <v>1519</v>
      </c>
    </row>
    <row r="73" spans="1:10">
      <c r="A73" s="22">
        <v>13509</v>
      </c>
      <c r="B73" s="23">
        <v>44998</v>
      </c>
      <c r="C73" s="24">
        <v>1517775</v>
      </c>
      <c r="D73" s="22"/>
      <c r="E73" s="24"/>
      <c r="F73" s="25"/>
      <c r="G73" s="26" t="s">
        <v>1547</v>
      </c>
      <c r="H73" s="27"/>
      <c r="I73" s="22">
        <v>10303</v>
      </c>
      <c r="J73" s="26" t="s">
        <v>1519</v>
      </c>
    </row>
    <row r="74" spans="1:10">
      <c r="A74" s="22">
        <v>13508</v>
      </c>
      <c r="B74" s="23">
        <v>44998</v>
      </c>
      <c r="C74" s="24">
        <v>778040</v>
      </c>
      <c r="D74" s="22"/>
      <c r="E74" s="24"/>
      <c r="F74" s="25"/>
      <c r="G74" s="26" t="s">
        <v>1548</v>
      </c>
      <c r="H74" s="27"/>
      <c r="I74" s="22">
        <v>10303</v>
      </c>
      <c r="J74" s="26" t="s">
        <v>1519</v>
      </c>
    </row>
    <row r="75" spans="1:10">
      <c r="A75" s="22">
        <v>13507</v>
      </c>
      <c r="B75" s="23">
        <v>44998</v>
      </c>
      <c r="C75" s="24">
        <v>1110580</v>
      </c>
      <c r="D75" s="22"/>
      <c r="E75" s="24"/>
      <c r="F75" s="25"/>
      <c r="G75" s="26" t="s">
        <v>1530</v>
      </c>
      <c r="H75" s="27"/>
      <c r="I75" s="22">
        <v>10303</v>
      </c>
      <c r="J75" s="26" t="s">
        <v>1519</v>
      </c>
    </row>
    <row r="76" spans="1:10">
      <c r="A76" s="22">
        <v>13511</v>
      </c>
      <c r="B76" s="23">
        <v>44998</v>
      </c>
      <c r="C76" s="24">
        <v>424050</v>
      </c>
      <c r="D76" s="22"/>
      <c r="E76" s="24"/>
      <c r="F76" s="25"/>
      <c r="G76" s="26" t="s">
        <v>1554</v>
      </c>
      <c r="H76" s="27"/>
      <c r="I76" s="22">
        <v>10303</v>
      </c>
      <c r="J76" s="26" t="s">
        <v>1519</v>
      </c>
    </row>
    <row r="77" spans="1:10">
      <c r="A77" s="22">
        <v>13512</v>
      </c>
      <c r="B77" s="23">
        <v>44998</v>
      </c>
      <c r="C77" s="24">
        <v>1102500</v>
      </c>
      <c r="D77" s="22"/>
      <c r="E77" s="24"/>
      <c r="F77" s="25"/>
      <c r="G77" s="26" t="s">
        <v>1530</v>
      </c>
      <c r="H77" s="27"/>
      <c r="I77" s="22">
        <v>10303</v>
      </c>
      <c r="J77" s="26" t="s">
        <v>1519</v>
      </c>
    </row>
    <row r="78" spans="1:10">
      <c r="A78" s="22">
        <v>13513</v>
      </c>
      <c r="B78" s="23">
        <v>44998</v>
      </c>
      <c r="C78" s="24">
        <v>551250</v>
      </c>
      <c r="D78" s="22"/>
      <c r="E78" s="24"/>
      <c r="F78" s="25"/>
      <c r="G78" s="26" t="s">
        <v>1555</v>
      </c>
      <c r="H78" s="27"/>
      <c r="I78" s="22">
        <v>10303</v>
      </c>
      <c r="J78" s="26" t="s">
        <v>1519</v>
      </c>
    </row>
    <row r="79" spans="1:10">
      <c r="A79" s="22">
        <v>13582</v>
      </c>
      <c r="B79" s="23">
        <v>44999</v>
      </c>
      <c r="C79" s="24">
        <v>1907665</v>
      </c>
      <c r="D79" s="22"/>
      <c r="E79" s="24"/>
      <c r="F79" s="25"/>
      <c r="G79" s="26" t="s">
        <v>1520</v>
      </c>
      <c r="H79" s="27"/>
      <c r="I79" s="22">
        <v>10303</v>
      </c>
      <c r="J79" s="26" t="s">
        <v>1519</v>
      </c>
    </row>
    <row r="80" spans="1:10">
      <c r="A80" s="22">
        <v>13581</v>
      </c>
      <c r="B80" s="23">
        <v>44999</v>
      </c>
      <c r="C80" s="24">
        <v>4370620</v>
      </c>
      <c r="D80" s="22"/>
      <c r="E80" s="24"/>
      <c r="F80" s="25"/>
      <c r="G80" s="26" t="s">
        <v>1528</v>
      </c>
      <c r="H80" s="27"/>
      <c r="I80" s="22">
        <v>10303</v>
      </c>
      <c r="J80" s="26" t="s">
        <v>1519</v>
      </c>
    </row>
    <row r="81" spans="1:10">
      <c r="A81" s="22">
        <v>13580</v>
      </c>
      <c r="B81" s="23">
        <v>44999</v>
      </c>
      <c r="C81" s="24">
        <v>922445</v>
      </c>
      <c r="D81" s="22"/>
      <c r="E81" s="24"/>
      <c r="F81" s="25"/>
      <c r="G81" s="26" t="s">
        <v>1556</v>
      </c>
      <c r="H81" s="27"/>
      <c r="I81" s="22">
        <v>10303</v>
      </c>
      <c r="J81" s="26" t="s">
        <v>1519</v>
      </c>
    </row>
    <row r="82" spans="1:10">
      <c r="A82" s="22">
        <v>13579</v>
      </c>
      <c r="B82" s="23">
        <v>44999</v>
      </c>
      <c r="C82" s="24">
        <v>8775850</v>
      </c>
      <c r="D82" s="22"/>
      <c r="E82" s="24"/>
      <c r="F82" s="25"/>
      <c r="G82" s="26" t="s">
        <v>1524</v>
      </c>
      <c r="H82" s="27"/>
      <c r="I82" s="22">
        <v>10303</v>
      </c>
      <c r="J82" s="26" t="s">
        <v>1519</v>
      </c>
    </row>
    <row r="83" spans="1:10">
      <c r="A83" s="22">
        <v>13578</v>
      </c>
      <c r="B83" s="23">
        <v>44999</v>
      </c>
      <c r="C83" s="24">
        <v>1924970</v>
      </c>
      <c r="D83" s="22"/>
      <c r="E83" s="24"/>
      <c r="F83" s="25"/>
      <c r="G83" s="26" t="s">
        <v>1522</v>
      </c>
      <c r="H83" s="27"/>
      <c r="I83" s="22">
        <v>10303</v>
      </c>
      <c r="J83" s="26" t="s">
        <v>1519</v>
      </c>
    </row>
    <row r="84" spans="1:10">
      <c r="A84" s="22">
        <v>13577</v>
      </c>
      <c r="B84" s="23">
        <v>44999</v>
      </c>
      <c r="C84" s="24">
        <v>4178170</v>
      </c>
      <c r="D84" s="22"/>
      <c r="E84" s="24"/>
      <c r="F84" s="25"/>
      <c r="G84" s="26" t="s">
        <v>1552</v>
      </c>
      <c r="H84" s="27"/>
      <c r="I84" s="22">
        <v>10303</v>
      </c>
      <c r="J84" s="26" t="s">
        <v>1519</v>
      </c>
    </row>
    <row r="85" spans="1:10">
      <c r="A85" s="22">
        <v>13576</v>
      </c>
      <c r="B85" s="23">
        <v>44999</v>
      </c>
      <c r="C85" s="24">
        <v>4020770</v>
      </c>
      <c r="D85" s="22"/>
      <c r="E85" s="24"/>
      <c r="F85" s="25"/>
      <c r="G85" s="26" t="s">
        <v>1544</v>
      </c>
      <c r="H85" s="27"/>
      <c r="I85" s="22">
        <v>10303</v>
      </c>
      <c r="J85" s="26" t="s">
        <v>1519</v>
      </c>
    </row>
    <row r="86" spans="1:10">
      <c r="A86" s="22">
        <v>13575</v>
      </c>
      <c r="B86" s="23">
        <v>44999</v>
      </c>
      <c r="C86" s="24">
        <v>3423365</v>
      </c>
      <c r="D86" s="22"/>
      <c r="E86" s="24"/>
      <c r="F86" s="25"/>
      <c r="G86" s="26" t="s">
        <v>1521</v>
      </c>
      <c r="H86" s="27"/>
      <c r="I86" s="22">
        <v>10303</v>
      </c>
      <c r="J86" s="26" t="s">
        <v>1519</v>
      </c>
    </row>
    <row r="87" spans="1:10">
      <c r="A87" s="22">
        <v>13574</v>
      </c>
      <c r="B87" s="23">
        <v>44999</v>
      </c>
      <c r="C87" s="24">
        <v>2686330</v>
      </c>
      <c r="D87" s="22"/>
      <c r="E87" s="24"/>
      <c r="F87" s="25"/>
      <c r="G87" s="26" t="s">
        <v>1557</v>
      </c>
      <c r="H87" s="27"/>
      <c r="I87" s="22">
        <v>10303</v>
      </c>
      <c r="J87" s="26" t="s">
        <v>1519</v>
      </c>
    </row>
    <row r="88" spans="1:10">
      <c r="A88" s="22">
        <v>13708</v>
      </c>
      <c r="B88" s="23">
        <v>45000</v>
      </c>
      <c r="C88" s="24">
        <v>1705910</v>
      </c>
      <c r="D88" s="22"/>
      <c r="E88" s="24"/>
      <c r="F88" s="25"/>
      <c r="G88" s="26" t="s">
        <v>1542</v>
      </c>
      <c r="H88" s="27"/>
      <c r="I88" s="22">
        <v>10303</v>
      </c>
      <c r="J88" s="26" t="s">
        <v>1519</v>
      </c>
    </row>
    <row r="89" spans="1:10">
      <c r="A89" s="22">
        <v>13699</v>
      </c>
      <c r="B89" s="23">
        <v>45000</v>
      </c>
      <c r="C89" s="24">
        <v>2592410</v>
      </c>
      <c r="D89" s="22"/>
      <c r="E89" s="24"/>
      <c r="F89" s="25"/>
      <c r="G89" s="26" t="s">
        <v>1534</v>
      </c>
      <c r="H89" s="27"/>
      <c r="I89" s="22">
        <v>10303</v>
      </c>
      <c r="J89" s="26" t="s">
        <v>1519</v>
      </c>
    </row>
    <row r="90" spans="1:10">
      <c r="A90" s="22">
        <v>13707</v>
      </c>
      <c r="B90" s="23">
        <v>45000</v>
      </c>
      <c r="C90" s="24">
        <v>4279870</v>
      </c>
      <c r="D90" s="22"/>
      <c r="E90" s="24"/>
      <c r="F90" s="25"/>
      <c r="G90" s="26" t="s">
        <v>1558</v>
      </c>
      <c r="H90" s="27"/>
      <c r="I90" s="22">
        <v>10303</v>
      </c>
      <c r="J90" s="26" t="s">
        <v>1519</v>
      </c>
    </row>
    <row r="91" spans="1:10">
      <c r="A91" s="22">
        <v>13705</v>
      </c>
      <c r="B91" s="23">
        <v>45000</v>
      </c>
      <c r="C91" s="24">
        <v>3948880</v>
      </c>
      <c r="D91" s="22"/>
      <c r="E91" s="24"/>
      <c r="F91" s="25"/>
      <c r="G91" s="26" t="s">
        <v>1531</v>
      </c>
      <c r="H91" s="27"/>
      <c r="I91" s="22">
        <v>10303</v>
      </c>
      <c r="J91" s="26" t="s">
        <v>1519</v>
      </c>
    </row>
    <row r="92" spans="1:10">
      <c r="A92" s="22">
        <v>13702</v>
      </c>
      <c r="B92" s="23">
        <v>45000</v>
      </c>
      <c r="C92" s="24">
        <v>2811470</v>
      </c>
      <c r="D92" s="22"/>
      <c r="E92" s="24"/>
      <c r="F92" s="25"/>
      <c r="G92" s="26" t="s">
        <v>1529</v>
      </c>
      <c r="H92" s="27"/>
      <c r="I92" s="22">
        <v>10303</v>
      </c>
      <c r="J92" s="26" t="s">
        <v>1519</v>
      </c>
    </row>
    <row r="93" spans="1:10">
      <c r="A93" s="22">
        <v>13703</v>
      </c>
      <c r="B93" s="23">
        <v>45000</v>
      </c>
      <c r="C93" s="24">
        <v>3035550</v>
      </c>
      <c r="D93" s="22"/>
      <c r="E93" s="24"/>
      <c r="F93" s="25"/>
      <c r="G93" s="26" t="s">
        <v>1535</v>
      </c>
      <c r="H93" s="27"/>
      <c r="I93" s="22">
        <v>10303</v>
      </c>
      <c r="J93" s="26" t="s">
        <v>1519</v>
      </c>
    </row>
    <row r="94" spans="1:10">
      <c r="A94" s="22">
        <v>13701</v>
      </c>
      <c r="B94" s="23">
        <v>45000</v>
      </c>
      <c r="C94" s="24">
        <v>340315</v>
      </c>
      <c r="D94" s="22"/>
      <c r="E94" s="24"/>
      <c r="F94" s="25"/>
      <c r="G94" s="26" t="s">
        <v>1532</v>
      </c>
      <c r="H94" s="27"/>
      <c r="I94" s="22">
        <v>10303</v>
      </c>
      <c r="J94" s="26" t="s">
        <v>1519</v>
      </c>
    </row>
    <row r="95" spans="1:10">
      <c r="A95" s="22">
        <v>13697</v>
      </c>
      <c r="B95" s="23">
        <v>45000</v>
      </c>
      <c r="C95" s="24">
        <v>1632750</v>
      </c>
      <c r="D95" s="22"/>
      <c r="E95" s="24"/>
      <c r="F95" s="25"/>
      <c r="G95" s="26" t="s">
        <v>1542</v>
      </c>
      <c r="H95" s="27"/>
      <c r="I95" s="22">
        <v>10303</v>
      </c>
      <c r="J95" s="26" t="s">
        <v>1519</v>
      </c>
    </row>
    <row r="96" spans="1:10">
      <c r="A96" s="22">
        <v>13698</v>
      </c>
      <c r="B96" s="23">
        <v>45000</v>
      </c>
      <c r="C96" s="24">
        <v>1102500</v>
      </c>
      <c r="D96" s="22"/>
      <c r="E96" s="24"/>
      <c r="F96" s="25"/>
      <c r="G96" s="26" t="s">
        <v>1559</v>
      </c>
      <c r="H96" s="27"/>
      <c r="I96" s="22">
        <v>10303</v>
      </c>
      <c r="J96" s="26" t="s">
        <v>1519</v>
      </c>
    </row>
    <row r="97" spans="1:10">
      <c r="A97" s="22">
        <v>13700</v>
      </c>
      <c r="B97" s="23">
        <v>45000</v>
      </c>
      <c r="C97" s="24">
        <v>512516</v>
      </c>
      <c r="D97" s="22"/>
      <c r="E97" s="24"/>
      <c r="F97" s="25"/>
      <c r="G97" s="26" t="s">
        <v>1536</v>
      </c>
      <c r="H97" s="27"/>
      <c r="I97" s="22">
        <v>10303</v>
      </c>
      <c r="J97" s="26" t="s">
        <v>1519</v>
      </c>
    </row>
    <row r="98" spans="1:10">
      <c r="A98" s="22">
        <v>13706</v>
      </c>
      <c r="B98" s="23">
        <v>45000</v>
      </c>
      <c r="C98" s="24">
        <v>2220235</v>
      </c>
      <c r="D98" s="22"/>
      <c r="E98" s="24"/>
      <c r="F98" s="25"/>
      <c r="G98" s="26" t="s">
        <v>1560</v>
      </c>
      <c r="H98" s="27"/>
      <c r="I98" s="22">
        <v>10303</v>
      </c>
      <c r="J98" s="26" t="s">
        <v>1519</v>
      </c>
    </row>
    <row r="99" spans="1:10">
      <c r="A99" s="22">
        <v>13704</v>
      </c>
      <c r="B99" s="23">
        <v>45000</v>
      </c>
      <c r="C99" s="24">
        <v>7184850</v>
      </c>
      <c r="D99" s="22"/>
      <c r="E99" s="24"/>
      <c r="F99" s="25"/>
      <c r="G99" s="26" t="s">
        <v>1553</v>
      </c>
      <c r="H99" s="27"/>
      <c r="I99" s="22">
        <v>10303</v>
      </c>
      <c r="J99" s="26" t="s">
        <v>1519</v>
      </c>
    </row>
    <row r="100" spans="1:10">
      <c r="A100" s="22">
        <v>14959</v>
      </c>
      <c r="B100" s="23">
        <v>45001</v>
      </c>
      <c r="C100" s="24">
        <v>1110580</v>
      </c>
      <c r="D100" s="22"/>
      <c r="E100" s="24"/>
      <c r="F100" s="25"/>
      <c r="G100" s="26" t="s">
        <v>1539</v>
      </c>
      <c r="H100" s="27"/>
      <c r="I100" s="22">
        <v>10303</v>
      </c>
      <c r="J100" s="26" t="s">
        <v>1519</v>
      </c>
    </row>
    <row r="101" spans="1:10">
      <c r="A101" s="22">
        <v>14960</v>
      </c>
      <c r="B101" s="23">
        <v>45001</v>
      </c>
      <c r="C101" s="24">
        <v>1110580</v>
      </c>
      <c r="D101" s="22"/>
      <c r="E101" s="24"/>
      <c r="F101" s="25"/>
      <c r="G101" s="26" t="s">
        <v>1540</v>
      </c>
      <c r="H101" s="27"/>
      <c r="I101" s="22">
        <v>10303</v>
      </c>
      <c r="J101" s="26" t="s">
        <v>1519</v>
      </c>
    </row>
    <row r="102" spans="1:10">
      <c r="A102" s="22">
        <v>15656</v>
      </c>
      <c r="B102" s="23">
        <v>45002</v>
      </c>
      <c r="C102" s="24">
        <v>3035550</v>
      </c>
      <c r="D102" s="22"/>
      <c r="E102" s="24"/>
      <c r="F102" s="25"/>
      <c r="G102" s="26" t="s">
        <v>1526</v>
      </c>
      <c r="H102" s="27"/>
      <c r="I102" s="22">
        <v>10303</v>
      </c>
      <c r="J102" s="26" t="s">
        <v>1519</v>
      </c>
    </row>
    <row r="103" spans="1:10">
      <c r="A103" s="22">
        <v>15655</v>
      </c>
      <c r="B103" s="23">
        <v>45002</v>
      </c>
      <c r="C103" s="24">
        <v>1844890</v>
      </c>
      <c r="D103" s="22"/>
      <c r="E103" s="24"/>
      <c r="F103" s="25"/>
      <c r="G103" s="26" t="s">
        <v>1526</v>
      </c>
      <c r="H103" s="27"/>
      <c r="I103" s="22">
        <v>10303</v>
      </c>
      <c r="J103" s="26" t="s">
        <v>1519</v>
      </c>
    </row>
    <row r="104" spans="1:10">
      <c r="A104" s="22">
        <v>15657</v>
      </c>
      <c r="B104" s="23">
        <v>45002</v>
      </c>
      <c r="C104" s="24">
        <v>2008029</v>
      </c>
      <c r="D104" s="22"/>
      <c r="E104" s="24"/>
      <c r="F104" s="25"/>
      <c r="G104" s="26" t="s">
        <v>1520</v>
      </c>
      <c r="H104" s="27"/>
      <c r="I104" s="22">
        <v>10303</v>
      </c>
      <c r="J104" s="26" t="s">
        <v>1519</v>
      </c>
    </row>
    <row r="105" spans="1:10">
      <c r="A105" s="22">
        <v>15729</v>
      </c>
      <c r="B105" s="23">
        <v>45005</v>
      </c>
      <c r="C105" s="24">
        <v>848400</v>
      </c>
      <c r="D105" s="22"/>
      <c r="E105" s="24"/>
      <c r="F105" s="25"/>
      <c r="G105" s="26" t="s">
        <v>1561</v>
      </c>
      <c r="H105" s="27"/>
      <c r="I105" s="22">
        <v>10303</v>
      </c>
      <c r="J105" s="26" t="s">
        <v>1519</v>
      </c>
    </row>
    <row r="106" spans="1:10">
      <c r="A106" s="22">
        <v>15727</v>
      </c>
      <c r="B106" s="23">
        <v>45005</v>
      </c>
      <c r="C106" s="24">
        <v>1884930</v>
      </c>
      <c r="D106" s="22"/>
      <c r="E106" s="24"/>
      <c r="F106" s="25"/>
      <c r="G106" s="26" t="s">
        <v>1561</v>
      </c>
      <c r="H106" s="27"/>
      <c r="I106" s="22">
        <v>10303</v>
      </c>
      <c r="J106" s="26" t="s">
        <v>1519</v>
      </c>
    </row>
    <row r="107" spans="1:10">
      <c r="A107" s="22">
        <v>15728</v>
      </c>
      <c r="B107" s="23">
        <v>45005</v>
      </c>
      <c r="C107" s="24">
        <v>1974288</v>
      </c>
      <c r="D107" s="22"/>
      <c r="E107" s="24"/>
      <c r="F107" s="25"/>
      <c r="G107" s="26" t="s">
        <v>1546</v>
      </c>
      <c r="H107" s="27"/>
      <c r="I107" s="22">
        <v>10303</v>
      </c>
      <c r="J107" s="26" t="s">
        <v>1519</v>
      </c>
    </row>
    <row r="108" spans="1:10">
      <c r="A108" s="22">
        <v>15726</v>
      </c>
      <c r="B108" s="23">
        <v>45005</v>
      </c>
      <c r="C108" s="24">
        <v>3035550</v>
      </c>
      <c r="D108" s="22"/>
      <c r="E108" s="24"/>
      <c r="F108" s="25"/>
      <c r="G108" s="26" t="s">
        <v>1538</v>
      </c>
      <c r="H108" s="27"/>
      <c r="I108" s="22">
        <v>10303</v>
      </c>
      <c r="J108" s="26" t="s">
        <v>1519</v>
      </c>
    </row>
    <row r="109" spans="1:10">
      <c r="A109" s="22">
        <v>15725</v>
      </c>
      <c r="B109" s="23">
        <v>45005</v>
      </c>
      <c r="C109" s="24">
        <v>1110580</v>
      </c>
      <c r="D109" s="22"/>
      <c r="E109" s="24"/>
      <c r="F109" s="25"/>
      <c r="G109" s="26" t="s">
        <v>1538</v>
      </c>
      <c r="H109" s="27"/>
      <c r="I109" s="22">
        <v>10303</v>
      </c>
      <c r="J109" s="26" t="s">
        <v>1519</v>
      </c>
    </row>
    <row r="110" spans="1:10">
      <c r="A110" s="22">
        <v>15797</v>
      </c>
      <c r="B110" s="23">
        <v>45005</v>
      </c>
      <c r="C110" s="24">
        <v>999522</v>
      </c>
      <c r="D110" s="22"/>
      <c r="E110" s="24"/>
      <c r="F110" s="25"/>
      <c r="G110" s="26" t="s">
        <v>1551</v>
      </c>
      <c r="H110" s="27"/>
      <c r="I110" s="22">
        <v>10303</v>
      </c>
      <c r="J110" s="26" t="s">
        <v>1519</v>
      </c>
    </row>
    <row r="111" spans="1:10">
      <c r="A111" s="22">
        <v>15796</v>
      </c>
      <c r="B111" s="23">
        <v>45005</v>
      </c>
      <c r="C111" s="24">
        <v>340315</v>
      </c>
      <c r="D111" s="22"/>
      <c r="E111" s="24"/>
      <c r="F111" s="25"/>
      <c r="G111" s="26" t="s">
        <v>1551</v>
      </c>
      <c r="H111" s="27"/>
      <c r="I111" s="22">
        <v>10303</v>
      </c>
      <c r="J111" s="26" t="s">
        <v>1519</v>
      </c>
    </row>
    <row r="112" spans="1:10">
      <c r="A112" s="22">
        <v>15798</v>
      </c>
      <c r="B112" s="23">
        <v>45005</v>
      </c>
      <c r="C112" s="24">
        <v>1293695</v>
      </c>
      <c r="D112" s="22"/>
      <c r="E112" s="24"/>
      <c r="F112" s="25"/>
      <c r="G112" s="26" t="s">
        <v>1551</v>
      </c>
      <c r="H112" s="27"/>
      <c r="I112" s="22">
        <v>10303</v>
      </c>
      <c r="J112" s="26" t="s">
        <v>1519</v>
      </c>
    </row>
    <row r="113" spans="1:10">
      <c r="A113" s="22">
        <v>15787</v>
      </c>
      <c r="B113" s="23">
        <v>45005</v>
      </c>
      <c r="C113" s="24">
        <v>1844890</v>
      </c>
      <c r="D113" s="22"/>
      <c r="E113" s="24"/>
      <c r="F113" s="25"/>
      <c r="G113" s="26" t="s">
        <v>1549</v>
      </c>
      <c r="H113" s="27"/>
      <c r="I113" s="22">
        <v>10303</v>
      </c>
      <c r="J113" s="26" t="s">
        <v>1519</v>
      </c>
    </row>
    <row r="114" spans="1:10">
      <c r="A114" s="22">
        <v>15795</v>
      </c>
      <c r="B114" s="23">
        <v>45005</v>
      </c>
      <c r="C114" s="24">
        <v>340315</v>
      </c>
      <c r="D114" s="22"/>
      <c r="E114" s="24"/>
      <c r="F114" s="25"/>
      <c r="G114" s="26" t="s">
        <v>1551</v>
      </c>
      <c r="H114" s="27"/>
      <c r="I114" s="22">
        <v>10303</v>
      </c>
      <c r="J114" s="26" t="s">
        <v>1519</v>
      </c>
    </row>
    <row r="115" spans="1:10">
      <c r="A115" s="22">
        <v>15794</v>
      </c>
      <c r="B115" s="23">
        <v>45005</v>
      </c>
      <c r="C115" s="24">
        <v>340315</v>
      </c>
      <c r="D115" s="22"/>
      <c r="E115" s="24"/>
      <c r="F115" s="25"/>
      <c r="G115" s="26" t="s">
        <v>1551</v>
      </c>
      <c r="H115" s="27"/>
      <c r="I115" s="22">
        <v>10303</v>
      </c>
      <c r="J115" s="26" t="s">
        <v>1519</v>
      </c>
    </row>
    <row r="116" spans="1:10">
      <c r="A116" s="22">
        <v>15793</v>
      </c>
      <c r="B116" s="23">
        <v>45005</v>
      </c>
      <c r="C116" s="24">
        <v>340315</v>
      </c>
      <c r="D116" s="22"/>
      <c r="E116" s="24"/>
      <c r="F116" s="25"/>
      <c r="G116" s="26" t="s">
        <v>1551</v>
      </c>
      <c r="H116" s="27"/>
      <c r="I116" s="22">
        <v>10303</v>
      </c>
      <c r="J116" s="26" t="s">
        <v>1519</v>
      </c>
    </row>
    <row r="117" spans="1:10">
      <c r="A117" s="22">
        <v>15792</v>
      </c>
      <c r="B117" s="23">
        <v>45005</v>
      </c>
      <c r="C117" s="24">
        <v>340315</v>
      </c>
      <c r="D117" s="22"/>
      <c r="E117" s="24"/>
      <c r="F117" s="25"/>
      <c r="G117" s="26" t="s">
        <v>1551</v>
      </c>
      <c r="H117" s="27"/>
      <c r="I117" s="22">
        <v>10303</v>
      </c>
      <c r="J117" s="26" t="s">
        <v>1519</v>
      </c>
    </row>
    <row r="118" spans="1:10">
      <c r="A118" s="22">
        <v>15791</v>
      </c>
      <c r="B118" s="23">
        <v>45005</v>
      </c>
      <c r="C118" s="24">
        <v>1293695</v>
      </c>
      <c r="D118" s="22"/>
      <c r="E118" s="24"/>
      <c r="F118" s="25"/>
      <c r="G118" s="26" t="s">
        <v>1548</v>
      </c>
      <c r="H118" s="27"/>
      <c r="I118" s="22">
        <v>10303</v>
      </c>
      <c r="J118" s="26" t="s">
        <v>1519</v>
      </c>
    </row>
    <row r="119" spans="1:10">
      <c r="A119" s="22">
        <v>15790</v>
      </c>
      <c r="B119" s="23">
        <v>45005</v>
      </c>
      <c r="C119" s="24">
        <v>2588315</v>
      </c>
      <c r="D119" s="22"/>
      <c r="E119" s="24"/>
      <c r="F119" s="25"/>
      <c r="G119" s="26" t="s">
        <v>1530</v>
      </c>
      <c r="H119" s="27"/>
      <c r="I119" s="22">
        <v>10303</v>
      </c>
      <c r="J119" s="26" t="s">
        <v>1519</v>
      </c>
    </row>
    <row r="120" spans="1:10">
      <c r="A120" s="22">
        <v>15789</v>
      </c>
      <c r="B120" s="23">
        <v>45005</v>
      </c>
      <c r="C120" s="24">
        <v>1173355</v>
      </c>
      <c r="D120" s="22"/>
      <c r="E120" s="24"/>
      <c r="F120" s="25"/>
      <c r="G120" s="26" t="s">
        <v>1547</v>
      </c>
      <c r="H120" s="27"/>
      <c r="I120" s="22">
        <v>10303</v>
      </c>
      <c r="J120" s="26" t="s">
        <v>1519</v>
      </c>
    </row>
    <row r="121" spans="1:10">
      <c r="A121" s="22">
        <v>15788</v>
      </c>
      <c r="B121" s="23">
        <v>45005</v>
      </c>
      <c r="C121" s="24">
        <v>1665870</v>
      </c>
      <c r="D121" s="22"/>
      <c r="E121" s="24"/>
      <c r="F121" s="25"/>
      <c r="G121" s="26" t="s">
        <v>1539</v>
      </c>
      <c r="H121" s="27"/>
      <c r="I121" s="22">
        <v>10303</v>
      </c>
      <c r="J121" s="26" t="s">
        <v>1519</v>
      </c>
    </row>
    <row r="122" spans="1:10">
      <c r="A122" s="22">
        <v>15799</v>
      </c>
      <c r="B122" s="23">
        <v>45005</v>
      </c>
      <c r="C122" s="24">
        <v>971622</v>
      </c>
      <c r="D122" s="22"/>
      <c r="E122" s="24"/>
      <c r="F122" s="25"/>
      <c r="G122" s="26" t="s">
        <v>1554</v>
      </c>
      <c r="H122" s="27"/>
      <c r="I122" s="22">
        <v>10303</v>
      </c>
      <c r="J122" s="26" t="s">
        <v>1519</v>
      </c>
    </row>
    <row r="123" spans="1:10">
      <c r="A123" s="22">
        <v>15851</v>
      </c>
      <c r="B123" s="23">
        <v>45006</v>
      </c>
      <c r="C123" s="24">
        <v>1896971</v>
      </c>
      <c r="D123" s="22"/>
      <c r="E123" s="24"/>
      <c r="F123" s="25"/>
      <c r="G123" s="26" t="s">
        <v>1520</v>
      </c>
      <c r="H123" s="27"/>
      <c r="I123" s="22">
        <v>10303</v>
      </c>
      <c r="J123" s="26" t="s">
        <v>1519</v>
      </c>
    </row>
    <row r="124" spans="1:10">
      <c r="A124" s="22">
        <v>15850</v>
      </c>
      <c r="B124" s="23">
        <v>45006</v>
      </c>
      <c r="C124" s="24">
        <v>2805300</v>
      </c>
      <c r="D124" s="22"/>
      <c r="E124" s="24"/>
      <c r="F124" s="25"/>
      <c r="G124" s="26" t="s">
        <v>1521</v>
      </c>
      <c r="H124" s="27"/>
      <c r="I124" s="22">
        <v>10303</v>
      </c>
      <c r="J124" s="26" t="s">
        <v>1519</v>
      </c>
    </row>
    <row r="125" spans="1:10">
      <c r="A125" s="22">
        <v>15852</v>
      </c>
      <c r="B125" s="23">
        <v>45006</v>
      </c>
      <c r="C125" s="24">
        <v>6944390</v>
      </c>
      <c r="D125" s="22"/>
      <c r="E125" s="24"/>
      <c r="F125" s="25"/>
      <c r="G125" s="26" t="s">
        <v>1524</v>
      </c>
      <c r="H125" s="27"/>
      <c r="I125" s="22">
        <v>10303</v>
      </c>
      <c r="J125" s="26" t="s">
        <v>1519</v>
      </c>
    </row>
    <row r="126" spans="1:10">
      <c r="A126" s="22">
        <v>15849</v>
      </c>
      <c r="B126" s="23">
        <v>45006</v>
      </c>
      <c r="C126" s="24">
        <v>3035550</v>
      </c>
      <c r="D126" s="22"/>
      <c r="E126" s="24"/>
      <c r="F126" s="25"/>
      <c r="G126" s="26" t="s">
        <v>1557</v>
      </c>
      <c r="H126" s="27"/>
      <c r="I126" s="22">
        <v>10303</v>
      </c>
      <c r="J126" s="26" t="s">
        <v>1519</v>
      </c>
    </row>
    <row r="127" spans="1:10">
      <c r="A127" s="22">
        <v>15848</v>
      </c>
      <c r="B127" s="23">
        <v>45006</v>
      </c>
      <c r="C127" s="24">
        <v>2408370</v>
      </c>
      <c r="D127" s="22"/>
      <c r="E127" s="24"/>
      <c r="F127" s="25"/>
      <c r="G127" s="26" t="s">
        <v>1544</v>
      </c>
      <c r="H127" s="27"/>
      <c r="I127" s="22">
        <v>10303</v>
      </c>
      <c r="J127" s="26" t="s">
        <v>1519</v>
      </c>
    </row>
    <row r="128" spans="1:10">
      <c r="A128" s="22">
        <v>15847</v>
      </c>
      <c r="B128" s="23">
        <v>45006</v>
      </c>
      <c r="C128" s="24">
        <v>2410906</v>
      </c>
      <c r="D128" s="22"/>
      <c r="E128" s="24"/>
      <c r="F128" s="25"/>
      <c r="G128" s="26" t="s">
        <v>1552</v>
      </c>
      <c r="H128" s="27"/>
      <c r="I128" s="22">
        <v>10303</v>
      </c>
      <c r="J128" s="26" t="s">
        <v>1519</v>
      </c>
    </row>
    <row r="129" spans="1:10">
      <c r="A129" s="22">
        <v>15846</v>
      </c>
      <c r="B129" s="23">
        <v>45006</v>
      </c>
      <c r="C129" s="24">
        <v>4629720</v>
      </c>
      <c r="D129" s="22"/>
      <c r="E129" s="24"/>
      <c r="F129" s="25"/>
      <c r="G129" s="26" t="s">
        <v>1528</v>
      </c>
      <c r="H129" s="27"/>
      <c r="I129" s="22">
        <v>10303</v>
      </c>
      <c r="J129" s="26" t="s">
        <v>1519</v>
      </c>
    </row>
    <row r="130" spans="1:10">
      <c r="A130" s="22">
        <v>15928</v>
      </c>
      <c r="B130" s="23">
        <v>45007</v>
      </c>
      <c r="C130" s="24">
        <v>922445</v>
      </c>
      <c r="D130" s="22"/>
      <c r="E130" s="24"/>
      <c r="F130" s="25"/>
      <c r="G130" s="26" t="s">
        <v>1537</v>
      </c>
      <c r="H130" s="27"/>
      <c r="I130" s="22">
        <v>10303</v>
      </c>
      <c r="J130" s="26" t="s">
        <v>1519</v>
      </c>
    </row>
    <row r="131" spans="1:10">
      <c r="A131" s="22">
        <v>15929</v>
      </c>
      <c r="B131" s="23">
        <v>45007</v>
      </c>
      <c r="C131" s="24">
        <v>1477735</v>
      </c>
      <c r="D131" s="22"/>
      <c r="E131" s="24"/>
      <c r="F131" s="25"/>
      <c r="G131" s="26" t="s">
        <v>1542</v>
      </c>
      <c r="H131" s="27"/>
      <c r="I131" s="22">
        <v>10303</v>
      </c>
      <c r="J131" s="26" t="s">
        <v>1519</v>
      </c>
    </row>
    <row r="132" spans="1:10">
      <c r="A132" s="22">
        <v>15926</v>
      </c>
      <c r="B132" s="23">
        <v>45007</v>
      </c>
      <c r="C132" s="24">
        <v>2440220</v>
      </c>
      <c r="D132" s="22"/>
      <c r="E132" s="24"/>
      <c r="F132" s="25"/>
      <c r="G132" s="26" t="s">
        <v>1535</v>
      </c>
      <c r="H132" s="27"/>
      <c r="I132" s="22">
        <v>10303</v>
      </c>
      <c r="J132" s="26" t="s">
        <v>1519</v>
      </c>
    </row>
    <row r="133" spans="1:10">
      <c r="A133" s="22">
        <v>15925</v>
      </c>
      <c r="B133" s="23">
        <v>45007</v>
      </c>
      <c r="C133" s="24">
        <v>3183645</v>
      </c>
      <c r="D133" s="22"/>
      <c r="E133" s="24"/>
      <c r="F133" s="25"/>
      <c r="G133" s="26" t="s">
        <v>1534</v>
      </c>
      <c r="H133" s="27"/>
      <c r="I133" s="22">
        <v>10303</v>
      </c>
      <c r="J133" s="26" t="s">
        <v>1519</v>
      </c>
    </row>
    <row r="134" spans="1:10">
      <c r="A134" s="22">
        <v>15927</v>
      </c>
      <c r="B134" s="23">
        <v>45007</v>
      </c>
      <c r="C134" s="24">
        <v>9406010</v>
      </c>
      <c r="D134" s="22"/>
      <c r="E134" s="24"/>
      <c r="F134" s="25"/>
      <c r="G134" s="26" t="s">
        <v>1533</v>
      </c>
      <c r="H134" s="27"/>
      <c r="I134" s="22">
        <v>10303</v>
      </c>
      <c r="J134" s="26" t="s">
        <v>1519</v>
      </c>
    </row>
    <row r="135" spans="1:10">
      <c r="A135" s="22">
        <v>15924</v>
      </c>
      <c r="B135" s="23">
        <v>45007</v>
      </c>
      <c r="C135" s="24">
        <v>1889025</v>
      </c>
      <c r="D135" s="22"/>
      <c r="E135" s="24"/>
      <c r="F135" s="25"/>
      <c r="G135" s="26" t="s">
        <v>1529</v>
      </c>
      <c r="H135" s="27"/>
      <c r="I135" s="22">
        <v>10303</v>
      </c>
      <c r="J135" s="26" t="s">
        <v>1519</v>
      </c>
    </row>
    <row r="136" spans="1:10">
      <c r="A136" s="22">
        <v>15923</v>
      </c>
      <c r="B136" s="23">
        <v>45007</v>
      </c>
      <c r="C136" s="24">
        <v>3035550</v>
      </c>
      <c r="D136" s="22"/>
      <c r="E136" s="24"/>
      <c r="F136" s="25"/>
      <c r="G136" s="26" t="s">
        <v>1545</v>
      </c>
      <c r="H136" s="27"/>
      <c r="I136" s="22">
        <v>10303</v>
      </c>
      <c r="J136" s="26" t="s">
        <v>1519</v>
      </c>
    </row>
    <row r="137" spans="1:10">
      <c r="A137" s="22">
        <v>17387</v>
      </c>
      <c r="B137" s="23">
        <v>45008</v>
      </c>
      <c r="C137" s="24">
        <v>1683300</v>
      </c>
      <c r="D137" s="22"/>
      <c r="E137" s="24"/>
      <c r="F137" s="25"/>
      <c r="G137" s="26" t="s">
        <v>1539</v>
      </c>
      <c r="H137" s="27"/>
      <c r="I137" s="22">
        <v>10303</v>
      </c>
      <c r="J137" s="26" t="s">
        <v>1519</v>
      </c>
    </row>
    <row r="138" spans="1:10">
      <c r="A138" s="22">
        <v>17386</v>
      </c>
      <c r="B138" s="23">
        <v>45008</v>
      </c>
      <c r="C138" s="24">
        <v>2023910</v>
      </c>
      <c r="D138" s="22"/>
      <c r="E138" s="24"/>
      <c r="F138" s="25"/>
      <c r="G138" s="26" t="s">
        <v>1540</v>
      </c>
      <c r="H138" s="27"/>
      <c r="I138" s="22">
        <v>10303</v>
      </c>
      <c r="J138" s="26" t="s">
        <v>1519</v>
      </c>
    </row>
    <row r="139" spans="1:10">
      <c r="A139" s="22">
        <v>17472</v>
      </c>
      <c r="B139" s="23">
        <v>45009</v>
      </c>
      <c r="C139" s="24">
        <v>1529816</v>
      </c>
      <c r="D139" s="22"/>
      <c r="E139" s="24"/>
      <c r="F139" s="25"/>
      <c r="G139" s="26" t="s">
        <v>1520</v>
      </c>
      <c r="H139" s="27"/>
      <c r="I139" s="22">
        <v>10303</v>
      </c>
      <c r="J139" s="26" t="s">
        <v>1519</v>
      </c>
    </row>
    <row r="140" spans="1:10">
      <c r="A140" s="22">
        <v>17511</v>
      </c>
      <c r="B140" s="23">
        <v>45010</v>
      </c>
      <c r="C140" s="24">
        <v>927952</v>
      </c>
      <c r="D140" s="22"/>
      <c r="E140" s="24"/>
      <c r="F140" s="25"/>
      <c r="G140" s="26" t="s">
        <v>1546</v>
      </c>
      <c r="H140" s="27"/>
      <c r="I140" s="22">
        <v>10303</v>
      </c>
      <c r="J140" s="26" t="s">
        <v>1519</v>
      </c>
    </row>
    <row r="141" spans="1:10">
      <c r="A141" s="22">
        <v>17513</v>
      </c>
      <c r="B141" s="23">
        <v>45010</v>
      </c>
      <c r="C141" s="24">
        <v>1236130</v>
      </c>
      <c r="D141" s="22"/>
      <c r="E141" s="24"/>
      <c r="F141" s="25"/>
      <c r="G141" s="26" t="s">
        <v>1543</v>
      </c>
      <c r="H141" s="27"/>
      <c r="I141" s="22">
        <v>10303</v>
      </c>
      <c r="J141" s="26" t="s">
        <v>1519</v>
      </c>
    </row>
    <row r="142" spans="1:10">
      <c r="A142" s="22">
        <v>17512</v>
      </c>
      <c r="B142" s="23">
        <v>45010</v>
      </c>
      <c r="C142" s="24">
        <v>1110580</v>
      </c>
      <c r="D142" s="22"/>
      <c r="E142" s="24"/>
      <c r="F142" s="25"/>
      <c r="G142" s="26" t="s">
        <v>1560</v>
      </c>
      <c r="H142" s="27"/>
      <c r="I142" s="22">
        <v>10303</v>
      </c>
      <c r="J142" s="26" t="s">
        <v>1519</v>
      </c>
    </row>
    <row r="143" spans="1:10">
      <c r="A143" s="22">
        <v>17601</v>
      </c>
      <c r="B143" s="23">
        <v>45012</v>
      </c>
      <c r="C143" s="24">
        <v>3114576</v>
      </c>
      <c r="D143" s="22"/>
      <c r="E143" s="24"/>
      <c r="F143" s="25"/>
      <c r="G143" s="26" t="s">
        <v>1539</v>
      </c>
      <c r="H143" s="27"/>
      <c r="I143" s="22">
        <v>10303</v>
      </c>
      <c r="J143" s="26" t="s">
        <v>1519</v>
      </c>
    </row>
    <row r="144" spans="1:10">
      <c r="A144" s="22">
        <v>17612</v>
      </c>
      <c r="B144" s="23">
        <v>45012</v>
      </c>
      <c r="C144" s="24">
        <v>626898</v>
      </c>
      <c r="D144" s="22"/>
      <c r="E144" s="24"/>
      <c r="F144" s="25"/>
      <c r="G144" s="26" t="s">
        <v>1551</v>
      </c>
      <c r="H144" s="27"/>
      <c r="I144" s="22">
        <v>10303</v>
      </c>
      <c r="J144" s="26" t="s">
        <v>1519</v>
      </c>
    </row>
    <row r="145" spans="1:10">
      <c r="A145" s="22">
        <v>17611</v>
      </c>
      <c r="B145" s="23">
        <v>45012</v>
      </c>
      <c r="C145" s="24">
        <v>364016</v>
      </c>
      <c r="D145" s="22"/>
      <c r="E145" s="24"/>
      <c r="F145" s="25"/>
      <c r="G145" s="26" t="s">
        <v>1551</v>
      </c>
      <c r="H145" s="27"/>
      <c r="I145" s="22">
        <v>10303</v>
      </c>
      <c r="J145" s="26" t="s">
        <v>1519</v>
      </c>
    </row>
    <row r="146" spans="1:10">
      <c r="A146" s="22">
        <v>17613</v>
      </c>
      <c r="B146" s="23">
        <v>45012</v>
      </c>
      <c r="C146" s="24">
        <v>516324</v>
      </c>
      <c r="D146" s="22"/>
      <c r="E146" s="24"/>
      <c r="F146" s="25"/>
      <c r="G146" s="26" t="s">
        <v>1551</v>
      </c>
      <c r="H146" s="27"/>
      <c r="I146" s="22">
        <v>10303</v>
      </c>
      <c r="J146" s="26" t="s">
        <v>1519</v>
      </c>
    </row>
    <row r="147" spans="1:10">
      <c r="A147" s="22">
        <v>17599</v>
      </c>
      <c r="B147" s="23">
        <v>45012</v>
      </c>
      <c r="C147" s="24">
        <v>1364462</v>
      </c>
      <c r="D147" s="22"/>
      <c r="E147" s="24"/>
      <c r="F147" s="25"/>
      <c r="G147" s="26" t="s">
        <v>1554</v>
      </c>
      <c r="H147" s="27"/>
      <c r="I147" s="22">
        <v>10303</v>
      </c>
      <c r="J147" s="26" t="s">
        <v>1519</v>
      </c>
    </row>
    <row r="148" spans="1:10">
      <c r="A148" s="22">
        <v>17700</v>
      </c>
      <c r="B148" s="23">
        <v>45013</v>
      </c>
      <c r="C148" s="24">
        <v>1815004</v>
      </c>
      <c r="D148" s="22"/>
      <c r="E148" s="24"/>
      <c r="F148" s="25"/>
      <c r="G148" s="26" t="s">
        <v>1552</v>
      </c>
      <c r="H148" s="27"/>
      <c r="I148" s="22">
        <v>10303</v>
      </c>
      <c r="J148" s="26" t="s">
        <v>1519</v>
      </c>
    </row>
    <row r="149" spans="1:10">
      <c r="A149" s="22">
        <v>17699</v>
      </c>
      <c r="B149" s="23">
        <v>45013</v>
      </c>
      <c r="C149" s="24">
        <v>2383374</v>
      </c>
      <c r="D149" s="22"/>
      <c r="E149" s="24"/>
      <c r="F149" s="25"/>
      <c r="G149" s="26" t="s">
        <v>1520</v>
      </c>
      <c r="H149" s="27"/>
      <c r="I149" s="22">
        <v>10303</v>
      </c>
      <c r="J149" s="26" t="s">
        <v>1519</v>
      </c>
    </row>
    <row r="150" spans="1:10">
      <c r="A150" s="22">
        <v>17698</v>
      </c>
      <c r="B150" s="23">
        <v>45013</v>
      </c>
      <c r="C150" s="24">
        <v>2274820</v>
      </c>
      <c r="D150" s="22"/>
      <c r="E150" s="24"/>
      <c r="F150" s="25"/>
      <c r="G150" s="26" t="s">
        <v>1544</v>
      </c>
      <c r="H150" s="27"/>
      <c r="I150" s="22">
        <v>10303</v>
      </c>
      <c r="J150" s="26" t="s">
        <v>1519</v>
      </c>
    </row>
    <row r="151" spans="1:10">
      <c r="A151" s="22">
        <v>17697</v>
      </c>
      <c r="B151" s="23">
        <v>45013</v>
      </c>
      <c r="C151" s="24">
        <v>1844890</v>
      </c>
      <c r="D151" s="22"/>
      <c r="E151" s="24"/>
      <c r="F151" s="25"/>
      <c r="G151" s="26" t="s">
        <v>1527</v>
      </c>
      <c r="H151" s="27"/>
      <c r="I151" s="22">
        <v>10303</v>
      </c>
      <c r="J151" s="26" t="s">
        <v>1519</v>
      </c>
    </row>
    <row r="152" spans="1:10">
      <c r="A152" s="22">
        <v>17696</v>
      </c>
      <c r="B152" s="23">
        <v>45013</v>
      </c>
      <c r="C152" s="24">
        <v>4629720</v>
      </c>
      <c r="D152" s="22"/>
      <c r="E152" s="24"/>
      <c r="F152" s="25"/>
      <c r="G152" s="26" t="s">
        <v>1528</v>
      </c>
      <c r="H152" s="27"/>
      <c r="I152" s="22">
        <v>10303</v>
      </c>
      <c r="J152" s="26" t="s">
        <v>1519</v>
      </c>
    </row>
    <row r="153" spans="1:10">
      <c r="A153" s="22">
        <v>17694</v>
      </c>
      <c r="B153" s="23">
        <v>45013</v>
      </c>
      <c r="C153" s="24">
        <v>5059460</v>
      </c>
      <c r="D153" s="22"/>
      <c r="E153" s="24"/>
      <c r="F153" s="25"/>
      <c r="G153" s="26" t="s">
        <v>1524</v>
      </c>
      <c r="H153" s="27"/>
      <c r="I153" s="22">
        <v>10303</v>
      </c>
      <c r="J153" s="26" t="s">
        <v>1519</v>
      </c>
    </row>
    <row r="154" spans="1:10">
      <c r="A154" s="22">
        <v>17695</v>
      </c>
      <c r="B154" s="23">
        <v>45013</v>
      </c>
      <c r="C154" s="24">
        <v>1517775</v>
      </c>
      <c r="D154" s="22"/>
      <c r="E154" s="24"/>
      <c r="F154" s="25"/>
      <c r="G154" s="26" t="s">
        <v>1556</v>
      </c>
      <c r="H154" s="27"/>
      <c r="I154" s="22">
        <v>10303</v>
      </c>
      <c r="J154" s="26" t="s">
        <v>1519</v>
      </c>
    </row>
    <row r="155" spans="1:10">
      <c r="A155" s="22">
        <v>17693</v>
      </c>
      <c r="B155" s="23">
        <v>45013</v>
      </c>
      <c r="C155" s="24">
        <v>3081020</v>
      </c>
      <c r="D155" s="22"/>
      <c r="E155" s="24"/>
      <c r="F155" s="25"/>
      <c r="G155" s="26" t="s">
        <v>1526</v>
      </c>
      <c r="H155" s="27"/>
      <c r="I155" s="22">
        <v>10303</v>
      </c>
      <c r="J155" s="26" t="s">
        <v>1519</v>
      </c>
    </row>
    <row r="156" spans="1:10">
      <c r="A156" s="22">
        <v>17787</v>
      </c>
      <c r="B156" s="23">
        <v>45014</v>
      </c>
      <c r="C156" s="24">
        <v>1110580</v>
      </c>
      <c r="D156" s="22"/>
      <c r="E156" s="24"/>
      <c r="F156" s="25"/>
      <c r="G156" s="26" t="s">
        <v>1535</v>
      </c>
      <c r="H156" s="27"/>
      <c r="I156" s="22">
        <v>10303</v>
      </c>
      <c r="J156" s="26" t="s">
        <v>1519</v>
      </c>
    </row>
    <row r="157" spans="1:10">
      <c r="A157" s="22">
        <v>17793</v>
      </c>
      <c r="B157" s="23">
        <v>45014</v>
      </c>
      <c r="C157" s="24">
        <v>1110580</v>
      </c>
      <c r="D157" s="22"/>
      <c r="E157" s="24"/>
      <c r="F157" s="25"/>
      <c r="G157" s="26" t="s">
        <v>1542</v>
      </c>
      <c r="H157" s="27"/>
      <c r="I157" s="22">
        <v>10303</v>
      </c>
      <c r="J157" s="26" t="s">
        <v>1519</v>
      </c>
    </row>
    <row r="158" spans="1:10">
      <c r="A158" s="22">
        <v>17773</v>
      </c>
      <c r="B158" s="23">
        <v>45014</v>
      </c>
      <c r="C158" s="24">
        <v>3460800</v>
      </c>
      <c r="D158" s="22"/>
      <c r="E158" s="24"/>
      <c r="F158" s="25"/>
      <c r="G158" s="26" t="s">
        <v>1533</v>
      </c>
      <c r="H158" s="27"/>
      <c r="I158" s="22">
        <v>10303</v>
      </c>
      <c r="J158" s="26" t="s">
        <v>1519</v>
      </c>
    </row>
    <row r="159" spans="1:10">
      <c r="A159" s="22">
        <v>17788</v>
      </c>
      <c r="B159" s="23">
        <v>45014</v>
      </c>
      <c r="C159" s="24">
        <v>3783260</v>
      </c>
      <c r="D159" s="22"/>
      <c r="E159" s="24"/>
      <c r="F159" s="25"/>
      <c r="G159" s="26" t="s">
        <v>1553</v>
      </c>
      <c r="H159" s="27"/>
      <c r="I159" s="22">
        <v>10303</v>
      </c>
      <c r="J159" s="26" t="s">
        <v>1519</v>
      </c>
    </row>
    <row r="160" spans="1:10">
      <c r="A160" s="22">
        <v>17791</v>
      </c>
      <c r="B160" s="23">
        <v>45014</v>
      </c>
      <c r="C160" s="24">
        <v>1190660</v>
      </c>
      <c r="D160" s="22"/>
      <c r="E160" s="24"/>
      <c r="F160" s="25"/>
      <c r="G160" s="26" t="s">
        <v>1538</v>
      </c>
      <c r="H160" s="27"/>
      <c r="I160" s="22">
        <v>10303</v>
      </c>
      <c r="J160" s="26" t="s">
        <v>1519</v>
      </c>
    </row>
    <row r="161" spans="1:10">
      <c r="A161" s="22">
        <v>17783</v>
      </c>
      <c r="B161" s="23">
        <v>45014</v>
      </c>
      <c r="C161" s="24">
        <v>5461355</v>
      </c>
      <c r="D161" s="22"/>
      <c r="E161" s="24"/>
      <c r="F161" s="25"/>
      <c r="G161" s="26" t="s">
        <v>1531</v>
      </c>
      <c r="H161" s="27"/>
      <c r="I161" s="22">
        <v>10303</v>
      </c>
      <c r="J161" s="26" t="s">
        <v>1519</v>
      </c>
    </row>
    <row r="162" spans="1:10">
      <c r="A162" s="22">
        <v>17786</v>
      </c>
      <c r="B162" s="23">
        <v>45014</v>
      </c>
      <c r="C162" s="24">
        <v>8188490</v>
      </c>
      <c r="D162" s="22"/>
      <c r="E162" s="24"/>
      <c r="F162" s="25"/>
      <c r="G162" s="26" t="s">
        <v>1533</v>
      </c>
      <c r="H162" s="27"/>
      <c r="I162" s="22">
        <v>10303</v>
      </c>
      <c r="J162" s="26" t="s">
        <v>1519</v>
      </c>
    </row>
    <row r="163" spans="1:10">
      <c r="A163" s="22">
        <v>17782</v>
      </c>
      <c r="B163" s="23">
        <v>45014</v>
      </c>
      <c r="C163" s="24">
        <v>3035550</v>
      </c>
      <c r="D163" s="22"/>
      <c r="E163" s="24"/>
      <c r="F163" s="25"/>
      <c r="G163" s="26" t="s">
        <v>1545</v>
      </c>
      <c r="H163" s="27"/>
      <c r="I163" s="22">
        <v>10303</v>
      </c>
      <c r="J163" s="26" t="s">
        <v>1519</v>
      </c>
    </row>
    <row r="164" spans="1:10">
      <c r="A164" s="22">
        <v>17789</v>
      </c>
      <c r="B164" s="23">
        <v>45014</v>
      </c>
      <c r="C164" s="24">
        <v>3922050</v>
      </c>
      <c r="D164" s="22"/>
      <c r="E164" s="24"/>
      <c r="F164" s="25"/>
      <c r="G164" s="26" t="s">
        <v>1558</v>
      </c>
      <c r="H164" s="27"/>
      <c r="I164" s="22">
        <v>10303</v>
      </c>
      <c r="J164" s="26" t="s">
        <v>1519</v>
      </c>
    </row>
    <row r="165" spans="1:10">
      <c r="A165" s="22">
        <v>17784</v>
      </c>
      <c r="B165" s="23">
        <v>45014</v>
      </c>
      <c r="C165" s="24">
        <v>349800</v>
      </c>
      <c r="D165" s="22"/>
      <c r="E165" s="24"/>
      <c r="F165" s="25"/>
      <c r="G165" s="26" t="s">
        <v>1536</v>
      </c>
      <c r="H165" s="27"/>
      <c r="I165" s="22">
        <v>10303</v>
      </c>
      <c r="J165" s="26" t="s">
        <v>1519</v>
      </c>
    </row>
    <row r="166" spans="1:10">
      <c r="A166" s="22">
        <v>17792</v>
      </c>
      <c r="B166" s="23">
        <v>45014</v>
      </c>
      <c r="C166" s="24">
        <v>1983650</v>
      </c>
      <c r="D166" s="22"/>
      <c r="E166" s="24"/>
      <c r="F166" s="25"/>
      <c r="G166" s="26" t="s">
        <v>1534</v>
      </c>
      <c r="H166" s="27"/>
      <c r="I166" s="22">
        <v>10303</v>
      </c>
      <c r="J166" s="26" t="s">
        <v>1519</v>
      </c>
    </row>
    <row r="167" spans="1:10">
      <c r="A167" s="22">
        <v>17790</v>
      </c>
      <c r="B167" s="23">
        <v>45014</v>
      </c>
      <c r="C167" s="24">
        <v>926540</v>
      </c>
      <c r="D167" s="22"/>
      <c r="E167" s="24"/>
      <c r="F167" s="25"/>
      <c r="G167" s="26" t="s">
        <v>1529</v>
      </c>
      <c r="H167" s="27"/>
      <c r="I167" s="22">
        <v>10303</v>
      </c>
      <c r="J167" s="26" t="s">
        <v>1519</v>
      </c>
    </row>
    <row r="168" spans="1:10">
      <c r="A168" s="22">
        <v>17780</v>
      </c>
      <c r="B168" s="23">
        <v>45014</v>
      </c>
      <c r="C168" s="24">
        <v>1730400</v>
      </c>
      <c r="D168" s="22"/>
      <c r="E168" s="24"/>
      <c r="F168" s="25"/>
      <c r="G168" s="26" t="s">
        <v>1553</v>
      </c>
      <c r="H168" s="27"/>
      <c r="I168" s="22">
        <v>10303</v>
      </c>
      <c r="J168" s="26" t="s">
        <v>1519</v>
      </c>
    </row>
    <row r="169" spans="1:10">
      <c r="A169" s="22">
        <v>17781</v>
      </c>
      <c r="B169" s="23">
        <v>45014</v>
      </c>
      <c r="C169" s="24">
        <v>1730400</v>
      </c>
      <c r="D169" s="22"/>
      <c r="E169" s="24"/>
      <c r="F169" s="25"/>
      <c r="G169" s="26" t="s">
        <v>1562</v>
      </c>
      <c r="H169" s="27"/>
      <c r="I169" s="22">
        <v>10303</v>
      </c>
      <c r="J169" s="26" t="s">
        <v>1519</v>
      </c>
    </row>
    <row r="170" spans="1:10">
      <c r="A170" s="22">
        <v>17779</v>
      </c>
      <c r="B170" s="23">
        <v>45014</v>
      </c>
      <c r="C170" s="24">
        <v>1289940</v>
      </c>
      <c r="D170" s="22"/>
      <c r="E170" s="24"/>
      <c r="F170" s="25"/>
      <c r="G170" s="26" t="s">
        <v>1538</v>
      </c>
      <c r="H170" s="27"/>
      <c r="I170" s="22">
        <v>10303</v>
      </c>
      <c r="J170" s="26" t="s">
        <v>1519</v>
      </c>
    </row>
    <row r="171" spans="1:10">
      <c r="A171" s="22">
        <v>17778</v>
      </c>
      <c r="B171" s="23">
        <v>45014</v>
      </c>
      <c r="C171" s="24">
        <v>1306200</v>
      </c>
      <c r="D171" s="22"/>
      <c r="E171" s="24"/>
      <c r="F171" s="25"/>
      <c r="G171" s="26" t="s">
        <v>1530</v>
      </c>
      <c r="H171" s="27"/>
      <c r="I171" s="22">
        <v>10303</v>
      </c>
      <c r="J171" s="26" t="s">
        <v>1519</v>
      </c>
    </row>
    <row r="172" spans="1:10">
      <c r="A172" s="22">
        <v>17777</v>
      </c>
      <c r="B172" s="23">
        <v>45014</v>
      </c>
      <c r="C172" s="24">
        <v>882000</v>
      </c>
      <c r="D172" s="22"/>
      <c r="E172" s="24"/>
      <c r="F172" s="25"/>
      <c r="G172" s="26" t="s">
        <v>1542</v>
      </c>
      <c r="H172" s="27"/>
      <c r="I172" s="22">
        <v>10303</v>
      </c>
      <c r="J172" s="26" t="s">
        <v>1519</v>
      </c>
    </row>
    <row r="173" spans="1:10">
      <c r="A173" s="22">
        <v>17776</v>
      </c>
      <c r="B173" s="23">
        <v>45014</v>
      </c>
      <c r="C173" s="24">
        <v>1730400</v>
      </c>
      <c r="D173" s="22"/>
      <c r="E173" s="24"/>
      <c r="F173" s="25"/>
      <c r="G173" s="26" t="s">
        <v>1559</v>
      </c>
      <c r="H173" s="27"/>
      <c r="I173" s="22">
        <v>10303</v>
      </c>
      <c r="J173" s="26" t="s">
        <v>1519</v>
      </c>
    </row>
    <row r="174" spans="1:10">
      <c r="A174" s="22">
        <v>17774</v>
      </c>
      <c r="B174" s="23">
        <v>45014</v>
      </c>
      <c r="C174" s="24">
        <v>865200</v>
      </c>
      <c r="D174" s="22"/>
      <c r="E174" s="24"/>
      <c r="F174" s="25"/>
      <c r="G174" s="26" t="s">
        <v>1534</v>
      </c>
      <c r="H174" s="27"/>
      <c r="I174" s="22">
        <v>10303</v>
      </c>
      <c r="J174" s="26" t="s">
        <v>1519</v>
      </c>
    </row>
    <row r="175" spans="1:10">
      <c r="A175" s="22">
        <v>17775</v>
      </c>
      <c r="B175" s="23">
        <v>45014</v>
      </c>
      <c r="C175" s="24">
        <v>865200</v>
      </c>
      <c r="D175" s="22"/>
      <c r="E175" s="24"/>
      <c r="F175" s="25"/>
      <c r="G175" s="26" t="s">
        <v>1534</v>
      </c>
      <c r="H175" s="27"/>
      <c r="I175" s="22">
        <v>10303</v>
      </c>
      <c r="J175" s="26" t="s">
        <v>1519</v>
      </c>
    </row>
    <row r="176" spans="1:10">
      <c r="A176" s="22">
        <v>18719</v>
      </c>
      <c r="B176" s="23">
        <v>45016</v>
      </c>
      <c r="C176" s="24">
        <v>3313510</v>
      </c>
      <c r="D176" s="22"/>
      <c r="E176" s="24"/>
      <c r="F176" s="25"/>
      <c r="G176" s="26" t="s">
        <v>1540</v>
      </c>
      <c r="H176" s="27"/>
      <c r="I176" s="22">
        <v>10303</v>
      </c>
      <c r="J176" s="26" t="s">
        <v>1519</v>
      </c>
    </row>
    <row r="177" spans="1:10">
      <c r="A177" s="22"/>
      <c r="B177" s="23"/>
      <c r="C177" s="24"/>
      <c r="D177" s="22"/>
      <c r="E177" s="24"/>
      <c r="F177" s="25"/>
      <c r="G177" s="26"/>
      <c r="H177" s="27"/>
      <c r="I177" s="22"/>
      <c r="J177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5"/>
  <sheetViews>
    <sheetView tabSelected="1" workbookViewId="0">
      <selection activeCell="T11" sqref="T11"/>
    </sheetView>
  </sheetViews>
  <sheetFormatPr defaultRowHeight="15"/>
  <cols>
    <col min="2" max="2" width="13" customWidth="1"/>
    <col min="3" max="3" width="14" customWidth="1"/>
  </cols>
  <sheetData>
    <row r="1" spans="1:10" ht="25.5">
      <c r="A1" s="15" t="s">
        <v>1507</v>
      </c>
      <c r="B1" s="16" t="s">
        <v>1508</v>
      </c>
      <c r="C1" s="17" t="s">
        <v>1509</v>
      </c>
      <c r="D1" s="18" t="s">
        <v>1510</v>
      </c>
      <c r="E1" s="19" t="s">
        <v>1511</v>
      </c>
      <c r="F1" s="20" t="s">
        <v>1512</v>
      </c>
      <c r="G1" s="15" t="s">
        <v>1513</v>
      </c>
      <c r="H1" s="15" t="s">
        <v>1514</v>
      </c>
      <c r="I1" s="21" t="s">
        <v>1515</v>
      </c>
      <c r="J1" s="21" t="s">
        <v>1516</v>
      </c>
    </row>
    <row r="2" spans="1:10">
      <c r="A2" s="22">
        <v>9067</v>
      </c>
      <c r="B2" s="23">
        <v>44984</v>
      </c>
      <c r="C2" s="24">
        <v>1081500</v>
      </c>
      <c r="D2" s="22"/>
      <c r="E2" s="24"/>
      <c r="F2" s="25"/>
      <c r="G2" s="26" t="s">
        <v>2237</v>
      </c>
      <c r="H2" s="27"/>
      <c r="I2" s="22">
        <v>21583</v>
      </c>
      <c r="J2" s="26" t="s">
        <v>2238</v>
      </c>
    </row>
    <row r="3" spans="1:10">
      <c r="A3" s="22">
        <v>9066</v>
      </c>
      <c r="B3" s="23">
        <v>44984</v>
      </c>
      <c r="C3" s="24">
        <v>1102500</v>
      </c>
      <c r="D3" s="22"/>
      <c r="E3" s="24"/>
      <c r="F3" s="25"/>
      <c r="G3" s="26" t="s">
        <v>1555</v>
      </c>
      <c r="H3" s="27"/>
      <c r="I3" s="22">
        <v>21583</v>
      </c>
      <c r="J3" s="26" t="s">
        <v>2238</v>
      </c>
    </row>
    <row r="4" spans="1:10" ht="25.5">
      <c r="A4" s="15" t="s">
        <v>1507</v>
      </c>
      <c r="B4" s="16" t="s">
        <v>1508</v>
      </c>
      <c r="C4" s="17" t="s">
        <v>1509</v>
      </c>
      <c r="D4" s="18" t="s">
        <v>1510</v>
      </c>
      <c r="E4" s="19" t="s">
        <v>1511</v>
      </c>
      <c r="F4" s="20" t="s">
        <v>1512</v>
      </c>
      <c r="G4" s="15" t="s">
        <v>1513</v>
      </c>
      <c r="H4" s="15" t="s">
        <v>1514</v>
      </c>
      <c r="I4" s="21" t="s">
        <v>1515</v>
      </c>
      <c r="J4" s="21" t="s">
        <v>1516</v>
      </c>
    </row>
    <row r="5" spans="1:10">
      <c r="A5" s="22">
        <v>9113</v>
      </c>
      <c r="B5" s="23">
        <v>44986</v>
      </c>
      <c r="C5" s="24">
        <v>530250</v>
      </c>
      <c r="D5" s="22"/>
      <c r="E5" s="24"/>
      <c r="F5" s="25"/>
      <c r="G5" s="26" t="s">
        <v>1527</v>
      </c>
      <c r="H5" s="27"/>
      <c r="I5" s="22">
        <v>21583</v>
      </c>
      <c r="J5" s="26" t="s">
        <v>2238</v>
      </c>
    </row>
    <row r="6" spans="1:10">
      <c r="A6" s="22">
        <v>9112</v>
      </c>
      <c r="B6" s="23">
        <v>44986</v>
      </c>
      <c r="C6" s="24">
        <v>1060500</v>
      </c>
      <c r="D6" s="22"/>
      <c r="E6" s="24"/>
      <c r="F6" s="25"/>
      <c r="G6" s="26" t="s">
        <v>1528</v>
      </c>
      <c r="H6" s="27"/>
      <c r="I6" s="22">
        <v>21583</v>
      </c>
      <c r="J6" s="26" t="s">
        <v>2238</v>
      </c>
    </row>
    <row r="7" spans="1:10">
      <c r="A7" s="22">
        <v>9111</v>
      </c>
      <c r="B7" s="23">
        <v>44986</v>
      </c>
      <c r="C7" s="24">
        <v>1632750</v>
      </c>
      <c r="D7" s="22"/>
      <c r="E7" s="24"/>
      <c r="F7" s="25"/>
      <c r="G7" s="26" t="s">
        <v>1523</v>
      </c>
      <c r="H7" s="27"/>
      <c r="I7" s="22">
        <v>21583</v>
      </c>
      <c r="J7" s="26" t="s">
        <v>2238</v>
      </c>
    </row>
    <row r="8" spans="1:10">
      <c r="A8" s="22">
        <v>9182</v>
      </c>
      <c r="B8" s="23">
        <v>44986</v>
      </c>
      <c r="C8" s="24">
        <v>1081500</v>
      </c>
      <c r="D8" s="22"/>
      <c r="E8" s="24"/>
      <c r="F8" s="25"/>
      <c r="G8" s="26" t="s">
        <v>1534</v>
      </c>
      <c r="H8" s="27"/>
      <c r="I8" s="22">
        <v>21583</v>
      </c>
      <c r="J8" s="26" t="s">
        <v>2238</v>
      </c>
    </row>
    <row r="9" spans="1:10">
      <c r="A9" s="22">
        <v>9181</v>
      </c>
      <c r="B9" s="23">
        <v>44986</v>
      </c>
      <c r="C9" s="24">
        <v>551250</v>
      </c>
      <c r="D9" s="22"/>
      <c r="E9" s="24"/>
      <c r="F9" s="25"/>
      <c r="G9" s="26" t="s">
        <v>1530</v>
      </c>
      <c r="H9" s="27"/>
      <c r="I9" s="22">
        <v>21583</v>
      </c>
      <c r="J9" s="26" t="s">
        <v>2238</v>
      </c>
    </row>
    <row r="10" spans="1:10">
      <c r="A10" s="22">
        <v>9183</v>
      </c>
      <c r="B10" s="23">
        <v>44986</v>
      </c>
      <c r="C10" s="24">
        <v>212100</v>
      </c>
      <c r="D10" s="22"/>
      <c r="E10" s="24"/>
      <c r="F10" s="25"/>
      <c r="G10" s="26" t="s">
        <v>1536</v>
      </c>
      <c r="H10" s="27"/>
      <c r="I10" s="22">
        <v>21583</v>
      </c>
      <c r="J10" s="26" t="s">
        <v>2238</v>
      </c>
    </row>
    <row r="11" spans="1:10">
      <c r="A11" s="22">
        <v>11423</v>
      </c>
      <c r="B11" s="23">
        <v>44991</v>
      </c>
      <c r="C11" s="24">
        <v>530250</v>
      </c>
      <c r="D11" s="22"/>
      <c r="E11" s="24"/>
      <c r="F11" s="25"/>
      <c r="G11" s="26" t="s">
        <v>2239</v>
      </c>
      <c r="H11" s="27"/>
      <c r="I11" s="22">
        <v>21583</v>
      </c>
      <c r="J11" s="26" t="s">
        <v>2238</v>
      </c>
    </row>
    <row r="12" spans="1:10">
      <c r="A12" s="22">
        <v>13584</v>
      </c>
      <c r="B12" s="23">
        <v>44999</v>
      </c>
      <c r="C12" s="24">
        <v>1060500</v>
      </c>
      <c r="D12" s="22"/>
      <c r="E12" s="24"/>
      <c r="F12" s="25"/>
      <c r="G12" s="26" t="s">
        <v>1528</v>
      </c>
      <c r="H12" s="27"/>
      <c r="I12" s="22">
        <v>21583</v>
      </c>
      <c r="J12" s="26" t="s">
        <v>2238</v>
      </c>
    </row>
    <row r="13" spans="1:10">
      <c r="A13" s="22">
        <v>13583</v>
      </c>
      <c r="B13" s="23">
        <v>44999</v>
      </c>
      <c r="C13" s="24">
        <v>1081500</v>
      </c>
      <c r="D13" s="22"/>
      <c r="E13" s="24"/>
      <c r="F13" s="25"/>
      <c r="G13" s="26" t="s">
        <v>1552</v>
      </c>
      <c r="H13" s="27"/>
      <c r="I13" s="22">
        <v>21583</v>
      </c>
      <c r="J13" s="26" t="s">
        <v>2238</v>
      </c>
    </row>
    <row r="14" spans="1:10">
      <c r="A14" s="22">
        <v>13585</v>
      </c>
      <c r="B14" s="23">
        <v>44999</v>
      </c>
      <c r="C14" s="24">
        <v>441000</v>
      </c>
      <c r="D14" s="22"/>
      <c r="E14" s="24"/>
      <c r="F14" s="25"/>
      <c r="G14" s="26" t="s">
        <v>1523</v>
      </c>
      <c r="H14" s="27"/>
      <c r="I14" s="22">
        <v>21583</v>
      </c>
      <c r="J14" s="26" t="s">
        <v>2238</v>
      </c>
    </row>
    <row r="15" spans="1:10">
      <c r="A15" s="22">
        <v>15031</v>
      </c>
      <c r="B15" s="23">
        <v>45001</v>
      </c>
      <c r="C15" s="24">
        <v>424200</v>
      </c>
      <c r="D15" s="22"/>
      <c r="E15" s="24"/>
      <c r="F15" s="25"/>
      <c r="G15" s="26" t="s">
        <v>1540</v>
      </c>
      <c r="H15" s="27"/>
      <c r="I15" s="22">
        <v>21583</v>
      </c>
      <c r="J15" s="26" t="s">
        <v>2238</v>
      </c>
    </row>
    <row r="16" spans="1:10">
      <c r="A16" s="22">
        <v>15786</v>
      </c>
      <c r="B16" s="23">
        <v>45005</v>
      </c>
      <c r="C16" s="24">
        <v>424200</v>
      </c>
      <c r="D16" s="22"/>
      <c r="E16" s="24"/>
      <c r="F16" s="25"/>
      <c r="G16" s="26" t="s">
        <v>2239</v>
      </c>
      <c r="H16" s="27"/>
      <c r="I16" s="22">
        <v>21583</v>
      </c>
      <c r="J16" s="26" t="s">
        <v>2238</v>
      </c>
    </row>
    <row r="17" spans="1:10">
      <c r="A17" s="22">
        <v>15930</v>
      </c>
      <c r="B17" s="23">
        <v>45007</v>
      </c>
      <c r="C17" s="24">
        <v>1146600</v>
      </c>
      <c r="D17" s="22"/>
      <c r="E17" s="24"/>
      <c r="F17" s="25"/>
      <c r="G17" s="26" t="s">
        <v>1533</v>
      </c>
      <c r="H17" s="27"/>
      <c r="I17" s="22">
        <v>21583</v>
      </c>
      <c r="J17" s="26" t="s">
        <v>2238</v>
      </c>
    </row>
    <row r="18" spans="1:10">
      <c r="A18" s="22">
        <v>15931</v>
      </c>
      <c r="B18" s="23">
        <v>45007</v>
      </c>
      <c r="C18" s="24">
        <v>688800</v>
      </c>
      <c r="D18" s="22"/>
      <c r="E18" s="24"/>
      <c r="F18" s="25"/>
      <c r="G18" s="26" t="s">
        <v>1534</v>
      </c>
      <c r="H18" s="27"/>
      <c r="I18" s="22">
        <v>21583</v>
      </c>
      <c r="J18" s="26" t="s">
        <v>2238</v>
      </c>
    </row>
    <row r="19" spans="1:10">
      <c r="A19" s="22">
        <v>15932</v>
      </c>
      <c r="B19" s="23">
        <v>45007</v>
      </c>
      <c r="C19" s="24">
        <v>688800</v>
      </c>
      <c r="D19" s="22"/>
      <c r="E19" s="24"/>
      <c r="F19" s="25"/>
      <c r="G19" s="26" t="s">
        <v>1538</v>
      </c>
      <c r="H19" s="27"/>
      <c r="I19" s="22">
        <v>21583</v>
      </c>
      <c r="J19" s="26" t="s">
        <v>2238</v>
      </c>
    </row>
    <row r="20" spans="1:10">
      <c r="A20" s="22">
        <v>15933</v>
      </c>
      <c r="B20" s="23">
        <v>45007</v>
      </c>
      <c r="C20" s="24">
        <v>519120</v>
      </c>
      <c r="D20" s="22"/>
      <c r="E20" s="24"/>
      <c r="F20" s="25"/>
      <c r="G20" s="26" t="s">
        <v>1537</v>
      </c>
      <c r="H20" s="27"/>
      <c r="I20" s="22">
        <v>21583</v>
      </c>
      <c r="J20" s="26" t="s">
        <v>2238</v>
      </c>
    </row>
    <row r="21" spans="1:10">
      <c r="A21" s="22">
        <v>17609</v>
      </c>
      <c r="B21" s="23">
        <v>45012</v>
      </c>
      <c r="C21" s="24">
        <v>848400</v>
      </c>
      <c r="D21" s="22"/>
      <c r="E21" s="24"/>
      <c r="F21" s="25"/>
      <c r="G21" s="26" t="s">
        <v>1555</v>
      </c>
      <c r="H21" s="27"/>
      <c r="I21" s="22">
        <v>21583</v>
      </c>
      <c r="J21" s="26" t="s">
        <v>2238</v>
      </c>
    </row>
    <row r="22" spans="1:10">
      <c r="A22" s="22">
        <v>17610</v>
      </c>
      <c r="B22" s="23">
        <v>45012</v>
      </c>
      <c r="C22" s="24">
        <v>882000</v>
      </c>
      <c r="D22" s="22"/>
      <c r="E22" s="24"/>
      <c r="F22" s="25"/>
      <c r="G22" s="26" t="s">
        <v>1555</v>
      </c>
      <c r="H22" s="27"/>
      <c r="I22" s="22">
        <v>21583</v>
      </c>
      <c r="J22" s="26" t="s">
        <v>2238</v>
      </c>
    </row>
    <row r="23" spans="1:10">
      <c r="A23" s="22">
        <v>17608</v>
      </c>
      <c r="B23" s="23">
        <v>45012</v>
      </c>
      <c r="C23" s="24">
        <v>692160</v>
      </c>
      <c r="D23" s="22"/>
      <c r="E23" s="24"/>
      <c r="F23" s="25"/>
      <c r="G23" s="26" t="s">
        <v>2240</v>
      </c>
      <c r="H23" s="27"/>
      <c r="I23" s="22">
        <v>21583</v>
      </c>
      <c r="J23" s="26" t="s">
        <v>2238</v>
      </c>
    </row>
    <row r="24" spans="1:10">
      <c r="A24" s="22">
        <v>17607</v>
      </c>
      <c r="B24" s="23">
        <v>45012</v>
      </c>
      <c r="C24" s="24">
        <v>6995520</v>
      </c>
      <c r="D24" s="22"/>
      <c r="E24" s="24"/>
      <c r="F24" s="25"/>
      <c r="G24" s="26" t="s">
        <v>2241</v>
      </c>
      <c r="H24" s="27"/>
      <c r="I24" s="22">
        <v>21583</v>
      </c>
      <c r="J24" s="26" t="s">
        <v>2238</v>
      </c>
    </row>
    <row r="25" spans="1:10">
      <c r="A25" s="22">
        <v>17606</v>
      </c>
      <c r="B25" s="23">
        <v>45012</v>
      </c>
      <c r="C25" s="24">
        <v>1289400</v>
      </c>
      <c r="D25" s="22"/>
      <c r="E25" s="24"/>
      <c r="F25" s="25"/>
      <c r="G25" s="26" t="s">
        <v>1547</v>
      </c>
      <c r="H25" s="27"/>
      <c r="I25" s="22">
        <v>21583</v>
      </c>
      <c r="J25" s="26" t="s">
        <v>2238</v>
      </c>
    </row>
    <row r="26" spans="1:10">
      <c r="A26" s="22">
        <v>17605</v>
      </c>
      <c r="B26" s="23">
        <v>45012</v>
      </c>
      <c r="C26" s="24">
        <v>1730400</v>
      </c>
      <c r="D26" s="22"/>
      <c r="E26" s="24"/>
      <c r="F26" s="25"/>
      <c r="G26" s="26" t="s">
        <v>2242</v>
      </c>
      <c r="H26" s="27"/>
      <c r="I26" s="22">
        <v>21583</v>
      </c>
      <c r="J26" s="26" t="s">
        <v>2238</v>
      </c>
    </row>
    <row r="27" spans="1:10">
      <c r="A27" s="22">
        <v>17604</v>
      </c>
      <c r="B27" s="23">
        <v>45012</v>
      </c>
      <c r="C27" s="24">
        <v>1465800</v>
      </c>
      <c r="D27" s="22"/>
      <c r="E27" s="24"/>
      <c r="F27" s="25"/>
      <c r="G27" s="26" t="s">
        <v>1539</v>
      </c>
      <c r="H27" s="27"/>
      <c r="I27" s="22">
        <v>21583</v>
      </c>
      <c r="J27" s="26" t="s">
        <v>2238</v>
      </c>
    </row>
    <row r="28" spans="1:10">
      <c r="A28" s="22">
        <v>17603</v>
      </c>
      <c r="B28" s="23">
        <v>45012</v>
      </c>
      <c r="C28" s="24">
        <v>865200</v>
      </c>
      <c r="D28" s="22"/>
      <c r="E28" s="24"/>
      <c r="F28" s="25"/>
      <c r="G28" s="26" t="s">
        <v>2237</v>
      </c>
      <c r="H28" s="27"/>
      <c r="I28" s="22">
        <v>21583</v>
      </c>
      <c r="J28" s="26" t="s">
        <v>2238</v>
      </c>
    </row>
    <row r="29" spans="1:10">
      <c r="A29" s="22">
        <v>17602</v>
      </c>
      <c r="B29" s="23">
        <v>45012</v>
      </c>
      <c r="C29" s="24">
        <v>865200</v>
      </c>
      <c r="D29" s="22"/>
      <c r="E29" s="24"/>
      <c r="F29" s="25"/>
      <c r="G29" s="26" t="s">
        <v>2243</v>
      </c>
      <c r="H29" s="27"/>
      <c r="I29" s="22">
        <v>21583</v>
      </c>
      <c r="J29" s="26" t="s">
        <v>2238</v>
      </c>
    </row>
    <row r="30" spans="1:10">
      <c r="A30" s="22">
        <v>17692</v>
      </c>
      <c r="B30" s="23">
        <v>45013</v>
      </c>
      <c r="C30" s="24">
        <v>1306200</v>
      </c>
      <c r="D30" s="22"/>
      <c r="E30" s="24"/>
      <c r="F30" s="25"/>
      <c r="G30" s="26" t="s">
        <v>1552</v>
      </c>
      <c r="H30" s="27"/>
      <c r="I30" s="22">
        <v>21583</v>
      </c>
      <c r="J30" s="26" t="s">
        <v>2238</v>
      </c>
    </row>
    <row r="31" spans="1:10">
      <c r="A31" s="22">
        <v>17691</v>
      </c>
      <c r="B31" s="23">
        <v>45013</v>
      </c>
      <c r="C31" s="24">
        <v>441000</v>
      </c>
      <c r="D31" s="22"/>
      <c r="E31" s="24"/>
      <c r="F31" s="25"/>
      <c r="G31" s="26" t="s">
        <v>1522</v>
      </c>
      <c r="H31" s="27"/>
      <c r="I31" s="22">
        <v>21583</v>
      </c>
      <c r="J31" s="26" t="s">
        <v>2238</v>
      </c>
    </row>
    <row r="32" spans="1:10">
      <c r="A32" s="22">
        <v>17690</v>
      </c>
      <c r="B32" s="23">
        <v>45013</v>
      </c>
      <c r="C32" s="24">
        <v>441000</v>
      </c>
      <c r="D32" s="22"/>
      <c r="E32" s="24"/>
      <c r="F32" s="25"/>
      <c r="G32" s="26" t="s">
        <v>1527</v>
      </c>
      <c r="H32" s="27"/>
      <c r="I32" s="22">
        <v>21583</v>
      </c>
      <c r="J32" s="26" t="s">
        <v>2238</v>
      </c>
    </row>
    <row r="33" spans="1:10">
      <c r="A33" s="22">
        <v>17689</v>
      </c>
      <c r="B33" s="23">
        <v>45013</v>
      </c>
      <c r="C33" s="24">
        <v>865200</v>
      </c>
      <c r="D33" s="22"/>
      <c r="E33" s="24"/>
      <c r="F33" s="25"/>
      <c r="G33" s="26" t="s">
        <v>2244</v>
      </c>
      <c r="H33" s="27"/>
      <c r="I33" s="22">
        <v>21583</v>
      </c>
      <c r="J33" s="26" t="s">
        <v>2238</v>
      </c>
    </row>
    <row r="34" spans="1:10">
      <c r="A34" s="22">
        <v>18720</v>
      </c>
      <c r="B34" s="23">
        <v>45016</v>
      </c>
      <c r="C34" s="24">
        <v>424200</v>
      </c>
      <c r="D34" s="22"/>
      <c r="E34" s="24"/>
      <c r="F34" s="25"/>
      <c r="G34" s="26" t="s">
        <v>1540</v>
      </c>
      <c r="H34" s="27"/>
      <c r="I34" s="22">
        <v>21583</v>
      </c>
      <c r="J34" s="26" t="s">
        <v>2238</v>
      </c>
    </row>
    <row r="35" spans="1:10">
      <c r="A35" s="22"/>
      <c r="B35" s="23"/>
      <c r="C35" s="24"/>
      <c r="D35" s="22"/>
      <c r="E35" s="24"/>
      <c r="F35" s="25"/>
      <c r="G35" s="26"/>
      <c r="H35" s="27"/>
      <c r="I35" s="22"/>
      <c r="J35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20,04,2023</vt:lpstr>
      <vt:lpstr>22.04.2023</vt:lpstr>
      <vt:lpstr>HÓA ĐƠN</vt:lpstr>
      <vt:lpstr>Sheet2</vt:lpstr>
      <vt:lpstr>vc 03-10303</vt:lpstr>
      <vt:lpstr>vc 02+03-21583</vt:lpstr>
    </vt:vector>
  </TitlesOfParts>
  <Company>415-0020577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Kieu Oanh</dc:creator>
  <cp:lastModifiedBy>Admin</cp:lastModifiedBy>
  <dcterms:created xsi:type="dcterms:W3CDTF">2023-04-28T09:33:13Z</dcterms:created>
  <dcterms:modified xsi:type="dcterms:W3CDTF">2023-05-11T04:58:32Z</dcterms:modified>
</cp:coreProperties>
</file>