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codeName="ThisWorkbook" hidePivotFieldList="1" defaultThemeVersion="124226"/>
  <mc:AlternateContent xmlns:mc="http://schemas.openxmlformats.org/markup-compatibility/2006">
    <mc:Choice Requires="x15">
      <x15ac:absPath xmlns:x15ac="http://schemas.microsoft.com/office/spreadsheetml/2010/11/ac" url="\\MAYCHUDELL\PKT - Copy 2\08 LAM\Bảng Công\T8\"/>
    </mc:Choice>
  </mc:AlternateContent>
  <bookViews>
    <workbookView xWindow="-120" yWindow="-120" windowWidth="29040" windowHeight="15720" tabRatio="740" firstSheet="1" activeTab="1"/>
  </bookViews>
  <sheets>
    <sheet name="Khai bao" sheetId="5" state="hidden" r:id="rId1"/>
    <sheet name="Bảng công T8" sheetId="6" r:id="rId2"/>
    <sheet name="Chi tiết " sheetId="23" r:id="rId3"/>
    <sheet name="Bang luong in" sheetId="21" state="hidden" r:id="rId4"/>
    <sheet name="Hach toan" sheetId="8" state="hidden" r:id="rId5"/>
    <sheet name="quyet toan" sheetId="9" state="hidden" r:id="rId6"/>
    <sheet name="HDLD" sheetId="10" state="hidden" r:id="rId7"/>
    <sheet name="Sheet1" sheetId="11" state="hidden" r:id="rId8"/>
    <sheet name="Sheet2" sheetId="12" state="hidden" r:id="rId9"/>
    <sheet name="Sheet3" sheetId="14" state="hidden" r:id="rId10"/>
    <sheet name="Lan 1" sheetId="19" state="hidden" r:id="rId11"/>
    <sheet name="Trang phuc" sheetId="18" state="hidden" r:id="rId12"/>
    <sheet name="phông chữ" sheetId="22" state="hidden" r:id="rId13"/>
  </sheets>
  <externalReferences>
    <externalReference r:id="rId14"/>
    <externalReference r:id="rId15"/>
  </externalReferences>
  <definedNames>
    <definedName name="_xlnm._FilterDatabase" localSheetId="1" hidden="1">'Bảng công T8'!$A$5:$AN$31</definedName>
    <definedName name="_xlnm._FilterDatabase" localSheetId="3" hidden="1">'Bang luong in'!$C$1:$C$769</definedName>
    <definedName name="_xlnm._FilterDatabase" localSheetId="2" hidden="1">'Chi tiết '!$A$2:$R$725</definedName>
    <definedName name="_xlnm._FilterDatabase" localSheetId="4" hidden="1">'Hach toan'!$A$3:$G$158</definedName>
    <definedName name="_xlnm._FilterDatabase" localSheetId="0" hidden="1">'Khai bao'!$N$1:$N$38</definedName>
    <definedName name="_xlnm._FilterDatabase" localSheetId="12" hidden="1">'phông chữ'!$A$2:$B$267</definedName>
    <definedName name="_xlnm._FilterDatabase" localSheetId="5" hidden="1">'quyet toan'!$A$3:$J$96</definedName>
    <definedName name="_xlnm._FilterDatabase" localSheetId="7" hidden="1">Sheet1!$A$1:$J$32</definedName>
    <definedName name="chamcong1">'Bảng công T8'!$A$5:$AI$31</definedName>
    <definedName name="chamcong10">'Bảng công T8'!#REF!</definedName>
    <definedName name="chamcong11">'Bảng công T8'!#REF!</definedName>
    <definedName name="chamcong12">'Bảng công T8'!#REF!</definedName>
    <definedName name="chamcong2">'Bảng công T8'!#REF!</definedName>
    <definedName name="chamcong3">'Bảng công T8'!#REF!</definedName>
    <definedName name="chamcong4">'Bảng công T8'!#REF!</definedName>
    <definedName name="chamcong5">'Bảng công T8'!#REF!</definedName>
    <definedName name="chamcong6">'Bảng công T8'!#REF!</definedName>
    <definedName name="chamcong7">'Bảng công T8'!#REF!</definedName>
    <definedName name="chamcong8">'Bảng công T8'!#REF!</definedName>
    <definedName name="chamcong9">'Bảng công T8'!#REF!</definedName>
    <definedName name="khaibao">'Khai bao'!$O$8:$AN$38</definedName>
    <definedName name="khaibao1">'Khai bao'!$B$8:$AG$673</definedName>
    <definedName name="khaibao10">'Khai bao'!$K$8:$AG$673</definedName>
    <definedName name="khaibao11">'Khai bao'!$L$8:$AG$673</definedName>
    <definedName name="khaibao12">'Khai bao'!$M$8:$AG$673</definedName>
    <definedName name="khaibao2">'Khai bao'!$C$8:$AG$673</definedName>
    <definedName name="khaibao3">'Khai bao'!$D$8:$AG$673</definedName>
    <definedName name="khaibao4">'Khai bao'!$E$8:$AG$673</definedName>
    <definedName name="khaibao5">'Khai bao'!$F$8:$AG$673</definedName>
    <definedName name="khaibao6">'Khai bao'!$G$8:$AG$673</definedName>
    <definedName name="khaibao7">'Khai bao'!$H$8:$AG$673</definedName>
    <definedName name="khaibao8">'Khai bao'!$I$8:$AG$673</definedName>
    <definedName name="khaibao9">'Khai bao'!$J$8:$AG$673</definedName>
    <definedName name="luong">[1]DMTK!$B$195:$B$270</definedName>
    <definedName name="_xlnm.Print_Area" localSheetId="1">'Bảng công T8'!#REF!</definedName>
  </definedNames>
  <calcPr calcId="162913"/>
</workbook>
</file>

<file path=xl/calcChain.xml><?xml version="1.0" encoding="utf-8"?>
<calcChain xmlns="http://schemas.openxmlformats.org/spreadsheetml/2006/main">
  <c r="P1" i="23" l="1"/>
  <c r="Q1" i="23" s="1"/>
  <c r="P724" i="23"/>
  <c r="P725" i="23" s="1"/>
  <c r="G739" i="23" l="1"/>
  <c r="G740" i="23"/>
  <c r="G743" i="23"/>
  <c r="G745" i="23"/>
  <c r="G748" i="23"/>
  <c r="G750" i="23"/>
  <c r="G751" i="23"/>
  <c r="AJ29" i="6" l="1"/>
  <c r="H751" i="23"/>
  <c r="AJ18" i="6"/>
  <c r="H745" i="23"/>
  <c r="AJ15" i="6"/>
  <c r="H743" i="23"/>
  <c r="AJ27" i="6"/>
  <c r="H750" i="23"/>
  <c r="AJ9" i="6"/>
  <c r="H739" i="23"/>
  <c r="AJ21" i="6"/>
  <c r="H748" i="23"/>
  <c r="AJ30" i="6"/>
  <c r="H740" i="23"/>
  <c r="G738" i="23"/>
  <c r="G733" i="23"/>
  <c r="G741" i="23"/>
  <c r="G736" i="23"/>
  <c r="G734" i="23"/>
  <c r="G749" i="23"/>
  <c r="G744" i="23"/>
  <c r="G737" i="23"/>
  <c r="G728" i="23"/>
  <c r="G729" i="23"/>
  <c r="G742" i="23"/>
  <c r="G747" i="23"/>
  <c r="G730" i="23"/>
  <c r="G735" i="23"/>
  <c r="G732" i="23"/>
  <c r="G731" i="23"/>
  <c r="G746" i="23"/>
  <c r="D295" i="23"/>
  <c r="AJ19" i="6" l="1"/>
  <c r="H729" i="23"/>
  <c r="AJ31" i="6"/>
  <c r="H744" i="23"/>
  <c r="AJ11" i="6"/>
  <c r="H737" i="23"/>
  <c r="AJ7" i="6"/>
  <c r="H749" i="23"/>
  <c r="AJ24" i="6"/>
  <c r="H746" i="23"/>
  <c r="AJ17" i="6"/>
  <c r="H734" i="23"/>
  <c r="AJ12" i="6"/>
  <c r="H731" i="23"/>
  <c r="AJ10" i="6"/>
  <c r="H736" i="23"/>
  <c r="AJ6" i="6"/>
  <c r="H728" i="23"/>
  <c r="AJ23" i="6"/>
  <c r="H741" i="23"/>
  <c r="AJ28" i="6"/>
  <c r="H735" i="23"/>
  <c r="AJ14" i="6"/>
  <c r="H733" i="23"/>
  <c r="AJ13" i="6"/>
  <c r="H732" i="23"/>
  <c r="AJ20" i="6"/>
  <c r="H738" i="23"/>
  <c r="AJ16" i="6"/>
  <c r="H730" i="23"/>
  <c r="AJ8" i="6"/>
  <c r="H747" i="23"/>
  <c r="AJ22" i="6"/>
  <c r="H742" i="23"/>
  <c r="B19" i="5"/>
  <c r="C19" i="5"/>
  <c r="D19" i="5"/>
  <c r="E19" i="5"/>
  <c r="F19" i="5"/>
  <c r="G19" i="5"/>
  <c r="H19" i="5"/>
  <c r="I19" i="5"/>
  <c r="J19" i="5"/>
  <c r="K19" i="5"/>
  <c r="L19" i="5"/>
  <c r="M19" i="5"/>
  <c r="B20" i="5"/>
  <c r="C20" i="5"/>
  <c r="D20" i="5"/>
  <c r="E20" i="5"/>
  <c r="F20" i="5"/>
  <c r="G20" i="5"/>
  <c r="H20" i="5"/>
  <c r="I20" i="5"/>
  <c r="J20" i="5"/>
  <c r="K20" i="5"/>
  <c r="L20" i="5"/>
  <c r="M20" i="5"/>
  <c r="B21" i="5"/>
  <c r="C21" i="5"/>
  <c r="D21" i="5"/>
  <c r="E21" i="5"/>
  <c r="F21" i="5"/>
  <c r="G21" i="5"/>
  <c r="H21" i="5"/>
  <c r="I21" i="5"/>
  <c r="J21" i="5"/>
  <c r="K21" i="5"/>
  <c r="L21" i="5"/>
  <c r="M21" i="5"/>
  <c r="B22" i="5"/>
  <c r="C22" i="5"/>
  <c r="D22" i="5"/>
  <c r="E22" i="5"/>
  <c r="F22" i="5"/>
  <c r="G22" i="5"/>
  <c r="H22" i="5"/>
  <c r="I22" i="5"/>
  <c r="J22" i="5"/>
  <c r="K22" i="5"/>
  <c r="L22" i="5"/>
  <c r="M22" i="5"/>
  <c r="B23" i="5"/>
  <c r="C23" i="5"/>
  <c r="D23" i="5"/>
  <c r="E23" i="5"/>
  <c r="F23" i="5"/>
  <c r="G23" i="5"/>
  <c r="H23" i="5"/>
  <c r="I23" i="5"/>
  <c r="J23" i="5"/>
  <c r="K23" i="5"/>
  <c r="L23" i="5"/>
  <c r="M23" i="5"/>
  <c r="B24" i="5"/>
  <c r="C24" i="5"/>
  <c r="D24" i="5"/>
  <c r="E24" i="5"/>
  <c r="F24" i="5"/>
  <c r="G24" i="5"/>
  <c r="H24" i="5"/>
  <c r="I24" i="5"/>
  <c r="J24" i="5"/>
  <c r="K24" i="5"/>
  <c r="L24" i="5"/>
  <c r="M24" i="5"/>
  <c r="B25" i="5"/>
  <c r="C25" i="5"/>
  <c r="D25" i="5"/>
  <c r="E25" i="5"/>
  <c r="F25" i="5"/>
  <c r="G25" i="5"/>
  <c r="H25" i="5"/>
  <c r="I25" i="5"/>
  <c r="J25" i="5"/>
  <c r="K25" i="5"/>
  <c r="L25" i="5"/>
  <c r="M25" i="5"/>
  <c r="B26" i="5"/>
  <c r="C26" i="5"/>
  <c r="D26" i="5"/>
  <c r="E26" i="5"/>
  <c r="F26" i="5"/>
  <c r="G26" i="5"/>
  <c r="H26" i="5"/>
  <c r="I26" i="5"/>
  <c r="J26" i="5"/>
  <c r="K26" i="5"/>
  <c r="L26" i="5"/>
  <c r="M26" i="5"/>
  <c r="B27" i="5"/>
  <c r="C27" i="5"/>
  <c r="D27" i="5"/>
  <c r="E27" i="5"/>
  <c r="F27" i="5"/>
  <c r="G27" i="5"/>
  <c r="H27" i="5"/>
  <c r="I27" i="5"/>
  <c r="J27" i="5"/>
  <c r="K27" i="5"/>
  <c r="L27" i="5"/>
  <c r="M27" i="5"/>
  <c r="B28" i="5"/>
  <c r="C28" i="5"/>
  <c r="D28" i="5"/>
  <c r="E28" i="5"/>
  <c r="F28" i="5"/>
  <c r="G28" i="5"/>
  <c r="H28" i="5"/>
  <c r="I28" i="5"/>
  <c r="J28" i="5"/>
  <c r="K28" i="5"/>
  <c r="L28" i="5"/>
  <c r="M28" i="5"/>
  <c r="B29" i="5"/>
  <c r="C29" i="5"/>
  <c r="D29" i="5"/>
  <c r="E29" i="5"/>
  <c r="F29" i="5"/>
  <c r="G29" i="5"/>
  <c r="H29" i="5"/>
  <c r="I29" i="5"/>
  <c r="J29" i="5"/>
  <c r="K29" i="5"/>
  <c r="L29" i="5"/>
  <c r="M29" i="5"/>
  <c r="M18" i="5"/>
  <c r="L18" i="5"/>
  <c r="K18" i="5"/>
  <c r="J18" i="5"/>
  <c r="I18" i="5"/>
  <c r="H18" i="5"/>
  <c r="G18" i="5"/>
  <c r="F18" i="5"/>
  <c r="E18" i="5"/>
  <c r="D18" i="5"/>
  <c r="C18" i="5"/>
  <c r="B18" i="5"/>
  <c r="B9" i="5"/>
  <c r="C9" i="5"/>
  <c r="D9" i="5"/>
  <c r="E9" i="5"/>
  <c r="F9" i="5"/>
  <c r="G9" i="5"/>
  <c r="H9" i="5"/>
  <c r="I9" i="5"/>
  <c r="J9" i="5"/>
  <c r="K9" i="5"/>
  <c r="L9" i="5"/>
  <c r="M9" i="5"/>
  <c r="B10" i="5"/>
  <c r="C10" i="5"/>
  <c r="D10" i="5"/>
  <c r="E10" i="5"/>
  <c r="F10" i="5"/>
  <c r="G10" i="5"/>
  <c r="H10" i="5"/>
  <c r="I10" i="5"/>
  <c r="J10" i="5"/>
  <c r="K10" i="5"/>
  <c r="L10" i="5"/>
  <c r="M10" i="5"/>
  <c r="B11" i="5"/>
  <c r="C11" i="5"/>
  <c r="D11" i="5"/>
  <c r="E11" i="5"/>
  <c r="F11" i="5"/>
  <c r="G11" i="5"/>
  <c r="H11" i="5"/>
  <c r="I11" i="5"/>
  <c r="J11" i="5"/>
  <c r="K11" i="5"/>
  <c r="L11" i="5"/>
  <c r="M11" i="5"/>
  <c r="B12" i="5"/>
  <c r="C12" i="5"/>
  <c r="D12" i="5"/>
  <c r="E12" i="5"/>
  <c r="F12" i="5"/>
  <c r="G12" i="5"/>
  <c r="H12" i="5"/>
  <c r="I12" i="5"/>
  <c r="J12" i="5"/>
  <c r="K12" i="5"/>
  <c r="L12" i="5"/>
  <c r="M12" i="5"/>
  <c r="B13" i="5"/>
  <c r="C13" i="5"/>
  <c r="D13" i="5"/>
  <c r="E13" i="5"/>
  <c r="F13" i="5"/>
  <c r="G13" i="5"/>
  <c r="H13" i="5"/>
  <c r="I13" i="5"/>
  <c r="J13" i="5"/>
  <c r="K13" i="5"/>
  <c r="L13" i="5"/>
  <c r="M13" i="5"/>
  <c r="B14" i="5"/>
  <c r="C14" i="5"/>
  <c r="D14" i="5"/>
  <c r="E14" i="5"/>
  <c r="F14" i="5"/>
  <c r="G14" i="5"/>
  <c r="H14" i="5"/>
  <c r="I14" i="5"/>
  <c r="J14" i="5"/>
  <c r="K14" i="5"/>
  <c r="L14" i="5"/>
  <c r="M14" i="5"/>
  <c r="B15" i="5"/>
  <c r="C15" i="5"/>
  <c r="D15" i="5"/>
  <c r="E15" i="5"/>
  <c r="F15" i="5"/>
  <c r="G15" i="5"/>
  <c r="H15" i="5"/>
  <c r="I15" i="5"/>
  <c r="J15" i="5"/>
  <c r="K15" i="5"/>
  <c r="L15" i="5"/>
  <c r="M15" i="5"/>
  <c r="B16" i="5"/>
  <c r="C16" i="5"/>
  <c r="D16" i="5"/>
  <c r="E16" i="5"/>
  <c r="F16" i="5"/>
  <c r="G16" i="5"/>
  <c r="H16" i="5"/>
  <c r="I16" i="5"/>
  <c r="J16" i="5"/>
  <c r="K16" i="5"/>
  <c r="L16" i="5"/>
  <c r="M16" i="5"/>
  <c r="B17" i="5"/>
  <c r="C17" i="5"/>
  <c r="D17" i="5"/>
  <c r="E17" i="5"/>
  <c r="F17" i="5"/>
  <c r="G17" i="5"/>
  <c r="H17" i="5"/>
  <c r="I17" i="5"/>
  <c r="J17" i="5"/>
  <c r="K17" i="5"/>
  <c r="L17" i="5"/>
  <c r="M17" i="5"/>
  <c r="B35" i="9"/>
  <c r="B39" i="5"/>
  <c r="C39" i="5"/>
  <c r="D39" i="5"/>
  <c r="E39" i="5"/>
  <c r="F39" i="5"/>
  <c r="G39" i="5"/>
  <c r="H39" i="5"/>
  <c r="I39" i="5"/>
  <c r="J39" i="5"/>
  <c r="K39" i="5"/>
  <c r="L39" i="5"/>
  <c r="M39" i="5"/>
  <c r="AH39" i="5"/>
  <c r="AH18" i="5" l="1"/>
  <c r="B14" i="9" l="1"/>
  <c r="B33" i="9"/>
  <c r="B34"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30" i="5" l="1"/>
  <c r="C30" i="5"/>
  <c r="D30" i="5"/>
  <c r="E30" i="5"/>
  <c r="F30" i="5"/>
  <c r="G30" i="5"/>
  <c r="H30" i="5"/>
  <c r="I30" i="5"/>
  <c r="J30" i="5"/>
  <c r="K30" i="5"/>
  <c r="L30" i="5"/>
  <c r="M30" i="5"/>
  <c r="B31" i="5"/>
  <c r="C31" i="5"/>
  <c r="D31" i="5"/>
  <c r="E31" i="5"/>
  <c r="F31" i="5"/>
  <c r="G31" i="5"/>
  <c r="H31" i="5"/>
  <c r="I31" i="5"/>
  <c r="J31" i="5"/>
  <c r="K31" i="5"/>
  <c r="L31" i="5"/>
  <c r="M31" i="5"/>
  <c r="B32" i="5"/>
  <c r="C32" i="5"/>
  <c r="D32" i="5"/>
  <c r="E32" i="5"/>
  <c r="F32" i="5"/>
  <c r="G32" i="5"/>
  <c r="H32" i="5"/>
  <c r="I32" i="5"/>
  <c r="J32" i="5"/>
  <c r="K32" i="5"/>
  <c r="L32" i="5"/>
  <c r="M32" i="5"/>
  <c r="B33" i="5"/>
  <c r="C33" i="5"/>
  <c r="D33" i="5"/>
  <c r="E33" i="5"/>
  <c r="F33" i="5"/>
  <c r="G33" i="5"/>
  <c r="H33" i="5"/>
  <c r="I33" i="5"/>
  <c r="J33" i="5"/>
  <c r="K33" i="5"/>
  <c r="L33" i="5"/>
  <c r="M33" i="5"/>
  <c r="AH17" i="5"/>
  <c r="B13" i="9" s="1"/>
  <c r="AH19" i="5"/>
  <c r="B15" i="9" s="1"/>
  <c r="AH20" i="5"/>
  <c r="B16" i="9" s="1"/>
  <c r="AH21" i="5"/>
  <c r="B17" i="9" s="1"/>
  <c r="AH22" i="5"/>
  <c r="B18" i="9" s="1"/>
  <c r="AH23" i="5"/>
  <c r="B19" i="9" s="1"/>
  <c r="AH24" i="5"/>
  <c r="B20" i="9" s="1"/>
  <c r="AH25" i="5"/>
  <c r="B21" i="9" s="1"/>
  <c r="AH26" i="5"/>
  <c r="B22" i="9" s="1"/>
  <c r="AH27" i="5"/>
  <c r="B23" i="9" s="1"/>
  <c r="AH28" i="5"/>
  <c r="B24" i="9" s="1"/>
  <c r="AH29" i="5"/>
  <c r="B25" i="9" s="1"/>
  <c r="AH30" i="5"/>
  <c r="B26" i="9" s="1"/>
  <c r="AH31" i="5"/>
  <c r="B27" i="9" s="1"/>
  <c r="AH32" i="5"/>
  <c r="B28" i="9" s="1"/>
  <c r="AH33" i="5"/>
  <c r="B29" i="9" s="1"/>
  <c r="B34" i="5"/>
  <c r="C34" i="5"/>
  <c r="D34" i="5"/>
  <c r="E34" i="5"/>
  <c r="F34" i="5"/>
  <c r="G34" i="5"/>
  <c r="H34" i="5"/>
  <c r="I34" i="5"/>
  <c r="J34" i="5"/>
  <c r="K34" i="5"/>
  <c r="L34" i="5"/>
  <c r="M34" i="5"/>
  <c r="B35" i="5"/>
  <c r="C35" i="5"/>
  <c r="D35" i="5"/>
  <c r="E35" i="5"/>
  <c r="F35" i="5"/>
  <c r="G35" i="5"/>
  <c r="H35" i="5"/>
  <c r="I35" i="5"/>
  <c r="J35" i="5"/>
  <c r="K35" i="5"/>
  <c r="L35" i="5"/>
  <c r="M35" i="5"/>
  <c r="B36" i="5"/>
  <c r="C36" i="5"/>
  <c r="D36" i="5"/>
  <c r="E36" i="5"/>
  <c r="F36" i="5"/>
  <c r="G36" i="5"/>
  <c r="H36" i="5"/>
  <c r="I36" i="5"/>
  <c r="J36" i="5"/>
  <c r="K36" i="5"/>
  <c r="L36" i="5"/>
  <c r="M36" i="5"/>
  <c r="B37" i="5"/>
  <c r="C37" i="5"/>
  <c r="D37" i="5"/>
  <c r="E37" i="5"/>
  <c r="F37" i="5"/>
  <c r="G37" i="5"/>
  <c r="H37" i="5"/>
  <c r="I37" i="5"/>
  <c r="J37" i="5"/>
  <c r="K37" i="5"/>
  <c r="L37" i="5"/>
  <c r="M37" i="5"/>
  <c r="B38" i="5"/>
  <c r="C38" i="5"/>
  <c r="D38" i="5"/>
  <c r="E38" i="5"/>
  <c r="F38" i="5"/>
  <c r="G38" i="5"/>
  <c r="H38" i="5"/>
  <c r="I38" i="5"/>
  <c r="J38" i="5"/>
  <c r="K38" i="5"/>
  <c r="L38" i="5"/>
  <c r="M38" i="5"/>
  <c r="B78" i="9" l="1"/>
  <c r="B79" i="9"/>
  <c r="B80" i="9"/>
  <c r="B81" i="9"/>
  <c r="B82" i="9"/>
  <c r="B83" i="9"/>
  <c r="B84" i="9"/>
  <c r="B85" i="9"/>
  <c r="B86" i="9"/>
  <c r="B87" i="9"/>
  <c r="B88" i="9"/>
  <c r="B89" i="9"/>
  <c r="B90" i="9"/>
  <c r="B91" i="9"/>
  <c r="B92" i="9"/>
  <c r="B93" i="9"/>
  <c r="B94" i="9"/>
  <c r="B95" i="9"/>
  <c r="B96" i="9"/>
  <c r="F288" i="21" l="1"/>
  <c r="G288" i="21"/>
  <c r="H288" i="21"/>
  <c r="I288" i="21"/>
  <c r="J288" i="21"/>
  <c r="K288" i="21"/>
  <c r="L288" i="21"/>
  <c r="M288" i="21"/>
  <c r="N288" i="21"/>
  <c r="E288" i="21"/>
  <c r="N270" i="21"/>
  <c r="N310" i="21" s="1"/>
  <c r="F270" i="21"/>
  <c r="G270" i="21"/>
  <c r="H270" i="21"/>
  <c r="I270" i="21"/>
  <c r="J270" i="21"/>
  <c r="K270" i="21"/>
  <c r="L270" i="21"/>
  <c r="M270" i="21"/>
  <c r="E270" i="21"/>
  <c r="F740" i="21"/>
  <c r="G740" i="21"/>
  <c r="H740" i="21"/>
  <c r="I740" i="21"/>
  <c r="J740" i="21"/>
  <c r="K740" i="21"/>
  <c r="L740" i="21"/>
  <c r="M740" i="21"/>
  <c r="N740" i="21"/>
  <c r="E740" i="21"/>
  <c r="F725" i="21"/>
  <c r="G725" i="21"/>
  <c r="H725" i="21"/>
  <c r="I725" i="21"/>
  <c r="J725" i="21"/>
  <c r="J762" i="21" s="1"/>
  <c r="K725" i="21"/>
  <c r="K762" i="21" s="1"/>
  <c r="L725" i="21"/>
  <c r="M725" i="21"/>
  <c r="N725" i="21"/>
  <c r="N762" i="21" s="1"/>
  <c r="E725" i="21"/>
  <c r="F675" i="21"/>
  <c r="G675" i="21"/>
  <c r="H675" i="21"/>
  <c r="I675" i="21"/>
  <c r="J675" i="21"/>
  <c r="K675" i="21"/>
  <c r="L675" i="21"/>
  <c r="M675" i="21"/>
  <c r="N675" i="21"/>
  <c r="E675" i="21"/>
  <c r="F660" i="21"/>
  <c r="F697" i="21" s="1"/>
  <c r="G660" i="21"/>
  <c r="H660" i="21"/>
  <c r="I660" i="21"/>
  <c r="J660" i="21"/>
  <c r="K660" i="21"/>
  <c r="L660" i="21"/>
  <c r="M660" i="21"/>
  <c r="N660" i="21"/>
  <c r="N697" i="21" s="1"/>
  <c r="E660" i="21"/>
  <c r="E697" i="21" s="1"/>
  <c r="F611" i="21"/>
  <c r="G611" i="21"/>
  <c r="H611" i="21"/>
  <c r="I611" i="21"/>
  <c r="J611" i="21"/>
  <c r="K611" i="21"/>
  <c r="L611" i="21"/>
  <c r="M611" i="21"/>
  <c r="N611" i="21"/>
  <c r="E611" i="21"/>
  <c r="F595" i="21"/>
  <c r="F633" i="21" s="1"/>
  <c r="G595" i="21"/>
  <c r="G633" i="21" s="1"/>
  <c r="H595" i="21"/>
  <c r="I595" i="21"/>
  <c r="J595" i="21"/>
  <c r="J633" i="21" s="1"/>
  <c r="K595" i="21"/>
  <c r="L595" i="21"/>
  <c r="M595" i="21"/>
  <c r="N595" i="21"/>
  <c r="E595" i="21"/>
  <c r="F546" i="21"/>
  <c r="G546" i="21"/>
  <c r="H546" i="21"/>
  <c r="H568" i="21" s="1"/>
  <c r="I546" i="21"/>
  <c r="J546" i="21"/>
  <c r="K546" i="21"/>
  <c r="L546" i="21"/>
  <c r="M546" i="21"/>
  <c r="N546" i="21"/>
  <c r="E546" i="21"/>
  <c r="N530" i="21"/>
  <c r="N568" i="21" s="1"/>
  <c r="F530" i="21"/>
  <c r="G530" i="21"/>
  <c r="H530" i="21"/>
  <c r="I530" i="21"/>
  <c r="J530" i="21"/>
  <c r="K530" i="21"/>
  <c r="K568" i="21" s="1"/>
  <c r="L530" i="21"/>
  <c r="M530" i="21"/>
  <c r="E530" i="21"/>
  <c r="F481" i="21"/>
  <c r="G481" i="21"/>
  <c r="H481" i="21"/>
  <c r="I481" i="21"/>
  <c r="J481" i="21"/>
  <c r="K481" i="21"/>
  <c r="L481" i="21"/>
  <c r="M481" i="21"/>
  <c r="N481" i="21"/>
  <c r="E481" i="21"/>
  <c r="F465" i="21"/>
  <c r="F503" i="21" s="1"/>
  <c r="G465" i="21"/>
  <c r="H465" i="21"/>
  <c r="I465" i="21"/>
  <c r="J465" i="21"/>
  <c r="K465" i="21"/>
  <c r="L465" i="21"/>
  <c r="M465" i="21"/>
  <c r="N465" i="21"/>
  <c r="N503" i="21" s="1"/>
  <c r="E465" i="21"/>
  <c r="E503" i="21" s="1"/>
  <c r="F417" i="21"/>
  <c r="G417" i="21"/>
  <c r="H417" i="21"/>
  <c r="I417" i="21"/>
  <c r="J417" i="21"/>
  <c r="K417" i="21"/>
  <c r="L417" i="21"/>
  <c r="M417" i="21"/>
  <c r="N417" i="21"/>
  <c r="E417" i="21"/>
  <c r="F400" i="21"/>
  <c r="F438" i="21" s="1"/>
  <c r="G400" i="21"/>
  <c r="G438" i="21" s="1"/>
  <c r="H400" i="21"/>
  <c r="I400" i="21"/>
  <c r="J400" i="21"/>
  <c r="J438" i="21" s="1"/>
  <c r="K400" i="21"/>
  <c r="L400" i="21"/>
  <c r="M400" i="21"/>
  <c r="N400" i="21"/>
  <c r="E400" i="21"/>
  <c r="F352" i="21"/>
  <c r="G352" i="21"/>
  <c r="H352" i="21"/>
  <c r="I352" i="21"/>
  <c r="J352" i="21"/>
  <c r="K352" i="21"/>
  <c r="L352" i="21"/>
  <c r="M352" i="21"/>
  <c r="N352" i="21"/>
  <c r="E352" i="21"/>
  <c r="F335" i="21"/>
  <c r="G335" i="21"/>
  <c r="H335" i="21"/>
  <c r="I335" i="21"/>
  <c r="J335" i="21"/>
  <c r="J374" i="21" s="1"/>
  <c r="K335" i="21"/>
  <c r="K374" i="21" s="1"/>
  <c r="L335" i="21"/>
  <c r="M335" i="21"/>
  <c r="N335" i="21"/>
  <c r="N374" i="21" s="1"/>
  <c r="E335" i="21"/>
  <c r="G310" i="21"/>
  <c r="K310" i="21"/>
  <c r="M310" i="21"/>
  <c r="F223" i="21"/>
  <c r="G223" i="21"/>
  <c r="H223" i="21"/>
  <c r="I223" i="21"/>
  <c r="J223" i="21"/>
  <c r="K223" i="21"/>
  <c r="L223" i="21"/>
  <c r="M223" i="21"/>
  <c r="N223" i="21"/>
  <c r="E223" i="21"/>
  <c r="F205" i="21"/>
  <c r="G205" i="21"/>
  <c r="H205" i="21"/>
  <c r="I205" i="21"/>
  <c r="J205" i="21"/>
  <c r="K205" i="21"/>
  <c r="L205" i="21"/>
  <c r="L245" i="21" s="1"/>
  <c r="M205" i="21"/>
  <c r="M245" i="21" s="1"/>
  <c r="N205" i="21"/>
  <c r="E205" i="21"/>
  <c r="F158" i="21"/>
  <c r="G158" i="21"/>
  <c r="H158" i="21"/>
  <c r="I158" i="21"/>
  <c r="J158" i="21"/>
  <c r="K158" i="21"/>
  <c r="L158" i="21"/>
  <c r="M158" i="21"/>
  <c r="N158" i="21"/>
  <c r="E158" i="21"/>
  <c r="F140" i="21"/>
  <c r="G140" i="21"/>
  <c r="H140" i="21"/>
  <c r="I140" i="21"/>
  <c r="I180" i="21" s="1"/>
  <c r="J140" i="21"/>
  <c r="K140" i="21"/>
  <c r="L140" i="21"/>
  <c r="M140" i="21"/>
  <c r="N140" i="21"/>
  <c r="E140" i="21"/>
  <c r="F93" i="21"/>
  <c r="G93" i="21"/>
  <c r="H93" i="21"/>
  <c r="I93" i="21"/>
  <c r="J93" i="21"/>
  <c r="K93" i="21"/>
  <c r="L93" i="21"/>
  <c r="M93" i="21"/>
  <c r="N93" i="21"/>
  <c r="O93" i="21"/>
  <c r="E93" i="21"/>
  <c r="F75" i="21"/>
  <c r="G75" i="21"/>
  <c r="H75" i="21"/>
  <c r="I75" i="21"/>
  <c r="I115" i="21" s="1"/>
  <c r="J75" i="21"/>
  <c r="K75" i="21"/>
  <c r="L75" i="21"/>
  <c r="M75" i="21"/>
  <c r="M115" i="21" s="1"/>
  <c r="N75" i="21"/>
  <c r="E75" i="21"/>
  <c r="F28" i="21"/>
  <c r="G28" i="21"/>
  <c r="H28" i="21"/>
  <c r="I28" i="21"/>
  <c r="J28" i="21"/>
  <c r="K28" i="21"/>
  <c r="L28" i="21"/>
  <c r="M28" i="21"/>
  <c r="N28" i="21"/>
  <c r="E28" i="21"/>
  <c r="F10" i="21"/>
  <c r="G10" i="21"/>
  <c r="H10" i="21"/>
  <c r="I10" i="21"/>
  <c r="J10" i="21"/>
  <c r="K10" i="21"/>
  <c r="K50" i="21" s="1"/>
  <c r="L10" i="21"/>
  <c r="L50" i="21" s="1"/>
  <c r="M10" i="21"/>
  <c r="N10" i="21"/>
  <c r="E10" i="21"/>
  <c r="H50" i="21" l="1"/>
  <c r="M180" i="21"/>
  <c r="I245" i="21"/>
  <c r="E50" i="21"/>
  <c r="H180" i="21"/>
  <c r="E374" i="21"/>
  <c r="K438" i="21"/>
  <c r="G503" i="21"/>
  <c r="E568" i="21"/>
  <c r="K633" i="21"/>
  <c r="I310" i="21"/>
  <c r="G568" i="21"/>
  <c r="G374" i="21"/>
  <c r="E438" i="21"/>
  <c r="K503" i="21"/>
  <c r="E633" i="21"/>
  <c r="K697" i="21"/>
  <c r="G762" i="21"/>
  <c r="E310" i="21"/>
  <c r="F374" i="21"/>
  <c r="N438" i="21"/>
  <c r="J503" i="21"/>
  <c r="N633" i="21"/>
  <c r="J697" i="21"/>
  <c r="F762" i="21"/>
  <c r="H245" i="21"/>
  <c r="G697" i="21"/>
  <c r="E762" i="21"/>
  <c r="E115" i="21"/>
  <c r="L568" i="21"/>
  <c r="G50" i="21"/>
  <c r="L180" i="21"/>
  <c r="K115" i="21"/>
  <c r="M568" i="21"/>
  <c r="I568" i="21"/>
  <c r="G115" i="21"/>
  <c r="N50" i="21"/>
  <c r="J50" i="21"/>
  <c r="F50" i="21"/>
  <c r="E180" i="21"/>
  <c r="K180" i="21"/>
  <c r="G180" i="21"/>
  <c r="E245" i="21"/>
  <c r="K245" i="21"/>
  <c r="G245" i="21"/>
  <c r="M374" i="21"/>
  <c r="I374" i="21"/>
  <c r="M438" i="21"/>
  <c r="I438" i="21"/>
  <c r="M503" i="21"/>
  <c r="I503" i="21"/>
  <c r="M633" i="21"/>
  <c r="I633" i="21"/>
  <c r="M697" i="21"/>
  <c r="I697" i="21"/>
  <c r="M762" i="21"/>
  <c r="I762" i="21"/>
  <c r="M50" i="21"/>
  <c r="I50" i="21"/>
  <c r="N180" i="21"/>
  <c r="J180" i="21"/>
  <c r="F180" i="21"/>
  <c r="N245" i="21"/>
  <c r="J245" i="21"/>
  <c r="F245" i="21"/>
  <c r="L374" i="21"/>
  <c r="H374" i="21"/>
  <c r="L438" i="21"/>
  <c r="H438" i="21"/>
  <c r="L503" i="21"/>
  <c r="H503" i="21"/>
  <c r="J568" i="21"/>
  <c r="F568" i="21"/>
  <c r="L633" i="21"/>
  <c r="H633" i="21"/>
  <c r="L697" i="21"/>
  <c r="H697" i="21"/>
  <c r="L762" i="21"/>
  <c r="H762" i="21"/>
  <c r="N115" i="21"/>
  <c r="J115" i="21"/>
  <c r="F115" i="21"/>
  <c r="L115" i="21"/>
  <c r="H115" i="21"/>
  <c r="J310" i="21"/>
  <c r="F310" i="21"/>
  <c r="L310" i="21"/>
  <c r="H310" i="21"/>
  <c r="P761" i="21"/>
  <c r="P759" i="21"/>
  <c r="P758" i="21"/>
  <c r="P757" i="21"/>
  <c r="P755" i="21"/>
  <c r="P754" i="21"/>
  <c r="P753" i="21"/>
  <c r="P752" i="21"/>
  <c r="P751" i="21"/>
  <c r="P750" i="21"/>
  <c r="P749" i="21"/>
  <c r="P748" i="21"/>
  <c r="P747" i="21"/>
  <c r="P746" i="21"/>
  <c r="P745" i="21"/>
  <c r="P744" i="21"/>
  <c r="P743" i="21"/>
  <c r="P740" i="21"/>
  <c r="P739" i="21"/>
  <c r="P738" i="21"/>
  <c r="P737" i="21"/>
  <c r="P735" i="21"/>
  <c r="P734" i="21"/>
  <c r="P733" i="21"/>
  <c r="P732" i="21"/>
  <c r="P730" i="21"/>
  <c r="P729" i="21"/>
  <c r="P728" i="21"/>
  <c r="P727" i="21"/>
  <c r="P726" i="21"/>
  <c r="P695" i="21"/>
  <c r="P694" i="21"/>
  <c r="P693" i="21"/>
  <c r="P692" i="21"/>
  <c r="P691" i="21"/>
  <c r="P690" i="21"/>
  <c r="P689" i="21"/>
  <c r="P688" i="21"/>
  <c r="P686" i="21"/>
  <c r="P685" i="21"/>
  <c r="P684" i="21"/>
  <c r="P683" i="21"/>
  <c r="P682" i="21"/>
  <c r="P681" i="21"/>
  <c r="P680" i="21"/>
  <c r="P678" i="21"/>
  <c r="P677" i="21"/>
  <c r="P676" i="21"/>
  <c r="P675" i="21"/>
  <c r="P673" i="21"/>
  <c r="P672" i="21"/>
  <c r="P671" i="21"/>
  <c r="P669" i="21"/>
  <c r="P668" i="21"/>
  <c r="P667" i="21"/>
  <c r="P665" i="21"/>
  <c r="P664" i="21"/>
  <c r="P663" i="21"/>
  <c r="P661" i="21"/>
  <c r="P630" i="21"/>
  <c r="P629" i="21"/>
  <c r="P628" i="21"/>
  <c r="P627" i="21"/>
  <c r="P626" i="21"/>
  <c r="P625" i="21"/>
  <c r="P624" i="21"/>
  <c r="P623" i="21"/>
  <c r="P622" i="21"/>
  <c r="P621" i="21"/>
  <c r="P620" i="21"/>
  <c r="P619" i="21"/>
  <c r="P618" i="21"/>
  <c r="P617" i="21"/>
  <c r="P616" i="21"/>
  <c r="P615" i="21"/>
  <c r="P614" i="21"/>
  <c r="P613" i="21"/>
  <c r="P612" i="21"/>
  <c r="P611" i="21"/>
  <c r="P610" i="21"/>
  <c r="P609" i="21"/>
  <c r="P606" i="21"/>
  <c r="P605" i="21"/>
  <c r="P604" i="21"/>
  <c r="P602" i="21"/>
  <c r="P601" i="21"/>
  <c r="P600" i="21"/>
  <c r="P598" i="21"/>
  <c r="P567" i="21"/>
  <c r="P565" i="21"/>
  <c r="P564" i="21"/>
  <c r="P563" i="21"/>
  <c r="P561" i="21"/>
  <c r="P560" i="21"/>
  <c r="P559" i="21"/>
  <c r="P558" i="21"/>
  <c r="P557" i="21"/>
  <c r="P556" i="21"/>
  <c r="P555" i="21"/>
  <c r="P554" i="21"/>
  <c r="P553" i="21"/>
  <c r="P552" i="21"/>
  <c r="P551" i="21"/>
  <c r="P550" i="21"/>
  <c r="P549" i="21"/>
  <c r="P548" i="21"/>
  <c r="P547" i="21"/>
  <c r="P546" i="21"/>
  <c r="P545" i="21"/>
  <c r="P544" i="21"/>
  <c r="P543" i="21"/>
  <c r="P542" i="21"/>
  <c r="P541" i="21"/>
  <c r="P540" i="21"/>
  <c r="P539" i="21"/>
  <c r="P538" i="21"/>
  <c r="P537" i="21"/>
  <c r="P536" i="21"/>
  <c r="P535" i="21"/>
  <c r="P534" i="21"/>
  <c r="P533" i="21"/>
  <c r="P532" i="21"/>
  <c r="P531" i="21"/>
  <c r="P502" i="21"/>
  <c r="P500" i="21"/>
  <c r="P499" i="21"/>
  <c r="P498" i="21"/>
  <c r="P497" i="21"/>
  <c r="P496" i="21"/>
  <c r="P495" i="21"/>
  <c r="P494" i="21"/>
  <c r="P493" i="21"/>
  <c r="P492" i="21"/>
  <c r="P491" i="21"/>
  <c r="P490" i="21"/>
  <c r="P489" i="21"/>
  <c r="P488" i="21"/>
  <c r="P487" i="21"/>
  <c r="P486" i="21"/>
  <c r="P485" i="21"/>
  <c r="P484" i="21"/>
  <c r="P483" i="21"/>
  <c r="P482" i="21"/>
  <c r="P481" i="21"/>
  <c r="P480" i="21"/>
  <c r="P479" i="21"/>
  <c r="P478" i="21"/>
  <c r="P477" i="21"/>
  <c r="P476" i="21"/>
  <c r="P475" i="21"/>
  <c r="P473" i="21"/>
  <c r="P472" i="21"/>
  <c r="P471" i="21"/>
  <c r="P470" i="21"/>
  <c r="P469" i="21"/>
  <c r="P468" i="21"/>
  <c r="P467" i="21"/>
  <c r="P437" i="21"/>
  <c r="P435" i="21"/>
  <c r="P434" i="21"/>
  <c r="P433" i="21"/>
  <c r="P432" i="21"/>
  <c r="P430" i="21"/>
  <c r="P429" i="21"/>
  <c r="P428" i="21"/>
  <c r="P427" i="21"/>
  <c r="P426" i="21"/>
  <c r="P425" i="21"/>
  <c r="P424" i="21"/>
  <c r="P423" i="21"/>
  <c r="P422" i="21"/>
  <c r="P421" i="21"/>
  <c r="P419" i="21"/>
  <c r="P418" i="21"/>
  <c r="P417" i="21"/>
  <c r="P416" i="21"/>
  <c r="P415" i="21"/>
  <c r="P414" i="21"/>
  <c r="P413" i="21"/>
  <c r="P412" i="21"/>
  <c r="P411" i="21"/>
  <c r="P410" i="21"/>
  <c r="P409" i="21"/>
  <c r="P408" i="21"/>
  <c r="P407" i="21"/>
  <c r="P406" i="21"/>
  <c r="P405" i="21"/>
  <c r="P404" i="21"/>
  <c r="P403" i="21"/>
  <c r="P402" i="21"/>
  <c r="P401" i="21"/>
  <c r="P373" i="21"/>
  <c r="P372" i="21"/>
  <c r="P371" i="21"/>
  <c r="P370" i="21"/>
  <c r="P369" i="21"/>
  <c r="P368" i="21"/>
  <c r="P367" i="21"/>
  <c r="P365" i="21"/>
  <c r="P364" i="21"/>
  <c r="P363" i="21"/>
  <c r="P361" i="21"/>
  <c r="P360" i="21"/>
  <c r="P359" i="21"/>
  <c r="P357" i="21"/>
  <c r="P355" i="21"/>
  <c r="P354" i="21"/>
  <c r="P353" i="21"/>
  <c r="P352" i="21"/>
  <c r="P351" i="21"/>
  <c r="P350" i="21"/>
  <c r="P349" i="21"/>
  <c r="P348" i="21"/>
  <c r="P347" i="21"/>
  <c r="P346" i="21"/>
  <c r="P345" i="21"/>
  <c r="P344" i="21"/>
  <c r="P343" i="21"/>
  <c r="P342" i="21"/>
  <c r="P341" i="21"/>
  <c r="P340" i="21"/>
  <c r="P339" i="21"/>
  <c r="P338" i="21"/>
  <c r="P337" i="21"/>
  <c r="P336" i="21"/>
  <c r="P309" i="21"/>
  <c r="P308" i="21"/>
  <c r="P307" i="21"/>
  <c r="P306" i="21"/>
  <c r="P305" i="21"/>
  <c r="P304" i="21"/>
  <c r="P303" i="21"/>
  <c r="P302" i="21"/>
  <c r="P301" i="21"/>
  <c r="P300" i="21"/>
  <c r="P299" i="21"/>
  <c r="P298" i="21"/>
  <c r="P296" i="21"/>
  <c r="P295" i="21"/>
  <c r="P294" i="21"/>
  <c r="P293" i="21"/>
  <c r="P292" i="21"/>
  <c r="P291" i="21"/>
  <c r="P290" i="21"/>
  <c r="P289" i="21"/>
  <c r="P288" i="21"/>
  <c r="P287" i="21"/>
  <c r="P286" i="21"/>
  <c r="P285" i="21"/>
  <c r="P284" i="21"/>
  <c r="P283" i="21"/>
  <c r="P282" i="21"/>
  <c r="P281" i="21"/>
  <c r="P280" i="21"/>
  <c r="P279" i="21"/>
  <c r="P278" i="21"/>
  <c r="P277" i="21"/>
  <c r="P276" i="21"/>
  <c r="P275" i="21"/>
  <c r="P273" i="21"/>
  <c r="P272" i="21"/>
  <c r="P271" i="21"/>
  <c r="P244" i="21"/>
  <c r="P243" i="21"/>
  <c r="P242" i="21"/>
  <c r="P240" i="21"/>
  <c r="P239" i="21"/>
  <c r="P238" i="21"/>
  <c r="P236" i="21"/>
  <c r="P235" i="21"/>
  <c r="P234" i="21"/>
  <c r="P233" i="21"/>
  <c r="P232" i="21"/>
  <c r="P231" i="21"/>
  <c r="P230" i="21"/>
  <c r="P229" i="21"/>
  <c r="P228" i="21"/>
  <c r="P227" i="21"/>
  <c r="P226" i="21"/>
  <c r="P225" i="21"/>
  <c r="P224" i="21"/>
  <c r="P223" i="21"/>
  <c r="P221" i="21"/>
  <c r="P220" i="21"/>
  <c r="P219" i="21"/>
  <c r="P217" i="21"/>
  <c r="P216" i="21"/>
  <c r="P215" i="21"/>
  <c r="P213" i="21"/>
  <c r="P212" i="21"/>
  <c r="P211" i="21"/>
  <c r="P210" i="21"/>
  <c r="P208" i="21"/>
  <c r="P207" i="21"/>
  <c r="P206" i="21"/>
  <c r="P179" i="21"/>
  <c r="P178" i="21"/>
  <c r="P177" i="21"/>
  <c r="P175" i="21"/>
  <c r="P174" i="21"/>
  <c r="P173" i="21"/>
  <c r="P172" i="21"/>
  <c r="P171" i="21"/>
  <c r="P170" i="21"/>
  <c r="P169" i="21"/>
  <c r="P168" i="21"/>
  <c r="P167" i="21"/>
  <c r="P166" i="21"/>
  <c r="P165" i="21"/>
  <c r="P164" i="21"/>
  <c r="P163" i="21"/>
  <c r="P162" i="21"/>
  <c r="P161" i="21"/>
  <c r="P160" i="21"/>
  <c r="P159" i="21"/>
  <c r="P158" i="21"/>
  <c r="P157" i="21"/>
  <c r="P156" i="21"/>
  <c r="P155" i="21"/>
  <c r="P154" i="21"/>
  <c r="P153" i="21"/>
  <c r="P152" i="21"/>
  <c r="P151" i="21"/>
  <c r="P150" i="21"/>
  <c r="P149" i="21"/>
  <c r="P148" i="21"/>
  <c r="P147" i="21"/>
  <c r="P146" i="21"/>
  <c r="P145" i="21"/>
  <c r="P144" i="21"/>
  <c r="P143" i="21"/>
  <c r="P142" i="21"/>
  <c r="P141" i="21"/>
  <c r="P114" i="21"/>
  <c r="P113" i="21"/>
  <c r="P112" i="21"/>
  <c r="P111" i="21"/>
  <c r="P110" i="21"/>
  <c r="P109" i="21"/>
  <c r="P108" i="21"/>
  <c r="P107" i="21"/>
  <c r="P106" i="21"/>
  <c r="P105" i="21"/>
  <c r="P104" i="21"/>
  <c r="P103" i="21"/>
  <c r="P102" i="21"/>
  <c r="P101" i="21"/>
  <c r="P100" i="21"/>
  <c r="P99" i="21"/>
  <c r="P98" i="21"/>
  <c r="P97" i="21"/>
  <c r="P96" i="21"/>
  <c r="P95" i="21"/>
  <c r="P94" i="21"/>
  <c r="P93" i="21"/>
  <c r="P92" i="21"/>
  <c r="P91" i="21"/>
  <c r="P90" i="21"/>
  <c r="P88" i="21"/>
  <c r="P87" i="21"/>
  <c r="P86" i="21"/>
  <c r="P84" i="21"/>
  <c r="P83" i="21"/>
  <c r="P82" i="21"/>
  <c r="P81" i="21"/>
  <c r="P80" i="21"/>
  <c r="P78" i="21"/>
  <c r="P77" i="21"/>
  <c r="P76" i="21"/>
  <c r="P49" i="21"/>
  <c r="P48" i="21"/>
  <c r="P47" i="21"/>
  <c r="P46" i="21"/>
  <c r="P44" i="21"/>
  <c r="P43" i="21"/>
  <c r="P42" i="21"/>
  <c r="P41" i="21"/>
  <c r="P40" i="21"/>
  <c r="P39" i="21"/>
  <c r="P38" i="21"/>
  <c r="P36" i="21"/>
  <c r="P35" i="21"/>
  <c r="P34" i="21"/>
  <c r="P33" i="21"/>
  <c r="P32" i="21"/>
  <c r="P31" i="21"/>
  <c r="P30" i="21"/>
  <c r="P28" i="21"/>
  <c r="P27" i="21"/>
  <c r="P26" i="21"/>
  <c r="P25" i="21"/>
  <c r="P24" i="21"/>
  <c r="P23" i="21"/>
  <c r="P22" i="21"/>
  <c r="P21" i="21"/>
  <c r="P19" i="21"/>
  <c r="P17" i="21"/>
  <c r="P16" i="21"/>
  <c r="P15" i="21"/>
  <c r="P14" i="21"/>
  <c r="P13" i="21"/>
  <c r="P12" i="21"/>
  <c r="P11" i="21"/>
  <c r="P20" i="21" l="1"/>
  <c r="P79" i="21"/>
  <c r="P18" i="21"/>
  <c r="P29" i="21"/>
  <c r="P37" i="21"/>
  <c r="P45" i="21"/>
  <c r="P85" i="21"/>
  <c r="P89" i="21"/>
  <c r="P176" i="21"/>
  <c r="P209" i="21"/>
  <c r="P214" i="21"/>
  <c r="P218" i="21"/>
  <c r="P222" i="21"/>
  <c r="P237" i="21"/>
  <c r="P274" i="21"/>
  <c r="P241" i="21"/>
  <c r="P358" i="21"/>
  <c r="P362" i="21"/>
  <c r="P366" i="21"/>
  <c r="P297" i="21"/>
  <c r="P356" i="21"/>
  <c r="P420" i="21"/>
  <c r="P436" i="21"/>
  <c r="P431" i="21"/>
  <c r="P466" i="21"/>
  <c r="P474" i="21"/>
  <c r="P501" i="21"/>
  <c r="P562" i="21"/>
  <c r="P566" i="21"/>
  <c r="P597" i="21"/>
  <c r="P608" i="21"/>
  <c r="P596" i="21"/>
  <c r="P599" i="21"/>
  <c r="P603" i="21"/>
  <c r="P607" i="21"/>
  <c r="P632" i="21"/>
  <c r="P631" i="21"/>
  <c r="P662" i="21"/>
  <c r="P666" i="21"/>
  <c r="P670" i="21"/>
  <c r="P674" i="21"/>
  <c r="P679" i="21"/>
  <c r="P687" i="21"/>
  <c r="P696" i="21"/>
  <c r="P731" i="21"/>
  <c r="P736" i="21"/>
  <c r="P742" i="21"/>
  <c r="P741" i="21"/>
  <c r="P756" i="21"/>
  <c r="P760" i="21"/>
  <c r="AH11" i="5" l="1"/>
  <c r="AH12" i="5"/>
  <c r="AH13" i="5"/>
  <c r="AH14" i="5"/>
  <c r="AH15" i="5"/>
  <c r="AH16" i="5"/>
  <c r="B12" i="9" s="1"/>
  <c r="AH34" i="5"/>
  <c r="B30" i="9" s="1"/>
  <c r="AH35" i="5"/>
  <c r="B31" i="9" s="1"/>
  <c r="AH36" i="5"/>
  <c r="B32" i="9" s="1"/>
  <c r="AH37" i="5"/>
  <c r="AH38" i="5"/>
  <c r="AH9" i="5" l="1"/>
  <c r="AH10" i="5"/>
  <c r="B11" i="9"/>
  <c r="C30" i="18" l="1"/>
  <c r="C46" i="19"/>
  <c r="B9" i="9" l="1"/>
  <c r="B10" i="9"/>
  <c r="AH8" i="5" l="1"/>
  <c r="B5" i="9" l="1"/>
  <c r="B6" i="9"/>
  <c r="B7" i="9"/>
  <c r="B8" i="9"/>
  <c r="A41" i="10" l="1"/>
  <c r="A40" i="10"/>
  <c r="A24" i="10"/>
  <c r="D13" i="10"/>
  <c r="D12" i="10"/>
  <c r="D10" i="10"/>
  <c r="N4" i="10"/>
  <c r="F45" i="10" s="1"/>
  <c r="A4" i="10"/>
  <c r="A1" i="10"/>
  <c r="B4" i="9"/>
  <c r="A158" i="8"/>
  <c r="A157" i="8"/>
  <c r="A156" i="8"/>
  <c r="A155" i="8"/>
  <c r="A154" i="8"/>
  <c r="A153" i="8"/>
  <c r="A152" i="8"/>
  <c r="A151" i="8"/>
  <c r="A150" i="8"/>
  <c r="A149" i="8"/>
  <c r="A148" i="8"/>
  <c r="A147" i="8"/>
  <c r="A145" i="8"/>
  <c r="A144" i="8"/>
  <c r="A143" i="8"/>
  <c r="A142" i="8"/>
  <c r="A141" i="8"/>
  <c r="A140" i="8"/>
  <c r="A139" i="8"/>
  <c r="A138" i="8"/>
  <c r="A137" i="8"/>
  <c r="A136" i="8"/>
  <c r="A135" i="8"/>
  <c r="A134" i="8"/>
  <c r="A132" i="8"/>
  <c r="A131" i="8"/>
  <c r="A130" i="8"/>
  <c r="A129" i="8"/>
  <c r="A128" i="8"/>
  <c r="A127" i="8"/>
  <c r="A126" i="8"/>
  <c r="A125" i="8"/>
  <c r="A124" i="8"/>
  <c r="A123" i="8"/>
  <c r="A122" i="8"/>
  <c r="A121" i="8"/>
  <c r="A119" i="8"/>
  <c r="A118" i="8"/>
  <c r="A117" i="8"/>
  <c r="A116" i="8"/>
  <c r="A115" i="8"/>
  <c r="A114" i="8"/>
  <c r="A113" i="8"/>
  <c r="A112" i="8"/>
  <c r="A111" i="8"/>
  <c r="A110" i="8"/>
  <c r="A109" i="8"/>
  <c r="A108" i="8"/>
  <c r="A106" i="8"/>
  <c r="A105" i="8"/>
  <c r="A104" i="8"/>
  <c r="A103" i="8"/>
  <c r="A102" i="8"/>
  <c r="A101" i="8"/>
  <c r="A100" i="8"/>
  <c r="A99" i="8"/>
  <c r="A98" i="8"/>
  <c r="A97" i="8"/>
  <c r="A96" i="8"/>
  <c r="A95" i="8"/>
  <c r="A93" i="8"/>
  <c r="A92" i="8"/>
  <c r="A91" i="8"/>
  <c r="A90" i="8"/>
  <c r="A89" i="8"/>
  <c r="A88" i="8"/>
  <c r="A87" i="8"/>
  <c r="A86" i="8"/>
  <c r="A85" i="8"/>
  <c r="A84" i="8"/>
  <c r="A83" i="8"/>
  <c r="A82" i="8"/>
  <c r="A80" i="8"/>
  <c r="A79" i="8"/>
  <c r="A78" i="8"/>
  <c r="A77" i="8"/>
  <c r="A76" i="8"/>
  <c r="A75" i="8"/>
  <c r="A74" i="8"/>
  <c r="A73" i="8"/>
  <c r="A72" i="8"/>
  <c r="A71" i="8"/>
  <c r="A70" i="8"/>
  <c r="A69" i="8"/>
  <c r="A67" i="8"/>
  <c r="A66" i="8"/>
  <c r="A65" i="8"/>
  <c r="A64" i="8"/>
  <c r="A63" i="8"/>
  <c r="A62" i="8"/>
  <c r="A61" i="8"/>
  <c r="A60" i="8"/>
  <c r="A59" i="8"/>
  <c r="A58" i="8"/>
  <c r="A57" i="8"/>
  <c r="A56" i="8"/>
  <c r="A54" i="8"/>
  <c r="A53" i="8"/>
  <c r="A52" i="8"/>
  <c r="A51" i="8"/>
  <c r="A50" i="8"/>
  <c r="A49" i="8"/>
  <c r="A48" i="8"/>
  <c r="A47" i="8"/>
  <c r="A46" i="8"/>
  <c r="A45" i="8"/>
  <c r="A44" i="8"/>
  <c r="A43" i="8"/>
  <c r="A41" i="8"/>
  <c r="A40" i="8"/>
  <c r="A39" i="8"/>
  <c r="A38" i="8"/>
  <c r="A37" i="8"/>
  <c r="A36" i="8"/>
  <c r="A35" i="8"/>
  <c r="A34" i="8"/>
  <c r="A33" i="8"/>
  <c r="A32" i="8"/>
  <c r="A31" i="8"/>
  <c r="A30" i="8"/>
  <c r="A28" i="8"/>
  <c r="A27" i="8"/>
  <c r="A26" i="8"/>
  <c r="A25" i="8"/>
  <c r="A24" i="8"/>
  <c r="A23" i="8"/>
  <c r="A22" i="8"/>
  <c r="A21" i="8"/>
  <c r="A20" i="8"/>
  <c r="A19" i="8"/>
  <c r="A18" i="8"/>
  <c r="A17" i="8"/>
  <c r="A15" i="8"/>
  <c r="A14" i="8"/>
  <c r="A13" i="8"/>
  <c r="A12" i="8"/>
  <c r="A11" i="8"/>
  <c r="A10" i="8"/>
  <c r="A9" i="8"/>
  <c r="A8" i="8"/>
  <c r="A7" i="8"/>
  <c r="A6" i="8"/>
  <c r="A5" i="8"/>
  <c r="A4" i="8"/>
  <c r="AL1" i="6"/>
  <c r="D4" i="6" s="1"/>
  <c r="M8" i="5"/>
  <c r="L8" i="5"/>
  <c r="K8" i="5"/>
  <c r="J8" i="5"/>
  <c r="I8" i="5"/>
  <c r="H8" i="5"/>
  <c r="G8" i="5"/>
  <c r="F8" i="5"/>
  <c r="E8" i="5"/>
  <c r="D8" i="5"/>
  <c r="C8" i="5"/>
  <c r="B8" i="5"/>
  <c r="Y40" i="6" l="1"/>
  <c r="E4" i="6"/>
  <c r="F36" i="10"/>
  <c r="D16" i="10"/>
  <c r="I17" i="10"/>
  <c r="D15" i="10"/>
  <c r="D17" i="10"/>
  <c r="D18" i="10"/>
  <c r="D26" i="10"/>
  <c r="F39" i="10"/>
  <c r="F40" i="10"/>
  <c r="F41" i="10"/>
  <c r="D3" i="6"/>
  <c r="H41" i="10"/>
  <c r="H40" i="10"/>
  <c r="H36" i="10"/>
  <c r="H39" i="10"/>
  <c r="D28" i="6" l="1"/>
  <c r="D16" i="6"/>
  <c r="D22" i="6"/>
  <c r="D20" i="6"/>
  <c r="D21" i="6"/>
  <c r="D27" i="6"/>
  <c r="D23" i="6"/>
  <c r="D6" i="6"/>
  <c r="D30" i="6"/>
  <c r="D7" i="6"/>
  <c r="D9" i="6"/>
  <c r="D31" i="6"/>
  <c r="D8" i="6"/>
  <c r="D29" i="6"/>
  <c r="D12" i="6"/>
  <c r="D14" i="6"/>
  <c r="D15" i="6"/>
  <c r="D18" i="6"/>
  <c r="D10" i="6"/>
  <c r="D13" i="6"/>
  <c r="E3" i="6"/>
  <c r="C64" i="9"/>
  <c r="C66" i="9"/>
  <c r="C68" i="9"/>
  <c r="C70" i="9"/>
  <c r="C72" i="9"/>
  <c r="C74" i="9"/>
  <c r="C76" i="9"/>
  <c r="C78" i="9"/>
  <c r="C80" i="9"/>
  <c r="C82" i="9"/>
  <c r="C84" i="9"/>
  <c r="C86" i="9"/>
  <c r="C88" i="9"/>
  <c r="C90" i="9"/>
  <c r="C92" i="9"/>
  <c r="C94" i="9"/>
  <c r="C96" i="9"/>
  <c r="C65" i="9"/>
  <c r="C67" i="9"/>
  <c r="C69" i="9"/>
  <c r="C71" i="9"/>
  <c r="C73" i="9"/>
  <c r="C75" i="9"/>
  <c r="C77" i="9"/>
  <c r="C79" i="9"/>
  <c r="C81" i="9"/>
  <c r="C83" i="9"/>
  <c r="C85" i="9"/>
  <c r="C87" i="9"/>
  <c r="C89" i="9"/>
  <c r="C91" i="9"/>
  <c r="C93" i="9"/>
  <c r="C95" i="9"/>
  <c r="F4" i="6"/>
  <c r="G4" i="6" s="1"/>
  <c r="H4" i="6" s="1"/>
  <c r="E16" i="6" l="1"/>
  <c r="E25" i="6"/>
  <c r="E28" i="6"/>
  <c r="E24" i="6"/>
  <c r="E22" i="6"/>
  <c r="E17" i="6"/>
  <c r="E20" i="6"/>
  <c r="E21" i="6"/>
  <c r="I4" i="6"/>
  <c r="J4" i="6" s="1"/>
  <c r="K4" i="6" s="1"/>
  <c r="L4" i="6" s="1"/>
  <c r="M4" i="6" s="1"/>
  <c r="N4" i="6" s="1"/>
  <c r="O4" i="6" s="1"/>
  <c r="P4" i="6" s="1"/>
  <c r="Q4" i="6" s="1"/>
  <c r="R4" i="6" s="1"/>
  <c r="S4" i="6" s="1"/>
  <c r="T4" i="6" s="1"/>
  <c r="U4" i="6" s="1"/>
  <c r="V4" i="6" s="1"/>
  <c r="W4" i="6" s="1"/>
  <c r="X4" i="6" s="1"/>
  <c r="Y4" i="6" s="1"/>
  <c r="Z4" i="6" s="1"/>
  <c r="AA4" i="6" s="1"/>
  <c r="AB4" i="6" s="1"/>
  <c r="AC4" i="6" s="1"/>
  <c r="AD4" i="6" s="1"/>
  <c r="AE4" i="6" s="1"/>
  <c r="AF4" i="6" s="1"/>
  <c r="AG4" i="6" s="1"/>
  <c r="AH4" i="6" s="1"/>
  <c r="E27" i="6"/>
  <c r="E30" i="6"/>
  <c r="E23" i="6"/>
  <c r="E14" i="6"/>
  <c r="F3" i="6"/>
  <c r="F25" i="6" s="1"/>
  <c r="E15" i="6"/>
  <c r="E29" i="6"/>
  <c r="E19" i="6"/>
  <c r="E18" i="6"/>
  <c r="E31" i="6"/>
  <c r="E12" i="6"/>
  <c r="E6" i="6"/>
  <c r="E8" i="6"/>
  <c r="E11" i="6"/>
  <c r="E7" i="6"/>
  <c r="E10" i="6"/>
  <c r="H86" i="9"/>
  <c r="F19" i="9"/>
  <c r="H94" i="9"/>
  <c r="H78" i="9"/>
  <c r="H70" i="9"/>
  <c r="H93" i="9"/>
  <c r="H77" i="9"/>
  <c r="H95" i="9"/>
  <c r="H74" i="9"/>
  <c r="H90" i="9"/>
  <c r="H73" i="9"/>
  <c r="H89" i="9"/>
  <c r="H81" i="9"/>
  <c r="H92" i="9"/>
  <c r="H80" i="9"/>
  <c r="H68" i="9"/>
  <c r="H67" i="9"/>
  <c r="H85" i="9"/>
  <c r="H71" i="9"/>
  <c r="H72" i="9"/>
  <c r="H84" i="9"/>
  <c r="H76" i="9"/>
  <c r="H82" i="9"/>
  <c r="H66" i="9"/>
  <c r="H96" i="9"/>
  <c r="H64" i="9"/>
  <c r="H88" i="9"/>
  <c r="H69" i="9"/>
  <c r="H75" i="9"/>
  <c r="H91" i="9"/>
  <c r="H83" i="9"/>
  <c r="H87" i="9"/>
  <c r="H79" i="9"/>
  <c r="H49" i="9"/>
  <c r="H65" i="9"/>
  <c r="H38" i="9"/>
  <c r="H48" i="9"/>
  <c r="H47" i="9"/>
  <c r="H45" i="9"/>
  <c r="H50" i="9"/>
  <c r="H46" i="9"/>
  <c r="H51" i="9"/>
  <c r="H36" i="9"/>
  <c r="H41" i="9"/>
  <c r="H44" i="9"/>
  <c r="H35" i="9"/>
  <c r="H42" i="9"/>
  <c r="H37" i="9"/>
  <c r="H39" i="9"/>
  <c r="H40" i="9"/>
  <c r="H43" i="9"/>
  <c r="H34" i="9"/>
  <c r="I32" i="11" s="1"/>
  <c r="H33" i="9"/>
  <c r="I31" i="11" s="1"/>
  <c r="H29" i="9"/>
  <c r="H32" i="9"/>
  <c r="I30" i="11" s="1"/>
  <c r="H28" i="9"/>
  <c r="H31" i="9"/>
  <c r="H23" i="9"/>
  <c r="I21" i="11" s="1"/>
  <c r="H25" i="9"/>
  <c r="I23" i="11" s="1"/>
  <c r="H21" i="9"/>
  <c r="H26" i="9"/>
  <c r="H27" i="9"/>
  <c r="F92" i="9"/>
  <c r="H24" i="9"/>
  <c r="H30" i="9"/>
  <c r="H22" i="9"/>
  <c r="H19" i="9"/>
  <c r="H20" i="9"/>
  <c r="H11" i="9"/>
  <c r="I9" i="11" s="1"/>
  <c r="H14" i="9"/>
  <c r="H17" i="9"/>
  <c r="I15" i="11" s="1"/>
  <c r="H10" i="9"/>
  <c r="I8" i="11" s="1"/>
  <c r="H15" i="9"/>
  <c r="I13" i="11" s="1"/>
  <c r="H4" i="9"/>
  <c r="H16" i="9"/>
  <c r="I14" i="11" s="1"/>
  <c r="H8" i="9"/>
  <c r="I6" i="11" s="1"/>
  <c r="H6" i="9"/>
  <c r="H18" i="9"/>
  <c r="H5" i="9"/>
  <c r="H9" i="9"/>
  <c r="I7" i="11" s="1"/>
  <c r="H12" i="9"/>
  <c r="I10" i="11" s="1"/>
  <c r="H7" i="9"/>
  <c r="H13" i="9"/>
  <c r="I11" i="11" s="1"/>
  <c r="H54" i="9"/>
  <c r="H55" i="9"/>
  <c r="H53" i="9"/>
  <c r="H52" i="9"/>
  <c r="F55" i="9"/>
  <c r="H63" i="9"/>
  <c r="H62" i="9"/>
  <c r="J22" i="11"/>
  <c r="I17" i="11"/>
  <c r="I12" i="11"/>
  <c r="J37" i="11"/>
  <c r="J36" i="11"/>
  <c r="J33" i="11"/>
  <c r="J5" i="11"/>
  <c r="J35" i="11"/>
  <c r="F26" i="9"/>
  <c r="F24" i="11" s="1"/>
  <c r="D27" i="9"/>
  <c r="J16" i="11"/>
  <c r="I20" i="11"/>
  <c r="F27" i="9"/>
  <c r="I24" i="11"/>
  <c r="F23" i="9"/>
  <c r="F21" i="11" s="1"/>
  <c r="I22" i="11"/>
  <c r="J2" i="11"/>
  <c r="F22" i="9"/>
  <c r="D24" i="9"/>
  <c r="I5" i="11"/>
  <c r="D23" i="9"/>
  <c r="D55" i="9"/>
  <c r="J17" i="11"/>
  <c r="H60" i="9"/>
  <c r="E26" i="9"/>
  <c r="D45" i="9"/>
  <c r="J24" i="11"/>
  <c r="J19" i="11"/>
  <c r="D44" i="9"/>
  <c r="F44" i="9"/>
  <c r="J12" i="11"/>
  <c r="E53" i="9"/>
  <c r="J26" i="11"/>
  <c r="E45" i="9"/>
  <c r="D22" i="9"/>
  <c r="D54" i="9"/>
  <c r="F35" i="9"/>
  <c r="D35" i="9"/>
  <c r="E35" i="9"/>
  <c r="I3" i="11"/>
  <c r="H59" i="9"/>
  <c r="I29" i="11"/>
  <c r="F54" i="9"/>
  <c r="E23" i="9"/>
  <c r="E21" i="11" s="1"/>
  <c r="F28" i="9"/>
  <c r="F53" i="9"/>
  <c r="H56" i="9"/>
  <c r="I26" i="11"/>
  <c r="I2" i="11"/>
  <c r="E22" i="9"/>
  <c r="D26" i="9"/>
  <c r="E54" i="9"/>
  <c r="E27" i="9"/>
  <c r="I16" i="11"/>
  <c r="E24" i="9"/>
  <c r="F24" i="9"/>
  <c r="F22" i="11" s="1"/>
  <c r="H58" i="9"/>
  <c r="H57" i="9"/>
  <c r="I28" i="11"/>
  <c r="I18" i="11"/>
  <c r="J28" i="11"/>
  <c r="I19" i="11"/>
  <c r="J4" i="11"/>
  <c r="F34" i="9"/>
  <c r="F32" i="11" s="1"/>
  <c r="E34" i="9"/>
  <c r="E32" i="11" s="1"/>
  <c r="I25" i="11"/>
  <c r="J27" i="11"/>
  <c r="J20" i="11"/>
  <c r="J29" i="11"/>
  <c r="H61" i="9"/>
  <c r="J25" i="11"/>
  <c r="J3" i="11"/>
  <c r="J18" i="11"/>
  <c r="I4" i="11"/>
  <c r="I27" i="11"/>
  <c r="F28" i="6" l="1"/>
  <c r="F24" i="6"/>
  <c r="F21" i="6"/>
  <c r="F22" i="6"/>
  <c r="F17" i="6"/>
  <c r="F6" i="6"/>
  <c r="F20" i="6"/>
  <c r="F9" i="6"/>
  <c r="F12" i="6"/>
  <c r="F7" i="6"/>
  <c r="F27" i="6"/>
  <c r="F13" i="6"/>
  <c r="F30" i="6"/>
  <c r="F31" i="6"/>
  <c r="F14" i="6"/>
  <c r="F23" i="6"/>
  <c r="F29" i="6"/>
  <c r="F18" i="6"/>
  <c r="F19" i="6"/>
  <c r="F11" i="6"/>
  <c r="G3" i="6"/>
  <c r="F10" i="6"/>
  <c r="F8" i="6"/>
  <c r="E21" i="9"/>
  <c r="G117" i="8"/>
  <c r="J22" i="9"/>
  <c r="J24" i="9"/>
  <c r="J54" i="9"/>
  <c r="D21" i="11"/>
  <c r="G21" i="11" s="1"/>
  <c r="J23" i="9"/>
  <c r="D24" i="11"/>
  <c r="J26" i="9"/>
  <c r="J35" i="9"/>
  <c r="J27" i="9"/>
  <c r="D28" i="9"/>
  <c r="F94" i="9"/>
  <c r="G66" i="8"/>
  <c r="G116" i="8"/>
  <c r="D20" i="9"/>
  <c r="E39" i="9"/>
  <c r="F21" i="9"/>
  <c r="D37" i="9"/>
  <c r="D36" i="9"/>
  <c r="D38" i="9"/>
  <c r="F39" i="9"/>
  <c r="D39" i="9"/>
  <c r="F36" i="9"/>
  <c r="F93" i="9"/>
  <c r="E20" i="9"/>
  <c r="D21" i="9"/>
  <c r="E38" i="9"/>
  <c r="E37" i="9"/>
  <c r="E44" i="9"/>
  <c r="J44" i="9" s="1"/>
  <c r="F38" i="9"/>
  <c r="E29" i="9"/>
  <c r="D33" i="9"/>
  <c r="E55" i="9"/>
  <c r="J55" i="9" s="1"/>
  <c r="E33" i="9"/>
  <c r="E31" i="11" s="1"/>
  <c r="D34" i="9"/>
  <c r="E36" i="9"/>
  <c r="D89" i="9"/>
  <c r="D92" i="9"/>
  <c r="E96" i="9"/>
  <c r="E94" i="9"/>
  <c r="F90" i="9"/>
  <c r="F33" i="9"/>
  <c r="F31" i="11" s="1"/>
  <c r="F29" i="9"/>
  <c r="F87" i="9"/>
  <c r="D91" i="9"/>
  <c r="D93" i="9"/>
  <c r="F91" i="9"/>
  <c r="D90" i="9"/>
  <c r="E28" i="9"/>
  <c r="E25" i="9"/>
  <c r="E23" i="11" s="1"/>
  <c r="F79" i="9"/>
  <c r="F76" i="9"/>
  <c r="D80" i="9"/>
  <c r="F85" i="9"/>
  <c r="E92" i="9"/>
  <c r="E90" i="9"/>
  <c r="D94" i="9"/>
  <c r="F37" i="9"/>
  <c r="F32" i="9"/>
  <c r="F30" i="11" s="1"/>
  <c r="D78" i="9"/>
  <c r="E32" i="9"/>
  <c r="E30" i="11" s="1"/>
  <c r="D84" i="9"/>
  <c r="E95" i="9"/>
  <c r="D83" i="9"/>
  <c r="D81" i="9"/>
  <c r="E93" i="9"/>
  <c r="D53" i="9"/>
  <c r="J53" i="9" s="1"/>
  <c r="E83" i="9"/>
  <c r="F84" i="9"/>
  <c r="F82" i="9"/>
  <c r="D76" i="9"/>
  <c r="D85" i="9"/>
  <c r="D86" i="9"/>
  <c r="D82" i="9"/>
  <c r="D77" i="9"/>
  <c r="F95" i="9"/>
  <c r="E30" i="9"/>
  <c r="D32" i="9"/>
  <c r="D30" i="9"/>
  <c r="E31" i="9"/>
  <c r="E78" i="9"/>
  <c r="F77" i="9"/>
  <c r="D96" i="9"/>
  <c r="F45" i="9"/>
  <c r="J45" i="9" s="1"/>
  <c r="F83" i="9"/>
  <c r="E79" i="9"/>
  <c r="F80" i="9"/>
  <c r="E82" i="9"/>
  <c r="F78" i="9"/>
  <c r="E76" i="9"/>
  <c r="E77" i="9"/>
  <c r="E85" i="9"/>
  <c r="D79" i="9"/>
  <c r="E87" i="9"/>
  <c r="E80" i="9"/>
  <c r="E84" i="9"/>
  <c r="E81" i="9"/>
  <c r="E86" i="9"/>
  <c r="D87" i="9"/>
  <c r="D88" i="9"/>
  <c r="F89" i="9"/>
  <c r="E91" i="9"/>
  <c r="F31" i="9"/>
  <c r="F81" i="9"/>
  <c r="F86" i="9"/>
  <c r="F88" i="9"/>
  <c r="E89" i="9"/>
  <c r="D95" i="9"/>
  <c r="E88" i="9"/>
  <c r="F96" i="9"/>
  <c r="D25" i="9"/>
  <c r="F25" i="9"/>
  <c r="F23" i="11" s="1"/>
  <c r="F30" i="9"/>
  <c r="D29" i="9"/>
  <c r="D31" i="9"/>
  <c r="G40" i="8"/>
  <c r="G131" i="8"/>
  <c r="E19" i="9"/>
  <c r="F20" i="9"/>
  <c r="D19" i="9"/>
  <c r="G39" i="8"/>
  <c r="G27" i="8"/>
  <c r="G90" i="8"/>
  <c r="G26" i="8"/>
  <c r="G143" i="8"/>
  <c r="G103" i="8"/>
  <c r="G129" i="8"/>
  <c r="G78" i="8"/>
  <c r="G38" i="8"/>
  <c r="G64" i="8"/>
  <c r="G53" i="8"/>
  <c r="G51" i="8"/>
  <c r="G156" i="8"/>
  <c r="G92" i="8"/>
  <c r="G91" i="8"/>
  <c r="G118" i="8"/>
  <c r="G157" i="8"/>
  <c r="G130" i="8"/>
  <c r="G142" i="8"/>
  <c r="G105" i="8"/>
  <c r="G25" i="8"/>
  <c r="G104" i="8"/>
  <c r="G52" i="8"/>
  <c r="G144" i="8"/>
  <c r="G155" i="8"/>
  <c r="F14" i="9"/>
  <c r="D10" i="9"/>
  <c r="F10" i="9"/>
  <c r="F8" i="11" s="1"/>
  <c r="G63" i="8"/>
  <c r="F18" i="9"/>
  <c r="E11" i="9"/>
  <c r="E9" i="11" s="1"/>
  <c r="E10" i="9"/>
  <c r="E8" i="11" s="1"/>
  <c r="D6" i="9"/>
  <c r="F9" i="9"/>
  <c r="F7" i="11" s="1"/>
  <c r="D16" i="9"/>
  <c r="E4" i="9"/>
  <c r="F16" i="9"/>
  <c r="F14" i="11" s="1"/>
  <c r="F11" i="9"/>
  <c r="F9" i="11" s="1"/>
  <c r="E5" i="9"/>
  <c r="F8" i="9"/>
  <c r="F6" i="11" s="1"/>
  <c r="D7" i="9"/>
  <c r="G75" i="8"/>
  <c r="D18" i="9"/>
  <c r="D8" i="9"/>
  <c r="E7" i="9"/>
  <c r="D15" i="9"/>
  <c r="E14" i="9"/>
  <c r="D12" i="9"/>
  <c r="E8" i="9"/>
  <c r="E6" i="11" s="1"/>
  <c r="D4" i="9"/>
  <c r="D9" i="9"/>
  <c r="E16" i="9"/>
  <c r="E14" i="11" s="1"/>
  <c r="F5" i="9"/>
  <c r="G76" i="8"/>
  <c r="D17" i="9"/>
  <c r="E18" i="9"/>
  <c r="F12" i="9"/>
  <c r="F10" i="11" s="1"/>
  <c r="F6" i="9"/>
  <c r="E15" i="9"/>
  <c r="E13" i="11" s="1"/>
  <c r="D11" i="9"/>
  <c r="F13" i="9"/>
  <c r="F11" i="11" s="1"/>
  <c r="F4" i="9"/>
  <c r="E12" i="9"/>
  <c r="E10" i="11" s="1"/>
  <c r="E13" i="9"/>
  <c r="E11" i="11" s="1"/>
  <c r="F17" i="9"/>
  <c r="F15" i="11" s="1"/>
  <c r="G11" i="8"/>
  <c r="F15" i="9"/>
  <c r="F13" i="11" s="1"/>
  <c r="D5" i="9"/>
  <c r="E6" i="9"/>
  <c r="D14" i="9"/>
  <c r="E9" i="9"/>
  <c r="E7" i="11" s="1"/>
  <c r="D13" i="9"/>
  <c r="F7" i="9"/>
  <c r="E17" i="9"/>
  <c r="E15" i="11" s="1"/>
  <c r="I35" i="11"/>
  <c r="G22" i="8"/>
  <c r="G23" i="8"/>
  <c r="I33" i="11"/>
  <c r="G35" i="8"/>
  <c r="I36" i="11"/>
  <c r="G61" i="8"/>
  <c r="G62" i="8"/>
  <c r="G50" i="8"/>
  <c r="I34" i="11"/>
  <c r="G10" i="8"/>
  <c r="I38" i="11"/>
  <c r="G49" i="8"/>
  <c r="F16" i="11"/>
  <c r="G48" i="8"/>
  <c r="F3" i="11"/>
  <c r="E62" i="9"/>
  <c r="F62" i="9"/>
  <c r="F63" i="9"/>
  <c r="D5" i="11"/>
  <c r="G36" i="8"/>
  <c r="E16" i="11"/>
  <c r="F18" i="11"/>
  <c r="D63" i="9"/>
  <c r="G24" i="8"/>
  <c r="G74" i="8"/>
  <c r="E63" i="9"/>
  <c r="D3" i="11"/>
  <c r="F25" i="11"/>
  <c r="D19" i="11"/>
  <c r="F5" i="11"/>
  <c r="D12" i="11"/>
  <c r="D62" i="9"/>
  <c r="G127" i="8"/>
  <c r="G140" i="8"/>
  <c r="F26" i="11"/>
  <c r="D4" i="11"/>
  <c r="E22" i="11"/>
  <c r="E25" i="11"/>
  <c r="D25" i="11"/>
  <c r="E18" i="11"/>
  <c r="D18" i="11"/>
  <c r="E20" i="11"/>
  <c r="E57" i="9"/>
  <c r="D16" i="11"/>
  <c r="F20" i="11"/>
  <c r="D2" i="11"/>
  <c r="I37" i="11"/>
  <c r="F4" i="11"/>
  <c r="D26" i="11"/>
  <c r="F2" i="11"/>
  <c r="E5" i="11"/>
  <c r="F56" i="9"/>
  <c r="F58" i="9"/>
  <c r="F34" i="11" s="1"/>
  <c r="D28" i="11"/>
  <c r="E4" i="11"/>
  <c r="E3" i="11"/>
  <c r="E27" i="11"/>
  <c r="G88" i="8"/>
  <c r="G128" i="8"/>
  <c r="G87" i="8"/>
  <c r="E19" i="11"/>
  <c r="E58" i="9"/>
  <c r="E34" i="11" s="1"/>
  <c r="G152" i="8"/>
  <c r="E24" i="11"/>
  <c r="E28" i="11"/>
  <c r="F12" i="11"/>
  <c r="G153" i="8"/>
  <c r="F19" i="11"/>
  <c r="E17" i="11"/>
  <c r="D17" i="11"/>
  <c r="F57" i="9"/>
  <c r="F33" i="11" s="1"/>
  <c r="D20" i="11"/>
  <c r="D22" i="11"/>
  <c r="E56" i="9"/>
  <c r="G102" i="8"/>
  <c r="E2" i="11"/>
  <c r="F17" i="11"/>
  <c r="D58" i="9"/>
  <c r="E12" i="11"/>
  <c r="G141" i="8"/>
  <c r="D56" i="9"/>
  <c r="D60" i="9"/>
  <c r="G115" i="8"/>
  <c r="G139" i="8"/>
  <c r="E60" i="9"/>
  <c r="E36" i="11" s="1"/>
  <c r="G114" i="8"/>
  <c r="D57" i="9"/>
  <c r="G89" i="8"/>
  <c r="F60" i="9"/>
  <c r="F36" i="11" s="1"/>
  <c r="G113" i="8"/>
  <c r="G16" i="6" l="1"/>
  <c r="G25" i="6"/>
  <c r="G28" i="6"/>
  <c r="G24" i="6"/>
  <c r="G21" i="6"/>
  <c r="G17" i="6"/>
  <c r="G22" i="6"/>
  <c r="G10" i="6"/>
  <c r="G20" i="6"/>
  <c r="H3" i="6"/>
  <c r="H16" i="6" s="1"/>
  <c r="G11" i="6"/>
  <c r="G12" i="6"/>
  <c r="G13" i="6"/>
  <c r="G27" i="6"/>
  <c r="G14" i="6"/>
  <c r="G31" i="6"/>
  <c r="G23" i="6"/>
  <c r="G30" i="6"/>
  <c r="G15" i="6"/>
  <c r="G29" i="6"/>
  <c r="G18" i="6"/>
  <c r="G9" i="6"/>
  <c r="G7" i="6"/>
  <c r="J14" i="9"/>
  <c r="G79" i="8"/>
  <c r="G24" i="11"/>
  <c r="J5" i="9"/>
  <c r="J19" i="9"/>
  <c r="J29" i="9"/>
  <c r="J62" i="9"/>
  <c r="J31" i="9"/>
  <c r="J11" i="9"/>
  <c r="J10" i="9"/>
  <c r="J21" i="9"/>
  <c r="J4" i="9"/>
  <c r="J56" i="9"/>
  <c r="J17" i="9"/>
  <c r="J12" i="9"/>
  <c r="J8" i="9"/>
  <c r="J28" i="9"/>
  <c r="J57" i="9"/>
  <c r="D36" i="11"/>
  <c r="G36" i="11" s="1"/>
  <c r="J60" i="9"/>
  <c r="J13" i="9"/>
  <c r="J9" i="9"/>
  <c r="J18" i="9"/>
  <c r="J16" i="9"/>
  <c r="D31" i="11"/>
  <c r="G31" i="11" s="1"/>
  <c r="J33" i="9"/>
  <c r="J38" i="9"/>
  <c r="J63" i="9"/>
  <c r="J15" i="9"/>
  <c r="D23" i="11"/>
  <c r="G23" i="11" s="1"/>
  <c r="J25" i="9"/>
  <c r="J30" i="9"/>
  <c r="D32" i="11"/>
  <c r="G32" i="11" s="1"/>
  <c r="J34" i="9"/>
  <c r="J36" i="9"/>
  <c r="J20" i="9"/>
  <c r="D34" i="11"/>
  <c r="G34" i="11" s="1"/>
  <c r="J58" i="9"/>
  <c r="J7" i="9"/>
  <c r="J6" i="9"/>
  <c r="D30" i="11"/>
  <c r="G30" i="11" s="1"/>
  <c r="J32" i="9"/>
  <c r="J39" i="9"/>
  <c r="J37" i="9"/>
  <c r="D15" i="11"/>
  <c r="G15" i="11" s="1"/>
  <c r="D10" i="11"/>
  <c r="G10" i="11" s="1"/>
  <c r="D13" i="11"/>
  <c r="G13" i="11" s="1"/>
  <c r="D6" i="11"/>
  <c r="G6" i="11" s="1"/>
  <c r="D14" i="11"/>
  <c r="G14" i="11" s="1"/>
  <c r="D11" i="11"/>
  <c r="G11" i="11" s="1"/>
  <c r="D9" i="11"/>
  <c r="G9" i="11" s="1"/>
  <c r="D7" i="11"/>
  <c r="G7" i="11" s="1"/>
  <c r="D8" i="11"/>
  <c r="G8" i="11" s="1"/>
  <c r="G77" i="8"/>
  <c r="G65" i="8"/>
  <c r="G72" i="8"/>
  <c r="G73" i="8"/>
  <c r="G32" i="8"/>
  <c r="G9" i="8"/>
  <c r="G20" i="8"/>
  <c r="G47" i="8"/>
  <c r="E33" i="11"/>
  <c r="G19" i="8"/>
  <c r="D33" i="11"/>
  <c r="G34" i="8"/>
  <c r="G37" i="8"/>
  <c r="E38" i="11"/>
  <c r="F38" i="11"/>
  <c r="G137" i="8"/>
  <c r="G84" i="8"/>
  <c r="D38" i="11"/>
  <c r="G46" i="8"/>
  <c r="G33" i="8"/>
  <c r="G45" i="8"/>
  <c r="G125" i="8"/>
  <c r="G25" i="11"/>
  <c r="G71" i="8"/>
  <c r="G16" i="11"/>
  <c r="G21" i="8"/>
  <c r="G124" i="8"/>
  <c r="G3" i="11"/>
  <c r="G5" i="11"/>
  <c r="G20" i="11"/>
  <c r="G100" i="8"/>
  <c r="G97" i="8"/>
  <c r="G154" i="8"/>
  <c r="G151" i="8"/>
  <c r="G22" i="11"/>
  <c r="E37" i="11"/>
  <c r="G4" i="11"/>
  <c r="G18" i="11"/>
  <c r="G85" i="8"/>
  <c r="G99" i="8"/>
  <c r="G19" i="11"/>
  <c r="G149" i="8"/>
  <c r="G2" i="11"/>
  <c r="G126" i="8"/>
  <c r="G123" i="8"/>
  <c r="G101" i="8"/>
  <c r="G98" i="8"/>
  <c r="D37" i="11"/>
  <c r="G17" i="11"/>
  <c r="F37" i="11"/>
  <c r="G150" i="8"/>
  <c r="G12" i="11"/>
  <c r="G138" i="8"/>
  <c r="G136" i="8"/>
  <c r="G111" i="8"/>
  <c r="G110" i="8"/>
  <c r="G86" i="8"/>
  <c r="G112" i="8"/>
  <c r="H14" i="6" l="1"/>
  <c r="H24" i="6"/>
  <c r="I3" i="6"/>
  <c r="I19" i="6" s="1"/>
  <c r="H28" i="6"/>
  <c r="H17" i="6"/>
  <c r="H22" i="6"/>
  <c r="H10" i="6"/>
  <c r="H31" i="6"/>
  <c r="H20" i="6"/>
  <c r="H21" i="6"/>
  <c r="H18" i="6"/>
  <c r="H12" i="6"/>
  <c r="H9" i="6"/>
  <c r="H7" i="6"/>
  <c r="H11" i="6"/>
  <c r="H8" i="6"/>
  <c r="H29" i="6"/>
  <c r="H13" i="6"/>
  <c r="H19" i="6"/>
  <c r="H23" i="6"/>
  <c r="H15" i="6"/>
  <c r="H30" i="6"/>
  <c r="H27" i="6"/>
  <c r="I29" i="6"/>
  <c r="I9" i="6"/>
  <c r="I11" i="6"/>
  <c r="I7" i="6"/>
  <c r="I10" i="6"/>
  <c r="G60" i="8"/>
  <c r="G59" i="8"/>
  <c r="G58" i="8"/>
  <c r="J3" i="6"/>
  <c r="G33" i="11"/>
  <c r="C22" i="11"/>
  <c r="G38" i="11"/>
  <c r="C16" i="11"/>
  <c r="G37" i="11"/>
  <c r="C25" i="11"/>
  <c r="C29" i="11"/>
  <c r="C3" i="11"/>
  <c r="C20" i="11"/>
  <c r="C19" i="11"/>
  <c r="C26" i="11"/>
  <c r="C4" i="11"/>
  <c r="C12" i="11"/>
  <c r="C28" i="11"/>
  <c r="C24" i="11"/>
  <c r="I14" i="6" l="1"/>
  <c r="I18" i="6"/>
  <c r="I15" i="6"/>
  <c r="J16" i="6"/>
  <c r="J25" i="6"/>
  <c r="I16" i="6"/>
  <c r="I25" i="6"/>
  <c r="I31" i="6"/>
  <c r="I30" i="6"/>
  <c r="I27" i="6"/>
  <c r="I21" i="6"/>
  <c r="I17" i="6"/>
  <c r="I8" i="6"/>
  <c r="I23" i="6"/>
  <c r="I6" i="6"/>
  <c r="I13" i="6"/>
  <c r="I12" i="6"/>
  <c r="J28" i="6"/>
  <c r="J24" i="6"/>
  <c r="I28" i="6"/>
  <c r="I24" i="6"/>
  <c r="I20" i="6"/>
  <c r="I22" i="6"/>
  <c r="J17" i="6"/>
  <c r="J22" i="6"/>
  <c r="J20" i="6"/>
  <c r="J21" i="6"/>
  <c r="J13" i="6"/>
  <c r="J27" i="6"/>
  <c r="J23" i="6"/>
  <c r="J18" i="6"/>
  <c r="J19" i="6"/>
  <c r="J30" i="6"/>
  <c r="J14" i="6"/>
  <c r="J29" i="6"/>
  <c r="J31" i="6"/>
  <c r="J15" i="6"/>
  <c r="J6" i="6"/>
  <c r="J7" i="6"/>
  <c r="J9" i="6"/>
  <c r="J12" i="6"/>
  <c r="J10" i="6"/>
  <c r="J8" i="6"/>
  <c r="J11" i="6"/>
  <c r="K3" i="6"/>
  <c r="K25" i="6" s="1"/>
  <c r="H24" i="11"/>
  <c r="H18" i="11"/>
  <c r="C35" i="11"/>
  <c r="H16" i="11"/>
  <c r="H25" i="11"/>
  <c r="H22" i="11"/>
  <c r="H20" i="11"/>
  <c r="H3" i="11"/>
  <c r="C37" i="11"/>
  <c r="H4" i="11"/>
  <c r="H12" i="11"/>
  <c r="C36" i="11"/>
  <c r="H5" i="11"/>
  <c r="C33" i="11"/>
  <c r="H19" i="11"/>
  <c r="H27" i="11"/>
  <c r="H26" i="11"/>
  <c r="K28" i="6" l="1"/>
  <c r="AI28" i="6" s="1"/>
  <c r="K24" i="6"/>
  <c r="K17" i="6"/>
  <c r="K22" i="6"/>
  <c r="K20" i="6"/>
  <c r="K21" i="6"/>
  <c r="K13" i="6"/>
  <c r="K27" i="6"/>
  <c r="K23" i="6"/>
  <c r="K29" i="6"/>
  <c r="K18" i="6"/>
  <c r="K19" i="6"/>
  <c r="K31" i="6"/>
  <c r="K14" i="6"/>
  <c r="K30" i="6"/>
  <c r="K15" i="6"/>
  <c r="K7" i="6"/>
  <c r="K10" i="6"/>
  <c r="K8" i="6"/>
  <c r="K9" i="6"/>
  <c r="K12" i="6"/>
  <c r="K6" i="6"/>
  <c r="K11" i="6"/>
  <c r="L3" i="6"/>
  <c r="L25" i="6" s="1"/>
  <c r="H35" i="11"/>
  <c r="H37" i="11"/>
  <c r="H36" i="11"/>
  <c r="L24" i="6" l="1"/>
  <c r="L16" i="6"/>
  <c r="L17" i="6"/>
  <c r="L22" i="6"/>
  <c r="L20" i="6"/>
  <c r="L21" i="6"/>
  <c r="L30" i="6"/>
  <c r="L27" i="6"/>
  <c r="L23" i="6"/>
  <c r="L13" i="6"/>
  <c r="L15" i="6"/>
  <c r="L18" i="6"/>
  <c r="L19" i="6"/>
  <c r="L31" i="6"/>
  <c r="L29" i="6"/>
  <c r="L14" i="6"/>
  <c r="L8" i="6"/>
  <c r="L11" i="6"/>
  <c r="L9" i="6"/>
  <c r="L7" i="6"/>
  <c r="L10" i="6"/>
  <c r="L12" i="6"/>
  <c r="L6" i="6"/>
  <c r="M3" i="6"/>
  <c r="M25" i="6" s="1"/>
  <c r="M24" i="6" l="1"/>
  <c r="M16" i="6"/>
  <c r="M22" i="6"/>
  <c r="M17" i="6"/>
  <c r="M20" i="6"/>
  <c r="M21" i="6"/>
  <c r="M13" i="6"/>
  <c r="M23" i="6"/>
  <c r="M30" i="6"/>
  <c r="M15" i="6"/>
  <c r="M31" i="6"/>
  <c r="M29" i="6"/>
  <c r="M18" i="6"/>
  <c r="M19" i="6"/>
  <c r="M27" i="6"/>
  <c r="M14" i="6"/>
  <c r="M9" i="6"/>
  <c r="M12" i="6"/>
  <c r="M6" i="6"/>
  <c r="M8" i="6"/>
  <c r="M11" i="6"/>
  <c r="M7" i="6"/>
  <c r="M10" i="6"/>
  <c r="N3" i="6"/>
  <c r="N25" i="6" s="1"/>
  <c r="N24" i="6" l="1"/>
  <c r="N16" i="6"/>
  <c r="N22" i="6"/>
  <c r="N17" i="6"/>
  <c r="N20" i="6"/>
  <c r="N21" i="6"/>
  <c r="N13" i="6"/>
  <c r="N23" i="6"/>
  <c r="N15" i="6"/>
  <c r="N31" i="6"/>
  <c r="N29" i="6"/>
  <c r="N27" i="6"/>
  <c r="N18" i="6"/>
  <c r="N19" i="6"/>
  <c r="N30" i="6"/>
  <c r="N14" i="6"/>
  <c r="N6" i="6"/>
  <c r="N10" i="6"/>
  <c r="N9" i="6"/>
  <c r="N7" i="6"/>
  <c r="N8" i="6"/>
  <c r="N11" i="6"/>
  <c r="O3" i="6"/>
  <c r="O16" i="6" s="1"/>
  <c r="O17" i="6" l="1"/>
  <c r="O22" i="6"/>
  <c r="O20" i="6"/>
  <c r="O21" i="6"/>
  <c r="O13" i="6"/>
  <c r="O23" i="6"/>
  <c r="O30" i="6"/>
  <c r="O15" i="6"/>
  <c r="O27" i="6"/>
  <c r="O29" i="6"/>
  <c r="O18" i="6"/>
  <c r="O19" i="6"/>
  <c r="O14" i="6"/>
  <c r="O31" i="6"/>
  <c r="O7" i="6"/>
  <c r="O10" i="6"/>
  <c r="O6" i="6"/>
  <c r="O11" i="6"/>
  <c r="O9" i="6"/>
  <c r="O12" i="6"/>
  <c r="P3" i="6"/>
  <c r="P25" i="6" s="1"/>
  <c r="P24" i="6" l="1"/>
  <c r="P16" i="6"/>
  <c r="P22" i="6"/>
  <c r="P17" i="6"/>
  <c r="P20" i="6"/>
  <c r="P21" i="6"/>
  <c r="P13" i="6"/>
  <c r="P30" i="6"/>
  <c r="P23" i="6"/>
  <c r="P15" i="6"/>
  <c r="P27" i="6"/>
  <c r="P18" i="6"/>
  <c r="P19" i="6"/>
  <c r="P31" i="6"/>
  <c r="P29" i="6"/>
  <c r="P14" i="6"/>
  <c r="P8" i="6"/>
  <c r="P11" i="6"/>
  <c r="P7" i="6"/>
  <c r="P10" i="6"/>
  <c r="P6" i="6"/>
  <c r="P9" i="6"/>
  <c r="P12" i="6"/>
  <c r="Q3" i="6"/>
  <c r="Q25" i="6" s="1"/>
  <c r="Q24" i="6" l="1"/>
  <c r="Q16" i="6"/>
  <c r="Q17" i="6"/>
  <c r="Q22" i="6"/>
  <c r="Q20" i="6"/>
  <c r="Q21" i="6"/>
  <c r="Q13" i="6"/>
  <c r="Q30" i="6"/>
  <c r="Q15" i="6"/>
  <c r="Q27" i="6"/>
  <c r="Q23" i="6"/>
  <c r="Q31" i="6"/>
  <c r="Q19" i="6"/>
  <c r="Q14" i="6"/>
  <c r="Q29" i="6"/>
  <c r="Q9" i="6"/>
  <c r="Q12" i="6"/>
  <c r="Q11" i="6"/>
  <c r="Q7" i="6"/>
  <c r="Q10" i="6"/>
  <c r="Q6" i="6"/>
  <c r="R3" i="6"/>
  <c r="R16" i="6" l="1"/>
  <c r="R25" i="6"/>
  <c r="R7" i="6"/>
  <c r="R24" i="6"/>
  <c r="R21" i="6"/>
  <c r="R17" i="6"/>
  <c r="R22" i="6"/>
  <c r="R20" i="6"/>
  <c r="R13" i="6"/>
  <c r="R15" i="6"/>
  <c r="R27" i="6"/>
  <c r="R29" i="6"/>
  <c r="R30" i="6"/>
  <c r="R23" i="6"/>
  <c r="R31" i="6"/>
  <c r="R14" i="6"/>
  <c r="R18" i="6"/>
  <c r="R19" i="6"/>
  <c r="R6" i="6"/>
  <c r="R12" i="6"/>
  <c r="R9" i="6"/>
  <c r="R11" i="6"/>
  <c r="R10" i="6"/>
  <c r="S3" i="6"/>
  <c r="S16" i="6" l="1"/>
  <c r="S9" i="6"/>
  <c r="S25" i="6"/>
  <c r="S31" i="6"/>
  <c r="S24" i="6"/>
  <c r="S17" i="6"/>
  <c r="S22" i="6"/>
  <c r="S20" i="6"/>
  <c r="S21" i="6"/>
  <c r="S13" i="6"/>
  <c r="S30" i="6"/>
  <c r="S15" i="6"/>
  <c r="S27" i="6"/>
  <c r="S23" i="6"/>
  <c r="S29" i="6"/>
  <c r="S18" i="6"/>
  <c r="S19" i="6"/>
  <c r="S14" i="6"/>
  <c r="S7" i="6"/>
  <c r="S10" i="6"/>
  <c r="S8" i="6"/>
  <c r="S11" i="6"/>
  <c r="S6" i="6"/>
  <c r="S12" i="6"/>
  <c r="T3" i="6"/>
  <c r="T16" i="6" l="1"/>
  <c r="T25" i="6"/>
  <c r="T24" i="6"/>
  <c r="T11" i="6"/>
  <c r="T14" i="6"/>
  <c r="T17" i="6"/>
  <c r="T22" i="6"/>
  <c r="T20" i="6"/>
  <c r="T21" i="6"/>
  <c r="T13" i="6"/>
  <c r="T30" i="6"/>
  <c r="T15" i="6"/>
  <c r="T27" i="6"/>
  <c r="T23" i="6"/>
  <c r="T31" i="6"/>
  <c r="T29" i="6"/>
  <c r="T18" i="6"/>
  <c r="T19" i="6"/>
  <c r="T8" i="6"/>
  <c r="T7" i="6"/>
  <c r="T10" i="6"/>
  <c r="T6" i="6"/>
  <c r="T9" i="6"/>
  <c r="T12" i="6"/>
  <c r="U3" i="6"/>
  <c r="U25" i="6" s="1"/>
  <c r="U24" i="6" l="1"/>
  <c r="U16" i="6"/>
  <c r="U17" i="6"/>
  <c r="U22" i="6"/>
  <c r="U20" i="6"/>
  <c r="U21" i="6"/>
  <c r="U13" i="6"/>
  <c r="U30" i="6"/>
  <c r="U27" i="6"/>
  <c r="U23" i="6"/>
  <c r="U15" i="6"/>
  <c r="U31" i="6"/>
  <c r="U18" i="6"/>
  <c r="U14" i="6"/>
  <c r="U29" i="6"/>
  <c r="U19" i="6"/>
  <c r="U9" i="6"/>
  <c r="U12" i="6"/>
  <c r="U8" i="6"/>
  <c r="U11" i="6"/>
  <c r="U7" i="6"/>
  <c r="U10" i="6"/>
  <c r="U6" i="6"/>
  <c r="V3" i="6"/>
  <c r="V16" i="6" l="1"/>
  <c r="V25" i="6"/>
  <c r="V19" i="6"/>
  <c r="V24" i="6"/>
  <c r="V17" i="6"/>
  <c r="V22" i="6"/>
  <c r="V20" i="6"/>
  <c r="V21" i="6"/>
  <c r="V13" i="6"/>
  <c r="V30" i="6"/>
  <c r="V27" i="6"/>
  <c r="V23" i="6"/>
  <c r="V15" i="6"/>
  <c r="V14" i="6"/>
  <c r="V29" i="6"/>
  <c r="V31" i="6"/>
  <c r="V18" i="6"/>
  <c r="V6" i="6"/>
  <c r="V9" i="6"/>
  <c r="V12" i="6"/>
  <c r="V7" i="6"/>
  <c r="V10" i="6"/>
  <c r="V8" i="6"/>
  <c r="V11" i="6"/>
  <c r="W3" i="6"/>
  <c r="W25" i="6" s="1"/>
  <c r="W24" i="6" l="1"/>
  <c r="W16" i="6"/>
  <c r="W17" i="6"/>
  <c r="W22" i="6"/>
  <c r="W20" i="6"/>
  <c r="W21" i="6"/>
  <c r="W13" i="6"/>
  <c r="W30" i="6"/>
  <c r="W27" i="6"/>
  <c r="W23" i="6"/>
  <c r="W15" i="6"/>
  <c r="W29" i="6"/>
  <c r="W18" i="6"/>
  <c r="W14" i="6"/>
  <c r="W31" i="6"/>
  <c r="W19" i="6"/>
  <c r="W7" i="6"/>
  <c r="W10" i="6"/>
  <c r="W6" i="6"/>
  <c r="W8" i="6"/>
  <c r="W9" i="6"/>
  <c r="W12" i="6"/>
  <c r="W11" i="6"/>
  <c r="X3" i="6"/>
  <c r="X24" i="6" l="1"/>
  <c r="X25" i="6"/>
  <c r="X17" i="6"/>
  <c r="X22" i="6"/>
  <c r="X20" i="6"/>
  <c r="X21" i="6"/>
  <c r="X13" i="6"/>
  <c r="X30" i="6"/>
  <c r="X23" i="6"/>
  <c r="X15" i="6"/>
  <c r="X27" i="6"/>
  <c r="X31" i="6"/>
  <c r="X29" i="6"/>
  <c r="X14" i="6"/>
  <c r="X18" i="6"/>
  <c r="X9" i="6"/>
  <c r="X8" i="6"/>
  <c r="X11" i="6"/>
  <c r="X7" i="6"/>
  <c r="X10" i="6"/>
  <c r="X6" i="6"/>
  <c r="X12" i="6"/>
  <c r="Y3" i="6"/>
  <c r="Y25" i="6" s="1"/>
  <c r="Y24" i="6" l="1"/>
  <c r="Y16" i="6"/>
  <c r="Y22" i="6"/>
  <c r="Y17" i="6"/>
  <c r="Y20" i="6"/>
  <c r="Y21" i="6"/>
  <c r="Y6" i="6"/>
  <c r="Y12" i="6"/>
  <c r="Y23" i="6"/>
  <c r="Y27" i="6"/>
  <c r="Y13" i="6"/>
  <c r="Y11" i="6"/>
  <c r="Y19" i="6"/>
  <c r="Y31" i="6"/>
  <c r="Y7" i="6"/>
  <c r="Y29" i="6"/>
  <c r="Y10" i="6"/>
  <c r="Y18" i="6"/>
  <c r="Y15" i="6"/>
  <c r="Y30" i="6"/>
  <c r="Y8" i="6"/>
  <c r="Y14" i="6"/>
  <c r="Z3" i="6"/>
  <c r="Z25" i="6" s="1"/>
  <c r="Z24" i="6" l="1"/>
  <c r="Z16" i="6"/>
  <c r="Z22" i="6"/>
  <c r="Z17" i="6"/>
  <c r="Z20" i="6"/>
  <c r="Z21" i="6"/>
  <c r="Z6" i="6"/>
  <c r="Z12" i="6"/>
  <c r="Z23" i="6"/>
  <c r="Z27" i="6"/>
  <c r="Z11" i="6"/>
  <c r="Z30" i="6"/>
  <c r="Z7" i="6"/>
  <c r="Z29" i="6"/>
  <c r="Z13" i="6"/>
  <c r="Z19" i="6"/>
  <c r="Z8" i="6"/>
  <c r="Z10" i="6"/>
  <c r="Z18" i="6"/>
  <c r="Z15" i="6"/>
  <c r="Z31" i="6"/>
  <c r="Z14" i="6"/>
  <c r="AA3" i="6"/>
  <c r="AA25" i="6" s="1"/>
  <c r="AA24" i="6" l="1"/>
  <c r="AA16" i="6"/>
  <c r="AA22" i="6"/>
  <c r="AA17" i="6"/>
  <c r="AA20" i="6"/>
  <c r="AA21" i="6"/>
  <c r="AA7" i="6"/>
  <c r="AA13" i="6"/>
  <c r="AA29" i="6"/>
  <c r="AA6" i="6"/>
  <c r="AA12" i="6"/>
  <c r="AA23" i="6"/>
  <c r="AA27" i="6"/>
  <c r="AA31" i="6"/>
  <c r="AA11" i="6"/>
  <c r="AA19" i="6"/>
  <c r="AA10" i="6"/>
  <c r="AA18" i="6"/>
  <c r="AA8" i="6"/>
  <c r="AA9" i="6"/>
  <c r="AA15" i="6"/>
  <c r="AA14" i="6"/>
  <c r="AA30" i="6"/>
  <c r="AB3" i="6"/>
  <c r="AB25" i="6" s="1"/>
  <c r="AB24" i="6" l="1"/>
  <c r="AB16" i="6"/>
  <c r="AB22" i="6"/>
  <c r="AB17" i="6"/>
  <c r="AB20" i="6"/>
  <c r="AB21" i="6"/>
  <c r="AB14" i="6"/>
  <c r="AB7" i="6"/>
  <c r="AB13" i="6"/>
  <c r="AB29" i="6"/>
  <c r="AB23" i="6"/>
  <c r="AB9" i="6"/>
  <c r="AB30" i="6"/>
  <c r="AB6" i="6"/>
  <c r="AB12" i="6"/>
  <c r="AB27" i="6"/>
  <c r="AB31" i="6"/>
  <c r="AB11" i="6"/>
  <c r="AB19" i="6"/>
  <c r="AB10" i="6"/>
  <c r="AB18" i="6"/>
  <c r="AB15" i="6"/>
  <c r="AB8" i="6"/>
  <c r="AC3" i="6"/>
  <c r="AC25" i="6" s="1"/>
  <c r="AC24" i="6" l="1"/>
  <c r="AC16" i="6"/>
  <c r="AC22" i="6"/>
  <c r="AC17" i="6"/>
  <c r="AC20" i="6"/>
  <c r="AC21" i="6"/>
  <c r="AC8" i="6"/>
  <c r="AC14" i="6"/>
  <c r="AC30" i="6"/>
  <c r="AC7" i="6"/>
  <c r="AC13" i="6"/>
  <c r="AC29" i="6"/>
  <c r="AC31" i="6"/>
  <c r="AC6" i="6"/>
  <c r="AC12" i="6"/>
  <c r="AC23" i="6"/>
  <c r="AC27" i="6"/>
  <c r="AC19" i="6"/>
  <c r="AC9" i="6"/>
  <c r="AC11" i="6"/>
  <c r="AC15" i="6"/>
  <c r="AC10" i="6"/>
  <c r="AC18" i="6"/>
  <c r="AD3" i="6"/>
  <c r="AD25" i="6" s="1"/>
  <c r="AD24" i="6" l="1"/>
  <c r="AD16" i="6"/>
  <c r="AD22" i="6"/>
  <c r="AD17" i="6"/>
  <c r="AD20" i="6"/>
  <c r="AD21" i="6"/>
  <c r="AD13" i="6"/>
  <c r="AD8" i="6"/>
  <c r="AD14" i="6"/>
  <c r="AD30" i="6"/>
  <c r="AD29" i="6"/>
  <c r="AD18" i="6"/>
  <c r="AD7" i="6"/>
  <c r="AD9" i="6"/>
  <c r="AD15" i="6"/>
  <c r="AD6" i="6"/>
  <c r="AD12" i="6"/>
  <c r="AD23" i="6"/>
  <c r="AD27" i="6"/>
  <c r="AD10" i="6"/>
  <c r="AD11" i="6"/>
  <c r="AD19" i="6"/>
  <c r="AD31" i="6"/>
  <c r="AE3" i="6"/>
  <c r="AE25" i="6" s="1"/>
  <c r="AE24" i="6" l="1"/>
  <c r="AE16" i="6"/>
  <c r="AE22" i="6"/>
  <c r="AE17" i="6"/>
  <c r="AE20" i="6"/>
  <c r="AE21" i="6"/>
  <c r="AE9" i="6"/>
  <c r="AE15" i="6"/>
  <c r="AE31" i="6"/>
  <c r="AE10" i="6"/>
  <c r="AE8" i="6"/>
  <c r="AE14" i="6"/>
  <c r="AE30" i="6"/>
  <c r="AE7" i="6"/>
  <c r="AE13" i="6"/>
  <c r="AE29" i="6"/>
  <c r="AE12" i="6"/>
  <c r="AE18" i="6"/>
  <c r="AE23" i="6"/>
  <c r="AE27" i="6"/>
  <c r="AE6" i="6"/>
  <c r="AE11" i="6"/>
  <c r="AE19" i="6"/>
  <c r="AF3" i="6"/>
  <c r="AF25" i="6" s="1"/>
  <c r="AF24" i="6" l="1"/>
  <c r="AF16" i="6"/>
  <c r="AF17" i="6"/>
  <c r="AF22" i="6"/>
  <c r="AF20" i="6"/>
  <c r="AF21" i="6"/>
  <c r="AF11" i="6"/>
  <c r="AF19" i="6"/>
  <c r="AF9" i="6"/>
  <c r="AF15" i="6"/>
  <c r="AF31" i="6"/>
  <c r="AF30" i="6"/>
  <c r="AF14" i="6"/>
  <c r="AF10" i="6"/>
  <c r="AF18" i="6"/>
  <c r="AF7" i="6"/>
  <c r="AF13" i="6"/>
  <c r="AF29" i="6"/>
  <c r="AF6" i="6"/>
  <c r="AF12" i="6"/>
  <c r="AF23" i="6"/>
  <c r="AF27" i="6"/>
  <c r="AG3" i="6"/>
  <c r="AG25" i="6" s="1"/>
  <c r="AI25" i="6" s="1"/>
  <c r="AG24" i="6" l="1"/>
  <c r="AI24" i="6" s="1"/>
  <c r="AG16" i="6"/>
  <c r="AG22" i="6"/>
  <c r="AG17" i="6"/>
  <c r="AG20" i="6"/>
  <c r="AG21" i="6"/>
  <c r="AG10" i="6"/>
  <c r="AG18" i="6"/>
  <c r="AG9" i="6"/>
  <c r="AG15" i="6"/>
  <c r="AG31" i="6"/>
  <c r="AG11" i="6"/>
  <c r="AG19" i="6"/>
  <c r="AG8" i="6"/>
  <c r="AG14" i="6"/>
  <c r="AG30" i="6"/>
  <c r="AG29" i="6"/>
  <c r="AG7" i="6"/>
  <c r="AG13" i="6"/>
  <c r="AG6" i="6"/>
  <c r="AG12" i="6"/>
  <c r="AG23" i="6"/>
  <c r="AG27" i="6"/>
  <c r="AH3" i="6"/>
  <c r="AH16" i="6" s="1"/>
  <c r="AI16" i="6" s="1"/>
  <c r="AH17" i="6" l="1"/>
  <c r="AI17" i="6" s="1"/>
  <c r="AH22" i="6"/>
  <c r="AI22" i="6" s="1"/>
  <c r="AH20" i="6"/>
  <c r="AI20" i="6" s="1"/>
  <c r="AH21" i="6"/>
  <c r="AI21" i="6" s="1"/>
  <c r="AH27" i="6"/>
  <c r="AI27" i="6" s="1"/>
  <c r="AH10" i="6"/>
  <c r="AI10" i="6" s="1"/>
  <c r="AH18" i="6"/>
  <c r="AI18" i="6" s="1"/>
  <c r="AH9" i="6"/>
  <c r="AI9" i="6" s="1"/>
  <c r="AH12" i="6"/>
  <c r="AI12" i="6" s="1"/>
  <c r="AH15" i="6"/>
  <c r="AI15" i="6" s="1"/>
  <c r="AH31" i="6"/>
  <c r="AI31" i="6" s="1"/>
  <c r="AH6" i="6"/>
  <c r="AI6" i="6" s="1"/>
  <c r="AH8" i="6"/>
  <c r="AI8" i="6" s="1"/>
  <c r="AH14" i="6"/>
  <c r="AI14" i="6" s="1"/>
  <c r="AH30" i="6"/>
  <c r="AI30" i="6" s="1"/>
  <c r="AH23" i="6"/>
  <c r="AI23" i="6" s="1"/>
  <c r="AH11" i="6"/>
  <c r="AI11" i="6" s="1"/>
  <c r="AH19" i="6"/>
  <c r="AI19" i="6" s="1"/>
  <c r="AH7" i="6"/>
  <c r="AI7" i="6" s="1"/>
  <c r="AH13" i="6"/>
  <c r="AI13" i="6" s="1"/>
  <c r="AH29" i="6"/>
  <c r="AI29" i="6" s="1"/>
  <c r="G96" i="8" l="1"/>
  <c r="G5" i="8"/>
  <c r="G4" i="8"/>
  <c r="G95" i="8"/>
  <c r="G82" i="8"/>
  <c r="G83" i="8"/>
  <c r="G57" i="8"/>
  <c r="C23" i="9"/>
  <c r="C21" i="11" s="1"/>
  <c r="C31" i="9"/>
  <c r="C18" i="11"/>
  <c r="G106" i="8" l="1"/>
  <c r="G93" i="8"/>
  <c r="C9" i="9"/>
  <c r="C7" i="11" s="1"/>
  <c r="G44" i="8"/>
  <c r="C15" i="9"/>
  <c r="C13" i="11" s="1"/>
  <c r="C6" i="9"/>
  <c r="C14" i="9"/>
  <c r="C19" i="9"/>
  <c r="C17" i="11" s="1"/>
  <c r="C28" i="9"/>
  <c r="C32" i="9"/>
  <c r="C30" i="11" s="1"/>
  <c r="C21" i="9"/>
  <c r="C4" i="9"/>
  <c r="C27" i="9"/>
  <c r="C37" i="9"/>
  <c r="C50" i="9"/>
  <c r="C17" i="9"/>
  <c r="C15" i="11" s="1"/>
  <c r="G17" i="8"/>
  <c r="C13" i="9"/>
  <c r="C11" i="11" s="1"/>
  <c r="C12" i="9"/>
  <c r="C10" i="11" s="1"/>
  <c r="G135" i="8"/>
  <c r="C26" i="9"/>
  <c r="C33" i="9"/>
  <c r="C31" i="11" s="1"/>
  <c r="C54" i="9"/>
  <c r="C44" i="9"/>
  <c r="C29" i="9"/>
  <c r="C27" i="11" s="1"/>
  <c r="C46" i="9"/>
  <c r="C52" i="9"/>
  <c r="C34" i="11" s="1"/>
  <c r="C24" i="9"/>
  <c r="C59" i="9"/>
  <c r="C48" i="9"/>
  <c r="C20" i="9"/>
  <c r="C62" i="9"/>
  <c r="C41" i="9"/>
  <c r="G18" i="8"/>
  <c r="G147" i="8"/>
  <c r="C10" i="9"/>
  <c r="C8" i="11" s="1"/>
  <c r="G148" i="8"/>
  <c r="G109" i="8"/>
  <c r="C7" i="9"/>
  <c r="C5" i="11" s="1"/>
  <c r="C45" i="9"/>
  <c r="C57" i="9"/>
  <c r="C30" i="9"/>
  <c r="C18" i="9"/>
  <c r="G56" i="8"/>
  <c r="G67" i="8" s="1"/>
  <c r="C34" i="9"/>
  <c r="C32" i="11" s="1"/>
  <c r="G134" i="8"/>
  <c r="G121" i="8"/>
  <c r="C22" i="9"/>
  <c r="C2" i="11"/>
  <c r="G70" i="8"/>
  <c r="G31" i="8"/>
  <c r="G122" i="8"/>
  <c r="C43" i="9"/>
  <c r="C35" i="9"/>
  <c r="C25" i="9"/>
  <c r="C23" i="11" s="1"/>
  <c r="C63" i="9"/>
  <c r="C38" i="11" s="1"/>
  <c r="G69" i="8"/>
  <c r="G80" i="8" s="1"/>
  <c r="G43" i="8"/>
  <c r="C16" i="9"/>
  <c r="C14" i="11" s="1"/>
  <c r="G30" i="8"/>
  <c r="C5" i="9"/>
  <c r="C8" i="9"/>
  <c r="C6" i="11" s="1"/>
  <c r="G108" i="8"/>
  <c r="C11" i="9"/>
  <c r="C9" i="11" s="1"/>
  <c r="C42" i="9"/>
  <c r="C36" i="9"/>
  <c r="C47" i="9"/>
  <c r="C51" i="9"/>
  <c r="C60" i="9"/>
  <c r="C56" i="9"/>
  <c r="C40" i="9"/>
  <c r="C61" i="9"/>
  <c r="C53" i="9"/>
  <c r="C38" i="9"/>
  <c r="C58" i="9"/>
  <c r="C39" i="9"/>
  <c r="C49" i="9"/>
  <c r="C55" i="9"/>
  <c r="G81" i="9"/>
  <c r="G92" i="9"/>
  <c r="G80" i="9"/>
  <c r="G82" i="9"/>
  <c r="G84" i="9"/>
  <c r="G78" i="9"/>
  <c r="G83" i="9"/>
  <c r="G79" i="9"/>
  <c r="G85" i="9"/>
  <c r="G90" i="9"/>
  <c r="G88" i="9"/>
  <c r="G93" i="9"/>
  <c r="G89" i="9"/>
  <c r="G86" i="9"/>
  <c r="G95" i="9"/>
  <c r="I96" i="9"/>
  <c r="G91" i="9"/>
  <c r="G96" i="9"/>
  <c r="I82" i="9"/>
  <c r="G87" i="9"/>
  <c r="G76" i="9"/>
  <c r="G94" i="9"/>
  <c r="G77" i="9"/>
  <c r="G5" i="9"/>
  <c r="G9" i="9"/>
  <c r="H7" i="11" s="1"/>
  <c r="I6" i="9"/>
  <c r="G7" i="9"/>
  <c r="G8" i="9"/>
  <c r="H6" i="11" s="1"/>
  <c r="I7" i="9"/>
  <c r="G6" i="9"/>
  <c r="H9" i="11"/>
  <c r="G28" i="8" l="1"/>
  <c r="G145" i="8"/>
  <c r="G54" i="8"/>
  <c r="G119" i="8"/>
  <c r="G41" i="8"/>
  <c r="G158" i="8"/>
  <c r="G132" i="8"/>
  <c r="I81" i="9"/>
  <c r="I79" i="9"/>
  <c r="I78" i="9"/>
  <c r="I77" i="9"/>
  <c r="I83" i="9"/>
  <c r="I80" i="9"/>
  <c r="I76" i="9"/>
  <c r="I94" i="9"/>
  <c r="I95" i="9"/>
  <c r="I85" i="9"/>
  <c r="I89" i="9"/>
  <c r="I93" i="9"/>
  <c r="I84" i="9"/>
  <c r="I88" i="9"/>
  <c r="I87" i="9"/>
  <c r="I90" i="9"/>
  <c r="I86" i="9"/>
  <c r="I92" i="9"/>
  <c r="I91" i="9"/>
  <c r="I5" i="9"/>
  <c r="J13" i="11"/>
  <c r="H34" i="11"/>
  <c r="I9" i="9"/>
  <c r="J7" i="11" s="1"/>
  <c r="I8" i="9"/>
  <c r="J6" i="11" s="1"/>
  <c r="J34" i="11" l="1"/>
  <c r="H29" i="11"/>
  <c r="H28" i="11"/>
  <c r="D35" i="11"/>
  <c r="E35" i="11"/>
  <c r="F35" i="11"/>
  <c r="F28" i="11"/>
  <c r="G28" i="11" s="1"/>
  <c r="E26" i="11"/>
  <c r="G26" i="11" s="1"/>
  <c r="D27" i="11"/>
  <c r="F27" i="11"/>
  <c r="D29" i="11"/>
  <c r="E29" i="11"/>
  <c r="F29" i="11"/>
  <c r="D48" i="9"/>
  <c r="E40" i="9"/>
  <c r="F70" i="9"/>
  <c r="D64" i="9"/>
  <c r="F75" i="9"/>
  <c r="F71" i="9"/>
  <c r="F67" i="9"/>
  <c r="F61" i="9"/>
  <c r="F50" i="9"/>
  <c r="E43" i="9"/>
  <c r="D70" i="9"/>
  <c r="D66" i="9"/>
  <c r="D59" i="9"/>
  <c r="F47" i="9"/>
  <c r="E72" i="9"/>
  <c r="E64" i="9"/>
  <c r="D46" i="9"/>
  <c r="D41" i="9"/>
  <c r="D50" i="9"/>
  <c r="D47" i="9"/>
  <c r="D75" i="9"/>
  <c r="D51" i="9"/>
  <c r="D42" i="9"/>
  <c r="D61" i="9"/>
  <c r="D73" i="9"/>
  <c r="D71" i="9"/>
  <c r="D74" i="9"/>
  <c r="D72" i="9"/>
  <c r="D40" i="9"/>
  <c r="D69" i="9"/>
  <c r="F40" i="9"/>
  <c r="F74" i="9"/>
  <c r="D68" i="9"/>
  <c r="E74" i="9"/>
  <c r="E70" i="9"/>
  <c r="E66" i="9"/>
  <c r="E59" i="9"/>
  <c r="E49" i="9"/>
  <c r="F64" i="9"/>
  <c r="F51" i="9"/>
  <c r="E46" i="9"/>
  <c r="D67" i="9"/>
  <c r="F42" i="9"/>
  <c r="E65" i="9"/>
  <c r="F66" i="9"/>
  <c r="F59" i="9"/>
  <c r="F49" i="9"/>
  <c r="F43" i="9"/>
  <c r="E73" i="9"/>
  <c r="E69" i="9"/>
  <c r="E52" i="9"/>
  <c r="E48" i="9"/>
  <c r="E42" i="9"/>
  <c r="F48" i="9"/>
  <c r="F41" i="9"/>
  <c r="F46" i="9"/>
  <c r="D43" i="9"/>
  <c r="G73" i="9"/>
  <c r="G75" i="9"/>
  <c r="D49" i="9"/>
  <c r="D65" i="9"/>
  <c r="G25" i="9"/>
  <c r="H23" i="11" s="1"/>
  <c r="D52" i="9"/>
  <c r="E75" i="9"/>
  <c r="F68" i="9"/>
  <c r="E61" i="9"/>
  <c r="E50" i="9"/>
  <c r="E41" i="9"/>
  <c r="G14" i="8"/>
  <c r="F73" i="9"/>
  <c r="F69" i="9"/>
  <c r="F65" i="9"/>
  <c r="F52" i="9"/>
  <c r="E68" i="9"/>
  <c r="E51" i="9"/>
  <c r="E47" i="9"/>
  <c r="G11" i="9"/>
  <c r="G68" i="9"/>
  <c r="G10" i="9"/>
  <c r="H8" i="11" s="1"/>
  <c r="G12" i="8"/>
  <c r="G6" i="8"/>
  <c r="F72" i="9"/>
  <c r="E71" i="9"/>
  <c r="G8" i="8"/>
  <c r="G7" i="8"/>
  <c r="E67" i="9"/>
  <c r="G13" i="9" l="1"/>
  <c r="H11" i="11" s="1"/>
  <c r="G12" i="9"/>
  <c r="H10" i="11" s="1"/>
  <c r="J49" i="9"/>
  <c r="G14" i="9"/>
  <c r="G15" i="9"/>
  <c r="H13" i="11" s="1"/>
  <c r="G20" i="9"/>
  <c r="G18" i="9"/>
  <c r="G19" i="9"/>
  <c r="H17" i="11" s="1"/>
  <c r="G22" i="9"/>
  <c r="G17" i="9"/>
  <c r="H15" i="11" s="1"/>
  <c r="G50" i="9"/>
  <c r="G23" i="9"/>
  <c r="H21" i="11" s="1"/>
  <c r="G29" i="9"/>
  <c r="G16" i="9"/>
  <c r="H14" i="11" s="1"/>
  <c r="G21" i="9"/>
  <c r="G24" i="9"/>
  <c r="G45" i="9"/>
  <c r="G26" i="9"/>
  <c r="G27" i="9"/>
  <c r="G4" i="9"/>
  <c r="H2" i="11" s="1"/>
  <c r="J40" i="9"/>
  <c r="J52" i="9"/>
  <c r="J61" i="9"/>
  <c r="J47" i="9"/>
  <c r="J46" i="9"/>
  <c r="J59" i="9"/>
  <c r="J48" i="9"/>
  <c r="J43" i="9"/>
  <c r="J42" i="9"/>
  <c r="J51" i="9"/>
  <c r="J50" i="9"/>
  <c r="J41" i="9"/>
  <c r="G31" i="9"/>
  <c r="G49" i="9"/>
  <c r="G30" i="9"/>
  <c r="G33" i="9"/>
  <c r="H31" i="11" s="1"/>
  <c r="G28" i="9"/>
  <c r="G37" i="9"/>
  <c r="G32" i="9"/>
  <c r="H30" i="11" s="1"/>
  <c r="G54" i="9"/>
  <c r="G69" i="9"/>
  <c r="G60" i="9"/>
  <c r="G66" i="9"/>
  <c r="G57" i="9"/>
  <c r="H33" i="11" s="1"/>
  <c r="G46" i="9"/>
  <c r="G38" i="9"/>
  <c r="G71" i="9"/>
  <c r="G62" i="9"/>
  <c r="G67" i="9"/>
  <c r="G58" i="9"/>
  <c r="G39" i="9"/>
  <c r="G64" i="9"/>
  <c r="G55" i="9"/>
  <c r="G44" i="9"/>
  <c r="G61" i="9"/>
  <c r="G53" i="9"/>
  <c r="G72" i="9"/>
  <c r="G63" i="9"/>
  <c r="H38" i="11" s="1"/>
  <c r="G56" i="9"/>
  <c r="G59" i="9"/>
  <c r="G36" i="9"/>
  <c r="G41" i="9"/>
  <c r="G34" i="9"/>
  <c r="H32" i="11" s="1"/>
  <c r="G42" i="9"/>
  <c r="G35" i="9"/>
  <c r="G74" i="9"/>
  <c r="G27" i="11"/>
  <c r="I59" i="9"/>
  <c r="I75" i="9"/>
  <c r="G51" i="9"/>
  <c r="G29" i="11"/>
  <c r="G35" i="11"/>
  <c r="G15" i="8"/>
  <c r="I43" i="9"/>
  <c r="I70" i="9"/>
  <c r="I65" i="9"/>
  <c r="I10" i="9"/>
  <c r="J8" i="11" s="1"/>
  <c r="I74" i="9"/>
  <c r="I50" i="9"/>
  <c r="G65" i="9"/>
  <c r="G52" i="9"/>
  <c r="G48" i="9"/>
  <c r="G43" i="9"/>
  <c r="G70" i="9"/>
  <c r="I72" i="9"/>
  <c r="I48" i="9"/>
  <c r="I64" i="9"/>
  <c r="G13" i="8"/>
  <c r="G40" i="9"/>
  <c r="G47" i="9"/>
  <c r="I22" i="9"/>
  <c r="I11" i="9"/>
  <c r="J9" i="11" s="1"/>
  <c r="I13" i="9" l="1"/>
  <c r="J11" i="11" s="1"/>
  <c r="I12" i="9"/>
  <c r="J10" i="11" s="1"/>
  <c r="I26" i="9"/>
  <c r="I16" i="9"/>
  <c r="J14" i="11" s="1"/>
  <c r="I14" i="9"/>
  <c r="I15" i="9"/>
  <c r="I18" i="9"/>
  <c r="I17" i="9"/>
  <c r="J15" i="11" s="1"/>
  <c r="I21" i="9"/>
  <c r="I32" i="9"/>
  <c r="J30" i="11" s="1"/>
  <c r="I19" i="9"/>
  <c r="I23" i="9"/>
  <c r="J21" i="11" s="1"/>
  <c r="I25" i="9"/>
  <c r="J23" i="11" s="1"/>
  <c r="I20" i="9"/>
  <c r="I24" i="9"/>
  <c r="I27" i="9"/>
  <c r="I4" i="9"/>
  <c r="I55" i="9"/>
  <c r="I34" i="9"/>
  <c r="J32" i="11" s="1"/>
  <c r="I29" i="9"/>
  <c r="I53" i="9"/>
  <c r="I33" i="9"/>
  <c r="J31" i="11" s="1"/>
  <c r="I28" i="9"/>
  <c r="I47" i="9"/>
  <c r="I36" i="9"/>
  <c r="I31" i="9"/>
  <c r="I35" i="9"/>
  <c r="I30" i="9"/>
  <c r="I39" i="9"/>
  <c r="I54" i="9"/>
  <c r="I58" i="9"/>
  <c r="I52" i="9"/>
  <c r="I45" i="9"/>
  <c r="I38" i="9"/>
  <c r="I37" i="9"/>
  <c r="I44" i="9"/>
  <c r="I51" i="9"/>
  <c r="I57" i="9"/>
  <c r="I56" i="9"/>
  <c r="I63" i="9"/>
  <c r="I69" i="9"/>
  <c r="I60" i="9"/>
  <c r="I71" i="9"/>
  <c r="I62" i="9"/>
  <c r="I41" i="9"/>
  <c r="I42" i="9"/>
  <c r="I66" i="9"/>
  <c r="I61" i="9"/>
  <c r="I67" i="9"/>
  <c r="I46" i="9"/>
  <c r="I68" i="9"/>
  <c r="I40" i="9"/>
  <c r="I49" i="9"/>
  <c r="I73" i="9"/>
  <c r="D526" i="23"/>
  <c r="D619" i="23"/>
  <c r="D712" i="23"/>
  <c r="D402" i="23"/>
  <c r="D309" i="23"/>
  <c r="D681" i="23"/>
  <c r="D247" i="23"/>
  <c r="D650" i="23"/>
  <c r="D340" i="23"/>
  <c r="D177" i="23"/>
  <c r="D146" i="23"/>
  <c r="D115" i="23"/>
  <c r="D588" i="23"/>
  <c r="D208" i="23"/>
  <c r="D495" i="23"/>
  <c r="D557" i="23"/>
  <c r="D433" i="23"/>
  <c r="D278" i="23"/>
  <c r="D371" i="23"/>
  <c r="D84" i="23"/>
  <c r="D53" i="23"/>
  <c r="D464" i="23"/>
  <c r="D264" i="23"/>
  <c r="D233" i="23"/>
  <c r="D163" i="23"/>
  <c r="D419" i="23"/>
  <c r="D194" i="23"/>
  <c r="D574" i="23"/>
  <c r="D326" i="23"/>
  <c r="D667" i="23"/>
  <c r="D70" i="23"/>
  <c r="D388" i="23"/>
  <c r="D450" i="23"/>
  <c r="D225" i="23"/>
  <c r="D481" i="23"/>
  <c r="D357" i="23"/>
  <c r="D512" i="23"/>
  <c r="D101" i="23"/>
  <c r="D605" i="23"/>
  <c r="D132" i="23"/>
  <c r="D543" i="23"/>
  <c r="D698" i="23"/>
  <c r="D39" i="23"/>
  <c r="D636" i="23"/>
  <c r="D77" i="23"/>
  <c r="D271" i="23"/>
  <c r="D333" i="23"/>
  <c r="D643" i="23"/>
  <c r="D139" i="23"/>
  <c r="D108" i="23"/>
  <c r="D581" i="23"/>
  <c r="D519" i="23"/>
  <c r="D395" i="23"/>
  <c r="D550" i="23"/>
  <c r="D457" i="23"/>
  <c r="D170" i="23"/>
  <c r="D201" i="23"/>
  <c r="D302" i="23"/>
  <c r="D488" i="23"/>
  <c r="D240" i="23"/>
  <c r="D705" i="23"/>
  <c r="D426" i="23"/>
  <c r="D612" i="23"/>
  <c r="D364" i="23"/>
  <c r="D46" i="23"/>
  <c r="D674" i="23"/>
  <c r="D594" i="23"/>
  <c r="D563" i="23"/>
  <c r="D532" i="23"/>
  <c r="D253" i="23"/>
  <c r="D121" i="23"/>
  <c r="D408" i="23"/>
  <c r="D284" i="23"/>
  <c r="D183" i="23"/>
  <c r="D90" i="23"/>
  <c r="D439" i="23"/>
  <c r="D152" i="23"/>
  <c r="D625" i="23"/>
  <c r="D315" i="23"/>
  <c r="D470" i="23"/>
  <c r="D718" i="23"/>
  <c r="D656" i="23"/>
  <c r="D346" i="23"/>
  <c r="D501" i="23"/>
  <c r="D687" i="23"/>
  <c r="D377" i="23"/>
  <c r="D59" i="23"/>
  <c r="D214" i="23"/>
  <c r="D378" i="23"/>
  <c r="D471" i="23"/>
  <c r="D626" i="23"/>
  <c r="D533" i="23"/>
  <c r="D502" i="23"/>
  <c r="D595" i="23"/>
  <c r="D184" i="23"/>
  <c r="D688" i="23"/>
  <c r="D440" i="23"/>
  <c r="D91" i="23"/>
  <c r="D719" i="23"/>
  <c r="D285" i="23"/>
  <c r="D122" i="23"/>
  <c r="D215" i="23"/>
  <c r="D564" i="23"/>
  <c r="D153" i="23"/>
  <c r="D254" i="23"/>
  <c r="D316" i="23"/>
  <c r="D409" i="23"/>
  <c r="D347" i="23"/>
  <c r="D60" i="23"/>
  <c r="D657" i="23"/>
  <c r="D571" i="23"/>
  <c r="D222" i="23"/>
  <c r="D323" i="23"/>
  <c r="D509" i="23"/>
  <c r="D664" i="23"/>
  <c r="D261" i="23"/>
  <c r="D695" i="23"/>
  <c r="D633" i="23"/>
  <c r="D354" i="23"/>
  <c r="D129" i="23"/>
  <c r="D98" i="23"/>
  <c r="D385" i="23"/>
  <c r="D230" i="23"/>
  <c r="D478" i="23"/>
  <c r="D602" i="23"/>
  <c r="D67" i="23"/>
  <c r="D540" i="23"/>
  <c r="D447" i="23"/>
  <c r="D416" i="23"/>
  <c r="D160" i="23"/>
  <c r="D191" i="23"/>
  <c r="D36" i="23"/>
  <c r="D292" i="23"/>
  <c r="D531" i="23"/>
  <c r="D407" i="23"/>
  <c r="D717" i="23"/>
  <c r="D345" i="23"/>
  <c r="D213" i="23"/>
  <c r="D438" i="23"/>
  <c r="D469" i="23"/>
  <c r="D593" i="23"/>
  <c r="D686" i="23"/>
  <c r="D120" i="23"/>
  <c r="D376" i="23"/>
  <c r="D624" i="23"/>
  <c r="D500" i="23"/>
  <c r="D182" i="23"/>
  <c r="D283" i="23"/>
  <c r="D252" i="23"/>
  <c r="D314" i="23"/>
  <c r="D655" i="23"/>
  <c r="D562" i="23"/>
  <c r="D151" i="23"/>
  <c r="D58" i="23"/>
  <c r="D89" i="23"/>
  <c r="D363" i="23"/>
  <c r="D107" i="23"/>
  <c r="D704" i="23"/>
  <c r="D549" i="23"/>
  <c r="D138" i="23"/>
  <c r="D456" i="23"/>
  <c r="D518" i="23"/>
  <c r="D425" i="23"/>
  <c r="D169" i="23"/>
  <c r="D239" i="23"/>
  <c r="D642" i="23"/>
  <c r="D611" i="23"/>
  <c r="D394" i="23"/>
  <c r="D76" i="23"/>
  <c r="D487" i="23"/>
  <c r="D332" i="23"/>
  <c r="D301" i="23"/>
  <c r="D200" i="23"/>
  <c r="D673" i="23"/>
  <c r="D270" i="23"/>
  <c r="D45" i="23"/>
  <c r="D580" i="23"/>
  <c r="D690" i="23"/>
  <c r="D535" i="23"/>
  <c r="D566" i="23"/>
  <c r="D473" i="23"/>
  <c r="D287" i="23"/>
  <c r="D628" i="23"/>
  <c r="D186" i="23"/>
  <c r="D256" i="23"/>
  <c r="D380" i="23"/>
  <c r="D442" i="23"/>
  <c r="D318" i="23"/>
  <c r="D155" i="23"/>
  <c r="D411" i="23"/>
  <c r="D597" i="23"/>
  <c r="D659" i="23"/>
  <c r="D93" i="23"/>
  <c r="D124" i="23"/>
  <c r="D504" i="23"/>
  <c r="D349" i="23"/>
  <c r="D721" i="23"/>
  <c r="D62" i="23"/>
  <c r="D217" i="23"/>
  <c r="D428" i="23"/>
  <c r="D583" i="23"/>
  <c r="D707" i="23"/>
  <c r="D48" i="23"/>
  <c r="D141" i="23"/>
  <c r="D676" i="23"/>
  <c r="D552" i="23"/>
  <c r="D366" i="23"/>
  <c r="D459" i="23"/>
  <c r="D397" i="23"/>
  <c r="D79" i="23"/>
  <c r="D203" i="23"/>
  <c r="D521" i="23"/>
  <c r="D273" i="23"/>
  <c r="D645" i="23"/>
  <c r="D110" i="23"/>
  <c r="D242" i="23"/>
  <c r="D172" i="23"/>
  <c r="D614" i="23"/>
  <c r="D490" i="23"/>
  <c r="D304" i="23"/>
  <c r="D335" i="23"/>
  <c r="D234" i="23"/>
  <c r="D327" i="23"/>
  <c r="D637" i="23"/>
  <c r="D420" i="23"/>
  <c r="D164" i="23"/>
  <c r="D133" i="23"/>
  <c r="D40" i="23"/>
  <c r="D358" i="23"/>
  <c r="D71" i="23"/>
  <c r="D389" i="23"/>
  <c r="D606" i="23"/>
  <c r="D668" i="23"/>
  <c r="D195" i="23"/>
  <c r="D102" i="23"/>
  <c r="D482" i="23"/>
  <c r="D513" i="23"/>
  <c r="D699" i="23"/>
  <c r="D265" i="23"/>
  <c r="D544" i="23"/>
  <c r="D451" i="23"/>
  <c r="D296" i="23"/>
  <c r="D575" i="23"/>
  <c r="D226" i="23"/>
  <c r="D171" i="23"/>
  <c r="D644" i="23"/>
  <c r="D427" i="23"/>
  <c r="D551" i="23"/>
  <c r="D78" i="23"/>
  <c r="D334" i="23"/>
  <c r="D272" i="23"/>
  <c r="D140" i="23"/>
  <c r="D109" i="23"/>
  <c r="D458" i="23"/>
  <c r="D202" i="23"/>
  <c r="D489" i="23"/>
  <c r="D365" i="23"/>
  <c r="D396" i="23"/>
  <c r="D241" i="23"/>
  <c r="D613" i="23"/>
  <c r="D706" i="23"/>
  <c r="D47" i="23"/>
  <c r="D582" i="23"/>
  <c r="D675" i="23"/>
  <c r="D303" i="23"/>
  <c r="D520" i="23"/>
  <c r="D603" i="23"/>
  <c r="D448" i="23"/>
  <c r="D355" i="23"/>
  <c r="D324" i="23"/>
  <c r="D130" i="23"/>
  <c r="D665" i="23"/>
  <c r="D634" i="23"/>
  <c r="D192" i="23"/>
  <c r="D293" i="23"/>
  <c r="D223" i="23"/>
  <c r="D510" i="23"/>
  <c r="D572" i="23"/>
  <c r="D99" i="23"/>
  <c r="D386" i="23"/>
  <c r="D37" i="23"/>
  <c r="D161" i="23"/>
  <c r="D479" i="23"/>
  <c r="D262" i="23"/>
  <c r="D417" i="23"/>
  <c r="D541" i="23"/>
  <c r="D696" i="23"/>
  <c r="D68" i="23"/>
  <c r="D231" i="23"/>
  <c r="D362" i="23"/>
  <c r="D75" i="23"/>
  <c r="D106" i="23"/>
  <c r="D455" i="23"/>
  <c r="D137" i="23"/>
  <c r="D168" i="23"/>
  <c r="D486" i="23"/>
  <c r="D269" i="23"/>
  <c r="D517" i="23"/>
  <c r="D331" i="23"/>
  <c r="D703" i="23"/>
  <c r="D672" i="23"/>
  <c r="D610" i="23"/>
  <c r="D548" i="23"/>
  <c r="D424" i="23"/>
  <c r="D300" i="23"/>
  <c r="D393" i="23"/>
  <c r="D199" i="23"/>
  <c r="D238" i="23"/>
  <c r="D641" i="23"/>
  <c r="D579" i="23"/>
  <c r="D44" i="23"/>
  <c r="D211" i="23"/>
  <c r="D312" i="23"/>
  <c r="D250" i="23"/>
  <c r="D149" i="23"/>
  <c r="D405" i="23"/>
  <c r="D180" i="23"/>
  <c r="D498" i="23"/>
  <c r="D684" i="23"/>
  <c r="D622" i="23"/>
  <c r="D281" i="23"/>
  <c r="D715" i="23"/>
  <c r="D529" i="23"/>
  <c r="D560" i="23"/>
  <c r="D87" i="23"/>
  <c r="D374" i="23"/>
  <c r="D653" i="23"/>
  <c r="D56" i="23"/>
  <c r="D343" i="23"/>
  <c r="D436" i="23"/>
  <c r="D467" i="23"/>
  <c r="D591" i="23"/>
  <c r="D118" i="23"/>
  <c r="D279" i="23"/>
  <c r="D248" i="23"/>
  <c r="D651" i="23"/>
  <c r="D589" i="23"/>
  <c r="D54" i="23"/>
  <c r="D558" i="23"/>
  <c r="D434" i="23"/>
  <c r="D527" i="23"/>
  <c r="D147" i="23"/>
  <c r="D682" i="23"/>
  <c r="D620" i="23"/>
  <c r="D209" i="23"/>
  <c r="D713" i="23"/>
  <c r="D496" i="23"/>
  <c r="D465" i="23"/>
  <c r="D341" i="23"/>
  <c r="D85" i="23"/>
  <c r="D116" i="23"/>
  <c r="D403" i="23"/>
  <c r="D372" i="23"/>
  <c r="D310" i="23"/>
  <c r="D178" i="23"/>
  <c r="D683" i="23"/>
  <c r="D466" i="23"/>
  <c r="D435" i="23"/>
  <c r="D652" i="23"/>
  <c r="D249" i="23"/>
  <c r="D497" i="23"/>
  <c r="D373" i="23"/>
  <c r="D117" i="23"/>
  <c r="D86" i="23"/>
  <c r="D280" i="23"/>
  <c r="D714" i="23"/>
  <c r="D179" i="23"/>
  <c r="D210" i="23"/>
  <c r="D621" i="23"/>
  <c r="D55" i="23"/>
  <c r="D311" i="23"/>
  <c r="D559" i="23"/>
  <c r="D148" i="23"/>
  <c r="D528" i="23"/>
  <c r="D342" i="23"/>
  <c r="D590" i="23"/>
  <c r="D404" i="23"/>
  <c r="D638" i="23"/>
  <c r="D227" i="23"/>
  <c r="D134" i="23"/>
  <c r="D514" i="23"/>
  <c r="D421" i="23"/>
  <c r="D359" i="23"/>
  <c r="D452" i="23"/>
  <c r="D483" i="23"/>
  <c r="D235" i="23"/>
  <c r="D103" i="23"/>
  <c r="D196" i="23"/>
  <c r="D545" i="23"/>
  <c r="D297" i="23"/>
  <c r="D390" i="23"/>
  <c r="D266" i="23"/>
  <c r="D700" i="23"/>
  <c r="D328" i="23"/>
  <c r="D607" i="23"/>
  <c r="D165" i="23"/>
  <c r="D669" i="23"/>
  <c r="D72" i="23"/>
  <c r="D576" i="23"/>
  <c r="D41" i="23"/>
  <c r="D596" i="23"/>
  <c r="D185" i="23"/>
  <c r="D348" i="23"/>
  <c r="D92" i="23"/>
  <c r="D627" i="23"/>
  <c r="D472" i="23"/>
  <c r="D534" i="23"/>
  <c r="D286" i="23"/>
  <c r="D503" i="23"/>
  <c r="D410" i="23"/>
  <c r="D154" i="23"/>
  <c r="D658" i="23"/>
  <c r="D379" i="23"/>
  <c r="D441" i="23"/>
  <c r="D255" i="23"/>
  <c r="D123" i="23"/>
  <c r="D720" i="23"/>
  <c r="D216" i="23"/>
  <c r="D565" i="23"/>
  <c r="D689" i="23"/>
  <c r="D317" i="23"/>
  <c r="D61" i="23"/>
  <c r="D81" i="23"/>
  <c r="D205" i="23"/>
  <c r="D709" i="23"/>
  <c r="D399" i="23"/>
  <c r="D523" i="23"/>
  <c r="D174" i="23"/>
  <c r="D306" i="23"/>
  <c r="D430" i="23"/>
  <c r="D368" i="23"/>
  <c r="D337" i="23"/>
  <c r="D616" i="23"/>
  <c r="D647" i="23"/>
  <c r="D50" i="23"/>
  <c r="D112" i="23"/>
  <c r="D678" i="23"/>
  <c r="D143" i="23"/>
  <c r="D275" i="23"/>
  <c r="D244" i="23"/>
  <c r="D492" i="23"/>
  <c r="D554" i="23"/>
  <c r="D585" i="23"/>
  <c r="D461" i="23"/>
  <c r="D350" i="23"/>
  <c r="D187" i="23"/>
  <c r="D722" i="23"/>
  <c r="D218" i="23"/>
  <c r="D443" i="23"/>
  <c r="D412" i="23"/>
  <c r="D474" i="23"/>
  <c r="D63" i="23"/>
  <c r="D691" i="23"/>
  <c r="D319" i="23"/>
  <c r="D567" i="23"/>
  <c r="D505" i="23"/>
  <c r="D94" i="23"/>
  <c r="D125" i="23"/>
  <c r="D629" i="23"/>
  <c r="D381" i="23"/>
  <c r="D536" i="23"/>
  <c r="D288" i="23"/>
  <c r="D257" i="23"/>
  <c r="D156" i="23"/>
  <c r="D598" i="23"/>
  <c r="D660" i="23"/>
  <c r="D422" i="23"/>
  <c r="D453" i="23"/>
  <c r="D104" i="23"/>
  <c r="D546" i="23"/>
  <c r="D639" i="23"/>
  <c r="D236" i="23"/>
  <c r="D515" i="23"/>
  <c r="D608" i="23"/>
  <c r="D267" i="23"/>
  <c r="D670" i="23"/>
  <c r="D701" i="23"/>
  <c r="D360" i="23"/>
  <c r="D73" i="23"/>
  <c r="D329" i="23"/>
  <c r="D298" i="23"/>
  <c r="D197" i="23"/>
  <c r="D135" i="23"/>
  <c r="D42" i="23"/>
  <c r="D166" i="23"/>
  <c r="D391" i="23"/>
  <c r="D577" i="23"/>
  <c r="D484" i="23"/>
  <c r="D431" i="23"/>
  <c r="D276" i="23"/>
  <c r="D245" i="23"/>
  <c r="D51" i="23"/>
  <c r="D369" i="23"/>
  <c r="D144" i="23"/>
  <c r="D679" i="23"/>
  <c r="D648" i="23"/>
  <c r="D555" i="23"/>
  <c r="D524" i="23"/>
  <c r="D462" i="23"/>
  <c r="D175" i="23"/>
  <c r="D82" i="23"/>
  <c r="D493" i="23"/>
  <c r="D400" i="23"/>
  <c r="D338" i="23"/>
  <c r="D113" i="23"/>
  <c r="D206" i="23"/>
  <c r="D307" i="23"/>
  <c r="D710" i="23"/>
  <c r="D586" i="23"/>
  <c r="D617" i="23"/>
  <c r="D100" i="23"/>
  <c r="D542" i="23"/>
  <c r="D38" i="23"/>
  <c r="D604" i="23"/>
  <c r="D635" i="23"/>
  <c r="D449" i="23"/>
  <c r="D666" i="23"/>
  <c r="D356" i="23"/>
  <c r="D131" i="23"/>
  <c r="D193" i="23"/>
  <c r="D325" i="23"/>
  <c r="D69" i="23"/>
  <c r="D480" i="23"/>
  <c r="D697" i="23"/>
  <c r="D418" i="23"/>
  <c r="D511" i="23"/>
  <c r="D263" i="23"/>
  <c r="D162" i="23"/>
  <c r="D224" i="23"/>
  <c r="D294" i="23"/>
  <c r="D387" i="23"/>
  <c r="D573" i="23"/>
  <c r="D232" i="23"/>
  <c r="D460" i="23"/>
  <c r="D80" i="23"/>
  <c r="D429" i="23"/>
  <c r="D305" i="23"/>
  <c r="D111" i="23"/>
  <c r="D204" i="23"/>
  <c r="D142" i="23"/>
  <c r="D615" i="23"/>
  <c r="D708" i="23"/>
  <c r="D646" i="23"/>
  <c r="D491" i="23"/>
  <c r="D398" i="23"/>
  <c r="D553" i="23"/>
  <c r="D336" i="23"/>
  <c r="D274" i="23"/>
  <c r="D173" i="23"/>
  <c r="D677" i="23"/>
  <c r="D243" i="23"/>
  <c r="D49" i="23"/>
  <c r="D367" i="23"/>
  <c r="D584" i="23"/>
  <c r="D522" i="23"/>
  <c r="D716" i="23"/>
  <c r="D623" i="23"/>
  <c r="D282" i="23"/>
  <c r="D119" i="23"/>
  <c r="D344" i="23"/>
  <c r="D212" i="23"/>
  <c r="D150" i="23"/>
  <c r="D685" i="23"/>
  <c r="D561" i="23"/>
  <c r="D530" i="23"/>
  <c r="D313" i="23"/>
  <c r="D406" i="23"/>
  <c r="D654" i="23"/>
  <c r="D57" i="23"/>
  <c r="D468" i="23"/>
  <c r="D375" i="23"/>
  <c r="D251" i="23"/>
  <c r="D437" i="23"/>
  <c r="D181" i="23"/>
  <c r="D88" i="23"/>
  <c r="D592" i="23"/>
  <c r="D499" i="23"/>
  <c r="D475" i="23"/>
  <c r="D537" i="23"/>
  <c r="D320" i="23"/>
  <c r="D64" i="23"/>
  <c r="D289" i="23"/>
  <c r="D95" i="23"/>
  <c r="D157" i="23"/>
  <c r="D126" i="23"/>
  <c r="D568" i="23"/>
  <c r="D351" i="23"/>
  <c r="D506" i="23"/>
  <c r="D444" i="23"/>
  <c r="D630" i="23"/>
  <c r="D692" i="23"/>
  <c r="D188" i="23"/>
  <c r="D258" i="23"/>
  <c r="D413" i="23"/>
  <c r="D661" i="23"/>
  <c r="D382" i="23"/>
  <c r="D723" i="23"/>
  <c r="D599" i="23"/>
  <c r="D219" i="23"/>
  <c r="D167" i="23"/>
  <c r="D516" i="23"/>
  <c r="D547" i="23"/>
  <c r="D423" i="23"/>
  <c r="D671" i="23"/>
  <c r="D485" i="23"/>
  <c r="D609" i="23"/>
  <c r="D454" i="23"/>
  <c r="D361" i="23"/>
  <c r="D237" i="23"/>
  <c r="D105" i="23"/>
  <c r="D330" i="23"/>
  <c r="D268" i="23"/>
  <c r="D299" i="23"/>
  <c r="D136" i="23"/>
  <c r="D198" i="23"/>
  <c r="D74" i="23"/>
  <c r="D43" i="23"/>
  <c r="D640" i="23"/>
  <c r="D392" i="23"/>
  <c r="D578" i="23"/>
  <c r="D702" i="23"/>
  <c r="D618" i="23"/>
  <c r="D277" i="23"/>
  <c r="D463" i="23"/>
  <c r="D207" i="23"/>
  <c r="D339" i="23"/>
  <c r="D114" i="23"/>
  <c r="D432" i="23"/>
  <c r="D401" i="23"/>
  <c r="D680" i="23"/>
  <c r="D525" i="23"/>
  <c r="D711" i="23"/>
  <c r="D308" i="23"/>
  <c r="D494" i="23"/>
  <c r="D370" i="23"/>
  <c r="D556" i="23"/>
  <c r="D52" i="23"/>
  <c r="D145" i="23"/>
  <c r="D649" i="23"/>
  <c r="D246" i="23"/>
  <c r="D83" i="23"/>
  <c r="D587" i="23"/>
  <c r="D176" i="23"/>
  <c r="D445" i="23"/>
  <c r="D569" i="23"/>
  <c r="D414" i="23"/>
  <c r="D507" i="23"/>
  <c r="D34" i="23"/>
  <c r="D631" i="23"/>
  <c r="D662" i="23"/>
  <c r="D383" i="23"/>
  <c r="D127" i="23"/>
  <c r="D158" i="23"/>
  <c r="D189" i="23"/>
  <c r="D321" i="23"/>
  <c r="D259" i="23"/>
  <c r="D96" i="23"/>
  <c r="D538" i="23"/>
  <c r="D220" i="23"/>
  <c r="D476" i="23"/>
  <c r="D228" i="23"/>
  <c r="D352" i="23"/>
  <c r="D600" i="23"/>
  <c r="D693" i="23"/>
  <c r="D290" i="23"/>
  <c r="D65" i="23"/>
  <c r="D260" i="23"/>
  <c r="D97" i="23"/>
  <c r="D539" i="23"/>
  <c r="D159" i="23"/>
  <c r="D632" i="23"/>
  <c r="D477" i="23"/>
  <c r="D384" i="23"/>
  <c r="D570" i="23"/>
  <c r="D128" i="23"/>
  <c r="D322" i="23"/>
  <c r="D221" i="23"/>
  <c r="D601" i="23"/>
  <c r="D35" i="23"/>
  <c r="D229" i="23"/>
  <c r="D694" i="23"/>
  <c r="D190" i="23"/>
  <c r="D508" i="23"/>
  <c r="D66" i="23"/>
  <c r="D415" i="23"/>
  <c r="D663" i="23"/>
  <c r="D446" i="23"/>
  <c r="D291" i="23"/>
  <c r="D353" i="23"/>
</calcChain>
</file>

<file path=xl/comments1.xml><?xml version="1.0" encoding="utf-8"?>
<comments xmlns="http://schemas.openxmlformats.org/spreadsheetml/2006/main">
  <authors>
    <author>Admin</author>
  </authors>
  <commentList>
    <comment ref="C28" authorId="0" shapeId="0">
      <text>
        <r>
          <rPr>
            <b/>
            <sz val="9"/>
            <color indexed="81"/>
            <rFont val="Tahoma"/>
            <family val="2"/>
          </rPr>
          <t>Admin:</t>
        </r>
        <r>
          <rPr>
            <sz val="9"/>
            <color indexed="81"/>
            <rFont val="Tahoma"/>
            <family val="2"/>
          </rPr>
          <t xml:space="preserve">
Nghỉ việc từ 09/08/2023
</t>
        </r>
      </text>
    </comment>
  </commentList>
</comments>
</file>

<file path=xl/sharedStrings.xml><?xml version="1.0" encoding="utf-8"?>
<sst xmlns="http://schemas.openxmlformats.org/spreadsheetml/2006/main" count="13695" uniqueCount="1806">
  <si>
    <t xml:space="preserve">Họ và tên </t>
  </si>
  <si>
    <t>A</t>
  </si>
  <si>
    <t>B</t>
  </si>
  <si>
    <t>C</t>
  </si>
  <si>
    <t>Tổng cộng</t>
  </si>
  <si>
    <t>Người lập</t>
  </si>
  <si>
    <t>Thực lĩnh</t>
  </si>
  <si>
    <t>Ký nhận</t>
  </si>
  <si>
    <t>Tháng</t>
  </si>
  <si>
    <t>Năm</t>
  </si>
  <si>
    <t>Tên Cty</t>
  </si>
  <si>
    <t>Địa chỉ</t>
  </si>
  <si>
    <t>BẢNG CHẤM CÔNG</t>
  </si>
  <si>
    <t>năm</t>
  </si>
  <si>
    <t>STT</t>
  </si>
  <si>
    <t xml:space="preserve">Họ và Tên </t>
  </si>
  <si>
    <t>Người lập biểu</t>
  </si>
  <si>
    <t>Giám đốc</t>
  </si>
  <si>
    <t>T1</t>
  </si>
  <si>
    <t>T2</t>
  </si>
  <si>
    <t>T3</t>
  </si>
  <si>
    <t>T4</t>
  </si>
  <si>
    <t>T5</t>
  </si>
  <si>
    <t>T6</t>
  </si>
  <si>
    <t>T7</t>
  </si>
  <si>
    <t>T8</t>
  </si>
  <si>
    <t>T9</t>
  </si>
  <si>
    <t>T10</t>
  </si>
  <si>
    <t>T11</t>
  </si>
  <si>
    <t>T12</t>
  </si>
  <si>
    <t>Họ và tên</t>
  </si>
  <si>
    <t>vp1</t>
  </si>
  <si>
    <t>vp2</t>
  </si>
  <si>
    <t>vp3</t>
  </si>
  <si>
    <t>vp4</t>
  </si>
  <si>
    <t>vp5</t>
  </si>
  <si>
    <t>vp6</t>
  </si>
  <si>
    <t>vp7</t>
  </si>
  <si>
    <t>vp8</t>
  </si>
  <si>
    <t>vp9</t>
  </si>
  <si>
    <t>vp10</t>
  </si>
  <si>
    <t>vp11</t>
  </si>
  <si>
    <t>vp12</t>
  </si>
  <si>
    <t>vp13</t>
  </si>
  <si>
    <t>vp14</t>
  </si>
  <si>
    <t>sx1</t>
  </si>
  <si>
    <t>sx2</t>
  </si>
  <si>
    <t>sx3</t>
  </si>
  <si>
    <t>sx4</t>
  </si>
  <si>
    <t>sx5</t>
  </si>
  <si>
    <t>sx6</t>
  </si>
  <si>
    <t>sx7</t>
  </si>
  <si>
    <t>sx8</t>
  </si>
  <si>
    <t>sx9</t>
  </si>
  <si>
    <t>sx10</t>
  </si>
  <si>
    <t>sx11</t>
  </si>
  <si>
    <t>sx12</t>
  </si>
  <si>
    <t>sx13</t>
  </si>
  <si>
    <t>sx14</t>
  </si>
  <si>
    <t>sx15</t>
  </si>
  <si>
    <t>sx16</t>
  </si>
  <si>
    <t>sx</t>
  </si>
  <si>
    <t>vp</t>
  </si>
  <si>
    <t>vp15</t>
  </si>
  <si>
    <t>Chức vụ</t>
  </si>
  <si>
    <t>vp16</t>
  </si>
  <si>
    <t>vp17</t>
  </si>
  <si>
    <t>sx17</t>
  </si>
  <si>
    <t>sx18</t>
  </si>
  <si>
    <t>sx19</t>
  </si>
  <si>
    <t>sx20</t>
  </si>
  <si>
    <t>sx21</t>
  </si>
  <si>
    <t>Số ngày công</t>
  </si>
  <si>
    <t>BHXH</t>
  </si>
  <si>
    <t>BHYT</t>
  </si>
  <si>
    <t>BHTN</t>
  </si>
  <si>
    <t>Ăn ca</t>
  </si>
  <si>
    <t>Mã</t>
  </si>
  <si>
    <t>NV1</t>
  </si>
  <si>
    <t>NV2</t>
  </si>
  <si>
    <t>NV3</t>
  </si>
  <si>
    <t>NV4</t>
  </si>
  <si>
    <t>NV5</t>
  </si>
  <si>
    <t>NV6</t>
  </si>
  <si>
    <t>NV7</t>
  </si>
  <si>
    <t>NV8</t>
  </si>
  <si>
    <t>NV9</t>
  </si>
  <si>
    <t>NV10</t>
  </si>
  <si>
    <t>NV11</t>
  </si>
  <si>
    <t>NV12</t>
  </si>
  <si>
    <t>NV13</t>
  </si>
  <si>
    <t>NV14</t>
  </si>
  <si>
    <t>NV15</t>
  </si>
  <si>
    <t>NV16</t>
  </si>
  <si>
    <t>NV17</t>
  </si>
  <si>
    <t>NV18</t>
  </si>
  <si>
    <t>NV19</t>
  </si>
  <si>
    <t>NV20</t>
  </si>
  <si>
    <t>NV21</t>
  </si>
  <si>
    <t>NV22</t>
  </si>
  <si>
    <t>NV23</t>
  </si>
  <si>
    <t>NV24</t>
  </si>
  <si>
    <t>NV25</t>
  </si>
  <si>
    <t>NV26</t>
  </si>
  <si>
    <t>NV27</t>
  </si>
  <si>
    <t>NV28</t>
  </si>
  <si>
    <t>NV29</t>
  </si>
  <si>
    <t>NV30</t>
  </si>
  <si>
    <t>NV31</t>
  </si>
  <si>
    <t>NV32</t>
  </si>
  <si>
    <t>NV33</t>
  </si>
  <si>
    <t>NV34</t>
  </si>
  <si>
    <t>NV35</t>
  </si>
  <si>
    <t>NV36</t>
  </si>
  <si>
    <t>NV37</t>
  </si>
  <si>
    <t>NV38</t>
  </si>
  <si>
    <t>NV39</t>
  </si>
  <si>
    <t>NV40</t>
  </si>
  <si>
    <t>NV41</t>
  </si>
  <si>
    <t>NV42</t>
  </si>
  <si>
    <t>NV43</t>
  </si>
  <si>
    <t>NV44</t>
  </si>
  <si>
    <t>NV45</t>
  </si>
  <si>
    <t>NV46</t>
  </si>
  <si>
    <t>NV47</t>
  </si>
  <si>
    <t>NV48</t>
  </si>
  <si>
    <t>NV49</t>
  </si>
  <si>
    <t>NV50</t>
  </si>
  <si>
    <t>NV51</t>
  </si>
  <si>
    <t>NV52</t>
  </si>
  <si>
    <t>NV53</t>
  </si>
  <si>
    <t>NV54</t>
  </si>
  <si>
    <t>NV55</t>
  </si>
  <si>
    <t>NV56</t>
  </si>
  <si>
    <t>NV57</t>
  </si>
  <si>
    <t>NV58</t>
  </si>
  <si>
    <t>NV59</t>
  </si>
  <si>
    <t>NV60</t>
  </si>
  <si>
    <t>NV61</t>
  </si>
  <si>
    <t>NV62</t>
  </si>
  <si>
    <t>NV63</t>
  </si>
  <si>
    <t>NV64</t>
  </si>
  <si>
    <t>NV65</t>
  </si>
  <si>
    <t>NV66</t>
  </si>
  <si>
    <t>NV67</t>
  </si>
  <si>
    <t>NV68</t>
  </si>
  <si>
    <t>NV69</t>
  </si>
  <si>
    <t>NV70</t>
  </si>
  <si>
    <t>NV71</t>
  </si>
  <si>
    <t>NV72</t>
  </si>
  <si>
    <t>NV73</t>
  </si>
  <si>
    <t>NV74</t>
  </si>
  <si>
    <t>NV75</t>
  </si>
  <si>
    <t>NV76</t>
  </si>
  <si>
    <t>NV77</t>
  </si>
  <si>
    <t>NV78</t>
  </si>
  <si>
    <t>NV79</t>
  </si>
  <si>
    <t>NV80</t>
  </si>
  <si>
    <t>NV81</t>
  </si>
  <si>
    <t>NV82</t>
  </si>
  <si>
    <t>NV83</t>
  </si>
  <si>
    <t>NV84</t>
  </si>
  <si>
    <t>NV85</t>
  </si>
  <si>
    <t>NV86</t>
  </si>
  <si>
    <t>NV87</t>
  </si>
  <si>
    <t>NV88</t>
  </si>
  <si>
    <t>NV89</t>
  </si>
  <si>
    <t>NV90</t>
  </si>
  <si>
    <t>NV91</t>
  </si>
  <si>
    <t>NV92</t>
  </si>
  <si>
    <t>NV93</t>
  </si>
  <si>
    <t>Thành tiền</t>
  </si>
  <si>
    <t>BH</t>
  </si>
  <si>
    <t>Giám Đốc</t>
  </si>
  <si>
    <t>Ngày ghi sổ</t>
  </si>
  <si>
    <t>Số HĐ</t>
  </si>
  <si>
    <t>Diễn giải</t>
  </si>
  <si>
    <t>TK ghi có</t>
  </si>
  <si>
    <t>TK ghi nợ</t>
  </si>
  <si>
    <t>Số lượng PS</t>
  </si>
  <si>
    <t>Số tiền PS</t>
  </si>
  <si>
    <t>Tổng thu nhập chịu thuế</t>
  </si>
  <si>
    <t>CỘNG HÒA XÃ HỘI CHỦ NGHĨA VIỆT NAM
Độc Lập  - Tự Do – Hạnh Phúc</t>
  </si>
  <si>
    <t>------------oOo--------------</t>
  </si>
  <si>
    <t>-------------------------</t>
  </si>
  <si>
    <t>HỢP ĐỒNG LAO ĐỘNG</t>
  </si>
  <si>
    <t>(Ban hành kèm theo TT số 21/2003/TT - BLĐTBXH ngày 22/09/2003 của Bộ Lao Động - Thương binh và Xã Hội)</t>
  </si>
  <si>
    <t>Chức vụ :</t>
  </si>
  <si>
    <t>Đại diện cho :</t>
  </si>
  <si>
    <t>Địa chỉ:</t>
  </si>
  <si>
    <t>Nguyên Quán :</t>
  </si>
  <si>
    <t>Số CMND:</t>
  </si>
  <si>
    <t>Cấp tại :</t>
  </si>
  <si>
    <t xml:space="preserve">Sinh ngày : </t>
  </si>
  <si>
    <t>Số sổ lao động nếu có :</t>
  </si>
  <si>
    <t>Cấp ngày:</t>
  </si>
  <si>
    <t>Tại</t>
  </si>
  <si>
    <t>Thỏa thuận ký kết hợp đồng lao động và cam kết làm đúng những thỏa thuận sau đây:</t>
  </si>
  <si>
    <r>
      <t>Điều 1.</t>
    </r>
    <r>
      <rPr>
        <sz val="13"/>
        <color theme="1"/>
        <rFont val="Times New Roman"/>
        <family val="1"/>
      </rPr>
      <t xml:space="preserve"> </t>
    </r>
    <r>
      <rPr>
        <b/>
        <sz val="13"/>
        <color theme="1"/>
        <rFont val="Times New Roman"/>
        <family val="1"/>
      </rPr>
      <t>Thời hạn và công việc hợp đồng:</t>
    </r>
  </si>
  <si>
    <t>- Loại hợp đồng lao động: 12 tháng từ 01/01/2014 đến 01/12/2014</t>
  </si>
  <si>
    <t>- Chức danh chuyên môn:</t>
  </si>
  <si>
    <t>- Chức vụ (nếu có):</t>
  </si>
  <si>
    <t>- Công việc phải làm:  Chịu trách nhiệm giải quyết những công việc được giao.</t>
  </si>
  <si>
    <r>
      <t>Điều 2.</t>
    </r>
    <r>
      <rPr>
        <sz val="13"/>
        <color theme="1"/>
        <rFont val="Times New Roman"/>
        <family val="1"/>
      </rPr>
      <t xml:space="preserve"> </t>
    </r>
    <r>
      <rPr>
        <b/>
        <sz val="13"/>
        <color theme="1"/>
        <rFont val="Times New Roman"/>
        <family val="1"/>
      </rPr>
      <t>Chế độ làm việc:</t>
    </r>
  </si>
  <si>
    <r>
      <t>- Thời gian làm việc</t>
    </r>
    <r>
      <rPr>
        <b/>
        <sz val="13"/>
        <color theme="1"/>
        <rFont val="Times New Roman"/>
        <family val="1"/>
      </rPr>
      <t xml:space="preserve">:                   </t>
    </r>
  </si>
  <si>
    <t>8 giờ/ngày, 6 ngày/tuần</t>
  </si>
  <si>
    <t>Sáng từ 8h đến 12h, chiều từ 1h00 đến 5h00</t>
  </si>
  <si>
    <t>- Nếu phát sinh làm thêm giờ thì được hưởng phụ cấp theo chế độ của Công ty</t>
  </si>
  <si>
    <t>- Được cấp phát những dụng cụ làm việc gồm: các công cụ , thiết bị liên quan đến công việc, chuyên môn</t>
  </si>
  <si>
    <r>
      <t>Điều 3.</t>
    </r>
    <r>
      <rPr>
        <b/>
        <sz val="13"/>
        <color theme="1"/>
        <rFont val="Times New Roman"/>
        <family val="1"/>
      </rPr>
      <t>Nghĩa vụ và quyền lợi của người lao động:</t>
    </r>
  </si>
  <si>
    <t>1. Quyền lợi:</t>
  </si>
  <si>
    <t>- Phương tiện đi lại làm việc:</t>
  </si>
  <si>
    <t xml:space="preserve">- Hình thức trả lương: </t>
  </si>
  <si>
    <t xml:space="preserve">- Chế độ nâng lương: </t>
  </si>
  <si>
    <t>- Được trang bị bảo hộ lao động gồm:</t>
  </si>
  <si>
    <t>- Chế độ nghỉ:</t>
  </si>
  <si>
    <t>Theo quy định của công ty</t>
  </si>
  <si>
    <t>Theo quy định hiện hành của nhà nước và công ty</t>
  </si>
  <si>
    <t>- Bảo hiểm xã hội và bảo hiểm y tế:</t>
  </si>
  <si>
    <t>- Chế độ đào tạo:</t>
  </si>
  <si>
    <t>- Những thỏa thuận khác: Người lao động làm việc tại công ty sẽ được hưởng tháng lương thứ 13, được đi tham quan du lịch…theo quyết định của Giám đốc công ty</t>
  </si>
  <si>
    <t>2. Nghĩa vụ :</t>
  </si>
  <si>
    <t>- Hoàn thành những cam kết đã ghi trong hợp đồng lao động.</t>
  </si>
  <si>
    <t>- Chấp hành lệnh điều hành sản xuất- kinh doanh, nội quy kỷ luật lao động, an toàn lao động…</t>
  </si>
  <si>
    <t>- Bồi thường vi phạm vật chất: Bồi thường 100% giá trị tài sản được giao nếu để mất hoặc làm hư hỏng do sử dụng sai quy trình kỹ thuật.</t>
  </si>
  <si>
    <r>
      <t>Điều 4.</t>
    </r>
    <r>
      <rPr>
        <b/>
        <sz val="13"/>
        <color theme="1"/>
        <rFont val="Times New Roman"/>
        <family val="1"/>
      </rPr>
      <t xml:space="preserve"> Nghĩa vụ và quyền hạn của người sử dụng lao động</t>
    </r>
  </si>
  <si>
    <t>1. Nghĩa vụ:</t>
  </si>
  <si>
    <t>- Bảo đảm việc làm và thực hiện đầy đủ những điều đã cam kết trong hợp đồng lao động.</t>
  </si>
  <si>
    <t>- Thanh toán đầy đủ, đúng thời hạn các chế độ và quyền lợi cho người lao động theo hợp đồng lao động, thỏa ước lao động tập thể (nếu có).</t>
  </si>
  <si>
    <t>2. Quyền hạn:</t>
  </si>
  <si>
    <t>- Điều hành Người lao động Hoàn thành Công việc theo hợp đồng (bố trí, Điều chuyển, tạm ngừng việc)</t>
  </si>
  <si>
    <t>- Tạm hoãn, chấm dứt hợp đồng lao động, kỷ luật người lao động theo quy định của pháp luật, thỏa ước lao động tập thể (nếu có) và nội quy lao động của doanh nghiệp.</t>
  </si>
  <si>
    <t>Điều 5 : Điều khoản thi hành :</t>
  </si>
  <si>
    <t>- Những vấn đề về lao động không ghi trong hợp đồng lao động này sẽ áp dụng quy định của thỏa ước lao động tập thể.</t>
  </si>
  <si>
    <t>- Hợp đồng này có hiệu lực kể từ ngày ký, được lập thành 02 (hai) bản tại văn phòng Công ty TNHH Cơ điện lạnh môi trường Bách Khoa có giá trị pháp lý như nhau.</t>
  </si>
  <si>
    <t>Hà Nội, ngày   01   tháng 01  năm 2014</t>
  </si>
  <si>
    <t>NGƯỜI SỬ DỤNG LAO ĐỘNG</t>
  </si>
  <si>
    <t>(Ký, ghi rõ họ tên)</t>
  </si>
  <si>
    <t>NGƯỜI LAO ĐỘNG</t>
  </si>
  <si>
    <t>Cá nhân tự túc</t>
  </si>
  <si>
    <t>Tiền mặt</t>
  </si>
  <si>
    <t>- Được trả lương vào ngày cuối cùng hàng tháng</t>
  </si>
  <si>
    <t>Và một bên là Ông(Bà):</t>
  </si>
  <si>
    <t xml:space="preserve">Chúng tôi 1 bên là Ông(Bà): </t>
  </si>
  <si>
    <t>Nguyên quán</t>
  </si>
  <si>
    <t>Số CMND</t>
  </si>
  <si>
    <t>Cấp tại</t>
  </si>
  <si>
    <t>Cấp ngày</t>
  </si>
  <si>
    <t>đồng</t>
  </si>
  <si>
    <r>
      <t>- Mức lương chính (26 công):</t>
    </r>
    <r>
      <rPr>
        <b/>
        <sz val="13"/>
        <color theme="1"/>
        <rFont val="Times New Roman"/>
        <family val="1"/>
      </rPr>
      <t xml:space="preserve">               </t>
    </r>
  </si>
  <si>
    <t xml:space="preserve">- Tiền ăn ca (26 công) : </t>
  </si>
  <si>
    <t>BẢNG THANH TOÁN LƯƠNG</t>
  </si>
  <si>
    <t>TÝnh l­¬ng nh©n viªn BPVP T1</t>
  </si>
  <si>
    <t>TÝnh l­¬ng nh©n viªn BPSX T1</t>
  </si>
  <si>
    <t>Thanh to¸n tiÒn l­¬ng nh©n viªn T1</t>
  </si>
  <si>
    <t>TÝnh l­¬ng nh©n viªn BPVP T2</t>
  </si>
  <si>
    <t>TÝnh l­¬ng nh©n viªn BPSX T2</t>
  </si>
  <si>
    <t>TÝnh BHXH trõ vµo l­¬ng nh©n viªn T2</t>
  </si>
  <si>
    <t>TÝnh BHYT trõ vµo l­¬ng nh©n viªn T2</t>
  </si>
  <si>
    <t>TÝnh BHTN trõ vµo l­¬ng nh©n viªn T2</t>
  </si>
  <si>
    <t>TÝnh BHXH tÝnh vµo chi phÝ qu¶n lý T2</t>
  </si>
  <si>
    <t>TÝnh BHYT tÝnh vµo chi phÝ qu¶n lý T2</t>
  </si>
  <si>
    <t>TÝnh BHTN tÝnh vµo chi phÝ qu¶n lý T2</t>
  </si>
  <si>
    <t>TÝnh BHXH tÝnh vµo chi phÝ s¶n xuÊt T2</t>
  </si>
  <si>
    <t>TÝnh BHYT tÝnh vµo chi phÝ s¶n xuÊt T2</t>
  </si>
  <si>
    <t>TÝnh BHTN tÝnh vµo chi phÝ s¶n xuÊt T2</t>
  </si>
  <si>
    <t>Thanh to¸n tiÒn l­¬ng nh©n viªn T2</t>
  </si>
  <si>
    <t>TÝnh l­¬ng nh©n viªn BPVP T3</t>
  </si>
  <si>
    <t>TÝnh l­¬ng nh©n viªn BPSX T3</t>
  </si>
  <si>
    <t>TÝnh BHXH trõ vµo l­¬ng nh©n viªn T3</t>
  </si>
  <si>
    <t>TÝnh BHYT trõ vµo l­¬ng nh©n viªn T3</t>
  </si>
  <si>
    <t>TÝnh BHTN trõ vµo l­¬ng nh©n viªn T3</t>
  </si>
  <si>
    <t>TÝnh BHXH tÝnh vµo chi phÝ qu¶n lý T3</t>
  </si>
  <si>
    <t>TÝnh BHYT tÝnh vµo chi phÝ qu¶n lý T3</t>
  </si>
  <si>
    <t>TÝnh BHTN tÝnh vµo chi phÝ qu¶n lý T3</t>
  </si>
  <si>
    <t>TÝnh BHXH tÝnh vµo chi phÝ s¶n xuÊt T3</t>
  </si>
  <si>
    <t>TÝnh BHYT tÝnh vµo chi phÝ s¶n xuÊt T3</t>
  </si>
  <si>
    <t>TÝnh BHTN tÝnh vµo chi phÝ s¶n xuÊt T3</t>
  </si>
  <si>
    <t>Thanh to¸n tiÒn l­¬ng nh©n viªn T3</t>
  </si>
  <si>
    <t>TÝnh l­¬ng nh©n viªn BPVP T4</t>
  </si>
  <si>
    <t>TÝnh l­¬ng nh©n viªn BPSX T4</t>
  </si>
  <si>
    <t>TÝnh BHXH trõ vµo l­¬ng nh©n viªn T4</t>
  </si>
  <si>
    <t>TÝnh BHYT trõ vµo l­¬ng nh©n viªn T4</t>
  </si>
  <si>
    <t>TÝnh BHTN trõ vµo l­¬ng nh©n viªn T4</t>
  </si>
  <si>
    <t>TÝnh BHXH tÝnh vµo chi phÝ qu¶n lý T4</t>
  </si>
  <si>
    <t>TÝnh BHYT tÝnh vµo chi phÝ qu¶n lý T4</t>
  </si>
  <si>
    <t>TÝnh BHTN tÝnh vµo chi phÝ qu¶n lý T4</t>
  </si>
  <si>
    <t>TÝnh BHXH tÝnh vµo chi phÝ s¶n xuÊt T4</t>
  </si>
  <si>
    <t>TÝnh BHYT tÝnh vµo chi phÝ s¶n xuÊt T4</t>
  </si>
  <si>
    <t>TÝnh BHTN tÝnh vµo chi phÝ s¶n xuÊt T4</t>
  </si>
  <si>
    <t>Thanh to¸n tiÒn l­¬ng nh©n viªn T4</t>
  </si>
  <si>
    <t>TÝnh l­¬ng nh©n viªn BPVP T5</t>
  </si>
  <si>
    <t>TÝnh l­¬ng nh©n viªn BPSX T5</t>
  </si>
  <si>
    <t>TÝnh BHXH trõ vµo l­¬ng nh©n viªn T5</t>
  </si>
  <si>
    <t>TÝnh BHYT trõ vµo l­¬ng nh©n viªn T5</t>
  </si>
  <si>
    <t>TÝnh BHTN trõ vµo l­¬ng nh©n viªn T5</t>
  </si>
  <si>
    <t>TÝnh BHXH tÝnh vµo chi phÝ qu¶n lý T5</t>
  </si>
  <si>
    <t>TÝnh BHYT tÝnh vµo chi phÝ qu¶n lý T5</t>
  </si>
  <si>
    <t>TÝnh BHTN tÝnh vµo chi phÝ qu¶n lý T5</t>
  </si>
  <si>
    <t>TÝnh BHXH tÝnh vµo chi phÝ s¶n xuÊt T5</t>
  </si>
  <si>
    <t>TÝnh BHYT tÝnh vµo chi phÝ s¶n xuÊt T5</t>
  </si>
  <si>
    <t>TÝnh BHTN tÝnh vµo chi phÝ s¶n xuÊt T5</t>
  </si>
  <si>
    <t>Thanh to¸n tiÒn l­¬ng nh©n viªn T5</t>
  </si>
  <si>
    <t>TÝnh l­¬ng nh©n viªn BPVP T6</t>
  </si>
  <si>
    <t>TÝnh l­¬ng nh©n viªn BPSX T6</t>
  </si>
  <si>
    <t>TÝnh BHXH trõ vµo l­¬ng nh©n viªn T6</t>
  </si>
  <si>
    <t>TÝnh BHYT trõ vµo l­¬ng nh©n viªn T6</t>
  </si>
  <si>
    <t>TÝnh BHTN trõ vµo l­¬ng nh©n viªn T6</t>
  </si>
  <si>
    <t>TÝnh BHXH tÝnh vµo chi phÝ qu¶n lý T6</t>
  </si>
  <si>
    <t>TÝnh BHYT tÝnh vµo chi phÝ qu¶n lý T6</t>
  </si>
  <si>
    <t>TÝnh BHTN tÝnh vµo chi phÝ qu¶n lý T6</t>
  </si>
  <si>
    <t>TÝnh BHXH tÝnh vµo chi phÝ s¶n xuÊt T6</t>
  </si>
  <si>
    <t>TÝnh BHYT tÝnh vµo chi phÝ s¶n xuÊt T6</t>
  </si>
  <si>
    <t>TÝnh BHTN tÝnh vµo chi phÝ s¶n xuÊt T6</t>
  </si>
  <si>
    <t>Thanh to¸n tiÒn l­¬ng nh©n viªn T6</t>
  </si>
  <si>
    <t>TÝnh l­¬ng nh©n viªn BPVP T7</t>
  </si>
  <si>
    <t>TÝnh l­¬ng nh©n viªn BPSX T7</t>
  </si>
  <si>
    <t>TÝnh BHXH trõ vµo l­¬ng nh©n viªn T7</t>
  </si>
  <si>
    <t>TÝnh BHYT trõ vµo l­¬ng nh©n viªn T7</t>
  </si>
  <si>
    <t>TÝnh BHTN trõ vµo l­¬ng nh©n viªn T7</t>
  </si>
  <si>
    <t>TÝnh BHXH tÝnh vµo chi phÝ qu¶n lý T7</t>
  </si>
  <si>
    <t>TÝnh BHYT tÝnh vµo chi phÝ qu¶n lý T7</t>
  </si>
  <si>
    <t>TÝnh BHTN tÝnh vµo chi phÝ qu¶n lý T7</t>
  </si>
  <si>
    <t>TÝnh BHXH tÝnh vµo chi phÝ s¶n xuÊt T7</t>
  </si>
  <si>
    <t>TÝnh BHYT tÝnh vµo chi phÝ s¶n xuÊt T7</t>
  </si>
  <si>
    <t>TÝnh BHTN tÝnh vµo chi phÝ s¶n xuÊt T7</t>
  </si>
  <si>
    <t>Thanh to¸n tiÒn l­¬ng nh©n viªn T7</t>
  </si>
  <si>
    <t>TÝnh l­¬ng nh©n viªn BPVP T8</t>
  </si>
  <si>
    <t>TÝnh l­¬ng nh©n viªn BPSX T8</t>
  </si>
  <si>
    <t>TÝnh BHXH trõ vµo l­¬ng nh©n viªn T8</t>
  </si>
  <si>
    <t>TÝnh BHYT trõ vµo l­¬ng nh©n viªn T8</t>
  </si>
  <si>
    <t>TÝnh BHTN trõ vµo l­¬ng nh©n viªn T8</t>
  </si>
  <si>
    <t>TÝnh BHXH tÝnh vµo chi phÝ qu¶n lý T8</t>
  </si>
  <si>
    <t>TÝnh BHYT tÝnh vµo chi phÝ qu¶n lý T8</t>
  </si>
  <si>
    <t>TÝnh BHTN tÝnh vµo chi phÝ qu¶n lý T8</t>
  </si>
  <si>
    <t>TÝnh BHXH tÝnh vµo chi phÝ s¶n xuÊt T8</t>
  </si>
  <si>
    <t>TÝnh BHYT tÝnh vµo chi phÝ s¶n xuÊt T8</t>
  </si>
  <si>
    <t>TÝnh BHTN tÝnh vµo chi phÝ s¶n xuÊt T8</t>
  </si>
  <si>
    <t>Thanh to¸n tiÒn l­¬ng nh©n viªn T8</t>
  </si>
  <si>
    <t>TÝnh l­¬ng nh©n viªn BPVP T9</t>
  </si>
  <si>
    <t>TÝnh l­¬ng nh©n viªn BPSX T9</t>
  </si>
  <si>
    <t>TÝnh BHXH trõ vµo l­¬ng nh©n viªn T9</t>
  </si>
  <si>
    <t>TÝnh BHYT trõ vµo l­¬ng nh©n viªn T9</t>
  </si>
  <si>
    <t>TÝnh BHTN trõ vµo l­¬ng nh©n viªn T9</t>
  </si>
  <si>
    <t>TÝnh BHXH tÝnh vµo chi phÝ qu¶n lý T9</t>
  </si>
  <si>
    <t>TÝnh BHYT tÝnh vµo chi phÝ qu¶n lý T9</t>
  </si>
  <si>
    <t>TÝnh BHTN tÝnh vµo chi phÝ qu¶n lý T9</t>
  </si>
  <si>
    <t>TÝnh BHXH tÝnh vµo chi phÝ s¶n xuÊt T9</t>
  </si>
  <si>
    <t>TÝnh BHYT tÝnh vµo chi phÝ s¶n xuÊt T9</t>
  </si>
  <si>
    <t>TÝnh BHTN tÝnh vµo chi phÝ s¶n xuÊt T9</t>
  </si>
  <si>
    <t>Thanh to¸n tiÒn l­¬ng nh©n viªn T9</t>
  </si>
  <si>
    <t>TÝnh l­¬ng nh©n viªn BPVP T10</t>
  </si>
  <si>
    <t>TÝnh l­¬ng nh©n viªn BPSX T10</t>
  </si>
  <si>
    <t>TÝnh BHXH trõ vµo l­¬ng nh©n viªn T10</t>
  </si>
  <si>
    <t>TÝnh BHYT trõ vµo l­¬ng nh©n viªn T10</t>
  </si>
  <si>
    <t>TÝnh BHTN trõ vµo l­¬ng nh©n viªn T10</t>
  </si>
  <si>
    <t>TÝnh BHXH tÝnh vµo chi phÝ qu¶n lý T10</t>
  </si>
  <si>
    <t>TÝnh BHYT tÝnh vµo chi phÝ qu¶n lý T10</t>
  </si>
  <si>
    <t>TÝnh BHTN tÝnh vµo chi phÝ qu¶n lý T10</t>
  </si>
  <si>
    <t>TÝnh BHXH tÝnh vµo chi phÝ s¶n xuÊt T10</t>
  </si>
  <si>
    <t>TÝnh BHYT tÝnh vµo chi phÝ s¶n xuÊt T10</t>
  </si>
  <si>
    <t>TÝnh BHTN tÝnh vµo chi phÝ s¶n xuÊt T10</t>
  </si>
  <si>
    <t>Thanh to¸n tiÒn l­¬ng nh©n viªn T10</t>
  </si>
  <si>
    <t>TÝnh l­¬ng nh©n viªn BPVP T11</t>
  </si>
  <si>
    <t>TÝnh l­¬ng nh©n viªn BPSX T11</t>
  </si>
  <si>
    <t>TÝnh BHXH trõ vµo l­¬ng nh©n viªn T11</t>
  </si>
  <si>
    <t>TÝnh BHYT trõ vµo l­¬ng nh©n viªn T11</t>
  </si>
  <si>
    <t>TÝnh BHTN trõ vµo l­¬ng nh©n viªn T11</t>
  </si>
  <si>
    <t>TÝnh BHXH tÝnh vµo chi phÝ qu¶n lý T11</t>
  </si>
  <si>
    <t>TÝnh BHYT tÝnh vµo chi phÝ qu¶n lý T11</t>
  </si>
  <si>
    <t>TÝnh BHTN tÝnh vµo chi phÝ qu¶n lý T11</t>
  </si>
  <si>
    <t>TÝnh BHXH tÝnh vµo chi phÝ s¶n xuÊt T11</t>
  </si>
  <si>
    <t>TÝnh BHYT tÝnh vµo chi phÝ s¶n xuÊt T11</t>
  </si>
  <si>
    <t>TÝnh BHTN tÝnh vµo chi phÝ s¶n xuÊt T11</t>
  </si>
  <si>
    <t>Thanh to¸n tiÒn l­¬ng nh©n viªn T11</t>
  </si>
  <si>
    <t>TÝnh l­¬ng nh©n viªn BPVP T12</t>
  </si>
  <si>
    <t>TÝnh l­¬ng nh©n viªn BPSX T12</t>
  </si>
  <si>
    <t>TÝnh BHXH trõ vµo l­¬ng nh©n viªn T12</t>
  </si>
  <si>
    <t>TÝnh BHYT trõ vµo l­¬ng nh©n viªn T12</t>
  </si>
  <si>
    <t>TÝnh BHTN trõ vµo l­¬ng nh©n viªn T12</t>
  </si>
  <si>
    <t>TÝnh BHXH tÝnh vµo chi phÝ qu¶n lý T12</t>
  </si>
  <si>
    <t>TÝnh BHYT tÝnh vµo chi phÝ qu¶n lý T12</t>
  </si>
  <si>
    <t>TÝnh BHTN tÝnh vµo chi phÝ qu¶n lý T12</t>
  </si>
  <si>
    <t>TÝnh BHXH tÝnh vµo chi phÝ s¶n xuÊt T12</t>
  </si>
  <si>
    <t>TÝnh BHYT tÝnh vµo chi phÝ s¶n xuÊt T12</t>
  </si>
  <si>
    <t>TÝnh BHTN tÝnh vµo chi phÝ s¶n xuÊt T12</t>
  </si>
  <si>
    <t>Thanh to¸n tiÒn l­¬ng nh©n viªn T12</t>
  </si>
  <si>
    <t>Giảm trừ gia cảnh</t>
  </si>
  <si>
    <t>Người phụ thuộc</t>
  </si>
  <si>
    <t>Trần Ngọc Vĩnh</t>
  </si>
  <si>
    <t>Đoàn Quốc Hùng</t>
  </si>
  <si>
    <t>Nguyễn Thị Nguyên</t>
  </si>
  <si>
    <t>Nguyễn Văn Bình</t>
  </si>
  <si>
    <t>Xuân Thế Điều</t>
  </si>
  <si>
    <t>Hoàng Thị Thanh Hà</t>
  </si>
  <si>
    <t>Trần Văn Dũng</t>
  </si>
  <si>
    <t>Vũ Văn Phong</t>
  </si>
  <si>
    <t>Tạ Văn Dũng</t>
  </si>
  <si>
    <t>Nguyễn Trọng Kiên</t>
  </si>
  <si>
    <t>Nguyễn Thế Cường</t>
  </si>
  <si>
    <t>Nguyễn Thị Phương</t>
  </si>
  <si>
    <t>Nguyễn T Thanh Vân</t>
  </si>
  <si>
    <t>Trần Thị Thùy</t>
  </si>
  <si>
    <t>Nguyễn Minh Tiến</t>
  </si>
  <si>
    <t>Trần Trọng Thương</t>
  </si>
  <si>
    <t>Đào Văn Tuấn</t>
  </si>
  <si>
    <t>Triệu Văn Tuấn</t>
  </si>
  <si>
    <t>Triệu Văn Thân</t>
  </si>
  <si>
    <t>Phạm Công Tuấn</t>
  </si>
  <si>
    <t>Bùi Duy Lương</t>
  </si>
  <si>
    <t>Trần Vũ Quang Anh</t>
  </si>
  <si>
    <t>Phan Văn Bằng</t>
  </si>
  <si>
    <t>Nguyễn Văn Khang</t>
  </si>
  <si>
    <t>Nguyễn Thị Ngân</t>
  </si>
  <si>
    <t>Nguyễn Đăng Hiệp</t>
  </si>
  <si>
    <t>Nguyễn Thùy Dương</t>
  </si>
  <si>
    <t>Dương Thị Mừng</t>
  </si>
  <si>
    <t>Phạm Thành Tâm</t>
  </si>
  <si>
    <t>Phạm Thành Công</t>
  </si>
  <si>
    <t>Phạm Thị Huỳnh Tuyết</t>
  </si>
  <si>
    <t>TNCT</t>
  </si>
  <si>
    <t>thu nhap chiu thue</t>
  </si>
  <si>
    <t>thue tncn</t>
  </si>
  <si>
    <t>thue tncn phai nop</t>
  </si>
  <si>
    <t>Tổng BH</t>
  </si>
  <si>
    <t>Nguyễn Văn Tuấn</t>
  </si>
  <si>
    <t>Nguyễn Văn Tới</t>
  </si>
  <si>
    <t>Nguyễn Thị Định</t>
  </si>
  <si>
    <t>Lê Thị Ngọc Ánh</t>
  </si>
  <si>
    <t>Nguyễn Mạnh Huỳnh</t>
  </si>
  <si>
    <t>Hoàng Mạnh Hà</t>
  </si>
  <si>
    <t>Lương cơ bản</t>
  </si>
  <si>
    <t>6422</t>
  </si>
  <si>
    <t>154.2</t>
  </si>
  <si>
    <t>334</t>
  </si>
  <si>
    <t>3383</t>
  </si>
  <si>
    <t>3384</t>
  </si>
  <si>
    <t>3385</t>
  </si>
  <si>
    <t>1111</t>
  </si>
  <si>
    <t>Bộ phận sản xuất</t>
  </si>
  <si>
    <t>Công nhân</t>
  </si>
  <si>
    <t>Tính BHXH trừ vào lương nhân viên T1</t>
  </si>
  <si>
    <t>Tính BHYT trừ vào lương nhân viên T1</t>
  </si>
  <si>
    <t>Tính BHTN trừ vào lương nhân viên T1</t>
  </si>
  <si>
    <t>Tính BHXH trừ vào lương nhân viên T2</t>
  </si>
  <si>
    <t>Tính BHYT trừ vào lương nhân viên T2</t>
  </si>
  <si>
    <t>Tính BHTN trừ vào lương nhân viên T2</t>
  </si>
  <si>
    <t>Tính BHXH trừ vào lương nhân viên T3</t>
  </si>
  <si>
    <t>Tính BHYT trừ vào lương nhân viên T3</t>
  </si>
  <si>
    <t>Tính BHTN trừ vào lương nhân viên T3</t>
  </si>
  <si>
    <t>Tính BHXH trừ vào lương nhân viên T4</t>
  </si>
  <si>
    <t>Tính BHYT trừ vào lương nhân viên T4</t>
  </si>
  <si>
    <t>Tính BHTN trừ vào lương nhân viên T4</t>
  </si>
  <si>
    <t>Tính BHXH trừ vào lương nhân viên T5</t>
  </si>
  <si>
    <t>Tính BHYT trừ vào lương nhân viên T5</t>
  </si>
  <si>
    <t>Tính BHTN trừ vào lương nhân viên T5</t>
  </si>
  <si>
    <t>Tính BHXH trừ vào lương nhân viên T6</t>
  </si>
  <si>
    <t>Tính BHYT trừ vào lương nhân viên T6</t>
  </si>
  <si>
    <t>Tính BHTN trừ vào lương nhân viên T6</t>
  </si>
  <si>
    <t>Tính BHXH trừ vào lương nhân viên T7</t>
  </si>
  <si>
    <t>Tính BHYT trừ vào lương nhân viên T7</t>
  </si>
  <si>
    <t>Tính BHTN trừ vào lương nhân viên T7</t>
  </si>
  <si>
    <t>Tính BHXH trừ vào lương nhân viên T8</t>
  </si>
  <si>
    <t>Tính BHYT trừ vào lương nhân viên T8</t>
  </si>
  <si>
    <t>Tính BHTN trừ vào lương nhân viên T8</t>
  </si>
  <si>
    <t>Tính BHXH trừ vào lương nhân viên T9</t>
  </si>
  <si>
    <t>Tính BHYT trừ vào lương nhân viên T9</t>
  </si>
  <si>
    <t>Tính BHTN trừ vào lương nhân viên T9</t>
  </si>
  <si>
    <t>Tính BHXH trừ vào lương nhân viên T10</t>
  </si>
  <si>
    <t>Tính BHYT trừ vào lương nhân viên T10</t>
  </si>
  <si>
    <t>Tính BHTN trừ vào lương nhân viên T10</t>
  </si>
  <si>
    <t>Tính BHXH trừ vào lương nhân viên T11</t>
  </si>
  <si>
    <t>Tính BHYT trừ vào lương nhân viên T11</t>
  </si>
  <si>
    <t>Tính BHTN trừ vào lương nhân viên T11</t>
  </si>
  <si>
    <t>Tính BHXH trừ vào lương nhân viên T12</t>
  </si>
  <si>
    <t>Tính BHYT trừ vào lương nhân viên T12</t>
  </si>
  <si>
    <t>Tính BHTN trừ vào lương nhân viên T12</t>
  </si>
  <si>
    <t>Vũ Văn Tuyên</t>
  </si>
  <si>
    <t>Nguyễn Thị Mây</t>
  </si>
  <si>
    <t>Đào Thị Nga</t>
  </si>
  <si>
    <t>Lê Quỳnh Nga</t>
  </si>
  <si>
    <t>Nguyễn Chí Thanh</t>
  </si>
  <si>
    <t>Trương Thị Thêu</t>
  </si>
  <si>
    <t xml:space="preserve">Lê Đức Thọ </t>
  </si>
  <si>
    <t>Lê Văn Đại</t>
  </si>
  <si>
    <t>Nguyễn Thị Lan</t>
  </si>
  <si>
    <t>Bùi Thị Oanh</t>
  </si>
  <si>
    <t>Vũ Văn Diệm</t>
  </si>
  <si>
    <t xml:space="preserve">Bùi Văn Cách </t>
  </si>
  <si>
    <t>Lương Văn Duy</t>
  </si>
  <si>
    <t>Vũ Văn Hiệp</t>
  </si>
  <si>
    <t>Hoàng Văn Lĩnh</t>
  </si>
  <si>
    <t>Trần Hoàng Anh</t>
  </si>
  <si>
    <t>Hoàng Văn Cường</t>
  </si>
  <si>
    <t>Đào Văn Hoàng</t>
  </si>
  <si>
    <t>Bùi Bá Hoàng</t>
  </si>
  <si>
    <t>Vũ Văn Sáng</t>
  </si>
  <si>
    <t>Vũ Văn Thuật</t>
  </si>
  <si>
    <t>Phạm Văn Tích</t>
  </si>
  <si>
    <t>Vũ Văn Thành</t>
  </si>
  <si>
    <t>Trần Văn Định</t>
  </si>
  <si>
    <t>Vi Văn Quang</t>
  </si>
  <si>
    <t>Vũ Đức Dương</t>
  </si>
  <si>
    <t>Vũ Đức Cảnh</t>
  </si>
  <si>
    <t>Đào Văn Định</t>
  </si>
  <si>
    <t>Nguyễn Tiến Dũng</t>
  </si>
  <si>
    <t>Nguyễn Văn Bắc</t>
  </si>
  <si>
    <t>Nguyễn Chí Cường</t>
  </si>
  <si>
    <t>Nguyễn Văn Toàn</t>
  </si>
  <si>
    <t>Đỗ Ngọc Nghĩa</t>
  </si>
  <si>
    <t>Nguyễn Thị Nguyệt</t>
  </si>
  <si>
    <t>Nguyễn Trọng Việt</t>
  </si>
  <si>
    <t>Tống Kim Trường Vinh</t>
  </si>
  <si>
    <t>Lê Minh Vũ</t>
  </si>
  <si>
    <t>Vũ Văn Việt</t>
  </si>
  <si>
    <t>Trần Văn Hoan</t>
  </si>
  <si>
    <t>Nguyễn Văn Thắng</t>
  </si>
  <si>
    <t>Lê Đình Dũng</t>
  </si>
  <si>
    <t>Nguyễn Trường An</t>
  </si>
  <si>
    <t>Trần Văn Phú</t>
  </si>
  <si>
    <t>Vũ Văn Trung</t>
  </si>
  <si>
    <t>Nguyễn Thành Trung</t>
  </si>
  <si>
    <t>Lò Văn Thắng</t>
  </si>
  <si>
    <t>Lò Văn Xưởng</t>
  </si>
  <si>
    <t>Vì Văn Thời</t>
  </si>
  <si>
    <t>Hoàng Văn Tiên</t>
  </si>
  <si>
    <t>Trương Văn Định</t>
  </si>
  <si>
    <t>Phạm Văn Luật</t>
  </si>
  <si>
    <t>Trần Đăng Ka</t>
  </si>
  <si>
    <t>Vũ Thị Minh</t>
  </si>
  <si>
    <t>Trần Văn Minh</t>
  </si>
  <si>
    <t>Vũ Hữu An</t>
  </si>
  <si>
    <t xml:space="preserve">Giám Đốc </t>
  </si>
  <si>
    <t>Kế toán trưởng</t>
  </si>
  <si>
    <t xml:space="preserve">Kế toán </t>
  </si>
  <si>
    <t xml:space="preserve">TP.Kinh doanh </t>
  </si>
  <si>
    <t>Kinh doanh</t>
  </si>
  <si>
    <t>Nhân sự</t>
  </si>
  <si>
    <t xml:space="preserve">Thủ kho </t>
  </si>
  <si>
    <t xml:space="preserve">Bảo vệ </t>
  </si>
  <si>
    <t>Tạp vụ</t>
  </si>
  <si>
    <t xml:space="preserve">Lái xe </t>
  </si>
  <si>
    <t>Trạm trưởng</t>
  </si>
  <si>
    <t xml:space="preserve">Điều hành </t>
  </si>
  <si>
    <t>Vận hành</t>
  </si>
  <si>
    <t>Lái máy</t>
  </si>
  <si>
    <t xml:space="preserve">Sửa chữa </t>
  </si>
  <si>
    <t xml:space="preserve">Nguyễn Đình Toàn </t>
  </si>
  <si>
    <t>CÔNG TY CỔ PHẦN ĐẦU TƯ XÂY DỰNG VÀ TM VIỆT NHẬT</t>
  </si>
  <si>
    <t>Số 103, ngõ 116, phố Nhân Hòa, P. Nhân Chính, Q. Thanh Xuân, Hà Nội</t>
  </si>
  <si>
    <t>Bộ phận Văn phòng</t>
  </si>
  <si>
    <t>Đỗ Thị Ngọc Ánh</t>
  </si>
  <si>
    <t>Kỹ thuật</t>
  </si>
  <si>
    <t>TP.KH-KT</t>
  </si>
  <si>
    <t>Nấu ăn</t>
  </si>
  <si>
    <t>Đinh Ngọc Trúc</t>
  </si>
  <si>
    <t>TT</t>
  </si>
  <si>
    <t>Họ và Tên</t>
  </si>
  <si>
    <t>Tổng</t>
  </si>
  <si>
    <t xml:space="preserve">NGƯỜI LẬP </t>
  </si>
  <si>
    <t>GIÁM ĐỐC</t>
  </si>
  <si>
    <t>Trợ cấp trang phục</t>
  </si>
  <si>
    <t>Ghi chú</t>
  </si>
  <si>
    <t>BẢNG CHI TRANG PHỤC NHÂN VIÊN LẦN 1 NĂM 2017</t>
  </si>
  <si>
    <t>Nguyễn Huy Chanh</t>
  </si>
  <si>
    <t>Ngày 15 Tháng 5 Năm 2017</t>
  </si>
  <si>
    <t>Ngày 15 Tháng 11 Năm 2017</t>
  </si>
  <si>
    <t>BẢNG CHI TRANG PHỤC NHÂN VIÊN LẦN 2 NĂM 2017</t>
  </si>
  <si>
    <t>Đỗ Ngọc Ánh</t>
  </si>
  <si>
    <t>Mức Ăn ca</t>
  </si>
  <si>
    <t>Ngày 31 tháng 01 năm 2017</t>
  </si>
  <si>
    <t>Ngày 28 tháng 02 năm 2017</t>
  </si>
  <si>
    <t>Ngày 31 tháng 03 năm 2017</t>
  </si>
  <si>
    <t>Ngày 30 tháng 04 năm 2017</t>
  </si>
  <si>
    <t>Ngày 31 tháng 05 năm 2017</t>
  </si>
  <si>
    <t>Ngày 30 tháng 06 năm 2017</t>
  </si>
  <si>
    <t>Ngày 31 tháng 07 năm 2017</t>
  </si>
  <si>
    <t>Ngày 31 tháng 08 năm 2017</t>
  </si>
  <si>
    <t>Ngày 30 tháng 09 năm 2017</t>
  </si>
  <si>
    <t>Ngày 31 tháng 10 năm 2017</t>
  </si>
  <si>
    <t>Ngày 30 tháng 11 năm 2017</t>
  </si>
  <si>
    <t>Ngày 31 tháng 12 năm 2017</t>
  </si>
  <si>
    <t>Lương chính</t>
  </si>
  <si>
    <t xml:space="preserve">Năm </t>
  </si>
  <si>
    <t>Phùng Văn Siêm</t>
  </si>
  <si>
    <t>Tính lương nhân viên BPVP T1</t>
  </si>
  <si>
    <t>Tính lương nhân viên BPSX T1</t>
  </si>
  <si>
    <t>Tính BHXH tính vào chi phí quản lý T1</t>
  </si>
  <si>
    <t>Tính BHYT tính vào chi phí quản lý T1</t>
  </si>
  <si>
    <t>Tính BHTN tính vào chi phí quản lý T1</t>
  </si>
  <si>
    <t>Tính BHXH tính vào chi phí sản xuất T1</t>
  </si>
  <si>
    <t>Tính BHYT tính vào chi phí sản xuất T1</t>
  </si>
  <si>
    <t>Tính BHTN tính vào chi phí sản xuất T1</t>
  </si>
  <si>
    <t>Thanh toán tiền lương nhân viên T1</t>
  </si>
  <si>
    <t>Tính lương nhân viên BPVP T2</t>
  </si>
  <si>
    <t>Tính lương nhân viên BPSX T2</t>
  </si>
  <si>
    <t>Tính BHXH tính vào chi phí quản lý T2</t>
  </si>
  <si>
    <t>Tính BHYT tính vào chi phí quản lý T2</t>
  </si>
  <si>
    <t>Tính BHTN tính vào chi phí quản lý T2</t>
  </si>
  <si>
    <t>Tính BHXH tính vào chi phí sản xuất T2</t>
  </si>
  <si>
    <t>Tính BHYT tính vào chi phí sản xuất T2</t>
  </si>
  <si>
    <t>Tính BHTN tính vào chi phí sản xuất T2</t>
  </si>
  <si>
    <t>Thanh toán tiền lương nhân viên T2</t>
  </si>
  <si>
    <t>Tính lương nhân viên BPVP T3</t>
  </si>
  <si>
    <t>Tính lương nhân viên BPSX T3</t>
  </si>
  <si>
    <t>Tính BHXH tính vào chi phí quản lý T3</t>
  </si>
  <si>
    <t>Tính BHYT tính vào chi phí quản lý T3</t>
  </si>
  <si>
    <t>Tính BHTN tính vào chi phí quản lý T3</t>
  </si>
  <si>
    <t>Tính BHXH tính vào chi phí sản xuất T3</t>
  </si>
  <si>
    <t>Tính BHYT tính vào chi phí sản xuất T3</t>
  </si>
  <si>
    <t>Tính BHTN tính vào chi phí sản xuất T3</t>
  </si>
  <si>
    <t>Thanh toán tiền lương nhân viên T3</t>
  </si>
  <si>
    <t>Tính lương nhân viên BPVP T4</t>
  </si>
  <si>
    <t>Tính lương nhân viên BPSX T4</t>
  </si>
  <si>
    <t>Tính BHXH tính vào chi phí quản lý T4</t>
  </si>
  <si>
    <t>Tính BHYT tính vào chi phí quản lý T4</t>
  </si>
  <si>
    <t>Tính BHTN tính vào chi phí quản lý T4</t>
  </si>
  <si>
    <t>Tính BHXH tính vào chi phí sản xuất T4</t>
  </si>
  <si>
    <t>Tính BHYT tính vào chi phí sản xuất T4</t>
  </si>
  <si>
    <t>Tính BHTN tính vào chi phí sản xuất T4</t>
  </si>
  <si>
    <t>Thanh toán tiền lương nhân viên T4</t>
  </si>
  <si>
    <t>Tính lương nhân viên BPVP T5</t>
  </si>
  <si>
    <t>Tính lương nhân viên BPSX T5</t>
  </si>
  <si>
    <t>Tính BHXH tính vào chi phí quản lý T5</t>
  </si>
  <si>
    <t>Tính BHYT tính vào chi phí quản lý T5</t>
  </si>
  <si>
    <t>Tính BHTN tính vào chi phí quản lý T5</t>
  </si>
  <si>
    <t>Tính BHXH tính vào chi phí sản xuất T5</t>
  </si>
  <si>
    <t>Tính BHYT tính vào chi phí sản xuất T5</t>
  </si>
  <si>
    <t>Tính BHTN tính vào chi phí sản xuất T5</t>
  </si>
  <si>
    <t>Thanh toán tiền lương nhân viên T5</t>
  </si>
  <si>
    <t>Tính lương nhân viên BPVP T6</t>
  </si>
  <si>
    <t>Tính lương nhân viên BPSX T6</t>
  </si>
  <si>
    <t>Tính BHXH tính vào chi phí quản lý T6</t>
  </si>
  <si>
    <t>Tính BHYT tính vào chi phí quản lý T6</t>
  </si>
  <si>
    <t>Tính BHTN tính vào chi phí quản lý T6</t>
  </si>
  <si>
    <t>Tính BHXH tính vào chi phí sản xuất T6</t>
  </si>
  <si>
    <t>Tính BHYT tính vào chi phí sản xuất T6</t>
  </si>
  <si>
    <t>Tính BHTN tính vào chi phí sản xuất T6</t>
  </si>
  <si>
    <t>Thanh toán tiền lương nhân viên T6</t>
  </si>
  <si>
    <t>Tính lương nhân viên BPVP T7</t>
  </si>
  <si>
    <t>Tính lương nhân viên BPSX T7</t>
  </si>
  <si>
    <t>Tính BHXH tính vào chi phí quản lý T7</t>
  </si>
  <si>
    <t>Tính BHYT tính vào chi phí quản lý T7</t>
  </si>
  <si>
    <t>Tính BHTN tính vào chi phí quản lý T7</t>
  </si>
  <si>
    <t>Tính BHXH tính vào chi phí sản xuất T7</t>
  </si>
  <si>
    <t>Tính BHYT tính vào chi phí sản xuất T7</t>
  </si>
  <si>
    <t>Tính BHTN tính vào chi phí sản xuất T7</t>
  </si>
  <si>
    <t>Thanh toán tiền lương nhân viên T7</t>
  </si>
  <si>
    <t>Tính lương nhân viên BPVP T8</t>
  </si>
  <si>
    <t>Tính lương nhân viên BPSX T8</t>
  </si>
  <si>
    <t>Tính BHXH tính vào chi phí quản lý T8</t>
  </si>
  <si>
    <t>Tính BHYT tính vào chi phí quản lý T8</t>
  </si>
  <si>
    <t>Tính BHTN tính vào chi phí quản lý T8</t>
  </si>
  <si>
    <t>Tính BHXH tính vào chi phí sản xuất T8</t>
  </si>
  <si>
    <t>Tính BHYT tính vào chi phí sản xuất T8</t>
  </si>
  <si>
    <t>Tính BHTN tính vào chi phí sản xuất T8</t>
  </si>
  <si>
    <t>Thanh toán tiền lương nhân viên T8</t>
  </si>
  <si>
    <t>Tính lương nhân viên BPVP T9</t>
  </si>
  <si>
    <t>Tính lương nhân viên BPSX T9</t>
  </si>
  <si>
    <t>Tính BHXH tính vào chi phí quản lý T9</t>
  </si>
  <si>
    <t>Tính BHYT tính vào chi phí quản lý T9</t>
  </si>
  <si>
    <t>Tính BHTN tính vào chi phí quản lý T9</t>
  </si>
  <si>
    <t>Tính BHXH tính vào chi phí sản xuất T9</t>
  </si>
  <si>
    <t>Tính BHYT tính vào chi phí sản xuất T9</t>
  </si>
  <si>
    <t>Tính BHTN tính vào chi phí sản xuất T9</t>
  </si>
  <si>
    <t>Thanh toán tiền lương nhân viên T9</t>
  </si>
  <si>
    <t>Tính lương nhân viên BPVP T10</t>
  </si>
  <si>
    <t>Tính lương nhân viên BPSX T10</t>
  </si>
  <si>
    <t>Tính BHXH tính vào chi phí quản lý T10</t>
  </si>
  <si>
    <t>Tính BHYT tính vào chi phí quản lý T10</t>
  </si>
  <si>
    <t>Tính BHTN tính vào chi phí quản lý T10</t>
  </si>
  <si>
    <t>Tính BHXH tính vào chi phí sản xuất T10</t>
  </si>
  <si>
    <t>Tính BHYT tính vào chi phí sản xuất T10</t>
  </si>
  <si>
    <t>Tính BHTN tính vào chi phí sản xuất T10</t>
  </si>
  <si>
    <t>Thanh toán tiền lương nhân viên T10</t>
  </si>
  <si>
    <t>Tính lương nhân viên BPVP T11</t>
  </si>
  <si>
    <t>Tính lương nhân viên BPSX T11</t>
  </si>
  <si>
    <t>Tính BHXH tính vào chi phí quản lý T11</t>
  </si>
  <si>
    <t>Tính BHYT tính vào chi phí quản lý T11</t>
  </si>
  <si>
    <t>Tính BHTN tính vào chi phí quản lý T11</t>
  </si>
  <si>
    <t>Tính BHXH tính vào chi phí sản xuất T11</t>
  </si>
  <si>
    <t>Tính BHYT tính vào chi phí sản xuất T11</t>
  </si>
  <si>
    <t>Tính BHTN tính vào chi phí sản xuất T11</t>
  </si>
  <si>
    <t>Thanh toán tiền lương nhân viên T11</t>
  </si>
  <si>
    <t>Tính lương nhân viên BPVP T12</t>
  </si>
  <si>
    <t>Tính lương nhân viên BPSX T12</t>
  </si>
  <si>
    <t>Tính BHXH tính vào chi phí quản lý T12</t>
  </si>
  <si>
    <t>Tính BHYT tính vào chi phí quản lý T12</t>
  </si>
  <si>
    <t>Tính BHTN tính vào chi phí quản lý T12</t>
  </si>
  <si>
    <t>Tính BHXH tính vào chi phí sản xuất T12</t>
  </si>
  <si>
    <t>Tính BHYT tính vào chi phí sản xuất T12</t>
  </si>
  <si>
    <t>Tính BHTN tính vào chi phí sản xuất T12</t>
  </si>
  <si>
    <t>Thanh toán tiền lương nhân viên T12</t>
  </si>
  <si>
    <t>Thanhn toán tiền lương nhân viên T1</t>
  </si>
  <si>
    <t>Đinh Quang Oanh</t>
  </si>
  <si>
    <t>Lê Thị Kim Ngân</t>
  </si>
  <si>
    <t>Nhân viên</t>
  </si>
  <si>
    <t xml:space="preserve">Nguyễn Thị Thu Hồng </t>
  </si>
  <si>
    <t>Phùng Thị Sơn</t>
  </si>
  <si>
    <t>Trịnh Đức Việt</t>
  </si>
  <si>
    <t>Phùng Tuấn Dũng</t>
  </si>
  <si>
    <t xml:space="preserve">Vũ Xuân Tình </t>
  </si>
  <si>
    <t xml:space="preserve">Trưởng phòng </t>
  </si>
  <si>
    <t>Thạch Mạnh Cường</t>
  </si>
  <si>
    <t>Nguyễn Trường Quynh</t>
  </si>
  <si>
    <t>Đinh Văn Dược</t>
  </si>
  <si>
    <t>Võ Tá Hoàng</t>
  </si>
  <si>
    <t>Ngô Huy Thịnh</t>
  </si>
  <si>
    <t>Lê Kim Sơn</t>
  </si>
  <si>
    <t>Nguyễn Anh Nhật</t>
  </si>
  <si>
    <t>Phạm Trường Thọ</t>
  </si>
  <si>
    <t>Trợ cấp ĐT</t>
  </si>
  <si>
    <t>Ngô Thị Thùy Hương</t>
  </si>
  <si>
    <t>Trương Văn Biên</t>
  </si>
  <si>
    <t xml:space="preserve">Nguyễn Thị Thanh Loan </t>
  </si>
  <si>
    <t>Công ty CP trắc địa bản đồ Hải Đăng</t>
  </si>
  <si>
    <t>Bộ phận đo đạc</t>
  </si>
  <si>
    <t>Đạt KPI</t>
  </si>
  <si>
    <t>Phòng kế toán</t>
  </si>
  <si>
    <t>Phòng kinh doanh</t>
  </si>
  <si>
    <t>Tăng ca (Phút)</t>
  </si>
  <si>
    <t xml:space="preserve">Nguyễn Bảo Thạch </t>
  </si>
  <si>
    <t>Lê Kim Đãng</t>
  </si>
  <si>
    <t xml:space="preserve">Võ Thị Ngọc Diễm </t>
  </si>
  <si>
    <t>Thái Quang Hải</t>
  </si>
  <si>
    <t>Huỳnh Quốc Phong</t>
  </si>
  <si>
    <t>Hứa Thị Ngọc Thơ</t>
  </si>
  <si>
    <t xml:space="preserve">Trương Quang Thanh </t>
  </si>
  <si>
    <t xml:space="preserve">Hoàng Đức Thanh </t>
  </si>
  <si>
    <t>Nguyễn Quốc Minh</t>
  </si>
  <si>
    <t xml:space="preserve">Nguyễn Lê Ngọc Khang </t>
  </si>
  <si>
    <t xml:space="preserve">Nguyễn Hoàng Thực </t>
  </si>
  <si>
    <t xml:space="preserve">Bùi Quốc Việt </t>
  </si>
  <si>
    <t xml:space="preserve">Trần Kỳ Tâm </t>
  </si>
  <si>
    <t xml:space="preserve">Nguyễn Thu Hồng </t>
  </si>
  <si>
    <t>Hoàng Thị Hoài Nhi</t>
  </si>
  <si>
    <t>Phạm Anh Vũ</t>
  </si>
  <si>
    <t xml:space="preserve">Thẩm Ngọc Lam </t>
  </si>
  <si>
    <t>Hàng Minh Thư</t>
  </si>
  <si>
    <t xml:space="preserve">Từ Hiếu Thịnh </t>
  </si>
  <si>
    <t xml:space="preserve">Nguyễn Thiên Trang </t>
  </si>
  <si>
    <t xml:space="preserve">Nguyễn Thiên Thanh </t>
  </si>
  <si>
    <t xml:space="preserve">Đặng Xuân Ngọc </t>
  </si>
  <si>
    <t>x</t>
  </si>
  <si>
    <t>Có mặt</t>
  </si>
  <si>
    <t xml:space="preserve">Vắng </t>
  </si>
  <si>
    <t xml:space="preserve">Phép </t>
  </si>
  <si>
    <t>Ghi chú:</t>
  </si>
  <si>
    <t>Nguyễn Thị Thanh Thúy</t>
  </si>
  <si>
    <t>CN</t>
  </si>
  <si>
    <t xml:space="preserve">Nghỉ tuần </t>
  </si>
  <si>
    <t>Chi Tiết Chấm Công</t>
  </si>
  <si>
    <t>ID Người</t>
  </si>
  <si>
    <t>Tên</t>
  </si>
  <si>
    <t>Ngày</t>
  </si>
  <si>
    <t>Thời gian biểu</t>
  </si>
  <si>
    <t>Tình trạng chuyên cần</t>
  </si>
  <si>
    <t>Vào</t>
  </si>
  <si>
    <t>Ra</t>
  </si>
  <si>
    <t>Muộn</t>
  </si>
  <si>
    <t>Nghỉ sớm</t>
  </si>
  <si>
    <t>Đã tham dự</t>
  </si>
  <si>
    <t>Vắng mặt</t>
  </si>
  <si>
    <t>Đã làm việc</t>
  </si>
  <si>
    <t>Giờ Nghỉ</t>
  </si>
  <si>
    <t>Thoát</t>
  </si>
  <si>
    <t>1</t>
  </si>
  <si>
    <t>Thach</t>
  </si>
  <si>
    <t>2023-08-01</t>
  </si>
  <si>
    <t>Default Timetable(07:30:00-17:00:00)</t>
  </si>
  <si>
    <t>bình thường</t>
  </si>
  <si>
    <t>07:27:15</t>
  </si>
  <si>
    <t>18:43:31</t>
  </si>
  <si>
    <t>0 phút</t>
  </si>
  <si>
    <t>676 phút</t>
  </si>
  <si>
    <t>508 phút</t>
  </si>
  <si>
    <t>-</t>
  </si>
  <si>
    <t>2023-08-02</t>
  </si>
  <si>
    <t>07:24:15</t>
  </si>
  <si>
    <t>19:00:31</t>
  </si>
  <si>
    <t>696 phút</t>
  </si>
  <si>
    <t>1 phút</t>
  </si>
  <si>
    <t>2023-08-03</t>
  </si>
  <si>
    <t>08:10:13</t>
  </si>
  <si>
    <t>18:18:55</t>
  </si>
  <si>
    <t>40 phút</t>
  </si>
  <si>
    <t>609 phút</t>
  </si>
  <si>
    <t>2023-08-04</t>
  </si>
  <si>
    <t>07:33:16</t>
  </si>
  <si>
    <t>18:03:58</t>
  </si>
  <si>
    <t>631 phút</t>
  </si>
  <si>
    <t>2023-08-05</t>
  </si>
  <si>
    <t>2023-08-06</t>
  </si>
  <si>
    <t>2023-08-07</t>
  </si>
  <si>
    <t>07:33:23</t>
  </si>
  <si>
    <t>18:12:55</t>
  </si>
  <si>
    <t>640 phút</t>
  </si>
  <si>
    <t>2023-08-08</t>
  </si>
  <si>
    <t>07:36:31</t>
  </si>
  <si>
    <t>17:49:37</t>
  </si>
  <si>
    <t>613 phút</t>
  </si>
  <si>
    <t>2023-08-09</t>
  </si>
  <si>
    <t>07:25:48</t>
  </si>
  <si>
    <t>18:13:12</t>
  </si>
  <si>
    <t>647 phút</t>
  </si>
  <si>
    <t>2023-08-10</t>
  </si>
  <si>
    <t>07:25:08</t>
  </si>
  <si>
    <t>17:50:48</t>
  </si>
  <si>
    <t>626 phút</t>
  </si>
  <si>
    <t>2023-08-11</t>
  </si>
  <si>
    <t>07:30:03</t>
  </si>
  <si>
    <t>17:52:20</t>
  </si>
  <si>
    <t>622 phút</t>
  </si>
  <si>
    <t>2023-08-12</t>
  </si>
  <si>
    <t>07:22:12</t>
  </si>
  <si>
    <t>17:29:59</t>
  </si>
  <si>
    <t>608 phút</t>
  </si>
  <si>
    <t>30 phút</t>
  </si>
  <si>
    <t>2023-08-13</t>
  </si>
  <si>
    <t>2023-08-14</t>
  </si>
  <si>
    <t>07:29:29</t>
  </si>
  <si>
    <t>17:52:22</t>
  </si>
  <si>
    <t>623 phút</t>
  </si>
  <si>
    <t>2023-08-15</t>
  </si>
  <si>
    <t>07:33:08</t>
  </si>
  <si>
    <t>17:09:44</t>
  </si>
  <si>
    <t>577 phút</t>
  </si>
  <si>
    <t>2023-08-16</t>
  </si>
  <si>
    <t>07:31:14</t>
  </si>
  <si>
    <t>2023-08-17</t>
  </si>
  <si>
    <t>07:29:17</t>
  </si>
  <si>
    <t>17:38:41</t>
  </si>
  <si>
    <t>39 phút</t>
  </si>
  <si>
    <t>2023-08-18</t>
  </si>
  <si>
    <t>07:34:42</t>
  </si>
  <si>
    <t>19:24:27</t>
  </si>
  <si>
    <t>710 phút</t>
  </si>
  <si>
    <t>2023-08-19</t>
  </si>
  <si>
    <t>07:25:15</t>
  </si>
  <si>
    <t>17:17:47</t>
  </si>
  <si>
    <t>593 phút</t>
  </si>
  <si>
    <t>2023-08-20</t>
  </si>
  <si>
    <t>2023-08-21</t>
  </si>
  <si>
    <t>07:36:23</t>
  </si>
  <si>
    <t>18:23:44</t>
  </si>
  <si>
    <t>2023-08-22</t>
  </si>
  <si>
    <t>07:31:52</t>
  </si>
  <si>
    <t>18:34:39</t>
  </si>
  <si>
    <t>663 phút</t>
  </si>
  <si>
    <t>2023-08-23</t>
  </si>
  <si>
    <t>07:34:20</t>
  </si>
  <si>
    <t>17:36:40</t>
  </si>
  <si>
    <t>602 phút</t>
  </si>
  <si>
    <t>2023-08-24</t>
  </si>
  <si>
    <t>07:20:50</t>
  </si>
  <si>
    <t>18:05:05</t>
  </si>
  <si>
    <t>644 phút</t>
  </si>
  <si>
    <t>65 phút</t>
  </si>
  <si>
    <t>2023-08-25</t>
  </si>
  <si>
    <t>07:16:58</t>
  </si>
  <si>
    <t>17:44:07</t>
  </si>
  <si>
    <t>627 phút</t>
  </si>
  <si>
    <t>2023-08-26</t>
  </si>
  <si>
    <t>07:24:35</t>
  </si>
  <si>
    <t>17:49:11</t>
  </si>
  <si>
    <t>625 phút</t>
  </si>
  <si>
    <t>2023-08-27</t>
  </si>
  <si>
    <t>2023-08-28</t>
  </si>
  <si>
    <t>07:30:15</t>
  </si>
  <si>
    <t>18:10:23</t>
  </si>
  <si>
    <t>2023-08-29</t>
  </si>
  <si>
    <t>07:31:33</t>
  </si>
  <si>
    <t>18:50:15</t>
  </si>
  <si>
    <t>679 phút</t>
  </si>
  <si>
    <t>2023-08-30</t>
  </si>
  <si>
    <t>07:15:39</t>
  </si>
  <si>
    <t>17:58:50</t>
  </si>
  <si>
    <t>643 phút</t>
  </si>
  <si>
    <t>2023-08-31</t>
  </si>
  <si>
    <t>07:21:50</t>
  </si>
  <si>
    <t>17:39:43</t>
  </si>
  <si>
    <t>618 phút</t>
  </si>
  <si>
    <t>2</t>
  </si>
  <si>
    <t>Tam</t>
  </si>
  <si>
    <t>07:41:59</t>
  </si>
  <si>
    <t>17:20:46</t>
  </si>
  <si>
    <t>12 phút</t>
  </si>
  <si>
    <t>579 phút</t>
  </si>
  <si>
    <t>21 phút</t>
  </si>
  <si>
    <t>07:41:13</t>
  </si>
  <si>
    <t>17:17:01</t>
  </si>
  <si>
    <t>11 phút</t>
  </si>
  <si>
    <t>576 phút</t>
  </si>
  <si>
    <t>17 phút</t>
  </si>
  <si>
    <t>07:35:10</t>
  </si>
  <si>
    <t>17:16:38</t>
  </si>
  <si>
    <t>581 phút</t>
  </si>
  <si>
    <t>07:38:12</t>
  </si>
  <si>
    <t>17:13:27</t>
  </si>
  <si>
    <t>575 phút</t>
  </si>
  <si>
    <t>13 phút</t>
  </si>
  <si>
    <t>07:29:24</t>
  </si>
  <si>
    <t>17:15:06</t>
  </si>
  <si>
    <t>586 phút</t>
  </si>
  <si>
    <t>15 phút</t>
  </si>
  <si>
    <t>17:09:07</t>
  </si>
  <si>
    <t>07:35:21</t>
  </si>
  <si>
    <t>17:07:54</t>
  </si>
  <si>
    <t>573 phút</t>
  </si>
  <si>
    <t>8 phút</t>
  </si>
  <si>
    <t>07:39:34</t>
  </si>
  <si>
    <t>17:20:37</t>
  </si>
  <si>
    <t>07:37:12</t>
  </si>
  <si>
    <t>17:11:07</t>
  </si>
  <si>
    <t>574 phút</t>
  </si>
  <si>
    <t>07:39:14</t>
  </si>
  <si>
    <t>17:49:01</t>
  </si>
  <si>
    <t>610 phút</t>
  </si>
  <si>
    <t>07:39:27</t>
  </si>
  <si>
    <t>17:12:31</t>
  </si>
  <si>
    <t>07:54:00</t>
  </si>
  <si>
    <t>17:35:27</t>
  </si>
  <si>
    <t>24 phút</t>
  </si>
  <si>
    <t>07:44:11</t>
  </si>
  <si>
    <t>17:18:08</t>
  </si>
  <si>
    <t>14 phút</t>
  </si>
  <si>
    <t>07:36:26</t>
  </si>
  <si>
    <t>17:15:46</t>
  </si>
  <si>
    <t>16 phút</t>
  </si>
  <si>
    <t>07:40:57</t>
  </si>
  <si>
    <t>17:19:03</t>
  </si>
  <si>
    <t>578 phút</t>
  </si>
  <si>
    <t>19 phút</t>
  </si>
  <si>
    <t>07:40:47</t>
  </si>
  <si>
    <t>17:10:19</t>
  </si>
  <si>
    <t>570 phút</t>
  </si>
  <si>
    <t>07:37:36</t>
  </si>
  <si>
    <t>17:18:39</t>
  </si>
  <si>
    <t>07:51:24</t>
  </si>
  <si>
    <t>17:17:31</t>
  </si>
  <si>
    <t>566 phút</t>
  </si>
  <si>
    <t>07:40:41</t>
  </si>
  <si>
    <t>17:17:24</t>
  </si>
  <si>
    <t>07:40:17</t>
  </si>
  <si>
    <t>17:16:57</t>
  </si>
  <si>
    <t>07:41:21</t>
  </si>
  <si>
    <t>17:09:47</t>
  </si>
  <si>
    <t>568 phút</t>
  </si>
  <si>
    <t>07:43:34</t>
  </si>
  <si>
    <t>17:13:02</t>
  </si>
  <si>
    <t>569 phút</t>
  </si>
  <si>
    <t>07:31:41</t>
  </si>
  <si>
    <t>17:13:23</t>
  </si>
  <si>
    <t>582 phút</t>
  </si>
  <si>
    <t>07:51:11</t>
  </si>
  <si>
    <t>17:14:03</t>
  </si>
  <si>
    <t>563 phút</t>
  </si>
  <si>
    <t>07:35:48</t>
  </si>
  <si>
    <t>17:32:24</t>
  </si>
  <si>
    <t>597 phút</t>
  </si>
  <si>
    <t>07:39:55</t>
  </si>
  <si>
    <t>07:38:20</t>
  </si>
  <si>
    <t>17:10:39</t>
  </si>
  <si>
    <t>572 phút</t>
  </si>
  <si>
    <t>3</t>
  </si>
  <si>
    <t>VIET</t>
  </si>
  <si>
    <t>07:15:20</t>
  </si>
  <si>
    <t>17:03:54</t>
  </si>
  <si>
    <t>589 phút</t>
  </si>
  <si>
    <t>07:28:49</t>
  </si>
  <si>
    <t>17:31:44</t>
  </si>
  <si>
    <t>603 phút</t>
  </si>
  <si>
    <t>07:23:37</t>
  </si>
  <si>
    <t>17:36:20</t>
  </si>
  <si>
    <t>07:25:38</t>
  </si>
  <si>
    <t>17:54:04</t>
  </si>
  <si>
    <t>628 phút</t>
  </si>
  <si>
    <t>07:25:26</t>
  </si>
  <si>
    <t>17:04:14</t>
  </si>
  <si>
    <t>07:22:36</t>
  </si>
  <si>
    <t>17:40:18</t>
  </si>
  <si>
    <t>07:14:03</t>
  </si>
  <si>
    <t>17:00:48</t>
  </si>
  <si>
    <t>587 phút</t>
  </si>
  <si>
    <t>07:19:08</t>
  </si>
  <si>
    <t>17:00:14</t>
  </si>
  <si>
    <t>07:15:00</t>
  </si>
  <si>
    <t>17:07:18</t>
  </si>
  <si>
    <t>592 phút</t>
  </si>
  <si>
    <t>07:30:27</t>
  </si>
  <si>
    <t>17:15:56</t>
  </si>
  <si>
    <t>585 phút</t>
  </si>
  <si>
    <t>07:24:41</t>
  </si>
  <si>
    <t>17:29:49</t>
  </si>
  <si>
    <t>605 phút</t>
  </si>
  <si>
    <t>18:42:21</t>
  </si>
  <si>
    <t>387 phút</t>
  </si>
  <si>
    <t>121 phút</t>
  </si>
  <si>
    <t>07:39:43</t>
  </si>
  <si>
    <t>17:27:20</t>
  </si>
  <si>
    <t>588 phút</t>
  </si>
  <si>
    <t>07:29:53</t>
  </si>
  <si>
    <t>17:17:02</t>
  </si>
  <si>
    <t>07:22:28</t>
  </si>
  <si>
    <t>17:11:54</t>
  </si>
  <si>
    <t>07:10:23</t>
  </si>
  <si>
    <t>17:00:32</t>
  </si>
  <si>
    <t>590 phút</t>
  </si>
  <si>
    <t>07:28:56</t>
  </si>
  <si>
    <t>18:19:20</t>
  </si>
  <si>
    <t>650 phút</t>
  </si>
  <si>
    <t>17:39:45</t>
  </si>
  <si>
    <t>624 phút</t>
  </si>
  <si>
    <t>07:36:52</t>
  </si>
  <si>
    <t>17:08:47</t>
  </si>
  <si>
    <t>9 phút</t>
  </si>
  <si>
    <t>07:11:26</t>
  </si>
  <si>
    <t>17:00:03</t>
  </si>
  <si>
    <t>07:19:10</t>
  </si>
  <si>
    <t>17:00:10</t>
  </si>
  <si>
    <t>07:19:15</t>
  </si>
  <si>
    <t>17:12:20</t>
  </si>
  <si>
    <t>07:22:19</t>
  </si>
  <si>
    <t>17:27:34</t>
  </si>
  <si>
    <t>07:24:21</t>
  </si>
  <si>
    <t>17:00:04</t>
  </si>
  <si>
    <t>07:14:45</t>
  </si>
  <si>
    <t>17:04:22</t>
  </si>
  <si>
    <t>07:23:31</t>
  </si>
  <si>
    <t>17:08:10</t>
  </si>
  <si>
    <t>07:14:48</t>
  </si>
  <si>
    <t>17:15:14</t>
  </si>
  <si>
    <t>600 phút</t>
  </si>
  <si>
    <t>4</t>
  </si>
  <si>
    <t>Hai</t>
  </si>
  <si>
    <t>07:30:00</t>
  </si>
  <si>
    <t>17:00:00</t>
  </si>
  <si>
    <t>08:35:08</t>
  </si>
  <si>
    <t>07:52:56</t>
  </si>
  <si>
    <t>23 phút</t>
  </si>
  <si>
    <t>07:50:07</t>
  </si>
  <si>
    <t>20 phút</t>
  </si>
  <si>
    <t>07:55:33</t>
  </si>
  <si>
    <t>26 phút</t>
  </si>
  <si>
    <t>08:01:23</t>
  </si>
  <si>
    <t>31 phút</t>
  </si>
  <si>
    <t>07:51:04</t>
  </si>
  <si>
    <t>07:54:19</t>
  </si>
  <si>
    <t>07:54:17</t>
  </si>
  <si>
    <t>07:53:53</t>
  </si>
  <si>
    <t>08:09:23</t>
  </si>
  <si>
    <t>08:02:32</t>
  </si>
  <si>
    <t>33 phút</t>
  </si>
  <si>
    <t>07:40:31</t>
  </si>
  <si>
    <t>07:50:53</t>
  </si>
  <si>
    <t>07:47:10</t>
  </si>
  <si>
    <t>07:45:57</t>
  </si>
  <si>
    <t>07:41:47</t>
  </si>
  <si>
    <t>07:33:26</t>
  </si>
  <si>
    <t>07:29:09</t>
  </si>
  <si>
    <t>08:00:17</t>
  </si>
  <si>
    <t>07:42:44</t>
  </si>
  <si>
    <t>07:49:30</t>
  </si>
  <si>
    <t>5</t>
  </si>
  <si>
    <t>Thu</t>
  </si>
  <si>
    <t>07:32:10</t>
  </si>
  <si>
    <t>17:47:46</t>
  </si>
  <si>
    <t>616 phút</t>
  </si>
  <si>
    <t>07:32:24</t>
  </si>
  <si>
    <t>17:40:30</t>
  </si>
  <si>
    <t>07:36:42</t>
  </si>
  <si>
    <t>17:32:21</t>
  </si>
  <si>
    <t>596 phút</t>
  </si>
  <si>
    <t>07:33:47</t>
  </si>
  <si>
    <t>18:11:31</t>
  </si>
  <si>
    <t>638 phút</t>
  </si>
  <si>
    <t>07:32:45</t>
  </si>
  <si>
    <t>17:30:28</t>
  </si>
  <si>
    <t>598 phút</t>
  </si>
  <si>
    <t>18:39:31</t>
  </si>
  <si>
    <t>666 phút</t>
  </si>
  <si>
    <t>17:47:28</t>
  </si>
  <si>
    <t>07:34:38</t>
  </si>
  <si>
    <t>17:30:09</t>
  </si>
  <si>
    <t>07:32:39</t>
  </si>
  <si>
    <t>18:11:10</t>
  </si>
  <si>
    <t>639 phút</t>
  </si>
  <si>
    <t>07:32:20</t>
  </si>
  <si>
    <t>18:41:15</t>
  </si>
  <si>
    <t>669 phút</t>
  </si>
  <si>
    <t>07:32:03</t>
  </si>
  <si>
    <t>17:43:46</t>
  </si>
  <si>
    <t>612 phút</t>
  </si>
  <si>
    <t>07:32:07</t>
  </si>
  <si>
    <t>18:19:07</t>
  </si>
  <si>
    <t>07:35:17</t>
  </si>
  <si>
    <t>17:26:58</t>
  </si>
  <si>
    <t>07:24:36</t>
  </si>
  <si>
    <t>17:26:26</t>
  </si>
  <si>
    <t>07:33:32</t>
  </si>
  <si>
    <t>17:58:53</t>
  </si>
  <si>
    <t>07:33:48</t>
  </si>
  <si>
    <t>17:43:57</t>
  </si>
  <si>
    <t>07:36:47</t>
  </si>
  <si>
    <t>18:10:44</t>
  </si>
  <si>
    <t>634 phút</t>
  </si>
  <si>
    <t>07:35:36</t>
  </si>
  <si>
    <t>18:03:30</t>
  </si>
  <si>
    <t>07:30:50</t>
  </si>
  <si>
    <t>18:12:22</t>
  </si>
  <si>
    <t>642 phút</t>
  </si>
  <si>
    <t>07:35:26</t>
  </si>
  <si>
    <t>17:33:06</t>
  </si>
  <si>
    <t>07:30:49</t>
  </si>
  <si>
    <t>18:35:05</t>
  </si>
  <si>
    <t>664 phút</t>
  </si>
  <si>
    <t>07:37:40</t>
  </si>
  <si>
    <t>17:55:17</t>
  </si>
  <si>
    <t>07:32:55</t>
  </si>
  <si>
    <t>17:27:25</t>
  </si>
  <si>
    <t>595 phút</t>
  </si>
  <si>
    <t>07:28:02</t>
  </si>
  <si>
    <t>18:04:21</t>
  </si>
  <si>
    <t>636 phút</t>
  </si>
  <si>
    <t>07:36:39</t>
  </si>
  <si>
    <t>17:45:29</t>
  </si>
  <si>
    <t>07:34:35</t>
  </si>
  <si>
    <t>18:16:53</t>
  </si>
  <si>
    <t>07:32:16</t>
  </si>
  <si>
    <t>17:58:01</t>
  </si>
  <si>
    <t>6</t>
  </si>
  <si>
    <t>Diem</t>
  </si>
  <si>
    <t>07:23:29</t>
  </si>
  <si>
    <t>07:27:26</t>
  </si>
  <si>
    <t>07:17:29</t>
  </si>
  <si>
    <t>07:20:28</t>
  </si>
  <si>
    <t>07:23:23</t>
  </si>
  <si>
    <t>07:23:22</t>
  </si>
  <si>
    <t>500 phút</t>
  </si>
  <si>
    <t>07:24:29</t>
  </si>
  <si>
    <t>07:22:29</t>
  </si>
  <si>
    <t>07:18:36</t>
  </si>
  <si>
    <t>07:20:33</t>
  </si>
  <si>
    <t>07:23:42</t>
  </si>
  <si>
    <t>07:24:42</t>
  </si>
  <si>
    <t>07:25:09</t>
  </si>
  <si>
    <t>07:19:14</t>
  </si>
  <si>
    <t>07:21:57</t>
  </si>
  <si>
    <t>07:20:49</t>
  </si>
  <si>
    <t>07:19:01</t>
  </si>
  <si>
    <t>07:20:42</t>
  </si>
  <si>
    <t>07:20:23</t>
  </si>
  <si>
    <t>07:18:26</t>
  </si>
  <si>
    <t>07:15:17</t>
  </si>
  <si>
    <t>07:32:09</t>
  </si>
  <si>
    <t>07:17:27</t>
  </si>
  <si>
    <t>07:22:49</t>
  </si>
  <si>
    <t>8</t>
  </si>
  <si>
    <t>Hong</t>
  </si>
  <si>
    <t>07:32:01</t>
  </si>
  <si>
    <t>18:09:31</t>
  </si>
  <si>
    <t>07:32:43</t>
  </si>
  <si>
    <t>17:55:21</t>
  </si>
  <si>
    <t>07:32:37</t>
  </si>
  <si>
    <t>17:37:24</t>
  </si>
  <si>
    <t>07:33:55</t>
  </si>
  <si>
    <t>17:50:42</t>
  </si>
  <si>
    <t>617 phút</t>
  </si>
  <si>
    <t>07:30:43</t>
  </si>
  <si>
    <t>17:32:16</t>
  </si>
  <si>
    <t>07:26:36</t>
  </si>
  <si>
    <t>17:57:35</t>
  </si>
  <si>
    <t>07:34:19</t>
  </si>
  <si>
    <t>17:39:42</t>
  </si>
  <si>
    <t>07:30:24</t>
  </si>
  <si>
    <t>18:46:33</t>
  </si>
  <si>
    <t>07:34:29</t>
  </si>
  <si>
    <t>17:35:47</t>
  </si>
  <si>
    <t>601 phút</t>
  </si>
  <si>
    <t>07:31:25</t>
  </si>
  <si>
    <t>18:11:09</t>
  </si>
  <si>
    <t>07:31:42</t>
  </si>
  <si>
    <t>17:54:28</t>
  </si>
  <si>
    <t>07:30:39</t>
  </si>
  <si>
    <t>17:41:52</t>
  </si>
  <si>
    <t>611 phút</t>
  </si>
  <si>
    <t>18:00:00</t>
  </si>
  <si>
    <t>630 phút</t>
  </si>
  <si>
    <t>07:37:38</t>
  </si>
  <si>
    <t>19:37:15</t>
  </si>
  <si>
    <t>720 phút</t>
  </si>
  <si>
    <t>07:35:35</t>
  </si>
  <si>
    <t>18:01:49</t>
  </si>
  <si>
    <t>07:33:21</t>
  </si>
  <si>
    <t>17:42:16</t>
  </si>
  <si>
    <t>07:35:32</t>
  </si>
  <si>
    <t>17:31:14</t>
  </si>
  <si>
    <t>07:29:03</t>
  </si>
  <si>
    <t>18:00:53</t>
  </si>
  <si>
    <t>632 phút</t>
  </si>
  <si>
    <t>61 phút</t>
  </si>
  <si>
    <t>07:32:53</t>
  </si>
  <si>
    <t>17:32:23</t>
  </si>
  <si>
    <t>07:30:58</t>
  </si>
  <si>
    <t>17:42:25</t>
  </si>
  <si>
    <t>07:34:40</t>
  </si>
  <si>
    <t>17:41:25</t>
  </si>
  <si>
    <t>607 phút</t>
  </si>
  <si>
    <t>07:33:28</t>
  </si>
  <si>
    <t>17:19:40</t>
  </si>
  <si>
    <t>07:36:55</t>
  </si>
  <si>
    <t>18:01:33</t>
  </si>
  <si>
    <t>07:35:57</t>
  </si>
  <si>
    <t>17:56:25</t>
  </si>
  <si>
    <t>620 phút</t>
  </si>
  <si>
    <t>07:39:50</t>
  </si>
  <si>
    <t>17:29:51</t>
  </si>
  <si>
    <t>07:35:03</t>
  </si>
  <si>
    <t>17:36:21</t>
  </si>
  <si>
    <t>9</t>
  </si>
  <si>
    <t>Nhi</t>
  </si>
  <si>
    <t>18:00:31</t>
  </si>
  <si>
    <t>07:25:34</t>
  </si>
  <si>
    <t>17:54:25</t>
  </si>
  <si>
    <t>629 phút</t>
  </si>
  <si>
    <t>07:26:29</t>
  </si>
  <si>
    <t>17:37:42</t>
  </si>
  <si>
    <t>17:50:36</t>
  </si>
  <si>
    <t>07:21:30</t>
  </si>
  <si>
    <t>17:33:40</t>
  </si>
  <si>
    <t>07:25:00</t>
  </si>
  <si>
    <t>17:57:31</t>
  </si>
  <si>
    <t>633 phút</t>
  </si>
  <si>
    <t>07:26:05</t>
  </si>
  <si>
    <t>17:39:52</t>
  </si>
  <si>
    <t>614 phút</t>
  </si>
  <si>
    <t>07:23:26</t>
  </si>
  <si>
    <t>17:58:20</t>
  </si>
  <si>
    <t>635 phút</t>
  </si>
  <si>
    <t>07:22:35</t>
  </si>
  <si>
    <t>17:41:05</t>
  </si>
  <si>
    <t>619 phút</t>
  </si>
  <si>
    <t>07:23:41</t>
  </si>
  <si>
    <t>17:53:08</t>
  </si>
  <si>
    <t>07:23:56</t>
  </si>
  <si>
    <t>17:54:35</t>
  </si>
  <si>
    <t>07:21:33</t>
  </si>
  <si>
    <t>17:41:10</t>
  </si>
  <si>
    <t>07:26:33</t>
  </si>
  <si>
    <t>17:48:26</t>
  </si>
  <si>
    <t>07:22:56</t>
  </si>
  <si>
    <t>17:46:15</t>
  </si>
  <si>
    <t>07:22:21</t>
  </si>
  <si>
    <t>17:39:29</t>
  </si>
  <si>
    <t>17:42:08</t>
  </si>
  <si>
    <t>07:23:32</t>
  </si>
  <si>
    <t>17:31:01</t>
  </si>
  <si>
    <t>07:27:46</t>
  </si>
  <si>
    <t>17:51:10</t>
  </si>
  <si>
    <t>17:32:41</t>
  </si>
  <si>
    <t>07:17:53</t>
  </si>
  <si>
    <t>17:42:51</t>
  </si>
  <si>
    <t>07:25:37</t>
  </si>
  <si>
    <t>17:42:58</t>
  </si>
  <si>
    <t>07:25:20</t>
  </si>
  <si>
    <t>17:41:31</t>
  </si>
  <si>
    <t>07:19:51</t>
  </si>
  <si>
    <t>17:20:35</t>
  </si>
  <si>
    <t>07:26:56</t>
  </si>
  <si>
    <t>18:01:40</t>
  </si>
  <si>
    <t>07:22:03</t>
  </si>
  <si>
    <t>17:51:27</t>
  </si>
  <si>
    <t>07:24:10</t>
  </si>
  <si>
    <t>17:34:02</t>
  </si>
  <si>
    <t>17:36:32</t>
  </si>
  <si>
    <t>10</t>
  </si>
  <si>
    <t>Dang</t>
  </si>
  <si>
    <t>06:36:49</t>
  </si>
  <si>
    <t>18:14:59</t>
  </si>
  <si>
    <t>698 phút</t>
  </si>
  <si>
    <t>06:46:44</t>
  </si>
  <si>
    <t>18:16:05</t>
  </si>
  <si>
    <t>689 phút</t>
  </si>
  <si>
    <t>06:31:16</t>
  </si>
  <si>
    <t>06:39:46</t>
  </si>
  <si>
    <t>19:04:05</t>
  </si>
  <si>
    <t>744 phút</t>
  </si>
  <si>
    <t>06:41:30</t>
  </si>
  <si>
    <t>17:51:13</t>
  </si>
  <si>
    <t>670 phút</t>
  </si>
  <si>
    <t>06:36:02</t>
  </si>
  <si>
    <t>17:28:59</t>
  </si>
  <si>
    <t>653 phút</t>
  </si>
  <si>
    <t>06:40:25</t>
  </si>
  <si>
    <t>18:11:03</t>
  </si>
  <si>
    <t>691 phút</t>
  </si>
  <si>
    <t>06:33:06</t>
  </si>
  <si>
    <t>18:11:18</t>
  </si>
  <si>
    <t>06:36:48</t>
  </si>
  <si>
    <t>18:04:14</t>
  </si>
  <si>
    <t>687 phút</t>
  </si>
  <si>
    <t>06:33:33</t>
  </si>
  <si>
    <t>18:49:52</t>
  </si>
  <si>
    <t>736 phút</t>
  </si>
  <si>
    <t>06:41:21</t>
  </si>
  <si>
    <t>18:12:02</t>
  </si>
  <si>
    <t>17:50:08</t>
  </si>
  <si>
    <t>674 phút</t>
  </si>
  <si>
    <t>06:43:45</t>
  </si>
  <si>
    <t>18:12:01</t>
  </si>
  <si>
    <t>688 phút</t>
  </si>
  <si>
    <t>06:37:26</t>
  </si>
  <si>
    <t>694 phút</t>
  </si>
  <si>
    <t>06:38:41</t>
  </si>
  <si>
    <t>18:18:10</t>
  </si>
  <si>
    <t>699 phút</t>
  </si>
  <si>
    <t>06:34:51</t>
  </si>
  <si>
    <t>06:46:56</t>
  </si>
  <si>
    <t>17:07:46</t>
  </si>
  <si>
    <t>621 phút</t>
  </si>
  <si>
    <t>06:39:20</t>
  </si>
  <si>
    <t>06:41:31</t>
  </si>
  <si>
    <t>17:53:38</t>
  </si>
  <si>
    <t>672 phút</t>
  </si>
  <si>
    <t>06:40:07</t>
  </si>
  <si>
    <t>06:40:14</t>
  </si>
  <si>
    <t>18:34:59</t>
  </si>
  <si>
    <t>715 phút</t>
  </si>
  <si>
    <t>06:40:46</t>
  </si>
  <si>
    <t>18:46:46</t>
  </si>
  <si>
    <t>726 phút</t>
  </si>
  <si>
    <t>06:41:08</t>
  </si>
  <si>
    <t>06:43:38</t>
  </si>
  <si>
    <t>18:03:15</t>
  </si>
  <si>
    <t>680 phút</t>
  </si>
  <si>
    <t>11</t>
  </si>
  <si>
    <t>Hoang Tam</t>
  </si>
  <si>
    <t>07:36:16</t>
  </si>
  <si>
    <t>07:44:59</t>
  </si>
  <si>
    <t>07:34:16</t>
  </si>
  <si>
    <t>07:41:02</t>
  </si>
  <si>
    <t>07:30:02</t>
  </si>
  <si>
    <t>07:41:34</t>
  </si>
  <si>
    <t>07:38:52</t>
  </si>
  <si>
    <t>07:37:04</t>
  </si>
  <si>
    <t>07:41:23</t>
  </si>
  <si>
    <t>07:35:04</t>
  </si>
  <si>
    <t>08:35:13</t>
  </si>
  <si>
    <t>07:28:37</t>
  </si>
  <si>
    <t>07:36:48</t>
  </si>
  <si>
    <t>07:37:37</t>
  </si>
  <si>
    <t>07:36:56</t>
  </si>
  <si>
    <t>07:35:08</t>
  </si>
  <si>
    <t>07:35:47</t>
  </si>
  <si>
    <t>07:35:30</t>
  </si>
  <si>
    <t>08:00:07</t>
  </si>
  <si>
    <t>07:32:33</t>
  </si>
  <si>
    <t>07:41:24</t>
  </si>
  <si>
    <t>07:32:31</t>
  </si>
  <si>
    <t>07:33:14</t>
  </si>
  <si>
    <t>12</t>
  </si>
  <si>
    <t>Duc Thanh</t>
  </si>
  <si>
    <t>07:11:01</t>
  </si>
  <si>
    <t>07:11:51</t>
  </si>
  <si>
    <t>07:17:38</t>
  </si>
  <si>
    <t>07:12:18</t>
  </si>
  <si>
    <t>07:23:14</t>
  </si>
  <si>
    <t>07:09:35</t>
  </si>
  <si>
    <t>06:55:27</t>
  </si>
  <si>
    <t>07:25:03</t>
  </si>
  <si>
    <t>07:25:05</t>
  </si>
  <si>
    <t>07:15:25</t>
  </si>
  <si>
    <t>07:28:24</t>
  </si>
  <si>
    <t>06:58:48</t>
  </si>
  <si>
    <t>06:52:15</t>
  </si>
  <si>
    <t>07:44:29</t>
  </si>
  <si>
    <t>07:00:25</t>
  </si>
  <si>
    <t>07:07:09</t>
  </si>
  <si>
    <t>07:07:46</t>
  </si>
  <si>
    <t>07:04:32</t>
  </si>
  <si>
    <t>07:03:05</t>
  </si>
  <si>
    <t>07:30:53</t>
  </si>
  <si>
    <t>07:12:03</t>
  </si>
  <si>
    <t>07:10:00</t>
  </si>
  <si>
    <t>07:06:54</t>
  </si>
  <si>
    <t>499 phút</t>
  </si>
  <si>
    <t>06:50:57</t>
  </si>
  <si>
    <t>25 phút</t>
  </si>
  <si>
    <t>483 phút</t>
  </si>
  <si>
    <t>13</t>
  </si>
  <si>
    <t>Minh</t>
  </si>
  <si>
    <t>07:28:38</t>
  </si>
  <si>
    <t>07:21:59</t>
  </si>
  <si>
    <t>07:23:10</t>
  </si>
  <si>
    <t>07:23:18</t>
  </si>
  <si>
    <t>07:22:32</t>
  </si>
  <si>
    <t>07:17:57</t>
  </si>
  <si>
    <t>07:16:33</t>
  </si>
  <si>
    <t>07:24:33</t>
  </si>
  <si>
    <t>07:02:27</t>
  </si>
  <si>
    <t>06:58:15</t>
  </si>
  <si>
    <t>07:26:45</t>
  </si>
  <si>
    <t>07:25:35</t>
  </si>
  <si>
    <t>07:08:13</t>
  </si>
  <si>
    <t>07:13:48</t>
  </si>
  <si>
    <t>07:16:45</t>
  </si>
  <si>
    <t>07:26:18</t>
  </si>
  <si>
    <t>07:24:24</t>
  </si>
  <si>
    <t>06:51:29</t>
  </si>
  <si>
    <t>07:18:00</t>
  </si>
  <si>
    <t>07:21:49</t>
  </si>
  <si>
    <t>07:17:10</t>
  </si>
  <si>
    <t>07:29:21</t>
  </si>
  <si>
    <t>07:21:18</t>
  </si>
  <si>
    <t>15</t>
  </si>
  <si>
    <t>Khang</t>
  </si>
  <si>
    <t>07:37:10</t>
  </si>
  <si>
    <t>07:35:13</t>
  </si>
  <si>
    <t>07:29:06</t>
  </si>
  <si>
    <t>07:36:37</t>
  </si>
  <si>
    <t>07:39:42</t>
  </si>
  <si>
    <t>07:19:41</t>
  </si>
  <si>
    <t>07:32:15</t>
  </si>
  <si>
    <t>07:34:39</t>
  </si>
  <si>
    <t>07:27:34</t>
  </si>
  <si>
    <t>507 phút</t>
  </si>
  <si>
    <t>07:30:40</t>
  </si>
  <si>
    <t>07:36:41</t>
  </si>
  <si>
    <t>07:34:56</t>
  </si>
  <si>
    <t>07:32:02</t>
  </si>
  <si>
    <t>07:35:07</t>
  </si>
  <si>
    <t>07:34:28</t>
  </si>
  <si>
    <t>07:34:12</t>
  </si>
  <si>
    <t>07:35:14</t>
  </si>
  <si>
    <t>07:32:50</t>
  </si>
  <si>
    <t>07:35:19</t>
  </si>
  <si>
    <t>07:29:30</t>
  </si>
  <si>
    <t>07:36:01</t>
  </si>
  <si>
    <t>07:31:07</t>
  </si>
  <si>
    <t>07:37:05</t>
  </si>
  <si>
    <t>07:32:35</t>
  </si>
  <si>
    <t>07:33:10</t>
  </si>
  <si>
    <t>07:37:25</t>
  </si>
  <si>
    <t>16</t>
  </si>
  <si>
    <t>Thinh</t>
  </si>
  <si>
    <t>07:35:15</t>
  </si>
  <si>
    <t>07:40:40</t>
  </si>
  <si>
    <t>07:36:40</t>
  </si>
  <si>
    <t>07:32:19</t>
  </si>
  <si>
    <t>07:26:58</t>
  </si>
  <si>
    <t>07:21:43</t>
  </si>
  <si>
    <t>07:34:53</t>
  </si>
  <si>
    <t>07:32:11</t>
  </si>
  <si>
    <t>07:37:50</t>
  </si>
  <si>
    <t>07:37:33</t>
  </si>
  <si>
    <t>07:34:05</t>
  </si>
  <si>
    <t>07:33:40</t>
  </si>
  <si>
    <t>07:41:32</t>
  </si>
  <si>
    <t>07:40:23</t>
  </si>
  <si>
    <t>07:17:05</t>
  </si>
  <si>
    <t>07:25:58</t>
  </si>
  <si>
    <t>07:40:14</t>
  </si>
  <si>
    <t>07:31:04</t>
  </si>
  <si>
    <t>07:32:23</t>
  </si>
  <si>
    <t>17</t>
  </si>
  <si>
    <t>Thuy</t>
  </si>
  <si>
    <t>07:30:37</t>
  </si>
  <si>
    <t>18:00:06</t>
  </si>
  <si>
    <t>07:32:00</t>
  </si>
  <si>
    <t>17:57:53</t>
  </si>
  <si>
    <t>07:32:28</t>
  </si>
  <si>
    <t>17:36:10</t>
  </si>
  <si>
    <t>604 phút</t>
  </si>
  <si>
    <t>07:31:49</t>
  </si>
  <si>
    <t>17:41:57</t>
  </si>
  <si>
    <t>07:27:53</t>
  </si>
  <si>
    <t>17:33:46</t>
  </si>
  <si>
    <t>606 phút</t>
  </si>
  <si>
    <t>17:48:23</t>
  </si>
  <si>
    <t>447 phút</t>
  </si>
  <si>
    <t>17:39:28</t>
  </si>
  <si>
    <t>323 phút</t>
  </si>
  <si>
    <t>185 phút</t>
  </si>
  <si>
    <t>18</t>
  </si>
  <si>
    <t>Phong</t>
  </si>
  <si>
    <t>07:29:49</t>
  </si>
  <si>
    <t>07:27:17</t>
  </si>
  <si>
    <t>07:30:31</t>
  </si>
  <si>
    <t>07:33:11</t>
  </si>
  <si>
    <t>07:29:46</t>
  </si>
  <si>
    <t>07:36:24</t>
  </si>
  <si>
    <t>07:28:54</t>
  </si>
  <si>
    <t>07:31:22</t>
  </si>
  <si>
    <t>07:31:59</t>
  </si>
  <si>
    <t>07:30:14</t>
  </si>
  <si>
    <t>07:28:53</t>
  </si>
  <si>
    <t>07:34:45</t>
  </si>
  <si>
    <t>07:25:24</t>
  </si>
  <si>
    <t>06:36:31</t>
  </si>
  <si>
    <t>07:29:02</t>
  </si>
  <si>
    <t>19</t>
  </si>
  <si>
    <t>Tho</t>
  </si>
  <si>
    <t>07:13:44</t>
  </si>
  <si>
    <t>07:26:35</t>
  </si>
  <si>
    <t>07:10:07</t>
  </si>
  <si>
    <t>07:15:15</t>
  </si>
  <si>
    <t>07:18:19</t>
  </si>
  <si>
    <t>07:23:24</t>
  </si>
  <si>
    <t>07:26:17</t>
  </si>
  <si>
    <t>07:24:58</t>
  </si>
  <si>
    <t>07:18:16</t>
  </si>
  <si>
    <t>07:05:24</t>
  </si>
  <si>
    <t>07:32:51</t>
  </si>
  <si>
    <t>07:24:05</t>
  </si>
  <si>
    <t>07:33:27</t>
  </si>
  <si>
    <t>07:17:44</t>
  </si>
  <si>
    <t>07:07:00</t>
  </si>
  <si>
    <t>07:24:40</t>
  </si>
  <si>
    <t>07:37:03</t>
  </si>
  <si>
    <t>07:25:07</t>
  </si>
  <si>
    <t>07:16:54</t>
  </si>
  <si>
    <t>07:44:28</t>
  </si>
  <si>
    <t>20</t>
  </si>
  <si>
    <t>Quang Thanh</t>
  </si>
  <si>
    <t>07:36:22</t>
  </si>
  <si>
    <t>07:35:29</t>
  </si>
  <si>
    <t>07:50:03</t>
  </si>
  <si>
    <t>07:27:24</t>
  </si>
  <si>
    <t>07:26:39</t>
  </si>
  <si>
    <t>07:25:02</t>
  </si>
  <si>
    <t>07:37:09</t>
  </si>
  <si>
    <t>07:28:16</t>
  </si>
  <si>
    <t>07:41:50</t>
  </si>
  <si>
    <t>07:06:16</t>
  </si>
  <si>
    <t>07:48:43</t>
  </si>
  <si>
    <t>07:19:07</t>
  </si>
  <si>
    <t>07:22:43</t>
  </si>
  <si>
    <t>07:17:23</t>
  </si>
  <si>
    <t>07:34:01</t>
  </si>
  <si>
    <t>07:20:38</t>
  </si>
  <si>
    <t>07:20:13</t>
  </si>
  <si>
    <t>07:30:32</t>
  </si>
  <si>
    <t>08:30:36</t>
  </si>
  <si>
    <t>21</t>
  </si>
  <si>
    <t>Vu</t>
  </si>
  <si>
    <t>07:24:53</t>
  </si>
  <si>
    <t>18:14:35</t>
  </si>
  <si>
    <t>17:52:38</t>
  </si>
  <si>
    <t>07:26:23</t>
  </si>
  <si>
    <t>17:36:34</t>
  </si>
  <si>
    <t>07:29:58</t>
  </si>
  <si>
    <t>17:48:54</t>
  </si>
  <si>
    <t>17:32:57</t>
  </si>
  <si>
    <t>07:31:05</t>
  </si>
  <si>
    <t>17:57:20</t>
  </si>
  <si>
    <t>07:29:11</t>
  </si>
  <si>
    <t>17:39:48</t>
  </si>
  <si>
    <t>17:58:26</t>
  </si>
  <si>
    <t>07:29:01</t>
  </si>
  <si>
    <t>17:41:41</t>
  </si>
  <si>
    <t>07:30:09</t>
  </si>
  <si>
    <t>17:54:19</t>
  </si>
  <si>
    <t>07:28:58</t>
  </si>
  <si>
    <t>17:54:10</t>
  </si>
  <si>
    <t>07:30:28</t>
  </si>
  <si>
    <t>17:43:02</t>
  </si>
  <si>
    <t>07:32:29</t>
  </si>
  <si>
    <t>17:45:37</t>
  </si>
  <si>
    <t>07:28:55</t>
  </si>
  <si>
    <t>17:46:23</t>
  </si>
  <si>
    <t>07:26:00</t>
  </si>
  <si>
    <t>17:42:42</t>
  </si>
  <si>
    <t>17:36:33</t>
  </si>
  <si>
    <t>17:30:56</t>
  </si>
  <si>
    <t>18:00:38</t>
  </si>
  <si>
    <t>637 phút</t>
  </si>
  <si>
    <t>07:24:43</t>
  </si>
  <si>
    <t>07:24:28</t>
  </si>
  <si>
    <t>17:44:41</t>
  </si>
  <si>
    <t>07:27:27</t>
  </si>
  <si>
    <t>17:43:20</t>
  </si>
  <si>
    <t>17:41:40</t>
  </si>
  <si>
    <t>07:25:14</t>
  </si>
  <si>
    <t>17:21:19</t>
  </si>
  <si>
    <t>07:26:04</t>
  </si>
  <si>
    <t>18:02:11</t>
  </si>
  <si>
    <t>07:27:30</t>
  </si>
  <si>
    <t>07:31:27</t>
  </si>
  <si>
    <t>17:34:07</t>
  </si>
  <si>
    <t>07:13:09</t>
  </si>
  <si>
    <t>17:37:04</t>
  </si>
  <si>
    <t>23</t>
  </si>
  <si>
    <t>Thien Thanh</t>
  </si>
  <si>
    <t>07:20:35</t>
  </si>
  <si>
    <t>17:49:19</t>
  </si>
  <si>
    <t>07:29:37</t>
  </si>
  <si>
    <t>17:42:52</t>
  </si>
  <si>
    <t>07:28:59</t>
  </si>
  <si>
    <t>17:48:05</t>
  </si>
  <si>
    <t>07:29:50</t>
  </si>
  <si>
    <t>18:06:27</t>
  </si>
  <si>
    <t>07:31:32</t>
  </si>
  <si>
    <t>17:18:56</t>
  </si>
  <si>
    <t>07:32:14</t>
  </si>
  <si>
    <t>19:02:11</t>
  </si>
  <si>
    <t>690 phút</t>
  </si>
  <si>
    <t>07:28:51</t>
  </si>
  <si>
    <t>17:44:35</t>
  </si>
  <si>
    <t>07:34:08</t>
  </si>
  <si>
    <t>17:58:06</t>
  </si>
  <si>
    <t>07:29:42</t>
  </si>
  <si>
    <t>17:46:37</t>
  </si>
  <si>
    <t>07:31:34</t>
  </si>
  <si>
    <t>17:34:13</t>
  </si>
  <si>
    <t>07:30:06</t>
  </si>
  <si>
    <t>17:17:12</t>
  </si>
  <si>
    <t>07:31:31</t>
  </si>
  <si>
    <t>19:25:52</t>
  </si>
  <si>
    <t>714 phút</t>
  </si>
  <si>
    <t>07:28:08</t>
  </si>
  <si>
    <t>17:21:28</t>
  </si>
  <si>
    <t>07:30:30</t>
  </si>
  <si>
    <t>18:32:12</t>
  </si>
  <si>
    <t>662 phút</t>
  </si>
  <si>
    <t>07:32:32</t>
  </si>
  <si>
    <t>17:32:19</t>
  </si>
  <si>
    <t>17:53:59</t>
  </si>
  <si>
    <t>17:48:44</t>
  </si>
  <si>
    <t>07:29:41</t>
  </si>
  <si>
    <t>18:22:17</t>
  </si>
  <si>
    <t>07:29:47</t>
  </si>
  <si>
    <t>17:41:59</t>
  </si>
  <si>
    <t>07:29:48</t>
  </si>
  <si>
    <t>18:40:17</t>
  </si>
  <si>
    <t>07:27:41</t>
  </si>
  <si>
    <t>17:25:11</t>
  </si>
  <si>
    <t>17:08:39</t>
  </si>
  <si>
    <t>18:36:48</t>
  </si>
  <si>
    <t>668 phút</t>
  </si>
  <si>
    <t>18:22:08</t>
  </si>
  <si>
    <t>18:15:00</t>
  </si>
  <si>
    <t>07:30:08</t>
  </si>
  <si>
    <t>17:23:28</t>
  </si>
  <si>
    <t>24</t>
  </si>
  <si>
    <t>Thien Trang</t>
  </si>
  <si>
    <t>07:20:45</t>
  </si>
  <si>
    <t>17:50:10</t>
  </si>
  <si>
    <t>07:29:57</t>
  </si>
  <si>
    <t>07:29:13</t>
  </si>
  <si>
    <t>17:48:39</t>
  </si>
  <si>
    <t>18:06:18</t>
  </si>
  <si>
    <t>17:18:59</t>
  </si>
  <si>
    <t>19:02:20</t>
  </si>
  <si>
    <t>17:44:18</t>
  </si>
  <si>
    <t>615 phút</t>
  </si>
  <si>
    <t>17:57:55</t>
  </si>
  <si>
    <t>07:30:12</t>
  </si>
  <si>
    <t>17:47:15</t>
  </si>
  <si>
    <t>17:34:01</t>
  </si>
  <si>
    <t>17:17:22</t>
  </si>
  <si>
    <t>19:25:55</t>
  </si>
  <si>
    <t>07:28:15</t>
  </si>
  <si>
    <t>17:21:45</t>
  </si>
  <si>
    <t>594 phút</t>
  </si>
  <si>
    <t>07:30:44</t>
  </si>
  <si>
    <t>18:32:06</t>
  </si>
  <si>
    <t>661 phút</t>
  </si>
  <si>
    <t>07:32:57</t>
  </si>
  <si>
    <t>17:31:29</t>
  </si>
  <si>
    <t>599 phút</t>
  </si>
  <si>
    <t>17:53:53</t>
  </si>
  <si>
    <t>07:30:59</t>
  </si>
  <si>
    <t>17:48:47</t>
  </si>
  <si>
    <t>18:22:24</t>
  </si>
  <si>
    <t>07:30:18</t>
  </si>
  <si>
    <t>17:41:55</t>
  </si>
  <si>
    <t>07:28:23</t>
  </si>
  <si>
    <t>17:09:41</t>
  </si>
  <si>
    <t>07:30:01</t>
  </si>
  <si>
    <t>18:40:11</t>
  </si>
  <si>
    <t>17:24:38</t>
  </si>
  <si>
    <t>07:28:19</t>
  </si>
  <si>
    <t>17:08:35</t>
  </si>
  <si>
    <t>580 phút</t>
  </si>
  <si>
    <t>07:28:46</t>
  </si>
  <si>
    <t>18:36:22</t>
  </si>
  <si>
    <t>07:29:22</t>
  </si>
  <si>
    <t>18:22:29</t>
  </si>
  <si>
    <t>07:32:41</t>
  </si>
  <si>
    <t>18:16:57</t>
  </si>
  <si>
    <t>07:30:23</t>
  </si>
  <si>
    <t>17:23:19</t>
  </si>
  <si>
    <t>25</t>
  </si>
  <si>
    <t>Thuc</t>
  </si>
  <si>
    <t>07:23:03</t>
  </si>
  <si>
    <t>07:16:37</t>
  </si>
  <si>
    <t>07:23:58</t>
  </si>
  <si>
    <t>07:30:29</t>
  </si>
  <si>
    <t>07:23:33</t>
  </si>
  <si>
    <t>07:20:20</t>
  </si>
  <si>
    <t>07:23:53</t>
  </si>
  <si>
    <t>07:18:07</t>
  </si>
  <si>
    <t>07:26:15</t>
  </si>
  <si>
    <t>07:26:44</t>
  </si>
  <si>
    <t>07:24:18</t>
  </si>
  <si>
    <t>07:26:01</t>
  </si>
  <si>
    <t>07:19:13</t>
  </si>
  <si>
    <t>07:14:49</t>
  </si>
  <si>
    <t>07:11:57</t>
  </si>
  <si>
    <t>2 phút</t>
  </si>
  <si>
    <t>506 phút</t>
  </si>
  <si>
    <t>07:21:36</t>
  </si>
  <si>
    <t>07:25:49</t>
  </si>
  <si>
    <t>07:18:54</t>
  </si>
  <si>
    <t>07:29:59</t>
  </si>
  <si>
    <t>26</t>
  </si>
  <si>
    <t>Lam</t>
  </si>
  <si>
    <t>07:29:52</t>
  </si>
  <si>
    <t>17:42:11</t>
  </si>
  <si>
    <t>07:24:31</t>
  </si>
  <si>
    <t>17:52:29</t>
  </si>
  <si>
    <t>17:36:46</t>
  </si>
  <si>
    <t>17:39:59</t>
  </si>
  <si>
    <t>07:27:07</t>
  </si>
  <si>
    <t>17:29:09</t>
  </si>
  <si>
    <t>07:28:07</t>
  </si>
  <si>
    <t>17:38:22</t>
  </si>
  <si>
    <t>17:58:13</t>
  </si>
  <si>
    <t>17:41:24</t>
  </si>
  <si>
    <t>17:59:36</t>
  </si>
  <si>
    <t>07:26:57</t>
  </si>
  <si>
    <t>07:20:24</t>
  </si>
  <si>
    <t>17:37:07</t>
  </si>
  <si>
    <t>07:37:14</t>
  </si>
  <si>
    <t>17:27:17</t>
  </si>
  <si>
    <t>07:21:31</t>
  </si>
  <si>
    <t>17:47:38</t>
  </si>
  <si>
    <t>17:05:56</t>
  </si>
  <si>
    <t>07:26:50</t>
  </si>
  <si>
    <t>17:41:09</t>
  </si>
  <si>
    <t>07:30:55</t>
  </si>
  <si>
    <t>17:30:00</t>
  </si>
  <si>
    <t>07:29:25</t>
  </si>
  <si>
    <t>07:26:54</t>
  </si>
  <si>
    <t>17:31:57</t>
  </si>
  <si>
    <t>07:24:46</t>
  </si>
  <si>
    <t>17:36:47</t>
  </si>
  <si>
    <t>17:10:49</t>
  </si>
  <si>
    <t>17:23:35</t>
  </si>
  <si>
    <t>07:28:03</t>
  </si>
  <si>
    <t>17:02:29</t>
  </si>
  <si>
    <t>17:35:36</t>
  </si>
  <si>
    <t>07:27:39</t>
  </si>
  <si>
    <t>17:23:26</t>
  </si>
  <si>
    <t>07:24:59</t>
  </si>
  <si>
    <t>17:36:55</t>
  </si>
  <si>
    <t>30</t>
  </si>
  <si>
    <t>Hoa</t>
  </si>
  <si>
    <t>07:31:02</t>
  </si>
  <si>
    <t>07:34:00</t>
  </si>
  <si>
    <t>07:24:23</t>
  </si>
  <si>
    <t>07:37:17</t>
  </si>
  <si>
    <t>07:39:47</t>
  </si>
  <si>
    <t>07:34:09</t>
  </si>
  <si>
    <t>07:31:11</t>
  </si>
  <si>
    <t>07:33:57</t>
  </si>
  <si>
    <t>07:26:40</t>
  </si>
  <si>
    <t xml:space="preserve">Nghỉ Tuần </t>
  </si>
  <si>
    <t>Thứ Tư</t>
  </si>
  <si>
    <t>Thứ Năm</t>
  </si>
  <si>
    <t>Thứ SáU</t>
  </si>
  <si>
    <t>Thứ BảY</t>
  </si>
  <si>
    <t>Chủ NhậT</t>
  </si>
  <si>
    <t>Thứ Hai</t>
  </si>
  <si>
    <t>Thứ Ba</t>
  </si>
  <si>
    <t xml:space="preserve">Thứ </t>
  </si>
  <si>
    <t>Thứ ba</t>
  </si>
  <si>
    <t>17:00:05</t>
  </si>
  <si>
    <t>Nghỉ không lương</t>
  </si>
  <si>
    <t>V</t>
  </si>
  <si>
    <t>P</t>
  </si>
  <si>
    <t>L</t>
  </si>
  <si>
    <t>Nghỉ lễ</t>
  </si>
  <si>
    <t>Ngày công</t>
  </si>
  <si>
    <t>Nguyễn Văn Hòa</t>
  </si>
  <si>
    <t xml:space="preserve">Trần Cao Hoàng Tâm </t>
  </si>
  <si>
    <t>1/2</t>
  </si>
  <si>
    <t>Ngày phép 2023</t>
  </si>
  <si>
    <t>Nửa công</t>
  </si>
  <si>
    <t xml:space="preserve">Nghỉ phép </t>
  </si>
  <si>
    <t>Off buổi sáng</t>
  </si>
  <si>
    <t>Đi muộn do đi kiểm dịch</t>
  </si>
  <si>
    <t>Ngô Thị Phương Thảo</t>
  </si>
  <si>
    <t xml:space="preserve">Bình thường </t>
  </si>
  <si>
    <t xml:space="preserve">Quên chấm </t>
  </si>
  <si>
    <t>Nửa ngày</t>
  </si>
  <si>
    <t>Off Buổi sáng</t>
  </si>
  <si>
    <t>Máy chấm lỗi</t>
  </si>
  <si>
    <t>Đi tỉnh công tác</t>
  </si>
  <si>
    <t>Bảng tính tăng ca</t>
  </si>
  <si>
    <t xml:space="preserve">Giải trình </t>
  </si>
  <si>
    <t>Máy lỗi</t>
  </si>
  <si>
    <t xml:space="preserve">Đi Xa lộ HN sớm quên chấm </t>
  </si>
  <si>
    <t xml:space="preserve">Đi muộn </t>
  </si>
  <si>
    <t>Quên chấm</t>
  </si>
  <si>
    <t>Tăng 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</si>
</sst>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 #,##0.00_-;\-* #,##0.00_-;_-* &quot;-&quot;??_-;_-@_-"/>
    <numFmt numFmtId="165" formatCode="_ * #,##0_ ;_ * \-#,##0_ ;_ * &quot;-&quot;_ ;_ @_ "/>
    <numFmt numFmtId="166" formatCode="_ * #,##0.0_ ;_ * \-#,##0.0_ ;_ * &quot;-&quot;_ ;_ @_ "/>
    <numFmt numFmtId="167" formatCode="0_ ;\-0\ "/>
    <numFmt numFmtId="168" formatCode="dd"/>
    <numFmt numFmtId="169" formatCode="&quot;Tháng &quot;mm&quot; năm &quot;yyyy"/>
    <numFmt numFmtId="170" formatCode="00"/>
    <numFmt numFmtId="171" formatCode="[$-101042A]dd"/>
    <numFmt numFmtId="172" formatCode="[$-101042A]dddd"/>
    <numFmt numFmtId="173" formatCode="_-* #,##0_-;\-* #,##0_-;_-* &quot;-&quot;??_-;_-@_-"/>
    <numFmt numFmtId="174" formatCode="0.0%"/>
    <numFmt numFmtId="175" formatCode="_(* #,##0_);_(* \(#,##0\);_(* &quot;-&quot;??_);_(@_)"/>
    <numFmt numFmtId="176" formatCode="_-* #,##0.000000_-;\-* #,##0.000000_-;_-* &quot;-&quot;??_-;_-@_-"/>
  </numFmts>
  <fonts count="62" x14ac:knownFonts="1">
    <font>
      <sz val="11"/>
      <color theme="1"/>
      <name val="Calibri"/>
      <family val="2"/>
      <scheme val="minor"/>
    </font>
    <font>
      <sz val="11"/>
      <color indexed="8"/>
      <name val="Calibri"/>
      <family val="2"/>
    </font>
    <font>
      <b/>
      <sz val="9"/>
      <name val="Times New Roman"/>
      <family val="1"/>
    </font>
    <font>
      <sz val="9"/>
      <name val="Times New Roman"/>
      <family val="1"/>
    </font>
    <font>
      <b/>
      <u/>
      <sz val="9"/>
      <name val="Times New Roman"/>
      <family val="1"/>
    </font>
    <font>
      <sz val="10"/>
      <name val="Times New Roman"/>
      <family val="1"/>
    </font>
    <font>
      <i/>
      <sz val="11"/>
      <name val="Times New Roman"/>
      <family val="1"/>
      <charset val="163"/>
    </font>
    <font>
      <b/>
      <sz val="12"/>
      <name val="Times New Roman"/>
      <family val="1"/>
    </font>
    <font>
      <sz val="12"/>
      <name val="Times New Roman"/>
      <family val="1"/>
    </font>
    <font>
      <b/>
      <sz val="12"/>
      <name val="Times New Roman"/>
      <family val="1"/>
      <charset val="163"/>
    </font>
    <font>
      <sz val="12"/>
      <name val=".VnTime"/>
      <family val="2"/>
    </font>
    <font>
      <b/>
      <sz val="8"/>
      <name val="Times New Roman"/>
      <family val="1"/>
    </font>
    <font>
      <b/>
      <i/>
      <sz val="10"/>
      <color indexed="10"/>
      <name val="Times New Roman"/>
      <family val="1"/>
    </font>
    <font>
      <b/>
      <sz val="12"/>
      <color indexed="12"/>
      <name val="Times New Roman"/>
      <family val="1"/>
    </font>
    <font>
      <b/>
      <i/>
      <sz val="12"/>
      <name val="Times New Roman"/>
      <family val="1"/>
    </font>
    <font>
      <b/>
      <sz val="10"/>
      <name val="Times New Roman"/>
      <family val="1"/>
    </font>
    <font>
      <b/>
      <sz val="10"/>
      <name val="Times New Roman"/>
      <family val="1"/>
      <charset val="163"/>
    </font>
    <font>
      <sz val="11"/>
      <name val="Times New Roman"/>
      <family val="1"/>
    </font>
    <font>
      <sz val="10"/>
      <name val="Times New Roman"/>
      <family val="1"/>
      <charset val="163"/>
    </font>
    <font>
      <u/>
      <sz val="11"/>
      <color theme="10"/>
      <name val="Calibri"/>
      <family val="2"/>
      <scheme val="minor"/>
    </font>
    <font>
      <b/>
      <sz val="11"/>
      <color theme="1"/>
      <name val="Calibri"/>
      <family val="2"/>
      <scheme val="minor"/>
    </font>
    <font>
      <sz val="11"/>
      <color theme="1"/>
      <name val="Times New Roman"/>
      <family val="1"/>
      <charset val="163"/>
    </font>
    <font>
      <b/>
      <sz val="16"/>
      <name val="Times New Roman"/>
      <family val="1"/>
    </font>
    <font>
      <sz val="11"/>
      <color theme="1"/>
      <name val="Calibri"/>
      <family val="2"/>
      <scheme val="minor"/>
    </font>
    <font>
      <sz val="11"/>
      <color theme="1"/>
      <name val="Times New Roman"/>
      <family val="1"/>
    </font>
    <font>
      <b/>
      <sz val="11"/>
      <color theme="1"/>
      <name val="Times New Roman"/>
      <family val="1"/>
    </font>
    <font>
      <b/>
      <sz val="20"/>
      <color theme="1"/>
      <name val="Times New Roman"/>
      <family val="1"/>
    </font>
    <font>
      <b/>
      <u/>
      <sz val="13"/>
      <color theme="1"/>
      <name val="Times New Roman"/>
      <family val="1"/>
    </font>
    <font>
      <sz val="13"/>
      <color theme="1"/>
      <name val="Times New Roman"/>
      <family val="1"/>
    </font>
    <font>
      <b/>
      <sz val="13"/>
      <color theme="1"/>
      <name val="Times New Roman"/>
      <family val="1"/>
    </font>
    <font>
      <sz val="12"/>
      <color theme="1"/>
      <name val="Times New Roman"/>
      <family val="1"/>
    </font>
    <font>
      <sz val="11"/>
      <color theme="1"/>
      <name val=".VnTime"/>
      <family val="2"/>
    </font>
    <font>
      <i/>
      <sz val="11"/>
      <color theme="1"/>
      <name val="Times New Roman"/>
      <family val="1"/>
    </font>
    <font>
      <sz val="11"/>
      <color theme="1"/>
      <name val="Arial"/>
      <family val="2"/>
      <charset val="163"/>
    </font>
    <font>
      <u/>
      <sz val="11"/>
      <color theme="1"/>
      <name val="Calibri"/>
      <family val="2"/>
      <scheme val="minor"/>
    </font>
    <font>
      <b/>
      <sz val="10"/>
      <color theme="1"/>
      <name val="Times New Roman"/>
      <family val="1"/>
      <charset val="163"/>
    </font>
    <font>
      <sz val="10"/>
      <name val="Arial"/>
      <family val="2"/>
    </font>
    <font>
      <sz val="12"/>
      <color theme="1"/>
      <name val="Times New Roman"/>
      <family val="2"/>
    </font>
    <font>
      <b/>
      <i/>
      <sz val="13"/>
      <color theme="1"/>
      <name val="Times New Roman"/>
      <family val="1"/>
    </font>
    <font>
      <i/>
      <sz val="13"/>
      <color theme="1"/>
      <name val="Times New Roman"/>
      <family val="1"/>
    </font>
    <font>
      <b/>
      <sz val="16"/>
      <color theme="1"/>
      <name val="Times New Roman"/>
      <family val="1"/>
    </font>
    <font>
      <i/>
      <sz val="9"/>
      <name val="Times New Roman"/>
      <family val="1"/>
    </font>
    <font>
      <i/>
      <sz val="9"/>
      <color theme="0"/>
      <name val="Times New Roman"/>
      <family val="1"/>
    </font>
    <font>
      <u/>
      <sz val="9"/>
      <name val="Times New Roman"/>
      <family val="1"/>
    </font>
    <font>
      <sz val="10"/>
      <name val="Arial"/>
      <family val="2"/>
    </font>
    <font>
      <sz val="14"/>
      <color theme="1"/>
      <name val="Times New Roman"/>
      <family val="1"/>
    </font>
    <font>
      <sz val="12"/>
      <color theme="1"/>
      <name val="Calibri"/>
      <family val="2"/>
      <scheme val="minor"/>
    </font>
    <font>
      <b/>
      <sz val="11"/>
      <color theme="6" tint="-0.499984740745262"/>
      <name val="Times New Roman"/>
      <family val="1"/>
    </font>
    <font>
      <sz val="12"/>
      <color theme="6" tint="-0.499984740745262"/>
      <name val="Times New Roman"/>
      <family val="1"/>
    </font>
    <font>
      <b/>
      <sz val="11"/>
      <color rgb="FFC00000"/>
      <name val="Times New Roman"/>
      <family val="1"/>
    </font>
    <font>
      <b/>
      <sz val="8"/>
      <name val="Times New Roman"/>
      <family val="1"/>
      <charset val="163"/>
    </font>
    <font>
      <b/>
      <sz val="10"/>
      <color theme="1"/>
      <name val="Calibri"/>
      <family val="2"/>
      <scheme val="minor"/>
    </font>
    <font>
      <sz val="10"/>
      <color theme="1"/>
      <name val="Calibri"/>
      <family val="2"/>
      <scheme val="minor"/>
    </font>
    <font>
      <sz val="8"/>
      <name val="Calibri"/>
      <family val="2"/>
      <scheme val="minor"/>
    </font>
    <font>
      <sz val="10"/>
      <color rgb="FFFF0000"/>
      <name val="Calibri"/>
      <family val="2"/>
      <scheme val="minor"/>
    </font>
    <font>
      <sz val="11"/>
      <color rgb="FFFF0000"/>
      <name val="Calibri"/>
      <family val="2"/>
      <scheme val="minor"/>
    </font>
    <font>
      <b/>
      <sz val="11"/>
      <name val="Times New Roman"/>
      <family val="1"/>
    </font>
    <font>
      <sz val="9"/>
      <color indexed="81"/>
      <name val="Tahoma"/>
      <family val="2"/>
    </font>
    <font>
      <b/>
      <sz val="9"/>
      <color indexed="81"/>
      <name val="Tahoma"/>
      <family val="2"/>
    </font>
    <font>
      <b/>
      <sz val="16"/>
      <color theme="1"/>
      <name val="Calibri"/>
      <family val="2"/>
      <scheme val="minor"/>
    </font>
    <font>
      <sz val="10"/>
      <color theme="1"/>
      <name val="Times New Roman"/>
      <family val="1"/>
    </font>
    <font>
      <b/>
      <sz val="11"/>
      <color rgb="FFFF0000"/>
      <name val="Calibri"/>
      <family val="2"/>
      <scheme val="minor"/>
    </font>
  </fonts>
  <fills count="14">
    <fill>
      <patternFill patternType="none"/>
    </fill>
    <fill>
      <patternFill patternType="gray125"/>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FFC000"/>
        <bgColor indexed="64"/>
      </patternFill>
    </fill>
    <fill>
      <patternFill patternType="solid">
        <fgColor theme="6"/>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8"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s>
  <cellStyleXfs count="9">
    <xf numFmtId="0" fontId="0" fillId="0" borderId="0"/>
    <xf numFmtId="0" fontId="19" fillId="0" borderId="0" applyNumberFormat="0" applyFill="0" applyBorder="0" applyAlignment="0" applyProtection="0"/>
    <xf numFmtId="0" fontId="1" fillId="0" borderId="0"/>
    <xf numFmtId="0" fontId="10" fillId="0" borderId="0"/>
    <xf numFmtId="164" fontId="23" fillId="0" borderId="0" applyFont="0" applyFill="0" applyBorder="0" applyAlignment="0" applyProtection="0"/>
    <xf numFmtId="9" fontId="23" fillId="0" borderId="0" applyFont="0" applyFill="0" applyBorder="0" applyAlignment="0" applyProtection="0"/>
    <xf numFmtId="0" fontId="36" fillId="0" borderId="0"/>
    <xf numFmtId="0" fontId="37" fillId="0" borderId="0"/>
    <xf numFmtId="0" fontId="44" fillId="0" borderId="0"/>
  </cellStyleXfs>
  <cellXfs count="237">
    <xf numFmtId="0" fontId="0" fillId="0" borderId="0" xfId="0"/>
    <xf numFmtId="165" fontId="3" fillId="0" borderId="0" xfId="0" applyNumberFormat="1" applyFont="1"/>
    <xf numFmtId="165" fontId="2" fillId="0" borderId="0" xfId="0" applyNumberFormat="1" applyFont="1"/>
    <xf numFmtId="0" fontId="21" fillId="0" borderId="1" xfId="0" applyFont="1" applyBorder="1"/>
    <xf numFmtId="165" fontId="3" fillId="0" borderId="1" xfId="0" applyNumberFormat="1" applyFont="1" applyBorder="1"/>
    <xf numFmtId="0" fontId="3" fillId="0" borderId="1" xfId="0" applyFont="1" applyBorder="1" applyAlignment="1">
      <alignment horizontal="center"/>
    </xf>
    <xf numFmtId="165" fontId="4" fillId="0" borderId="1" xfId="0" applyNumberFormat="1" applyFont="1" applyBorder="1" applyAlignment="1">
      <alignment vertical="center"/>
    </xf>
    <xf numFmtId="0" fontId="0" fillId="0" borderId="0" xfId="0" applyProtection="1">
      <protection locked="0"/>
    </xf>
    <xf numFmtId="0" fontId="5" fillId="0" borderId="0" xfId="0" applyFont="1" applyAlignment="1">
      <alignment horizontal="center" vertical="center"/>
    </xf>
    <xf numFmtId="0" fontId="11" fillId="0" borderId="0" xfId="3" applyFont="1" applyAlignment="1">
      <alignment horizontal="center" vertical="center" wrapText="1"/>
    </xf>
    <xf numFmtId="0" fontId="8" fillId="0" borderId="0" xfId="3" applyFont="1" applyAlignment="1">
      <alignment horizontal="center" vertical="center"/>
    </xf>
    <xf numFmtId="169" fontId="13" fillId="0" borderId="0" xfId="3" applyNumberFormat="1" applyFont="1" applyAlignment="1">
      <alignment horizontal="center" vertical="center"/>
    </xf>
    <xf numFmtId="169" fontId="14" fillId="0" borderId="0" xfId="3" applyNumberFormat="1" applyFont="1" applyAlignment="1">
      <alignment horizontal="center" vertical="center"/>
    </xf>
    <xf numFmtId="0" fontId="3" fillId="0" borderId="0" xfId="3" applyFont="1" applyAlignment="1">
      <alignment horizontal="center" vertical="center"/>
    </xf>
    <xf numFmtId="0" fontId="6" fillId="0" borderId="0" xfId="0" applyFont="1" applyAlignment="1">
      <alignment horizontal="center" vertical="center"/>
    </xf>
    <xf numFmtId="0" fontId="9" fillId="0" borderId="0" xfId="0" applyFont="1" applyAlignment="1">
      <alignment horizontal="center" vertical="center"/>
    </xf>
    <xf numFmtId="0" fontId="20" fillId="0" borderId="0" xfId="0" applyFont="1" applyAlignment="1">
      <alignment horizontal="center" vertical="center"/>
    </xf>
    <xf numFmtId="165" fontId="3" fillId="0" borderId="1" xfId="0" applyNumberFormat="1" applyFont="1" applyBorder="1" applyAlignment="1">
      <alignment horizontal="center"/>
    </xf>
    <xf numFmtId="0" fontId="0" fillId="0" borderId="1" xfId="0" applyBorder="1"/>
    <xf numFmtId="49" fontId="3" fillId="0" borderId="1" xfId="0" applyNumberFormat="1" applyFont="1" applyBorder="1" applyAlignment="1">
      <alignment horizontal="center"/>
    </xf>
    <xf numFmtId="173" fontId="3" fillId="0" borderId="1" xfId="4" applyNumberFormat="1" applyFont="1" applyFill="1" applyBorder="1" applyAlignment="1">
      <alignment horizontal="center"/>
    </xf>
    <xf numFmtId="165" fontId="2" fillId="0" borderId="1" xfId="0" applyNumberFormat="1" applyFont="1" applyBorder="1" applyAlignment="1">
      <alignment horizontal="center"/>
    </xf>
    <xf numFmtId="14" fontId="0" fillId="0" borderId="0" xfId="0" applyNumberFormat="1"/>
    <xf numFmtId="0" fontId="20" fillId="0" borderId="1" xfId="0" applyFont="1" applyBorder="1"/>
    <xf numFmtId="0" fontId="27" fillId="0" borderId="0" xfId="0" applyFont="1" applyAlignment="1">
      <alignment vertical="center"/>
    </xf>
    <xf numFmtId="0" fontId="28" fillId="0" borderId="0" xfId="0" applyFont="1" applyAlignment="1">
      <alignment vertical="center"/>
    </xf>
    <xf numFmtId="0" fontId="28" fillId="0" borderId="0" xfId="0" applyFont="1"/>
    <xf numFmtId="49" fontId="28" fillId="0" borderId="0" xfId="0" applyNumberFormat="1" applyFont="1"/>
    <xf numFmtId="0" fontId="24" fillId="0" borderId="0" xfId="0" applyFont="1"/>
    <xf numFmtId="49" fontId="24" fillId="0" borderId="0" xfId="0" applyNumberFormat="1" applyFont="1"/>
    <xf numFmtId="0" fontId="28" fillId="0" borderId="0" xfId="0" applyFont="1" applyAlignment="1">
      <alignment horizontal="center"/>
    </xf>
    <xf numFmtId="0" fontId="29" fillId="0" borderId="0" xfId="0" applyFont="1" applyAlignment="1">
      <alignment horizontal="center"/>
    </xf>
    <xf numFmtId="0" fontId="30" fillId="0" borderId="0" xfId="0" applyFont="1" applyAlignment="1">
      <alignment horizontal="center"/>
    </xf>
    <xf numFmtId="173" fontId="28" fillId="0" borderId="0" xfId="4" applyNumberFormat="1" applyFont="1" applyAlignment="1">
      <alignment horizontal="right" vertical="center"/>
    </xf>
    <xf numFmtId="0" fontId="28" fillId="0" borderId="0" xfId="0" quotePrefix="1" applyFont="1"/>
    <xf numFmtId="173" fontId="0" fillId="0" borderId="0" xfId="4" applyNumberFormat="1" applyFont="1"/>
    <xf numFmtId="0" fontId="31" fillId="0" borderId="0" xfId="0" applyFont="1"/>
    <xf numFmtId="0" fontId="20" fillId="0" borderId="8" xfId="0" applyFont="1" applyBorder="1"/>
    <xf numFmtId="173" fontId="0" fillId="0" borderId="1" xfId="4" applyNumberFormat="1" applyFont="1" applyBorder="1"/>
    <xf numFmtId="173" fontId="0" fillId="5" borderId="1" xfId="4" applyNumberFormat="1" applyFont="1" applyFill="1" applyBorder="1"/>
    <xf numFmtId="173" fontId="0" fillId="4" borderId="1" xfId="4" applyNumberFormat="1" applyFont="1" applyFill="1" applyBorder="1"/>
    <xf numFmtId="49" fontId="31" fillId="0" borderId="0" xfId="0" applyNumberFormat="1" applyFont="1"/>
    <xf numFmtId="49" fontId="31" fillId="0" borderId="0" xfId="0" quotePrefix="1" applyNumberFormat="1" applyFont="1"/>
    <xf numFmtId="0" fontId="24" fillId="0" borderId="1" xfId="0" applyFont="1" applyBorder="1"/>
    <xf numFmtId="3" fontId="24" fillId="0" borderId="1" xfId="0" applyNumberFormat="1" applyFont="1" applyBorder="1"/>
    <xf numFmtId="165" fontId="24" fillId="0" borderId="0" xfId="0" applyNumberFormat="1" applyFont="1"/>
    <xf numFmtId="0" fontId="24" fillId="0" borderId="0" xfId="0" applyFont="1" applyAlignment="1">
      <alignment horizontal="center"/>
    </xf>
    <xf numFmtId="0" fontId="25" fillId="0" borderId="3" xfId="0" applyFont="1" applyBorder="1"/>
    <xf numFmtId="0" fontId="25" fillId="0" borderId="4" xfId="0" applyFont="1" applyBorder="1"/>
    <xf numFmtId="3" fontId="24" fillId="0" borderId="0" xfId="0" applyNumberFormat="1" applyFont="1"/>
    <xf numFmtId="173" fontId="24" fillId="0" borderId="0" xfId="4" applyNumberFormat="1" applyFont="1" applyFill="1"/>
    <xf numFmtId="173" fontId="24" fillId="0" borderId="0" xfId="0" applyNumberFormat="1" applyFont="1"/>
    <xf numFmtId="0" fontId="24" fillId="0" borderId="0" xfId="0" applyFont="1" applyAlignment="1">
      <alignment horizontal="right"/>
    </xf>
    <xf numFmtId="3" fontId="25" fillId="0" borderId="1" xfId="0" applyNumberFormat="1" applyFont="1" applyBorder="1" applyAlignment="1">
      <alignment horizontal="center" vertical="center"/>
    </xf>
    <xf numFmtId="0" fontId="25" fillId="0" borderId="0" xfId="0" applyFont="1" applyAlignment="1">
      <alignment horizontal="center" vertical="center"/>
    </xf>
    <xf numFmtId="0" fontId="24" fillId="0" borderId="11" xfId="0" applyFont="1" applyBorder="1"/>
    <xf numFmtId="0" fontId="25" fillId="0" borderId="1" xfId="0" applyFont="1" applyBorder="1"/>
    <xf numFmtId="0" fontId="18" fillId="0" borderId="11" xfId="0" applyFont="1" applyBorder="1"/>
    <xf numFmtId="173" fontId="0" fillId="0" borderId="11" xfId="4" applyNumberFormat="1" applyFont="1" applyFill="1" applyBorder="1"/>
    <xf numFmtId="173" fontId="0" fillId="0" borderId="0" xfId="0" applyNumberFormat="1"/>
    <xf numFmtId="0" fontId="18" fillId="0" borderId="9" xfId="0" applyFont="1" applyBorder="1"/>
    <xf numFmtId="173" fontId="0" fillId="0" borderId="9" xfId="4" applyNumberFormat="1" applyFont="1" applyFill="1" applyBorder="1"/>
    <xf numFmtId="0" fontId="18" fillId="0" borderId="10" xfId="0" applyFont="1" applyBorder="1"/>
    <xf numFmtId="173" fontId="0" fillId="0" borderId="10" xfId="4" applyNumberFormat="1" applyFont="1" applyFill="1" applyBorder="1"/>
    <xf numFmtId="0" fontId="33" fillId="0" borderId="0" xfId="0" applyFont="1"/>
    <xf numFmtId="0" fontId="25" fillId="0" borderId="0" xfId="0" applyFont="1" applyAlignment="1">
      <alignment horizontal="left" vertical="center" readingOrder="2"/>
    </xf>
    <xf numFmtId="0" fontId="34" fillId="0" borderId="0" xfId="1" applyFont="1"/>
    <xf numFmtId="0" fontId="35" fillId="0" borderId="1" xfId="0" applyFont="1" applyBorder="1" applyAlignment="1">
      <alignment horizontal="center" vertical="center"/>
    </xf>
    <xf numFmtId="0" fontId="25" fillId="0" borderId="1" xfId="0" applyFont="1" applyBorder="1" applyAlignment="1">
      <alignment horizontal="center" vertical="center"/>
    </xf>
    <xf numFmtId="165" fontId="24" fillId="0" borderId="1" xfId="0" applyNumberFormat="1" applyFont="1" applyBorder="1"/>
    <xf numFmtId="3" fontId="25" fillId="0" borderId="4" xfId="7" applyNumberFormat="1" applyFont="1" applyBorder="1" applyAlignment="1">
      <alignment horizontal="right" vertical="center"/>
    </xf>
    <xf numFmtId="0" fontId="28" fillId="0" borderId="0" xfId="0" applyFont="1" applyAlignment="1">
      <alignment horizontal="center" wrapText="1"/>
    </xf>
    <xf numFmtId="0" fontId="38" fillId="0" borderId="0" xfId="0" applyFont="1" applyAlignment="1">
      <alignment horizontal="center"/>
    </xf>
    <xf numFmtId="0" fontId="29" fillId="0" borderId="1" xfId="0" applyFont="1" applyBorder="1" applyAlignment="1">
      <alignment horizontal="center" vertical="center" wrapText="1"/>
    </xf>
    <xf numFmtId="0" fontId="29" fillId="0" borderId="5" xfId="0" applyFont="1" applyBorder="1" applyAlignment="1">
      <alignment horizontal="center" vertical="center" wrapText="1"/>
    </xf>
    <xf numFmtId="0" fontId="24" fillId="0" borderId="13" xfId="0" applyFont="1" applyBorder="1"/>
    <xf numFmtId="0" fontId="24" fillId="0" borderId="14" xfId="0" applyFont="1" applyBorder="1"/>
    <xf numFmtId="0" fontId="25" fillId="0" borderId="0" xfId="6" applyFont="1"/>
    <xf numFmtId="3" fontId="24" fillId="0" borderId="12" xfId="0" applyNumberFormat="1" applyFont="1" applyBorder="1" applyAlignment="1">
      <alignment horizontal="center"/>
    </xf>
    <xf numFmtId="3" fontId="24" fillId="0" borderId="12" xfId="0" applyNumberFormat="1" applyFont="1" applyBorder="1"/>
    <xf numFmtId="3" fontId="24" fillId="0" borderId="9" xfId="0" applyNumberFormat="1" applyFont="1" applyBorder="1" applyAlignment="1">
      <alignment horizontal="center"/>
    </xf>
    <xf numFmtId="3" fontId="24" fillId="0" borderId="9" xfId="0" applyNumberFormat="1" applyFont="1" applyBorder="1"/>
    <xf numFmtId="3" fontId="28" fillId="0" borderId="0" xfId="0" applyNumberFormat="1" applyFont="1"/>
    <xf numFmtId="166" fontId="2" fillId="0" borderId="0" xfId="0" applyNumberFormat="1" applyFont="1"/>
    <xf numFmtId="167" fontId="2" fillId="0" borderId="0" xfId="0" applyNumberFormat="1" applyFont="1"/>
    <xf numFmtId="165" fontId="41" fillId="0" borderId="0" xfId="0" applyNumberFormat="1" applyFont="1"/>
    <xf numFmtId="165" fontId="41" fillId="0" borderId="0" xfId="0" applyNumberFormat="1" applyFont="1" applyAlignment="1">
      <alignment vertical="center"/>
    </xf>
    <xf numFmtId="165" fontId="41" fillId="0" borderId="0" xfId="0" applyNumberFormat="1" applyFont="1" applyAlignment="1">
      <alignment horizontal="right" vertical="center"/>
    </xf>
    <xf numFmtId="167" fontId="41" fillId="0" borderId="0" xfId="0" applyNumberFormat="1" applyFont="1" applyAlignment="1">
      <alignment horizontal="center" vertical="center"/>
    </xf>
    <xf numFmtId="167" fontId="41" fillId="0" borderId="0" xfId="0" applyNumberFormat="1" applyFont="1" applyAlignment="1">
      <alignment horizontal="left" vertical="center"/>
    </xf>
    <xf numFmtId="14" fontId="42" fillId="0" borderId="0" xfId="0" applyNumberFormat="1" applyFont="1" applyAlignment="1">
      <alignment vertical="center"/>
    </xf>
    <xf numFmtId="165" fontId="3" fillId="0" borderId="0" xfId="0" applyNumberFormat="1" applyFont="1" applyAlignment="1">
      <alignment vertical="center" wrapText="1"/>
    </xf>
    <xf numFmtId="9" fontId="2" fillId="0" borderId="1" xfId="5" applyFont="1" applyFill="1" applyBorder="1" applyAlignment="1">
      <alignment vertical="center"/>
    </xf>
    <xf numFmtId="174" fontId="2" fillId="0" borderId="1" xfId="5" applyNumberFormat="1" applyFont="1" applyFill="1" applyBorder="1" applyAlignment="1">
      <alignment vertical="center"/>
    </xf>
    <xf numFmtId="165" fontId="3" fillId="3" borderId="0" xfId="0" applyNumberFormat="1" applyFont="1" applyFill="1"/>
    <xf numFmtId="165" fontId="2" fillId="0" borderId="2" xfId="0" applyNumberFormat="1" applyFont="1" applyBorder="1"/>
    <xf numFmtId="0" fontId="2" fillId="0" borderId="2" xfId="0" applyFont="1" applyBorder="1" applyAlignment="1">
      <alignment vertical="center"/>
    </xf>
    <xf numFmtId="0" fontId="2" fillId="0" borderId="1" xfId="0" applyFont="1" applyBorder="1" applyAlignment="1">
      <alignment vertical="center"/>
    </xf>
    <xf numFmtId="165" fontId="3" fillId="0" borderId="1" xfId="0" applyNumberFormat="1" applyFont="1" applyBorder="1" applyAlignment="1">
      <alignment horizontal="left" vertical="center"/>
    </xf>
    <xf numFmtId="165" fontId="2" fillId="0" borderId="2" xfId="0" applyNumberFormat="1" applyFont="1" applyBorder="1" applyAlignment="1">
      <alignment vertical="center"/>
    </xf>
    <xf numFmtId="165" fontId="2" fillId="0" borderId="4" xfId="0" applyNumberFormat="1" applyFont="1" applyBorder="1" applyAlignment="1">
      <alignment vertical="center"/>
    </xf>
    <xf numFmtId="165" fontId="43" fillId="0" borderId="0" xfId="0" applyNumberFormat="1" applyFont="1"/>
    <xf numFmtId="168" fontId="2" fillId="0" borderId="0" xfId="0" applyNumberFormat="1" applyFont="1" applyAlignment="1">
      <alignment horizontal="center"/>
    </xf>
    <xf numFmtId="167" fontId="3" fillId="0" borderId="0" xfId="0" applyNumberFormat="1" applyFont="1"/>
    <xf numFmtId="166" fontId="2" fillId="0" borderId="0" xfId="0" applyNumberFormat="1" applyFont="1" applyAlignment="1">
      <alignment horizontal="center"/>
    </xf>
    <xf numFmtId="0" fontId="41" fillId="0" borderId="0" xfId="0" applyFont="1" applyAlignment="1">
      <alignment horizontal="center" vertical="center"/>
    </xf>
    <xf numFmtId="165" fontId="41" fillId="0" borderId="0" xfId="0" applyNumberFormat="1" applyFont="1" applyAlignment="1">
      <alignment horizontal="center"/>
    </xf>
    <xf numFmtId="165" fontId="2" fillId="0" borderId="0" xfId="0" applyNumberFormat="1" applyFont="1" applyAlignment="1">
      <alignment horizontal="center"/>
    </xf>
    <xf numFmtId="166" fontId="3" fillId="0" borderId="0" xfId="0" applyNumberFormat="1" applyFont="1"/>
    <xf numFmtId="175" fontId="30" fillId="0" borderId="1" xfId="4" applyNumberFormat="1" applyFont="1" applyFill="1" applyBorder="1" applyAlignment="1">
      <alignment vertical="center" shrinkToFit="1"/>
    </xf>
    <xf numFmtId="0" fontId="24" fillId="5" borderId="0" xfId="0" applyFont="1" applyFill="1"/>
    <xf numFmtId="173" fontId="24" fillId="0" borderId="0" xfId="4" applyNumberFormat="1" applyFont="1"/>
    <xf numFmtId="9" fontId="24" fillId="5" borderId="0" xfId="5" applyFont="1" applyFill="1"/>
    <xf numFmtId="0" fontId="24" fillId="0" borderId="0" xfId="0" applyFont="1" applyAlignment="1">
      <alignment wrapText="1"/>
    </xf>
    <xf numFmtId="14" fontId="24" fillId="0" borderId="0" xfId="0" applyNumberFormat="1" applyFont="1"/>
    <xf numFmtId="49" fontId="24" fillId="0" borderId="0" xfId="0" quotePrefix="1" applyNumberFormat="1" applyFont="1"/>
    <xf numFmtId="0" fontId="24" fillId="0" borderId="1" xfId="0" applyFont="1" applyBorder="1" applyAlignment="1">
      <alignment horizontal="left"/>
    </xf>
    <xf numFmtId="0" fontId="24" fillId="0" borderId="11" xfId="0" applyFont="1" applyBorder="1" applyAlignment="1">
      <alignment horizontal="left"/>
    </xf>
    <xf numFmtId="0" fontId="30" fillId="0" borderId="1" xfId="0" applyFont="1" applyBorder="1" applyAlignment="1">
      <alignment horizontal="left" vertical="center" shrinkToFit="1"/>
    </xf>
    <xf numFmtId="0" fontId="30" fillId="0" borderId="1" xfId="0" applyFont="1" applyBorder="1" applyAlignment="1">
      <alignment horizontal="left"/>
    </xf>
    <xf numFmtId="3" fontId="45" fillId="0" borderId="1" xfId="0" applyNumberFormat="1" applyFont="1" applyBorder="1"/>
    <xf numFmtId="3" fontId="45" fillId="0" borderId="1" xfId="0" applyNumberFormat="1" applyFont="1" applyBorder="1" applyAlignment="1">
      <alignment horizontal="left" vertical="center"/>
    </xf>
    <xf numFmtId="0" fontId="46" fillId="0" borderId="0" xfId="0" applyFont="1"/>
    <xf numFmtId="0" fontId="30" fillId="4" borderId="1" xfId="0" applyFont="1" applyFill="1" applyBorder="1" applyAlignment="1">
      <alignment horizontal="left" vertical="center" wrapText="1"/>
    </xf>
    <xf numFmtId="0" fontId="30" fillId="4" borderId="1" xfId="0" applyFont="1" applyFill="1" applyBorder="1" applyAlignment="1">
      <alignment vertical="center"/>
    </xf>
    <xf numFmtId="0" fontId="0" fillId="6" borderId="1" xfId="0" applyFill="1" applyBorder="1" applyProtection="1">
      <protection locked="0"/>
    </xf>
    <xf numFmtId="171" fontId="15" fillId="6" borderId="1" xfId="3" applyNumberFormat="1" applyFont="1" applyFill="1" applyBorder="1" applyAlignment="1">
      <alignment horizontal="center" vertical="center"/>
    </xf>
    <xf numFmtId="169" fontId="47" fillId="0" borderId="0" xfId="3" applyNumberFormat="1" applyFont="1" applyAlignment="1">
      <alignment horizontal="center" vertical="center"/>
    </xf>
    <xf numFmtId="0" fontId="48" fillId="0" borderId="0" xfId="3" applyFont="1" applyAlignment="1">
      <alignment horizontal="center" vertical="center"/>
    </xf>
    <xf numFmtId="170" fontId="49" fillId="2" borderId="0" xfId="3" applyNumberFormat="1" applyFont="1" applyFill="1" applyAlignment="1">
      <alignment horizontal="center" vertical="center"/>
    </xf>
    <xf numFmtId="0" fontId="49" fillId="2" borderId="0" xfId="3" applyFont="1" applyFill="1" applyAlignment="1">
      <alignment horizontal="center" vertical="center"/>
    </xf>
    <xf numFmtId="0" fontId="5" fillId="0" borderId="0" xfId="0" applyFont="1" applyAlignment="1">
      <alignment vertical="center"/>
    </xf>
    <xf numFmtId="172" fontId="50" fillId="7" borderId="1" xfId="3" applyNumberFormat="1" applyFont="1" applyFill="1" applyBorder="1" applyAlignment="1">
      <alignment horizontal="center" vertical="center" textRotation="90"/>
    </xf>
    <xf numFmtId="172" fontId="50" fillId="7" borderId="1" xfId="3" applyNumberFormat="1" applyFont="1" applyFill="1" applyBorder="1" applyAlignment="1">
      <alignment horizontal="center" vertical="center" textRotation="90" wrapText="1"/>
    </xf>
    <xf numFmtId="0" fontId="5" fillId="4" borderId="1" xfId="0" applyFont="1" applyFill="1" applyBorder="1" applyAlignment="1">
      <alignment horizontal="center" vertical="center"/>
    </xf>
    <xf numFmtId="165" fontId="17" fillId="4" borderId="1" xfId="0" applyNumberFormat="1" applyFont="1" applyFill="1" applyBorder="1" applyAlignment="1">
      <alignment horizontal="left" vertical="center"/>
    </xf>
    <xf numFmtId="0" fontId="17" fillId="4" borderId="1" xfId="0" applyFont="1" applyFill="1" applyBorder="1" applyAlignment="1">
      <alignment horizontal="center" vertical="center"/>
    </xf>
    <xf numFmtId="0" fontId="0" fillId="4" borderId="1" xfId="0" applyFill="1" applyBorder="1" applyProtection="1">
      <protection locked="0"/>
    </xf>
    <xf numFmtId="0" fontId="9" fillId="6" borderId="2" xfId="0" applyFont="1" applyFill="1" applyBorder="1" applyAlignment="1">
      <alignment vertical="center"/>
    </xf>
    <xf numFmtId="172" fontId="16" fillId="6" borderId="2" xfId="3" applyNumberFormat="1" applyFont="1" applyFill="1" applyBorder="1" applyAlignment="1">
      <alignment vertical="center" textRotation="90"/>
    </xf>
    <xf numFmtId="172" fontId="16" fillId="6" borderId="3" xfId="3" applyNumberFormat="1" applyFont="1" applyFill="1" applyBorder="1" applyAlignment="1">
      <alignment vertical="center" textRotation="90"/>
    </xf>
    <xf numFmtId="172" fontId="16" fillId="6" borderId="4" xfId="3" applyNumberFormat="1" applyFont="1" applyFill="1" applyBorder="1" applyAlignment="1">
      <alignment vertical="center" textRotation="90"/>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4" xfId="0" applyFont="1" applyFill="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165" fontId="8" fillId="4" borderId="1" xfId="0" applyNumberFormat="1" applyFont="1" applyFill="1" applyBorder="1" applyAlignment="1">
      <alignment horizontal="left" vertical="center"/>
    </xf>
    <xf numFmtId="49" fontId="52" fillId="0" borderId="0" xfId="0" applyNumberFormat="1" applyFont="1" applyAlignment="1">
      <alignment horizontal="center" wrapText="1"/>
    </xf>
    <xf numFmtId="0" fontId="52" fillId="0" borderId="0" xfId="0" applyFont="1" applyAlignment="1">
      <alignment horizontal="center" wrapText="1"/>
    </xf>
    <xf numFmtId="2" fontId="52" fillId="0" borderId="0" xfId="0" applyNumberFormat="1" applyFont="1" applyAlignment="1">
      <alignment horizontal="center" wrapText="1"/>
    </xf>
    <xf numFmtId="49" fontId="54" fillId="4" borderId="0" xfId="0" applyNumberFormat="1" applyFont="1" applyFill="1" applyAlignment="1">
      <alignment horizontal="center"/>
    </xf>
    <xf numFmtId="49" fontId="54" fillId="4" borderId="0" xfId="0" applyNumberFormat="1" applyFont="1" applyFill="1" applyAlignment="1">
      <alignment horizontal="left"/>
    </xf>
    <xf numFmtId="49" fontId="52" fillId="4" borderId="0" xfId="0" applyNumberFormat="1" applyFont="1" applyFill="1" applyAlignment="1">
      <alignment horizontal="center" wrapText="1"/>
    </xf>
    <xf numFmtId="2" fontId="52" fillId="4" borderId="0" xfId="0" applyNumberFormat="1" applyFont="1" applyFill="1" applyAlignment="1">
      <alignment horizontal="center" wrapText="1"/>
    </xf>
    <xf numFmtId="0" fontId="8" fillId="8" borderId="0" xfId="0" applyFont="1" applyFill="1" applyAlignment="1">
      <alignment horizontal="center" vertical="center"/>
    </xf>
    <xf numFmtId="0" fontId="8" fillId="5" borderId="0" xfId="0" applyFont="1" applyFill="1" applyAlignment="1">
      <alignment horizontal="center" vertical="center"/>
    </xf>
    <xf numFmtId="0" fontId="56" fillId="4" borderId="1" xfId="0" applyFont="1" applyFill="1" applyBorder="1" applyAlignment="1">
      <alignment horizontal="center" vertical="center"/>
    </xf>
    <xf numFmtId="0" fontId="5" fillId="4" borderId="2" xfId="0" applyFont="1" applyFill="1" applyBorder="1" applyAlignment="1">
      <alignment horizontal="center" vertical="center"/>
    </xf>
    <xf numFmtId="165" fontId="8" fillId="4" borderId="2" xfId="0" applyNumberFormat="1" applyFont="1" applyFill="1" applyBorder="1" applyAlignment="1">
      <alignment horizontal="left" vertical="center"/>
    </xf>
    <xf numFmtId="49" fontId="17" fillId="4" borderId="1" xfId="0" applyNumberFormat="1" applyFont="1" applyFill="1" applyBorder="1" applyAlignment="1">
      <alignment horizontal="center" vertical="center"/>
    </xf>
    <xf numFmtId="49" fontId="17" fillId="8" borderId="1" xfId="0" applyNumberFormat="1" applyFont="1" applyFill="1" applyBorder="1" applyAlignment="1">
      <alignment horizontal="center" vertical="center"/>
    </xf>
    <xf numFmtId="49" fontId="17" fillId="5" borderId="1" xfId="0" applyNumberFormat="1" applyFont="1" applyFill="1" applyBorder="1" applyAlignment="1">
      <alignment horizontal="center" vertical="center"/>
    </xf>
    <xf numFmtId="49" fontId="17" fillId="9" borderId="1" xfId="0" applyNumberFormat="1" applyFont="1" applyFill="1" applyBorder="1" applyAlignment="1">
      <alignment horizontal="center" vertical="center"/>
    </xf>
    <xf numFmtId="0" fontId="8" fillId="10" borderId="0" xfId="0" applyFont="1" applyFill="1" applyAlignment="1">
      <alignment horizontal="center" vertical="center"/>
    </xf>
    <xf numFmtId="0" fontId="8" fillId="9" borderId="0" xfId="0" applyFont="1" applyFill="1" applyAlignment="1">
      <alignment horizontal="center" vertical="center"/>
    </xf>
    <xf numFmtId="49" fontId="54" fillId="4" borderId="0" xfId="0" applyNumberFormat="1" applyFont="1" applyFill="1" applyAlignment="1">
      <alignment horizontal="center" wrapText="1"/>
    </xf>
    <xf numFmtId="0" fontId="0" fillId="4" borderId="0" xfId="0" applyFill="1"/>
    <xf numFmtId="49" fontId="54" fillId="0" borderId="0" xfId="0" applyNumberFormat="1" applyFont="1" applyAlignment="1">
      <alignment horizontal="left"/>
    </xf>
    <xf numFmtId="0" fontId="55" fillId="0" borderId="0" xfId="0" applyFont="1" applyAlignment="1">
      <alignment horizontal="left"/>
    </xf>
    <xf numFmtId="0" fontId="22" fillId="0" borderId="0" xfId="3" applyFont="1" applyAlignment="1">
      <alignment vertical="center"/>
    </xf>
    <xf numFmtId="165" fontId="8" fillId="4" borderId="0" xfId="0" applyNumberFormat="1" applyFont="1" applyFill="1" applyAlignment="1">
      <alignment horizontal="left" vertical="center"/>
    </xf>
    <xf numFmtId="165" fontId="17" fillId="4" borderId="0" xfId="0" applyNumberFormat="1" applyFont="1" applyFill="1" applyAlignment="1">
      <alignment horizontal="left" vertical="center"/>
    </xf>
    <xf numFmtId="0" fontId="30" fillId="4" borderId="0" xfId="0" applyFont="1" applyFill="1" applyAlignment="1">
      <alignment horizontal="left" vertical="center" wrapText="1"/>
    </xf>
    <xf numFmtId="0" fontId="30" fillId="4" borderId="0" xfId="0" applyFont="1" applyFill="1" applyAlignment="1">
      <alignment vertical="center"/>
    </xf>
    <xf numFmtId="49" fontId="60" fillId="0" borderId="0" xfId="0" applyNumberFormat="1" applyFont="1" applyAlignment="1">
      <alignment horizontal="center" wrapText="1"/>
    </xf>
    <xf numFmtId="49" fontId="60" fillId="4" borderId="0" xfId="0" applyNumberFormat="1" applyFont="1" applyFill="1" applyAlignment="1">
      <alignment horizontal="center" wrapText="1"/>
    </xf>
    <xf numFmtId="49" fontId="51" fillId="12" borderId="0" xfId="0" applyNumberFormat="1" applyFont="1" applyFill="1" applyAlignment="1">
      <alignment horizontal="center" vertical="center" wrapText="1"/>
    </xf>
    <xf numFmtId="0" fontId="51" fillId="12" borderId="0" xfId="0" applyFont="1" applyFill="1" applyAlignment="1">
      <alignment horizontal="center" vertical="center" wrapText="1"/>
    </xf>
    <xf numFmtId="0" fontId="61" fillId="12" borderId="0" xfId="0" applyFont="1" applyFill="1" applyAlignment="1">
      <alignment horizontal="left"/>
    </xf>
    <xf numFmtId="0" fontId="52" fillId="3" borderId="0" xfId="0" applyFont="1" applyFill="1" applyAlignment="1">
      <alignment horizontal="center" wrapText="1"/>
    </xf>
    <xf numFmtId="49" fontId="52" fillId="5" borderId="0" xfId="0" applyNumberFormat="1" applyFont="1" applyFill="1" applyAlignment="1">
      <alignment horizontal="center" wrapText="1"/>
    </xf>
    <xf numFmtId="2" fontId="52" fillId="5" borderId="0" xfId="0" applyNumberFormat="1" applyFont="1" applyFill="1" applyAlignment="1">
      <alignment horizontal="center" wrapText="1"/>
    </xf>
    <xf numFmtId="0" fontId="52" fillId="5" borderId="0" xfId="0" applyFont="1" applyFill="1" applyAlignment="1">
      <alignment horizontal="center" wrapText="1"/>
    </xf>
    <xf numFmtId="49" fontId="54" fillId="5" borderId="0" xfId="0" applyNumberFormat="1" applyFont="1" applyFill="1" applyAlignment="1">
      <alignment horizontal="left"/>
    </xf>
    <xf numFmtId="0" fontId="52" fillId="5" borderId="0" xfId="0" applyFont="1" applyFill="1" applyAlignment="1">
      <alignment horizontal="center"/>
    </xf>
    <xf numFmtId="0" fontId="51" fillId="12" borderId="0" xfId="0" applyFont="1" applyFill="1" applyAlignment="1">
      <alignment horizontal="left" vertical="center"/>
    </xf>
    <xf numFmtId="0" fontId="0" fillId="0" borderId="0" xfId="0" applyAlignment="1">
      <alignment horizontal="left"/>
    </xf>
    <xf numFmtId="49" fontId="52" fillId="13" borderId="0" xfId="0" applyNumberFormat="1" applyFont="1" applyFill="1" applyAlignment="1">
      <alignment horizontal="left"/>
    </xf>
    <xf numFmtId="173" fontId="20" fillId="0" borderId="0" xfId="4" applyNumberFormat="1" applyFont="1" applyAlignment="1">
      <alignment horizontal="center" wrapText="1"/>
    </xf>
    <xf numFmtId="176" fontId="20" fillId="0" borderId="0" xfId="4" applyNumberFormat="1" applyFont="1" applyAlignment="1">
      <alignment horizontal="center" wrapText="1"/>
    </xf>
    <xf numFmtId="0" fontId="24" fillId="0" borderId="2" xfId="0" applyFont="1" applyBorder="1" applyAlignment="1">
      <alignment horizontal="left"/>
    </xf>
    <xf numFmtId="0" fontId="24" fillId="0" borderId="3" xfId="0" applyFont="1" applyBorder="1" applyAlignment="1">
      <alignment horizontal="left"/>
    </xf>
    <xf numFmtId="0" fontId="24" fillId="0" borderId="4" xfId="0" applyFont="1" applyBorder="1" applyAlignment="1">
      <alignment horizontal="left"/>
    </xf>
    <xf numFmtId="0" fontId="24" fillId="0" borderId="7" xfId="0" applyFont="1" applyBorder="1" applyAlignment="1">
      <alignment horizontal="left"/>
    </xf>
    <xf numFmtId="0" fontId="24" fillId="0" borderId="0" xfId="0" applyFont="1" applyAlignment="1">
      <alignment horizontal="left"/>
    </xf>
    <xf numFmtId="0" fontId="24" fillId="0" borderId="1" xfId="0" applyFont="1" applyBorder="1" applyAlignment="1">
      <alignment horizontal="center"/>
    </xf>
    <xf numFmtId="0" fontId="32" fillId="0" borderId="8" xfId="0" applyFont="1" applyBorder="1" applyAlignment="1">
      <alignment horizontal="center"/>
    </xf>
    <xf numFmtId="0" fontId="15" fillId="7" borderId="1" xfId="0" applyFont="1" applyFill="1" applyBorder="1" applyAlignment="1">
      <alignment horizontal="center" vertical="center"/>
    </xf>
    <xf numFmtId="0" fontId="7" fillId="7" borderId="1" xfId="0" applyFont="1" applyFill="1" applyBorder="1" applyAlignment="1">
      <alignment horizontal="center" vertical="center"/>
    </xf>
    <xf numFmtId="0" fontId="15" fillId="7" borderId="1" xfId="3" applyFont="1" applyFill="1" applyBorder="1" applyAlignment="1">
      <alignment horizontal="center" vertical="center" wrapText="1"/>
    </xf>
    <xf numFmtId="0" fontId="22" fillId="0" borderId="0" xfId="3" applyFont="1" applyAlignment="1">
      <alignment horizontal="center" vertical="center"/>
    </xf>
    <xf numFmtId="0" fontId="7" fillId="0" borderId="0" xfId="0" applyFont="1" applyAlignment="1">
      <alignment horizontal="center" vertical="center"/>
    </xf>
    <xf numFmtId="169" fontId="12" fillId="0" borderId="0" xfId="3" applyNumberFormat="1" applyFont="1" applyAlignment="1" applyProtection="1">
      <alignment horizontal="center" vertical="center"/>
      <protection locked="0"/>
    </xf>
    <xf numFmtId="0" fontId="9" fillId="0" borderId="0" xfId="0" applyFont="1" applyAlignment="1">
      <alignment horizontal="center" vertical="center"/>
    </xf>
    <xf numFmtId="49" fontId="59" fillId="0" borderId="0" xfId="0" applyNumberFormat="1" applyFont="1" applyAlignment="1">
      <alignment horizontal="center" wrapText="1"/>
    </xf>
    <xf numFmtId="0" fontId="0" fillId="11" borderId="0" xfId="0" applyFill="1" applyAlignment="1">
      <alignment horizontal="center"/>
    </xf>
    <xf numFmtId="165" fontId="2" fillId="0" borderId="5" xfId="0" applyNumberFormat="1" applyFont="1" applyBorder="1" applyAlignment="1">
      <alignment horizontal="center" vertical="center" wrapText="1"/>
    </xf>
    <xf numFmtId="165" fontId="2" fillId="0" borderId="8" xfId="0" applyNumberFormat="1" applyFont="1" applyBorder="1" applyAlignment="1">
      <alignment horizontal="center" vertical="center" wrapText="1"/>
    </xf>
    <xf numFmtId="165" fontId="2" fillId="0" borderId="6"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5" fontId="2" fillId="0" borderId="5" xfId="0" applyNumberFormat="1" applyFont="1" applyBorder="1" applyAlignment="1">
      <alignment horizontal="center" vertical="center"/>
    </xf>
    <xf numFmtId="165" fontId="2" fillId="0" borderId="8" xfId="0" applyNumberFormat="1" applyFont="1" applyBorder="1" applyAlignment="1">
      <alignment horizontal="center" vertical="center"/>
    </xf>
    <xf numFmtId="165" fontId="2" fillId="0" borderId="6" xfId="0" applyNumberFormat="1" applyFont="1" applyBorder="1" applyAlignment="1">
      <alignment horizontal="center" vertical="center"/>
    </xf>
    <xf numFmtId="165" fontId="2" fillId="0" borderId="1" xfId="0" applyNumberFormat="1" applyFont="1" applyBorder="1" applyAlignment="1">
      <alignment horizontal="center" vertical="center"/>
    </xf>
    <xf numFmtId="166" fontId="2" fillId="0" borderId="8"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165" fontId="2" fillId="0" borderId="0" xfId="0" applyNumberFormat="1" applyFont="1" applyAlignment="1">
      <alignment horizontal="center"/>
    </xf>
    <xf numFmtId="167" fontId="2" fillId="0" borderId="0" xfId="0" applyNumberFormat="1" applyFont="1" applyAlignment="1">
      <alignment horizontal="center"/>
    </xf>
    <xf numFmtId="166" fontId="2" fillId="0" borderId="2" xfId="0" applyNumberFormat="1" applyFont="1" applyBorder="1" applyAlignment="1">
      <alignment horizontal="center" vertical="center"/>
    </xf>
    <xf numFmtId="166" fontId="2" fillId="0" borderId="4" xfId="0" applyNumberFormat="1" applyFont="1" applyBorder="1" applyAlignment="1">
      <alignment horizontal="center" vertical="center"/>
    </xf>
    <xf numFmtId="165" fontId="3" fillId="0" borderId="0" xfId="0" applyNumberFormat="1" applyFont="1" applyAlignment="1">
      <alignment horizontal="center"/>
    </xf>
    <xf numFmtId="167" fontId="3" fillId="0" borderId="0" xfId="0" applyNumberFormat="1" applyFont="1" applyAlignment="1">
      <alignment horizontal="center"/>
    </xf>
    <xf numFmtId="165" fontId="7" fillId="0" borderId="0" xfId="0" applyNumberFormat="1" applyFont="1" applyAlignment="1">
      <alignment horizontal="center" vertical="center"/>
    </xf>
    <xf numFmtId="0" fontId="28" fillId="0" borderId="0" xfId="0" applyFont="1" applyAlignment="1">
      <alignment horizontal="left" wrapText="1"/>
    </xf>
    <xf numFmtId="0" fontId="28" fillId="0" borderId="0" xfId="0" applyFont="1" applyAlignment="1">
      <alignment horizontal="left" vertical="top" wrapText="1"/>
    </xf>
    <xf numFmtId="0" fontId="24" fillId="0" borderId="0" xfId="0" applyFont="1" applyAlignment="1">
      <alignment horizontal="center"/>
    </xf>
    <xf numFmtId="0" fontId="26" fillId="0" borderId="0" xfId="0" applyFont="1" applyAlignment="1">
      <alignment horizontal="center"/>
    </xf>
    <xf numFmtId="0" fontId="25" fillId="0" borderId="0" xfId="0" applyFont="1" applyAlignment="1">
      <alignment horizontal="center" wrapText="1"/>
    </xf>
    <xf numFmtId="0" fontId="24" fillId="0" borderId="0" xfId="0" applyFont="1" applyAlignment="1">
      <alignment horizontal="center" wrapText="1"/>
    </xf>
    <xf numFmtId="49" fontId="24" fillId="0" borderId="0" xfId="0" applyNumberFormat="1" applyFont="1" applyAlignment="1">
      <alignment horizontal="center"/>
    </xf>
    <xf numFmtId="0" fontId="29" fillId="0" borderId="0" xfId="0" applyFont="1" applyAlignment="1">
      <alignment horizontal="center"/>
    </xf>
    <xf numFmtId="0" fontId="40" fillId="0" borderId="0" xfId="0" applyFont="1" applyAlignment="1">
      <alignment horizontal="center"/>
    </xf>
    <xf numFmtId="0" fontId="38" fillId="0" borderId="0" xfId="0" applyFont="1" applyAlignment="1">
      <alignment horizontal="center"/>
    </xf>
    <xf numFmtId="0" fontId="25" fillId="0" borderId="2" xfId="7" applyFont="1" applyBorder="1" applyAlignment="1">
      <alignment horizontal="center" vertical="center"/>
    </xf>
    <xf numFmtId="0" fontId="25" fillId="0" borderId="3" xfId="7" applyFont="1" applyBorder="1" applyAlignment="1">
      <alignment horizontal="center" vertical="center"/>
    </xf>
    <xf numFmtId="0" fontId="39" fillId="0" borderId="0" xfId="0" applyFont="1" applyAlignment="1">
      <alignment horizontal="center"/>
    </xf>
  </cellXfs>
  <cellStyles count="9">
    <cellStyle name="Comma" xfId="4" builtinId="3"/>
    <cellStyle name="Hyperlink" xfId="1" builtinId="8"/>
    <cellStyle name="Normal" xfId="0" builtinId="0"/>
    <cellStyle name="Normal 16" xfId="7"/>
    <cellStyle name="Normal 2" xfId="2"/>
    <cellStyle name="Normal 3" xfId="8"/>
    <cellStyle name="Normal_Bang cham cong tu dong" xfId="3"/>
    <cellStyle name="Normal_Bang phan bo 142_142 - Tue Minh - 2013" xfId="6"/>
    <cellStyle name="Percent" xfId="5" builtinId="5"/>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indexed="13"/>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11</xdr:col>
      <xdr:colOff>161925</xdr:colOff>
      <xdr:row>2</xdr:row>
      <xdr:rowOff>0</xdr:rowOff>
    </xdr:from>
    <xdr:to>
      <xdr:col>11</xdr:col>
      <xdr:colOff>161925</xdr:colOff>
      <xdr:row>2</xdr:row>
      <xdr:rowOff>0</xdr:rowOff>
    </xdr:to>
    <xdr:sp macro="" textlink="">
      <xdr:nvSpPr>
        <xdr:cNvPr id="4595" name="Line 1">
          <a:extLst>
            <a:ext uri="{FF2B5EF4-FFF2-40B4-BE49-F238E27FC236}">
              <a16:creationId xmlns:a16="http://schemas.microsoft.com/office/drawing/2014/main" id="{00000000-0008-0000-0100-0000F3110000}"/>
            </a:ext>
          </a:extLst>
        </xdr:cNvPr>
        <xdr:cNvSpPr>
          <a:spLocks noChangeShapeType="1"/>
        </xdr:cNvSpPr>
      </xdr:nvSpPr>
      <xdr:spPr bwMode="auto">
        <a:xfrm>
          <a:off x="3933825" y="110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N&#259;m%202016/1.%20B&#234;%20t&#244;ng%202016%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20Files%20(x86)/vnTools/Ufunctions.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ông"/>
      <sheetName val="Lương"/>
      <sheetName val="DMTK"/>
      <sheetName val="CT lương"/>
      <sheetName val="Bê tông"/>
      <sheetName val="Thợp"/>
      <sheetName val="Dầu"/>
      <sheetName val="CT Thu"/>
      <sheetName val="N_X_T"/>
      <sheetName val="TH Thu"/>
      <sheetName val="CT trả"/>
      <sheetName val="TH trả"/>
      <sheetName val="CĐPS"/>
      <sheetName val="Sheet1"/>
    </sheetNames>
    <sheetDataSet>
      <sheetData sheetId="0">
        <row r="640">
          <cell r="F640" t="str">
            <v>TuyenGĐ</v>
          </cell>
        </row>
      </sheetData>
      <sheetData sheetId="1"/>
      <sheetData sheetId="2">
        <row r="1">
          <cell r="B1" t="str">
            <v>DANH MỤC HỆ THỐNG TÀI KHOẢN NỘI BỘ KẾ TOÁN CÔNG TY VIỆT NHẬT</v>
          </cell>
        </row>
        <row r="195">
          <cell r="B195" t="str">
            <v>334</v>
          </cell>
        </row>
        <row r="196">
          <cell r="B196" t="str">
            <v>TuyenGĐ</v>
          </cell>
        </row>
        <row r="197">
          <cell r="B197" t="str">
            <v>Mây KT</v>
          </cell>
        </row>
        <row r="198">
          <cell r="B198" t="str">
            <v>Vượng KT</v>
          </cell>
        </row>
        <row r="199">
          <cell r="B199" t="str">
            <v>Nga KT</v>
          </cell>
        </row>
        <row r="200">
          <cell r="B200" t="str">
            <v>Thảo KT</v>
          </cell>
        </row>
        <row r="201">
          <cell r="B201" t="str">
            <v>Nam VH</v>
          </cell>
        </row>
        <row r="202">
          <cell r="B202" t="str">
            <v>Định VH</v>
          </cell>
        </row>
        <row r="203">
          <cell r="B203" t="str">
            <v>Thành VH</v>
          </cell>
        </row>
        <row r="204">
          <cell r="B204" t="str">
            <v>Phương VH</v>
          </cell>
        </row>
        <row r="205">
          <cell r="B205" t="str">
            <v>Thanh TT</v>
          </cell>
        </row>
        <row r="206">
          <cell r="B206" t="str">
            <v>Thiệu XL</v>
          </cell>
        </row>
        <row r="207">
          <cell r="B207" t="str">
            <v>Bắc XL</v>
          </cell>
        </row>
        <row r="208">
          <cell r="B208" t="str">
            <v>Nam VS</v>
          </cell>
        </row>
        <row r="209">
          <cell r="B209" t="str">
            <v>Hoàng VS</v>
          </cell>
        </row>
        <row r="210">
          <cell r="B210" t="str">
            <v>Toàn SC</v>
          </cell>
        </row>
        <row r="211">
          <cell r="B211" t="str">
            <v>Huấn TN</v>
          </cell>
        </row>
        <row r="212">
          <cell r="B212" t="str">
            <v>Định TN</v>
          </cell>
        </row>
        <row r="213">
          <cell r="B213" t="str">
            <v>Dương TN</v>
          </cell>
        </row>
        <row r="214">
          <cell r="B214" t="str">
            <v>Ánh TN</v>
          </cell>
        </row>
        <row r="215">
          <cell r="B215" t="str">
            <v>Tích VH</v>
          </cell>
        </row>
        <row r="216">
          <cell r="B216" t="str">
            <v>Huy TN</v>
          </cell>
        </row>
        <row r="217">
          <cell r="B217" t="str">
            <v>Nam TN</v>
          </cell>
        </row>
        <row r="218">
          <cell r="B218" t="str">
            <v>Duyên TN</v>
          </cell>
        </row>
        <row r="219">
          <cell r="B219" t="str">
            <v>Đồng TN</v>
          </cell>
        </row>
        <row r="220">
          <cell r="B220" t="str">
            <v>Nam LX</v>
          </cell>
        </row>
        <row r="221">
          <cell r="B221" t="str">
            <v>Tiến TN</v>
          </cell>
        </row>
        <row r="223">
          <cell r="B223" t="str">
            <v>Thọ ĐH</v>
          </cell>
        </row>
        <row r="224">
          <cell r="B224" t="str">
            <v>Sáng TK</v>
          </cell>
        </row>
        <row r="225">
          <cell r="B225" t="str">
            <v>Đại TK</v>
          </cell>
        </row>
        <row r="226">
          <cell r="B226" t="str">
            <v>Lan bếp</v>
          </cell>
        </row>
        <row r="227">
          <cell r="B227" t="str">
            <v>Liên bếp</v>
          </cell>
        </row>
        <row r="228">
          <cell r="B228" t="str">
            <v>Diệm bơm</v>
          </cell>
        </row>
        <row r="229">
          <cell r="B229" t="str">
            <v>Nam bơm</v>
          </cell>
        </row>
        <row r="230">
          <cell r="B230" t="str">
            <v>Thuân bơm</v>
          </cell>
        </row>
        <row r="231">
          <cell r="B231" t="str">
            <v>Đoàn LX</v>
          </cell>
        </row>
        <row r="232">
          <cell r="B232" t="str">
            <v>Tinh LX</v>
          </cell>
        </row>
        <row r="233">
          <cell r="B233" t="str">
            <v>Thuận LX</v>
          </cell>
        </row>
        <row r="234">
          <cell r="B234" t="str">
            <v>Thủy LX</v>
          </cell>
        </row>
        <row r="235">
          <cell r="B235" t="str">
            <v>Minh LX</v>
          </cell>
        </row>
        <row r="236">
          <cell r="B236" t="str">
            <v>Lĩnh LX</v>
          </cell>
        </row>
        <row r="237">
          <cell r="B237" t="str">
            <v>Tuyển LX</v>
          </cell>
        </row>
        <row r="238">
          <cell r="B238" t="str">
            <v>Chiều LX</v>
          </cell>
        </row>
        <row r="239">
          <cell r="B239" t="str">
            <v>Đ.Hoàng LX</v>
          </cell>
        </row>
        <row r="240">
          <cell r="B240" t="str">
            <v>Hà LX</v>
          </cell>
        </row>
        <row r="241">
          <cell r="B241" t="str">
            <v>Bằng LX</v>
          </cell>
        </row>
        <row r="242">
          <cell r="B242" t="str">
            <v>Duy LX</v>
          </cell>
        </row>
        <row r="243">
          <cell r="B243" t="str">
            <v>B.Hoàng LX</v>
          </cell>
        </row>
        <row r="244">
          <cell r="B244" t="str">
            <v>Dũng TT</v>
          </cell>
        </row>
        <row r="245">
          <cell r="B245" t="str">
            <v>Đ.Thuận LX</v>
          </cell>
        </row>
        <row r="246">
          <cell r="B246" t="str">
            <v>V.Tiến TN</v>
          </cell>
        </row>
        <row r="247">
          <cell r="B247" t="str">
            <v>Cường LX</v>
          </cell>
        </row>
        <row r="248">
          <cell r="B248" t="str">
            <v>Thuật ĐH</v>
          </cell>
        </row>
        <row r="249">
          <cell r="B249" t="str">
            <v>Chung TN</v>
          </cell>
        </row>
        <row r="250">
          <cell r="B250" t="str">
            <v>Ánh KT</v>
          </cell>
        </row>
        <row r="251">
          <cell r="B251" t="str">
            <v>Oanh Bếp</v>
          </cell>
        </row>
        <row r="252">
          <cell r="B252" t="str">
            <v>Phương TN</v>
          </cell>
        </row>
        <row r="253">
          <cell r="B253" t="str">
            <v>Dũng TN</v>
          </cell>
        </row>
        <row r="254">
          <cell r="B254" t="str">
            <v>Đoàn LX BD</v>
          </cell>
        </row>
        <row r="255">
          <cell r="B255" t="str">
            <v>Cách LX</v>
          </cell>
        </row>
        <row r="256">
          <cell r="B256" t="str">
            <v>Dũng LX</v>
          </cell>
        </row>
        <row r="257">
          <cell r="B257" t="str">
            <v>Cảnh TN</v>
          </cell>
        </row>
        <row r="258">
          <cell r="B258" t="str">
            <v>Cường TN</v>
          </cell>
        </row>
        <row r="259">
          <cell r="B259" t="str">
            <v>Thịnh LX</v>
          </cell>
        </row>
        <row r="260">
          <cell r="B260" t="str">
            <v>Hội SC</v>
          </cell>
        </row>
        <row r="261">
          <cell r="B261" t="str">
            <v>Hiệp LX</v>
          </cell>
        </row>
        <row r="262">
          <cell r="B262" t="str">
            <v>Tuấn Anh LX</v>
          </cell>
        </row>
        <row r="263">
          <cell r="B263" t="str">
            <v>Nghĩa LX</v>
          </cell>
        </row>
        <row r="264">
          <cell r="B264" t="str">
            <v>Điện LX</v>
          </cell>
        </row>
        <row r="265">
          <cell r="B265" t="str">
            <v>Tuyền VH</v>
          </cell>
        </row>
        <row r="266">
          <cell r="B266" t="str">
            <v>Trường LX</v>
          </cell>
        </row>
        <row r="267">
          <cell r="B267" t="str">
            <v>Hải LX</v>
          </cell>
        </row>
        <row r="268">
          <cell r="B268" t="str">
            <v>Duyên KT</v>
          </cell>
        </row>
        <row r="269">
          <cell r="B269" t="str">
            <v>341</v>
          </cell>
        </row>
        <row r="270">
          <cell r="B270" t="str">
            <v>411</v>
          </cell>
        </row>
      </sheetData>
      <sheetData sheetId="3"/>
      <sheetData sheetId="4"/>
      <sheetData sheetId="5">
        <row r="820">
          <cell r="F820" t="str">
            <v>Lan bếp</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Base"/>
      <sheetName val="vniBase"/>
      <sheetName val="abcBase"/>
      <sheetName val="Ufunctions"/>
    </sheetNames>
    <definedNames>
      <definedName name="VND"/>
    </defined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M39"/>
  <sheetViews>
    <sheetView showZeros="0" topLeftCell="L1" zoomScale="93" zoomScaleNormal="93" workbookViewId="0">
      <pane ySplit="7" topLeftCell="A8" activePane="bottomLeft" state="frozen"/>
      <selection activeCell="N1" sqref="N1"/>
      <selection pane="bottomLeft" activeCell="AE21" sqref="AE21"/>
    </sheetView>
  </sheetViews>
  <sheetFormatPr defaultColWidth="9.140625" defaultRowHeight="15" x14ac:dyDescent="0.25"/>
  <cols>
    <col min="1" max="7" width="4.85546875" customWidth="1"/>
    <col min="8" max="8" width="6.5703125" customWidth="1"/>
    <col min="9" max="13" width="4.85546875" customWidth="1"/>
    <col min="14" max="14" width="24" style="28" customWidth="1"/>
    <col min="15" max="15" width="7.7109375" style="28" customWidth="1"/>
    <col min="16" max="17" width="4.7109375" style="28" customWidth="1"/>
    <col min="18" max="18" width="3.5703125" style="28" bestFit="1" customWidth="1"/>
    <col min="19" max="27" width="4.7109375" style="28" customWidth="1"/>
    <col min="28" max="28" width="14.5703125" style="28" customWidth="1"/>
    <col min="29" max="29" width="14.140625" style="49" customWidth="1"/>
    <col min="30" max="30" width="17.28515625" style="49" customWidth="1"/>
    <col min="31" max="32" width="12.85546875" style="49" customWidth="1"/>
    <col min="33" max="33" width="13.28515625" style="28" bestFit="1" customWidth="1"/>
    <col min="34" max="34" width="9.140625" style="28" customWidth="1"/>
    <col min="35" max="35" width="14.140625" style="28" customWidth="1"/>
    <col min="36" max="36" width="12.7109375" style="28" bestFit="1" customWidth="1"/>
    <col min="37" max="37" width="11.85546875" style="28" bestFit="1" customWidth="1"/>
    <col min="38" max="38" width="11" style="28" customWidth="1"/>
    <col min="39" max="16384" width="9.140625" style="28"/>
  </cols>
  <sheetData>
    <row r="1" spans="1:39" x14ac:dyDescent="0.25">
      <c r="N1" s="46" t="s">
        <v>10</v>
      </c>
      <c r="O1" s="46"/>
      <c r="P1" s="28" t="s">
        <v>715</v>
      </c>
      <c r="Q1" s="47"/>
      <c r="R1" s="47"/>
      <c r="S1" s="47"/>
      <c r="T1" s="47"/>
      <c r="U1" s="47"/>
      <c r="V1" s="47"/>
      <c r="W1" s="47"/>
      <c r="X1" s="47"/>
      <c r="Y1" s="47"/>
      <c r="Z1" s="47"/>
      <c r="AA1" s="48"/>
    </row>
    <row r="2" spans="1:39" x14ac:dyDescent="0.25">
      <c r="N2" s="46" t="s">
        <v>11</v>
      </c>
      <c r="O2" s="46"/>
      <c r="P2" s="191"/>
      <c r="Q2" s="192"/>
      <c r="R2" s="192"/>
      <c r="S2" s="192"/>
      <c r="T2" s="192"/>
      <c r="U2" s="192"/>
      <c r="V2" s="192"/>
      <c r="W2" s="192"/>
      <c r="X2" s="192"/>
      <c r="Y2" s="192"/>
      <c r="Z2" s="192"/>
      <c r="AA2" s="193"/>
    </row>
    <row r="3" spans="1:39" x14ac:dyDescent="0.25">
      <c r="N3" s="46" t="s">
        <v>9</v>
      </c>
      <c r="O3" s="46"/>
      <c r="P3" s="197">
        <v>2020</v>
      </c>
      <c r="Q3" s="197"/>
      <c r="AG3" s="50"/>
      <c r="AJ3" s="51"/>
      <c r="AL3" s="50"/>
    </row>
    <row r="4" spans="1:39" x14ac:dyDescent="0.25">
      <c r="C4" s="64"/>
      <c r="N4" s="52" t="s">
        <v>17</v>
      </c>
      <c r="P4" s="196" t="s">
        <v>694</v>
      </c>
      <c r="Q4" s="196"/>
      <c r="R4" s="196"/>
      <c r="S4" s="28" t="s">
        <v>62</v>
      </c>
      <c r="T4" s="194" t="s">
        <v>550</v>
      </c>
      <c r="U4" s="195"/>
      <c r="V4" s="195"/>
      <c r="W4" s="195"/>
      <c r="AH4" s="65"/>
      <c r="AI4" s="65"/>
    </row>
    <row r="5" spans="1:39" x14ac:dyDescent="0.25">
      <c r="C5" s="66"/>
      <c r="N5" s="52" t="s">
        <v>16</v>
      </c>
      <c r="P5" s="196" t="s">
        <v>697</v>
      </c>
      <c r="Q5" s="196"/>
      <c r="R5" s="196"/>
      <c r="S5" s="28" t="s">
        <v>61</v>
      </c>
      <c r="T5" s="194" t="s">
        <v>716</v>
      </c>
      <c r="U5" s="195"/>
      <c r="V5" s="195"/>
      <c r="W5" s="195"/>
    </row>
    <row r="6" spans="1:39" x14ac:dyDescent="0.25">
      <c r="B6">
        <v>1</v>
      </c>
      <c r="C6">
        <v>2</v>
      </c>
      <c r="D6">
        <v>3</v>
      </c>
      <c r="E6">
        <v>4</v>
      </c>
      <c r="F6">
        <v>5</v>
      </c>
      <c r="G6">
        <v>6</v>
      </c>
      <c r="H6">
        <v>7</v>
      </c>
      <c r="I6">
        <v>8</v>
      </c>
      <c r="J6">
        <v>9</v>
      </c>
      <c r="K6">
        <v>10</v>
      </c>
      <c r="L6">
        <v>11</v>
      </c>
      <c r="M6">
        <v>12</v>
      </c>
      <c r="N6" s="28">
        <v>13</v>
      </c>
      <c r="P6" s="28">
        <v>15</v>
      </c>
      <c r="Q6" s="28">
        <v>16</v>
      </c>
      <c r="R6" s="28">
        <v>17</v>
      </c>
      <c r="S6" s="28">
        <v>18</v>
      </c>
      <c r="T6" s="28">
        <v>19</v>
      </c>
      <c r="U6" s="28">
        <v>20</v>
      </c>
      <c r="V6" s="28">
        <v>21</v>
      </c>
      <c r="W6" s="28">
        <v>22</v>
      </c>
      <c r="X6" s="28">
        <v>23</v>
      </c>
      <c r="Y6" s="28">
        <v>24</v>
      </c>
      <c r="Z6" s="28">
        <v>25</v>
      </c>
      <c r="AA6" s="28">
        <v>26</v>
      </c>
      <c r="AB6" s="28">
        <v>27</v>
      </c>
      <c r="AC6" s="49">
        <v>28</v>
      </c>
      <c r="AD6" s="49">
        <v>29</v>
      </c>
      <c r="AE6" s="49">
        <v>30</v>
      </c>
      <c r="AF6" s="49">
        <v>31</v>
      </c>
      <c r="AG6" s="28">
        <v>32</v>
      </c>
    </row>
    <row r="7" spans="1:39" s="54" customFormat="1" x14ac:dyDescent="0.25">
      <c r="A7" s="16"/>
      <c r="B7" s="67" t="s">
        <v>18</v>
      </c>
      <c r="C7" s="67" t="s">
        <v>19</v>
      </c>
      <c r="D7" s="67" t="s">
        <v>20</v>
      </c>
      <c r="E7" s="67" t="s">
        <v>21</v>
      </c>
      <c r="F7" s="67" t="s">
        <v>22</v>
      </c>
      <c r="G7" s="67" t="s">
        <v>23</v>
      </c>
      <c r="H7" s="67" t="s">
        <v>24</v>
      </c>
      <c r="I7" s="67" t="s">
        <v>25</v>
      </c>
      <c r="J7" s="67" t="s">
        <v>26</v>
      </c>
      <c r="K7" s="67" t="s">
        <v>27</v>
      </c>
      <c r="L7" s="67" t="s">
        <v>28</v>
      </c>
      <c r="M7" s="67" t="s">
        <v>29</v>
      </c>
      <c r="N7" s="68" t="s">
        <v>30</v>
      </c>
      <c r="O7" s="68" t="s">
        <v>77</v>
      </c>
      <c r="P7" s="68" t="s">
        <v>18</v>
      </c>
      <c r="Q7" s="68" t="s">
        <v>19</v>
      </c>
      <c r="R7" s="68" t="s">
        <v>20</v>
      </c>
      <c r="S7" s="68" t="s">
        <v>21</v>
      </c>
      <c r="T7" s="68" t="s">
        <v>22</v>
      </c>
      <c r="U7" s="68" t="s">
        <v>23</v>
      </c>
      <c r="V7" s="68" t="s">
        <v>24</v>
      </c>
      <c r="W7" s="68" t="s">
        <v>25</v>
      </c>
      <c r="X7" s="68" t="s">
        <v>26</v>
      </c>
      <c r="Y7" s="68" t="s">
        <v>27</v>
      </c>
      <c r="Z7" s="68" t="s">
        <v>28</v>
      </c>
      <c r="AA7" s="68" t="s">
        <v>29</v>
      </c>
      <c r="AB7" s="68" t="s">
        <v>64</v>
      </c>
      <c r="AC7" s="53" t="s">
        <v>431</v>
      </c>
      <c r="AD7" s="53" t="s">
        <v>711</v>
      </c>
      <c r="AE7" s="53" t="s">
        <v>717</v>
      </c>
      <c r="AF7" s="53" t="s">
        <v>76</v>
      </c>
      <c r="AG7" s="53" t="s">
        <v>172</v>
      </c>
      <c r="AI7" s="54" t="s">
        <v>388</v>
      </c>
      <c r="AJ7" s="54" t="s">
        <v>244</v>
      </c>
      <c r="AK7" s="54" t="s">
        <v>245</v>
      </c>
      <c r="AL7" s="54" t="s">
        <v>246</v>
      </c>
      <c r="AM7" s="54" t="s">
        <v>247</v>
      </c>
    </row>
    <row r="8" spans="1:39" ht="18.75" x14ac:dyDescent="0.3">
      <c r="B8" s="3" t="str">
        <f>IF(OR($N8="",P8=""),"",P8&amp;COUNTIF(P$8:P8,P8))</f>
        <v>vp1</v>
      </c>
      <c r="C8" s="3" t="str">
        <f>IF(OR($N8="",Q8=""),"",Q8&amp;COUNTIF(Q$8:Q8,Q8))</f>
        <v>vp1</v>
      </c>
      <c r="D8" s="3" t="str">
        <f>IF(OR($N8="",R8=""),"",R8&amp;COUNTIF(R$8:R8,R8))</f>
        <v>vp1</v>
      </c>
      <c r="E8" s="3" t="str">
        <f>IF(OR($N8="",S8=""),"",S8&amp;COUNTIF(S$8:S8,S8))</f>
        <v>vp1</v>
      </c>
      <c r="F8" s="3" t="str">
        <f>IF(OR($N8="",T8=""),"",T8&amp;COUNTIF(T$8:T8,T8))</f>
        <v>vp1</v>
      </c>
      <c r="G8" s="3" t="str">
        <f>IF(OR($N8="",U8=""),"",U8&amp;COUNTIF(U$8:U8,U8))</f>
        <v>vp1</v>
      </c>
      <c r="H8" s="3" t="str">
        <f>IF(OR($N8="",V8=""),"",V8&amp;COUNTIF(V$8:V8,V8))</f>
        <v>vp1</v>
      </c>
      <c r="I8" s="3" t="str">
        <f>IF(OR($N8="",W8=""),"",W8&amp;COUNTIF(W$8:W8,W8))</f>
        <v>vp1</v>
      </c>
      <c r="J8" s="3" t="str">
        <f>IF(OR($N8="",X8=""),"",X8&amp;COUNTIF(X$8:X8,X8))</f>
        <v>vp1</v>
      </c>
      <c r="K8" s="3" t="str">
        <f>IF(OR($N8="",Y8=""),"",Y8&amp;COUNTIF(Y$8:Y8,Y8))</f>
        <v>vp1</v>
      </c>
      <c r="L8" s="3" t="str">
        <f>IF(OR($N8="",Z8=""),"",Z8&amp;COUNTIF(Z$8:Z8,Z8))</f>
        <v>vp1</v>
      </c>
      <c r="M8" s="3" t="str">
        <f>IF(OR($N8="",AA8=""),"",AA8&amp;COUNTIF(AA$8:AA8,AA8))</f>
        <v>vp1</v>
      </c>
      <c r="N8" s="119" t="s">
        <v>694</v>
      </c>
      <c r="O8" s="43" t="s">
        <v>78</v>
      </c>
      <c r="P8" s="43" t="s">
        <v>62</v>
      </c>
      <c r="Q8" s="43" t="s">
        <v>62</v>
      </c>
      <c r="R8" s="43" t="s">
        <v>62</v>
      </c>
      <c r="S8" s="43" t="s">
        <v>62</v>
      </c>
      <c r="T8" s="43" t="s">
        <v>62</v>
      </c>
      <c r="U8" s="43" t="s">
        <v>62</v>
      </c>
      <c r="V8" s="43" t="s">
        <v>62</v>
      </c>
      <c r="W8" s="43" t="s">
        <v>62</v>
      </c>
      <c r="X8" s="43" t="s">
        <v>62</v>
      </c>
      <c r="Y8" s="43" t="s">
        <v>62</v>
      </c>
      <c r="Z8" s="43" t="s">
        <v>62</v>
      </c>
      <c r="AA8" s="43" t="s">
        <v>62</v>
      </c>
      <c r="AB8" s="69" t="s">
        <v>17</v>
      </c>
      <c r="AC8" s="120">
        <v>5500000</v>
      </c>
      <c r="AD8" s="69">
        <v>1500000</v>
      </c>
      <c r="AE8" s="69">
        <v>5500000</v>
      </c>
      <c r="AF8" s="69">
        <v>730000</v>
      </c>
      <c r="AG8" s="43">
        <v>1</v>
      </c>
      <c r="AH8" s="45" t="str">
        <f t="shared" ref="AH8:AH39" si="0">+N8</f>
        <v>Đinh Quang Oanh</v>
      </c>
      <c r="AI8" s="45"/>
      <c r="AJ8" s="45"/>
      <c r="AK8" s="45"/>
    </row>
    <row r="9" spans="1:39" ht="18.75" x14ac:dyDescent="0.3">
      <c r="B9" s="3" t="str">
        <f>IF(OR($N9="",P9=""),"",P9&amp;COUNTIF(P$8:P9,P9))</f>
        <v/>
      </c>
      <c r="C9" s="3" t="str">
        <f>IF(OR($N9="",Q9=""),"",Q9&amp;COUNTIF(Q$8:Q9,Q9))</f>
        <v/>
      </c>
      <c r="D9" s="3" t="str">
        <f>IF(OR($N9="",R9=""),"",R9&amp;COUNTIF(R$8:R9,R9))</f>
        <v/>
      </c>
      <c r="E9" s="3" t="str">
        <f>IF(OR($N9="",S9=""),"",S9&amp;COUNTIF(S$8:S9,S9))</f>
        <v/>
      </c>
      <c r="F9" s="3" t="str">
        <f>IF(OR($N9="",T9=""),"",T9&amp;COUNTIF(T$8:T9,T9))</f>
        <v/>
      </c>
      <c r="G9" s="3" t="str">
        <f>IF(OR($N9="",U9=""),"",U9&amp;COUNTIF(U$8:U9,U9))</f>
        <v>vp2</v>
      </c>
      <c r="H9" s="3" t="str">
        <f>IF(OR($N9="",V9=""),"",V9&amp;COUNTIF(V$8:V9,V9))</f>
        <v>vp2</v>
      </c>
      <c r="I9" s="3" t="str">
        <f>IF(OR($N9="",W9=""),"",W9&amp;COUNTIF(W$8:W9,W9))</f>
        <v>vp2</v>
      </c>
      <c r="J9" s="3" t="str">
        <f>IF(OR($N9="",X9=""),"",X9&amp;COUNTIF(X$8:X9,X9))</f>
        <v>vp2</v>
      </c>
      <c r="K9" s="3" t="str">
        <f>IF(OR($N9="",Y9=""),"",Y9&amp;COUNTIF(Y$8:Y9,Y9))</f>
        <v>vp2</v>
      </c>
      <c r="L9" s="3" t="str">
        <f>IF(OR($N9="",Z9=""),"",Z9&amp;COUNTIF(Z$8:Z9,Z9))</f>
        <v>vp2</v>
      </c>
      <c r="M9" s="3" t="str">
        <f>IF(OR($N9="",AA9=""),"",AA9&amp;COUNTIF(AA$8:AA9,AA9))</f>
        <v>vp2</v>
      </c>
      <c r="N9" s="119" t="s">
        <v>695</v>
      </c>
      <c r="O9" s="43" t="s">
        <v>79</v>
      </c>
      <c r="P9" s="43"/>
      <c r="Q9" s="43"/>
      <c r="R9" s="43"/>
      <c r="S9" s="43"/>
      <c r="T9" s="43"/>
      <c r="U9" s="43" t="s">
        <v>62</v>
      </c>
      <c r="V9" s="43" t="s">
        <v>62</v>
      </c>
      <c r="W9" s="43" t="s">
        <v>62</v>
      </c>
      <c r="X9" s="43" t="s">
        <v>62</v>
      </c>
      <c r="Y9" s="43" t="s">
        <v>62</v>
      </c>
      <c r="Z9" s="43" t="s">
        <v>62</v>
      </c>
      <c r="AA9" s="43" t="s">
        <v>62</v>
      </c>
      <c r="AB9" s="69" t="s">
        <v>696</v>
      </c>
      <c r="AC9" s="120">
        <v>4729400</v>
      </c>
      <c r="AD9" s="69">
        <v>1000000</v>
      </c>
      <c r="AE9" s="69">
        <v>5270600</v>
      </c>
      <c r="AF9" s="69">
        <v>730000</v>
      </c>
      <c r="AG9" s="43">
        <v>1</v>
      </c>
      <c r="AH9" s="45" t="str">
        <f t="shared" si="0"/>
        <v>Lê Thị Kim Ngân</v>
      </c>
      <c r="AI9" s="45"/>
      <c r="AJ9" s="45"/>
      <c r="AK9" s="45"/>
    </row>
    <row r="10" spans="1:39" ht="18.75" x14ac:dyDescent="0.3">
      <c r="B10" s="3" t="str">
        <f>IF(OR($N10="",P10=""),"",P10&amp;COUNTIF(P$8:P10,P10))</f>
        <v>vp2</v>
      </c>
      <c r="C10" s="3" t="str">
        <f>IF(OR($N10="",Q10=""),"",Q10&amp;COUNTIF(Q$8:Q10,Q10))</f>
        <v>vp2</v>
      </c>
      <c r="D10" s="3" t="str">
        <f>IF(OR($N10="",R10=""),"",R10&amp;COUNTIF(R$8:R10,R10))</f>
        <v>vp2</v>
      </c>
      <c r="E10" s="3" t="str">
        <f>IF(OR($N10="",S10=""),"",S10&amp;COUNTIF(S$8:S10,S10))</f>
        <v>vp2</v>
      </c>
      <c r="F10" s="3" t="str">
        <f>IF(OR($N10="",T10=""),"",T10&amp;COUNTIF(T$8:T10,T10))</f>
        <v>vp2</v>
      </c>
      <c r="G10" s="3" t="str">
        <f>IF(OR($N10="",U10=""),"",U10&amp;COUNTIF(U$8:U10,U10))</f>
        <v>vp3</v>
      </c>
      <c r="H10" s="3" t="str">
        <f>IF(OR($N10="",V10=""),"",V10&amp;COUNTIF(V$8:V10,V10))</f>
        <v>vp3</v>
      </c>
      <c r="I10" s="3" t="str">
        <f>IF(OR($N10="",W10=""),"",W10&amp;COUNTIF(W$8:W10,W10))</f>
        <v>vp3</v>
      </c>
      <c r="J10" s="3" t="str">
        <f>IF(OR($N10="",X10=""),"",X10&amp;COUNTIF(X$8:X10,X10))</f>
        <v>vp3</v>
      </c>
      <c r="K10" s="3" t="str">
        <f>IF(OR($N10="",Y10=""),"",Y10&amp;COUNTIF(Y$8:Y10,Y10))</f>
        <v>vp3</v>
      </c>
      <c r="L10" s="3" t="str">
        <f>IF(OR($N10="",Z10=""),"",Z10&amp;COUNTIF(Z$8:Z10,Z10))</f>
        <v>vp3</v>
      </c>
      <c r="M10" s="3" t="str">
        <f>IF(OR($N10="",AA10=""),"",AA10&amp;COUNTIF(AA$8:AA10,AA10))</f>
        <v>vp3</v>
      </c>
      <c r="N10" s="119" t="s">
        <v>697</v>
      </c>
      <c r="O10" s="43" t="s">
        <v>80</v>
      </c>
      <c r="P10" s="43" t="s">
        <v>62</v>
      </c>
      <c r="Q10" s="43" t="s">
        <v>62</v>
      </c>
      <c r="R10" s="43" t="s">
        <v>62</v>
      </c>
      <c r="S10" s="43" t="s">
        <v>62</v>
      </c>
      <c r="T10" s="43" t="s">
        <v>62</v>
      </c>
      <c r="U10" s="43" t="s">
        <v>62</v>
      </c>
      <c r="V10" s="43" t="s">
        <v>62</v>
      </c>
      <c r="W10" s="43" t="s">
        <v>62</v>
      </c>
      <c r="X10" s="43" t="s">
        <v>62</v>
      </c>
      <c r="Y10" s="43" t="s">
        <v>62</v>
      </c>
      <c r="Z10" s="43" t="s">
        <v>62</v>
      </c>
      <c r="AA10" s="43" t="s">
        <v>62</v>
      </c>
      <c r="AB10" s="69" t="s">
        <v>696</v>
      </c>
      <c r="AC10" s="120">
        <v>4729400</v>
      </c>
      <c r="AD10" s="69">
        <v>1000000</v>
      </c>
      <c r="AE10" s="69">
        <v>5270600</v>
      </c>
      <c r="AF10" s="69">
        <v>730000</v>
      </c>
      <c r="AG10" s="43">
        <v>1</v>
      </c>
      <c r="AH10" s="45" t="str">
        <f t="shared" si="0"/>
        <v xml:space="preserve">Nguyễn Thị Thu Hồng </v>
      </c>
      <c r="AI10" s="45"/>
      <c r="AJ10" s="45"/>
      <c r="AK10" s="45"/>
    </row>
    <row r="11" spans="1:39" ht="18.75" x14ac:dyDescent="0.3">
      <c r="B11" s="3" t="str">
        <f>IF(OR($N11="",P11=""),"",P11&amp;COUNTIF(P$8:P11,P11))</f>
        <v>vp3</v>
      </c>
      <c r="C11" s="3" t="str">
        <f>IF(OR($N11="",Q11=""),"",Q11&amp;COUNTIF(Q$8:Q11,Q11))</f>
        <v>vp3</v>
      </c>
      <c r="D11" s="3" t="str">
        <f>IF(OR($N11="",R11=""),"",R11&amp;COUNTIF(R$8:R11,R11))</f>
        <v>vp3</v>
      </c>
      <c r="E11" s="3" t="str">
        <f>IF(OR($N11="",S11=""),"",S11&amp;COUNTIF(S$8:S11,S11))</f>
        <v>vp3</v>
      </c>
      <c r="F11" s="3" t="str">
        <f>IF(OR($N11="",T11=""),"",T11&amp;COUNTIF(T$8:T11,T11))</f>
        <v>vp3</v>
      </c>
      <c r="G11" s="3" t="str">
        <f>IF(OR($N11="",U11=""),"",U11&amp;COUNTIF(U$8:U11,U11))</f>
        <v>vp4</v>
      </c>
      <c r="H11" s="3" t="str">
        <f>IF(OR($N11="",V11=""),"",V11&amp;COUNTIF(V$8:V11,V11))</f>
        <v>vp4</v>
      </c>
      <c r="I11" s="3" t="str">
        <f>IF(OR($N11="",W11=""),"",W11&amp;COUNTIF(W$8:W11,W11))</f>
        <v>vp4</v>
      </c>
      <c r="J11" s="3" t="str">
        <f>IF(OR($N11="",X11=""),"",X11&amp;COUNTIF(X$8:X11,X11))</f>
        <v>vp4</v>
      </c>
      <c r="K11" s="3" t="str">
        <f>IF(OR($N11="",Y11=""),"",Y11&amp;COUNTIF(Y$8:Y11,Y11))</f>
        <v>vp4</v>
      </c>
      <c r="L11" s="3" t="str">
        <f>IF(OR($N11="",Z11=""),"",Z11&amp;COUNTIF(Z$8:Z11,Z11))</f>
        <v>vp4</v>
      </c>
      <c r="M11" s="3" t="str">
        <f>IF(OR($N11="",AA11=""),"",AA11&amp;COUNTIF(AA$8:AA11,AA11))</f>
        <v>vp4</v>
      </c>
      <c r="N11" s="119" t="s">
        <v>698</v>
      </c>
      <c r="O11" s="43" t="s">
        <v>81</v>
      </c>
      <c r="P11" s="43" t="s">
        <v>62</v>
      </c>
      <c r="Q11" s="43" t="s">
        <v>62</v>
      </c>
      <c r="R11" s="43" t="s">
        <v>62</v>
      </c>
      <c r="S11" s="43" t="s">
        <v>62</v>
      </c>
      <c r="T11" s="43" t="s">
        <v>62</v>
      </c>
      <c r="U11" s="43" t="s">
        <v>62</v>
      </c>
      <c r="V11" s="43" t="s">
        <v>62</v>
      </c>
      <c r="W11" s="43" t="s">
        <v>62</v>
      </c>
      <c r="X11" s="43" t="s">
        <v>62</v>
      </c>
      <c r="Y11" s="43" t="s">
        <v>62</v>
      </c>
      <c r="Z11" s="43" t="s">
        <v>62</v>
      </c>
      <c r="AA11" s="43" t="s">
        <v>62</v>
      </c>
      <c r="AB11" s="69" t="s">
        <v>696</v>
      </c>
      <c r="AC11" s="120">
        <v>4729400</v>
      </c>
      <c r="AD11" s="69">
        <v>1000000</v>
      </c>
      <c r="AE11" s="69">
        <v>5270600</v>
      </c>
      <c r="AF11" s="69">
        <v>730000</v>
      </c>
      <c r="AG11" s="43">
        <v>1</v>
      </c>
      <c r="AH11" s="45" t="str">
        <f t="shared" si="0"/>
        <v>Phùng Thị Sơn</v>
      </c>
      <c r="AI11" s="45"/>
      <c r="AJ11" s="45"/>
      <c r="AK11" s="45"/>
    </row>
    <row r="12" spans="1:39" ht="18.75" x14ac:dyDescent="0.3">
      <c r="B12" s="3" t="str">
        <f>IF(OR($N12="",P12=""),"",P12&amp;COUNTIF(P$8:P12,P12))</f>
        <v>vp4</v>
      </c>
      <c r="C12" s="3" t="str">
        <f>IF(OR($N12="",Q12=""),"",Q12&amp;COUNTIF(Q$8:Q12,Q12))</f>
        <v>vp4</v>
      </c>
      <c r="D12" s="3" t="str">
        <f>IF(OR($N12="",R12=""),"",R12&amp;COUNTIF(R$8:R12,R12))</f>
        <v>vp4</v>
      </c>
      <c r="E12" s="3" t="str">
        <f>IF(OR($N12="",S12=""),"",S12&amp;COUNTIF(S$8:S12,S12))</f>
        <v>vp4</v>
      </c>
      <c r="F12" s="3" t="str">
        <f>IF(OR($N12="",T12=""),"",T12&amp;COUNTIF(T$8:T12,T12))</f>
        <v>vp4</v>
      </c>
      <c r="G12" s="3" t="str">
        <f>IF(OR($N12="",U12=""),"",U12&amp;COUNTIF(U$8:U12,U12))</f>
        <v>vp5</v>
      </c>
      <c r="H12" s="3" t="str">
        <f>IF(OR($N12="",V12=""),"",V12&amp;COUNTIF(V$8:V12,V12))</f>
        <v>vp5</v>
      </c>
      <c r="I12" s="3" t="str">
        <f>IF(OR($N12="",W12=""),"",W12&amp;COUNTIF(W$8:W12,W12))</f>
        <v>vp5</v>
      </c>
      <c r="J12" s="3" t="str">
        <f>IF(OR($N12="",X12=""),"",X12&amp;COUNTIF(X$8:X12,X12))</f>
        <v/>
      </c>
      <c r="K12" s="3" t="str">
        <f>IF(OR($N12="",Y12=""),"",Y12&amp;COUNTIF(Y$8:Y12,Y12))</f>
        <v/>
      </c>
      <c r="L12" s="3" t="str">
        <f>IF(OR($N12="",Z12=""),"",Z12&amp;COUNTIF(Z$8:Z12,Z12))</f>
        <v/>
      </c>
      <c r="M12" s="3" t="str">
        <f>IF(OR($N12="",AA12=""),"",AA12&amp;COUNTIF(AA$8:AA12,AA12))</f>
        <v/>
      </c>
      <c r="N12" s="119" t="s">
        <v>699</v>
      </c>
      <c r="O12" s="43" t="s">
        <v>82</v>
      </c>
      <c r="P12" s="43" t="s">
        <v>62</v>
      </c>
      <c r="Q12" s="43" t="s">
        <v>62</v>
      </c>
      <c r="R12" s="43" t="s">
        <v>62</v>
      </c>
      <c r="S12" s="43" t="s">
        <v>62</v>
      </c>
      <c r="T12" s="43" t="s">
        <v>62</v>
      </c>
      <c r="U12" s="43" t="s">
        <v>62</v>
      </c>
      <c r="V12" s="43" t="s">
        <v>62</v>
      </c>
      <c r="W12" s="43" t="s">
        <v>62</v>
      </c>
      <c r="X12" s="43"/>
      <c r="Y12" s="43"/>
      <c r="Z12" s="43"/>
      <c r="AA12" s="43"/>
      <c r="AB12" s="69" t="s">
        <v>696</v>
      </c>
      <c r="AC12" s="120">
        <v>4729400</v>
      </c>
      <c r="AD12" s="69">
        <v>1000000</v>
      </c>
      <c r="AE12" s="69">
        <v>5270600</v>
      </c>
      <c r="AF12" s="69">
        <v>730000</v>
      </c>
      <c r="AG12" s="43">
        <v>1</v>
      </c>
      <c r="AH12" s="45" t="str">
        <f t="shared" si="0"/>
        <v>Trịnh Đức Việt</v>
      </c>
      <c r="AI12" s="45"/>
      <c r="AJ12" s="45"/>
      <c r="AK12" s="45"/>
    </row>
    <row r="13" spans="1:39" ht="18.75" x14ac:dyDescent="0.3">
      <c r="B13" s="3" t="str">
        <f>IF(OR($N13="",P13=""),"",P13&amp;COUNTIF(P$8:P13,P13))</f>
        <v>vp5</v>
      </c>
      <c r="C13" s="3" t="str">
        <f>IF(OR($N13="",Q13=""),"",Q13&amp;COUNTIF(Q$8:Q13,Q13))</f>
        <v>vp5</v>
      </c>
      <c r="D13" s="3" t="str">
        <f>IF(OR($N13="",R13=""),"",R13&amp;COUNTIF(R$8:R13,R13))</f>
        <v>vp5</v>
      </c>
      <c r="E13" s="3" t="str">
        <f>IF(OR($N13="",S13=""),"",S13&amp;COUNTIF(S$8:S13,S13))</f>
        <v>vp5</v>
      </c>
      <c r="F13" s="3" t="str">
        <f>IF(OR($N13="",T13=""),"",T13&amp;COUNTIF(T$8:T13,T13))</f>
        <v>vp5</v>
      </c>
      <c r="G13" s="3" t="str">
        <f>IF(OR($N13="",U13=""),"",U13&amp;COUNTIF(U$8:U13,U13))</f>
        <v>vp6</v>
      </c>
      <c r="H13" s="3" t="str">
        <f>IF(OR($N13="",V13=""),"",V13&amp;COUNTIF(V$8:V13,V13))</f>
        <v>vp6</v>
      </c>
      <c r="I13" s="3" t="str">
        <f>IF(OR($N13="",W13=""),"",W13&amp;COUNTIF(W$8:W13,W13))</f>
        <v>vp6</v>
      </c>
      <c r="J13" s="3" t="str">
        <f>IF(OR($N13="",X13=""),"",X13&amp;COUNTIF(X$8:X13,X13))</f>
        <v>vp5</v>
      </c>
      <c r="K13" s="3" t="str">
        <f>IF(OR($N13="",Y13=""),"",Y13&amp;COUNTIF(Y$8:Y13,Y13))</f>
        <v>vp5</v>
      </c>
      <c r="L13" s="3" t="str">
        <f>IF(OR($N13="",Z13=""),"",Z13&amp;COUNTIF(Z$8:Z13,Z13))</f>
        <v>vp5</v>
      </c>
      <c r="M13" s="3" t="str">
        <f>IF(OR($N13="",AA13=""),"",AA13&amp;COUNTIF(AA$8:AA13,AA13))</f>
        <v>vp5</v>
      </c>
      <c r="N13" s="119" t="s">
        <v>700</v>
      </c>
      <c r="O13" s="43" t="s">
        <v>83</v>
      </c>
      <c r="P13" s="43" t="s">
        <v>62</v>
      </c>
      <c r="Q13" s="43" t="s">
        <v>62</v>
      </c>
      <c r="R13" s="43" t="s">
        <v>62</v>
      </c>
      <c r="S13" s="43" t="s">
        <v>62</v>
      </c>
      <c r="T13" s="43" t="s">
        <v>62</v>
      </c>
      <c r="U13" s="43" t="s">
        <v>62</v>
      </c>
      <c r="V13" s="43" t="s">
        <v>62</v>
      </c>
      <c r="W13" s="43" t="s">
        <v>62</v>
      </c>
      <c r="X13" s="43" t="s">
        <v>62</v>
      </c>
      <c r="Y13" s="43" t="s">
        <v>62</v>
      </c>
      <c r="Z13" s="43" t="s">
        <v>62</v>
      </c>
      <c r="AA13" s="43" t="s">
        <v>62</v>
      </c>
      <c r="AB13" s="69" t="s">
        <v>696</v>
      </c>
      <c r="AC13" s="120">
        <v>4729400</v>
      </c>
      <c r="AD13" s="69">
        <v>1000000</v>
      </c>
      <c r="AE13" s="69">
        <v>5270600</v>
      </c>
      <c r="AF13" s="69">
        <v>730000</v>
      </c>
      <c r="AG13" s="43">
        <v>1</v>
      </c>
      <c r="AH13" s="45" t="str">
        <f t="shared" si="0"/>
        <v>Phùng Tuấn Dũng</v>
      </c>
      <c r="AI13" s="45"/>
      <c r="AJ13" s="45"/>
      <c r="AK13" s="45"/>
    </row>
    <row r="14" spans="1:39" ht="18.75" x14ac:dyDescent="0.3">
      <c r="B14" s="3" t="str">
        <f>IF(OR($N14="",P14=""),"",P14&amp;COUNTIF(P$8:P14,P14))</f>
        <v>sx1</v>
      </c>
      <c r="C14" s="3" t="str">
        <f>IF(OR($N14="",Q14=""),"",Q14&amp;COUNTIF(Q$8:Q14,Q14))</f>
        <v>sx1</v>
      </c>
      <c r="D14" s="3" t="str">
        <f>IF(OR($N14="",R14=""),"",R14&amp;COUNTIF(R$8:R14,R14))</f>
        <v>sx1</v>
      </c>
      <c r="E14" s="3" t="str">
        <f>IF(OR($N14="",S14=""),"",S14&amp;COUNTIF(S$8:S14,S14))</f>
        <v>sx1</v>
      </c>
      <c r="F14" s="3" t="str">
        <f>IF(OR($N14="",T14=""),"",T14&amp;COUNTIF(T$8:T14,T14))</f>
        <v>sx1</v>
      </c>
      <c r="G14" s="3" t="str">
        <f>IF(OR($N14="",U14=""),"",U14&amp;COUNTIF(U$8:U14,U14))</f>
        <v>sx1</v>
      </c>
      <c r="H14" s="3" t="str">
        <f>IF(OR($N14="",V14=""),"",V14&amp;COUNTIF(V$8:V14,V14))</f>
        <v>sx1</v>
      </c>
      <c r="I14" s="3" t="str">
        <f>IF(OR($N14="",W14=""),"",W14&amp;COUNTIF(W$8:W14,W14))</f>
        <v>sx1</v>
      </c>
      <c r="J14" s="3" t="str">
        <f>IF(OR($N14="",X14=""),"",X14&amp;COUNTIF(X$8:X14,X14))</f>
        <v>sx1</v>
      </c>
      <c r="K14" s="3" t="str">
        <f>IF(OR($N14="",Y14=""),"",Y14&amp;COUNTIF(Y$8:Y14,Y14))</f>
        <v>sx1</v>
      </c>
      <c r="L14" s="3" t="str">
        <f>IF(OR($N14="",Z14=""),"",Z14&amp;COUNTIF(Z$8:Z14,Z14))</f>
        <v>sx1</v>
      </c>
      <c r="M14" s="3" t="str">
        <f>IF(OR($N14="",AA14=""),"",AA14&amp;COUNTIF(AA$8:AA14,AA14))</f>
        <v>sx1</v>
      </c>
      <c r="N14" s="119" t="s">
        <v>701</v>
      </c>
      <c r="O14" s="43" t="s">
        <v>84</v>
      </c>
      <c r="P14" s="43" t="s">
        <v>61</v>
      </c>
      <c r="Q14" s="43" t="s">
        <v>61</v>
      </c>
      <c r="R14" s="43" t="s">
        <v>61</v>
      </c>
      <c r="S14" s="43" t="s">
        <v>61</v>
      </c>
      <c r="T14" s="43" t="s">
        <v>61</v>
      </c>
      <c r="U14" s="43" t="s">
        <v>61</v>
      </c>
      <c r="V14" s="43" t="s">
        <v>61</v>
      </c>
      <c r="W14" s="43" t="s">
        <v>61</v>
      </c>
      <c r="X14" s="43" t="s">
        <v>61</v>
      </c>
      <c r="Y14" s="43" t="s">
        <v>61</v>
      </c>
      <c r="Z14" s="43" t="s">
        <v>61</v>
      </c>
      <c r="AA14" s="43" t="s">
        <v>61</v>
      </c>
      <c r="AB14" s="69" t="s">
        <v>702</v>
      </c>
      <c r="AC14" s="120">
        <v>5500000</v>
      </c>
      <c r="AD14" s="69">
        <v>1500000</v>
      </c>
      <c r="AE14" s="69">
        <v>5000000</v>
      </c>
      <c r="AF14" s="69">
        <v>730000</v>
      </c>
      <c r="AG14" s="43">
        <v>1</v>
      </c>
      <c r="AH14" s="45" t="str">
        <f t="shared" si="0"/>
        <v xml:space="preserve">Vũ Xuân Tình </v>
      </c>
      <c r="AI14" s="45"/>
      <c r="AJ14" s="45"/>
      <c r="AK14" s="45"/>
    </row>
    <row r="15" spans="1:39" ht="18.75" x14ac:dyDescent="0.3">
      <c r="B15" s="3" t="str">
        <f>IF(OR($N15="",P15=""),"",P15&amp;COUNTIF(P$8:P15,P15))</f>
        <v>sx2</v>
      </c>
      <c r="C15" s="3" t="str">
        <f>IF(OR($N15="",Q15=""),"",Q15&amp;COUNTIF(Q$8:Q15,Q15))</f>
        <v>sx2</v>
      </c>
      <c r="D15" s="3" t="str">
        <f>IF(OR($N15="",R15=""),"",R15&amp;COUNTIF(R$8:R15,R15))</f>
        <v>sx2</v>
      </c>
      <c r="E15" s="3" t="str">
        <f>IF(OR($N15="",S15=""),"",S15&amp;COUNTIF(S$8:S15,S15))</f>
        <v>sx2</v>
      </c>
      <c r="F15" s="3" t="str">
        <f>IF(OR($N15="",T15=""),"",T15&amp;COUNTIF(T$8:T15,T15))</f>
        <v>sx2</v>
      </c>
      <c r="G15" s="3" t="str">
        <f>IF(OR($N15="",U15=""),"",U15&amp;COUNTIF(U$8:U15,U15))</f>
        <v>sx2</v>
      </c>
      <c r="H15" s="3" t="str">
        <f>IF(OR($N15="",V15=""),"",V15&amp;COUNTIF(V$8:V15,V15))</f>
        <v/>
      </c>
      <c r="I15" s="3" t="str">
        <f>IF(OR($N15="",W15=""),"",W15&amp;COUNTIF(W$8:W15,W15))</f>
        <v/>
      </c>
      <c r="J15" s="3" t="str">
        <f>IF(OR($N15="",X15=""),"",X15&amp;COUNTIF(X$8:X15,X15))</f>
        <v/>
      </c>
      <c r="K15" s="3" t="str">
        <f>IF(OR($N15="",Y15=""),"",Y15&amp;COUNTIF(Y$8:Y15,Y15))</f>
        <v/>
      </c>
      <c r="L15" s="3" t="str">
        <f>IF(OR($N15="",Z15=""),"",Z15&amp;COUNTIF(Z$8:Z15,Z15))</f>
        <v/>
      </c>
      <c r="M15" s="3" t="str">
        <f>IF(OR($N15="",AA15=""),"",AA15&amp;COUNTIF(AA$8:AA15,AA15))</f>
        <v/>
      </c>
      <c r="N15" s="119" t="s">
        <v>703</v>
      </c>
      <c r="O15" s="43" t="s">
        <v>85</v>
      </c>
      <c r="P15" s="43" t="s">
        <v>61</v>
      </c>
      <c r="Q15" s="43" t="s">
        <v>61</v>
      </c>
      <c r="R15" s="43" t="s">
        <v>61</v>
      </c>
      <c r="S15" s="43" t="s">
        <v>61</v>
      </c>
      <c r="T15" s="43" t="s">
        <v>61</v>
      </c>
      <c r="U15" s="43" t="s">
        <v>61</v>
      </c>
      <c r="V15" s="43"/>
      <c r="W15" s="43"/>
      <c r="X15" s="43"/>
      <c r="Y15" s="43"/>
      <c r="Z15" s="43"/>
      <c r="AA15" s="43"/>
      <c r="AB15" s="69" t="s">
        <v>696</v>
      </c>
      <c r="AC15" s="120">
        <v>4729400</v>
      </c>
      <c r="AD15" s="69">
        <v>1000000</v>
      </c>
      <c r="AE15" s="69">
        <v>5270600</v>
      </c>
      <c r="AF15" s="69">
        <v>730000</v>
      </c>
      <c r="AG15" s="43">
        <v>1</v>
      </c>
      <c r="AH15" s="45" t="str">
        <f t="shared" si="0"/>
        <v>Thạch Mạnh Cường</v>
      </c>
      <c r="AI15" s="45"/>
      <c r="AJ15" s="45"/>
      <c r="AK15" s="45"/>
    </row>
    <row r="16" spans="1:39" ht="18.75" x14ac:dyDescent="0.3">
      <c r="B16" s="3" t="str">
        <f>IF(OR($N16="",P16=""),"",P16&amp;COUNTIF(P$8:P16,P16))</f>
        <v>sx3</v>
      </c>
      <c r="C16" s="3" t="str">
        <f>IF(OR($N16="",Q16=""),"",Q16&amp;COUNTIF(Q$8:Q16,Q16))</f>
        <v>sx3</v>
      </c>
      <c r="D16" s="3" t="str">
        <f>IF(OR($N16="",R16=""),"",R16&amp;COUNTIF(R$8:R16,R16))</f>
        <v>sx3</v>
      </c>
      <c r="E16" s="3" t="str">
        <f>IF(OR($N16="",S16=""),"",S16&amp;COUNTIF(S$8:S16,S16))</f>
        <v>sx3</v>
      </c>
      <c r="F16" s="3" t="str">
        <f>IF(OR($N16="",T16=""),"",T16&amp;COUNTIF(T$8:T16,T16))</f>
        <v>sx3</v>
      </c>
      <c r="G16" s="3" t="str">
        <f>IF(OR($N16="",U16=""),"",U16&amp;COUNTIF(U$8:U16,U16))</f>
        <v>sx3</v>
      </c>
      <c r="H16" s="3" t="str">
        <f>IF(OR($N16="",V16=""),"",V16&amp;COUNTIF(V$8:V16,V16))</f>
        <v>sx2</v>
      </c>
      <c r="I16" s="3" t="str">
        <f>IF(OR($N16="",W16=""),"",W16&amp;COUNTIF(W$8:W16,W16))</f>
        <v>sx2</v>
      </c>
      <c r="J16" s="3" t="str">
        <f>IF(OR($N16="",X16=""),"",X16&amp;COUNTIF(X$8:X16,X16))</f>
        <v>sx2</v>
      </c>
      <c r="K16" s="3" t="str">
        <f>IF(OR($N16="",Y16=""),"",Y16&amp;COUNTIF(Y$8:Y16,Y16))</f>
        <v>sx2</v>
      </c>
      <c r="L16" s="3" t="str">
        <f>IF(OR($N16="",Z16=""),"",Z16&amp;COUNTIF(Z$8:Z16,Z16))</f>
        <v>sx2</v>
      </c>
      <c r="M16" s="3" t="str">
        <f>IF(OR($N16="",AA16=""),"",AA16&amp;COUNTIF(AA$8:AA16,AA16))</f>
        <v>sx2</v>
      </c>
      <c r="N16" s="119" t="s">
        <v>704</v>
      </c>
      <c r="O16" s="43" t="s">
        <v>86</v>
      </c>
      <c r="P16" s="43" t="s">
        <v>61</v>
      </c>
      <c r="Q16" s="43" t="s">
        <v>61</v>
      </c>
      <c r="R16" s="43" t="s">
        <v>61</v>
      </c>
      <c r="S16" s="43" t="s">
        <v>61</v>
      </c>
      <c r="T16" s="43" t="s">
        <v>61</v>
      </c>
      <c r="U16" s="43" t="s">
        <v>61</v>
      </c>
      <c r="V16" s="43" t="s">
        <v>61</v>
      </c>
      <c r="W16" s="43" t="s">
        <v>61</v>
      </c>
      <c r="X16" s="43" t="s">
        <v>61</v>
      </c>
      <c r="Y16" s="43" t="s">
        <v>61</v>
      </c>
      <c r="Z16" s="43" t="s">
        <v>61</v>
      </c>
      <c r="AA16" s="43" t="s">
        <v>61</v>
      </c>
      <c r="AB16" s="69" t="s">
        <v>696</v>
      </c>
      <c r="AC16" s="120">
        <v>4729400</v>
      </c>
      <c r="AD16" s="69">
        <v>1000000</v>
      </c>
      <c r="AE16" s="69">
        <v>5270600</v>
      </c>
      <c r="AF16" s="69">
        <v>730000</v>
      </c>
      <c r="AG16" s="43">
        <v>1</v>
      </c>
      <c r="AH16" s="45" t="str">
        <f t="shared" si="0"/>
        <v>Nguyễn Trường Quynh</v>
      </c>
      <c r="AI16" s="45"/>
      <c r="AJ16" s="45"/>
      <c r="AK16" s="45"/>
    </row>
    <row r="17" spans="2:37" ht="18.75" x14ac:dyDescent="0.3">
      <c r="B17" s="3" t="str">
        <f>IF(OR($N17="",P17=""),"",P17&amp;COUNTIF(P$8:P17,P17))</f>
        <v>sx4</v>
      </c>
      <c r="C17" s="3" t="str">
        <f>IF(OR($N17="",Q17=""),"",Q17&amp;COUNTIF(Q$8:Q17,Q17))</f>
        <v>sx4</v>
      </c>
      <c r="D17" s="3" t="str">
        <f>IF(OR($N17="",R17=""),"",R17&amp;COUNTIF(R$8:R17,R17))</f>
        <v>sx4</v>
      </c>
      <c r="E17" s="3" t="str">
        <f>IF(OR($N17="",S17=""),"",S17&amp;COUNTIF(S$8:S17,S17))</f>
        <v>sx4</v>
      </c>
      <c r="F17" s="3" t="str">
        <f>IF(OR($N17="",T17=""),"",T17&amp;COUNTIF(T$8:T17,T17))</f>
        <v>sx4</v>
      </c>
      <c r="G17" s="3" t="str">
        <f>IF(OR($N17="",U17=""),"",U17&amp;COUNTIF(U$8:U17,U17))</f>
        <v>sx4</v>
      </c>
      <c r="H17" s="3" t="str">
        <f>IF(OR($N17="",V17=""),"",V17&amp;COUNTIF(V$8:V17,V17))</f>
        <v>sx3</v>
      </c>
      <c r="I17" s="3" t="str">
        <f>IF(OR($N17="",W17=""),"",W17&amp;COUNTIF(W$8:W17,W17))</f>
        <v>sx3</v>
      </c>
      <c r="J17" s="3" t="str">
        <f>IF(OR($N17="",X17=""),"",X17&amp;COUNTIF(X$8:X17,X17))</f>
        <v>sx3</v>
      </c>
      <c r="K17" s="3" t="str">
        <f>IF(OR($N17="",Y17=""),"",Y17&amp;COUNTIF(Y$8:Y17,Y17))</f>
        <v>sx3</v>
      </c>
      <c r="L17" s="3" t="str">
        <f>IF(OR($N17="",Z17=""),"",Z17&amp;COUNTIF(Z$8:Z17,Z17))</f>
        <v>sx3</v>
      </c>
      <c r="M17" s="3" t="str">
        <f>IF(OR($N17="",AA17=""),"",AA17&amp;COUNTIF(AA$8:AA17,AA17))</f>
        <v>sx3</v>
      </c>
      <c r="N17" s="121" t="s">
        <v>705</v>
      </c>
      <c r="O17" s="43" t="s">
        <v>87</v>
      </c>
      <c r="P17" s="43" t="s">
        <v>61</v>
      </c>
      <c r="Q17" s="43" t="s">
        <v>61</v>
      </c>
      <c r="R17" s="43" t="s">
        <v>61</v>
      </c>
      <c r="S17" s="43" t="s">
        <v>61</v>
      </c>
      <c r="T17" s="43" t="s">
        <v>61</v>
      </c>
      <c r="U17" s="43" t="s">
        <v>61</v>
      </c>
      <c r="V17" s="43" t="s">
        <v>61</v>
      </c>
      <c r="W17" s="43" t="s">
        <v>61</v>
      </c>
      <c r="X17" s="43" t="s">
        <v>61</v>
      </c>
      <c r="Y17" s="43" t="s">
        <v>61</v>
      </c>
      <c r="Z17" s="43" t="s">
        <v>61</v>
      </c>
      <c r="AA17" s="43" t="s">
        <v>61</v>
      </c>
      <c r="AB17" s="69" t="s">
        <v>696</v>
      </c>
      <c r="AC17" s="120">
        <v>4729400</v>
      </c>
      <c r="AD17" s="69">
        <v>1000000</v>
      </c>
      <c r="AE17" s="69">
        <v>5270600</v>
      </c>
      <c r="AF17" s="69">
        <v>730000</v>
      </c>
      <c r="AG17" s="43">
        <v>1</v>
      </c>
      <c r="AH17" s="45" t="str">
        <f t="shared" si="0"/>
        <v>Đinh Văn Dược</v>
      </c>
      <c r="AI17" s="45"/>
      <c r="AJ17" s="45"/>
      <c r="AK17" s="45"/>
    </row>
    <row r="18" spans="2:37" ht="18.75" x14ac:dyDescent="0.3">
      <c r="B18" s="3" t="str">
        <f>IF(OR($N18="",P18=""),"",P18&amp;COUNTIF(P$8:P18,P18))</f>
        <v>sx5</v>
      </c>
      <c r="C18" s="3" t="str">
        <f>IF(OR($N18="",Q18=""),"",Q18&amp;COUNTIF(Q$8:Q18,Q18))</f>
        <v>sx5</v>
      </c>
      <c r="D18" s="3" t="str">
        <f>IF(OR($N18="",R18=""),"",R18&amp;COUNTIF(R$8:R18,R18))</f>
        <v>sx5</v>
      </c>
      <c r="E18" s="3" t="str">
        <f>IF(OR($N18="",S18=""),"",S18&amp;COUNTIF(S$8:S18,S18))</f>
        <v>sx5</v>
      </c>
      <c r="F18" s="3" t="str">
        <f>IF(OR($N18="",T18=""),"",T18&amp;COUNTIF(T$8:T18,T18))</f>
        <v>sx5</v>
      </c>
      <c r="G18" s="3" t="str">
        <f>IF(OR($N18="",U18=""),"",U18&amp;COUNTIF(U$8:U18,U18))</f>
        <v>sx5</v>
      </c>
      <c r="H18" s="3" t="str">
        <f>IF(OR($N18="",V18=""),"",V18&amp;COUNTIF(V$8:V18,V18))</f>
        <v>sx4</v>
      </c>
      <c r="I18" s="3" t="str">
        <f>IF(OR($N18="",W18=""),"",W18&amp;COUNTIF(W$8:W18,W18))</f>
        <v>sx4</v>
      </c>
      <c r="J18" s="3" t="str">
        <f>IF(OR($N18="",X18=""),"",X18&amp;COUNTIF(X$8:X18,X18))</f>
        <v>sx4</v>
      </c>
      <c r="K18" s="3" t="str">
        <f>IF(OR($N18="",Y18=""),"",Y18&amp;COUNTIF(Y$8:Y18,Y18))</f>
        <v>sx4</v>
      </c>
      <c r="L18" s="3" t="str">
        <f>IF(OR($N18="",Z18=""),"",Z18&amp;COUNTIF(Z$8:Z18,Z18))</f>
        <v>sx4</v>
      </c>
      <c r="M18" s="3" t="str">
        <f>IF(OR($N18="",AA18=""),"",AA18&amp;COUNTIF(AA$8:AA18,AA18))</f>
        <v>sx4</v>
      </c>
      <c r="N18" s="121" t="s">
        <v>706</v>
      </c>
      <c r="O18" s="43" t="s">
        <v>88</v>
      </c>
      <c r="P18" s="43" t="s">
        <v>61</v>
      </c>
      <c r="Q18" s="43" t="s">
        <v>61</v>
      </c>
      <c r="R18" s="43" t="s">
        <v>61</v>
      </c>
      <c r="S18" s="43" t="s">
        <v>61</v>
      </c>
      <c r="T18" s="43" t="s">
        <v>61</v>
      </c>
      <c r="U18" s="43" t="s">
        <v>61</v>
      </c>
      <c r="V18" s="43" t="s">
        <v>61</v>
      </c>
      <c r="W18" s="43" t="s">
        <v>61</v>
      </c>
      <c r="X18" s="43" t="s">
        <v>61</v>
      </c>
      <c r="Y18" s="43" t="s">
        <v>61</v>
      </c>
      <c r="Z18" s="43" t="s">
        <v>61</v>
      </c>
      <c r="AA18" s="43" t="s">
        <v>61</v>
      </c>
      <c r="AB18" s="69" t="s">
        <v>696</v>
      </c>
      <c r="AC18" s="120">
        <v>4729400</v>
      </c>
      <c r="AD18" s="69">
        <v>1000000</v>
      </c>
      <c r="AE18" s="69">
        <v>5270600</v>
      </c>
      <c r="AF18" s="69">
        <v>730000</v>
      </c>
      <c r="AG18" s="43">
        <v>1</v>
      </c>
      <c r="AH18" s="45" t="str">
        <f t="shared" si="0"/>
        <v>Võ Tá Hoàng</v>
      </c>
      <c r="AI18" s="45"/>
      <c r="AJ18" s="45"/>
      <c r="AK18" s="45"/>
    </row>
    <row r="19" spans="2:37" ht="18.75" x14ac:dyDescent="0.3">
      <c r="B19" s="3" t="str">
        <f>IF(OR($N19="",P19=""),"",P19&amp;COUNTIF(P$8:P19,P19))</f>
        <v>sx6</v>
      </c>
      <c r="C19" s="3" t="str">
        <f>IF(OR($N19="",Q19=""),"",Q19&amp;COUNTIF(Q$8:Q19,Q19))</f>
        <v>sx6</v>
      </c>
      <c r="D19" s="3" t="str">
        <f>IF(OR($N19="",R19=""),"",R19&amp;COUNTIF(R$8:R19,R19))</f>
        <v>sx6</v>
      </c>
      <c r="E19" s="3" t="str">
        <f>IF(OR($N19="",S19=""),"",S19&amp;COUNTIF(S$8:S19,S19))</f>
        <v>sx6</v>
      </c>
      <c r="F19" s="3" t="str">
        <f>IF(OR($N19="",T19=""),"",T19&amp;COUNTIF(T$8:T19,T19))</f>
        <v>sx6</v>
      </c>
      <c r="G19" s="3" t="str">
        <f>IF(OR($N19="",U19=""),"",U19&amp;COUNTIF(U$8:U19,U19))</f>
        <v>sx6</v>
      </c>
      <c r="H19" s="3" t="str">
        <f>IF(OR($N19="",V19=""),"",V19&amp;COUNTIF(V$8:V19,V19))</f>
        <v>sx5</v>
      </c>
      <c r="I19" s="3" t="str">
        <f>IF(OR($N19="",W19=""),"",W19&amp;COUNTIF(W$8:W19,W19))</f>
        <v>sx5</v>
      </c>
      <c r="J19" s="3" t="str">
        <f>IF(OR($N19="",X19=""),"",X19&amp;COUNTIF(X$8:X19,X19))</f>
        <v>sx5</v>
      </c>
      <c r="K19" s="3" t="str">
        <f>IF(OR($N19="",Y19=""),"",Y19&amp;COUNTIF(Y$8:Y19,Y19))</f>
        <v>sx5</v>
      </c>
      <c r="L19" s="3" t="str">
        <f>IF(OR($N19="",Z19=""),"",Z19&amp;COUNTIF(Z$8:Z19,Z19))</f>
        <v>sx5</v>
      </c>
      <c r="M19" s="3" t="str">
        <f>IF(OR($N19="",AA19=""),"",AA19&amp;COUNTIF(AA$8:AA19,AA19))</f>
        <v>sx5</v>
      </c>
      <c r="N19" s="119" t="s">
        <v>707</v>
      </c>
      <c r="O19" s="43" t="s">
        <v>89</v>
      </c>
      <c r="P19" s="43" t="s">
        <v>61</v>
      </c>
      <c r="Q19" s="43" t="s">
        <v>61</v>
      </c>
      <c r="R19" s="43" t="s">
        <v>61</v>
      </c>
      <c r="S19" s="43" t="s">
        <v>61</v>
      </c>
      <c r="T19" s="43" t="s">
        <v>61</v>
      </c>
      <c r="U19" s="43" t="s">
        <v>61</v>
      </c>
      <c r="V19" s="43" t="s">
        <v>61</v>
      </c>
      <c r="W19" s="43" t="s">
        <v>61</v>
      </c>
      <c r="X19" s="43" t="s">
        <v>61</v>
      </c>
      <c r="Y19" s="43" t="s">
        <v>61</v>
      </c>
      <c r="Z19" s="43" t="s">
        <v>61</v>
      </c>
      <c r="AA19" s="43" t="s">
        <v>61</v>
      </c>
      <c r="AB19" s="69" t="s">
        <v>696</v>
      </c>
      <c r="AC19" s="120">
        <v>4729400</v>
      </c>
      <c r="AD19" s="69">
        <v>1000000</v>
      </c>
      <c r="AE19" s="69">
        <v>5270600</v>
      </c>
      <c r="AF19" s="69">
        <v>730000</v>
      </c>
      <c r="AG19" s="43">
        <v>1</v>
      </c>
      <c r="AH19" s="45" t="str">
        <f t="shared" si="0"/>
        <v>Ngô Huy Thịnh</v>
      </c>
      <c r="AI19" s="45"/>
      <c r="AJ19" s="45"/>
      <c r="AK19" s="45"/>
    </row>
    <row r="20" spans="2:37" ht="18.75" x14ac:dyDescent="0.3">
      <c r="B20" s="3" t="str">
        <f>IF(OR($N20="",P20=""),"",P20&amp;COUNTIF(P$8:P20,P20))</f>
        <v>sx7</v>
      </c>
      <c r="C20" s="3" t="str">
        <f>IF(OR($N20="",Q20=""),"",Q20&amp;COUNTIF(Q$8:Q20,Q20))</f>
        <v>sx7</v>
      </c>
      <c r="D20" s="3" t="str">
        <f>IF(OR($N20="",R20=""),"",R20&amp;COUNTIF(R$8:R20,R20))</f>
        <v>sx7</v>
      </c>
      <c r="E20" s="3" t="str">
        <f>IF(OR($N20="",S20=""),"",S20&amp;COUNTIF(S$8:S20,S20))</f>
        <v>sx7</v>
      </c>
      <c r="F20" s="3" t="str">
        <f>IF(OR($N20="",T20=""),"",T20&amp;COUNTIF(T$8:T20,T20))</f>
        <v>sx7</v>
      </c>
      <c r="G20" s="3" t="str">
        <f>IF(OR($N20="",U20=""),"",U20&amp;COUNTIF(U$8:U20,U20))</f>
        <v>sx7</v>
      </c>
      <c r="H20" s="3" t="str">
        <f>IF(OR($N20="",V20=""),"",V20&amp;COUNTIF(V$8:V20,V20))</f>
        <v>sx6</v>
      </c>
      <c r="I20" s="3" t="str">
        <f>IF(OR($N20="",W20=""),"",W20&amp;COUNTIF(W$8:W20,W20))</f>
        <v>sx6</v>
      </c>
      <c r="J20" s="3" t="str">
        <f>IF(OR($N20="",X20=""),"",X20&amp;COUNTIF(X$8:X20,X20))</f>
        <v>sx6</v>
      </c>
      <c r="K20" s="3" t="str">
        <f>IF(OR($N20="",Y20=""),"",Y20&amp;COUNTIF(Y$8:Y20,Y20))</f>
        <v>sx6</v>
      </c>
      <c r="L20" s="3" t="str">
        <f>IF(OR($N20="",Z20=""),"",Z20&amp;COUNTIF(Z$8:Z20,Z20))</f>
        <v>sx6</v>
      </c>
      <c r="M20" s="3" t="str">
        <f>IF(OR($N20="",AA20=""),"",AA20&amp;COUNTIF(AA$8:AA20,AA20))</f>
        <v>sx6</v>
      </c>
      <c r="N20" s="121" t="s">
        <v>708</v>
      </c>
      <c r="O20" s="43" t="s">
        <v>90</v>
      </c>
      <c r="P20" s="43" t="s">
        <v>61</v>
      </c>
      <c r="Q20" s="43" t="s">
        <v>61</v>
      </c>
      <c r="R20" s="43" t="s">
        <v>61</v>
      </c>
      <c r="S20" s="43" t="s">
        <v>61</v>
      </c>
      <c r="T20" s="43" t="s">
        <v>61</v>
      </c>
      <c r="U20" s="43" t="s">
        <v>61</v>
      </c>
      <c r="V20" s="43" t="s">
        <v>61</v>
      </c>
      <c r="W20" s="43" t="s">
        <v>61</v>
      </c>
      <c r="X20" s="43" t="s">
        <v>61</v>
      </c>
      <c r="Y20" s="43" t="s">
        <v>61</v>
      </c>
      <c r="Z20" s="43" t="s">
        <v>61</v>
      </c>
      <c r="AA20" s="43" t="s">
        <v>61</v>
      </c>
      <c r="AB20" s="69" t="s">
        <v>696</v>
      </c>
      <c r="AC20" s="120">
        <v>4729400</v>
      </c>
      <c r="AD20" s="69">
        <v>1000000</v>
      </c>
      <c r="AE20" s="69">
        <v>5270600</v>
      </c>
      <c r="AF20" s="69">
        <v>730000</v>
      </c>
      <c r="AG20" s="43">
        <v>1</v>
      </c>
      <c r="AH20" s="45" t="str">
        <f t="shared" si="0"/>
        <v>Lê Kim Sơn</v>
      </c>
      <c r="AI20" s="45"/>
      <c r="AJ20" s="45"/>
      <c r="AK20" s="45"/>
    </row>
    <row r="21" spans="2:37" ht="18.75" x14ac:dyDescent="0.3">
      <c r="B21" s="3" t="str">
        <f>IF(OR($N21="",P21=""),"",P21&amp;COUNTIF(P$8:P21,P21))</f>
        <v>sx8</v>
      </c>
      <c r="C21" s="3" t="str">
        <f>IF(OR($N21="",Q21=""),"",Q21&amp;COUNTIF(Q$8:Q21,Q21))</f>
        <v>sx8</v>
      </c>
      <c r="D21" s="3" t="str">
        <f>IF(OR($N21="",R21=""),"",R21&amp;COUNTIF(R$8:R21,R21))</f>
        <v>sx8</v>
      </c>
      <c r="E21" s="3" t="str">
        <f>IF(OR($N21="",S21=""),"",S21&amp;COUNTIF(S$8:S21,S21))</f>
        <v>sx8</v>
      </c>
      <c r="F21" s="3" t="str">
        <f>IF(OR($N21="",T21=""),"",T21&amp;COUNTIF(T$8:T21,T21))</f>
        <v>sx8</v>
      </c>
      <c r="G21" s="3" t="str">
        <f>IF(OR($N21="",U21=""),"",U21&amp;COUNTIF(U$8:U21,U21))</f>
        <v>sx8</v>
      </c>
      <c r="H21" s="3" t="str">
        <f>IF(OR($N21="",V21=""),"",V21&amp;COUNTIF(V$8:V21,V21))</f>
        <v>sx7</v>
      </c>
      <c r="I21" s="3" t="str">
        <f>IF(OR($N21="",W21=""),"",W21&amp;COUNTIF(W$8:W21,W21))</f>
        <v>sx7</v>
      </c>
      <c r="J21" s="3" t="str">
        <f>IF(OR($N21="",X21=""),"",X21&amp;COUNTIF(X$8:X21,X21))</f>
        <v>sx7</v>
      </c>
      <c r="K21" s="3" t="str">
        <f>IF(OR($N21="",Y21=""),"",Y21&amp;COUNTIF(Y$8:Y21,Y21))</f>
        <v>sx7</v>
      </c>
      <c r="L21" s="3" t="str">
        <f>IF(OR($N21="",Z21=""),"",Z21&amp;COUNTIF(Z$8:Z21,Z21))</f>
        <v>sx7</v>
      </c>
      <c r="M21" s="3" t="str">
        <f>IF(OR($N21="",AA21=""),"",AA21&amp;COUNTIF(AA$8:AA21,AA21))</f>
        <v>sx7</v>
      </c>
      <c r="N21" s="121" t="s">
        <v>709</v>
      </c>
      <c r="O21" s="43" t="s">
        <v>91</v>
      </c>
      <c r="P21" s="43" t="s">
        <v>61</v>
      </c>
      <c r="Q21" s="43" t="s">
        <v>61</v>
      </c>
      <c r="R21" s="43" t="s">
        <v>61</v>
      </c>
      <c r="S21" s="43" t="s">
        <v>61</v>
      </c>
      <c r="T21" s="43" t="s">
        <v>61</v>
      </c>
      <c r="U21" s="43" t="s">
        <v>61</v>
      </c>
      <c r="V21" s="43" t="s">
        <v>61</v>
      </c>
      <c r="W21" s="43" t="s">
        <v>61</v>
      </c>
      <c r="X21" s="43" t="s">
        <v>61</v>
      </c>
      <c r="Y21" s="43" t="s">
        <v>61</v>
      </c>
      <c r="Z21" s="43" t="s">
        <v>61</v>
      </c>
      <c r="AA21" s="43" t="s">
        <v>61</v>
      </c>
      <c r="AB21" s="69" t="s">
        <v>696</v>
      </c>
      <c r="AC21" s="120">
        <v>4729400</v>
      </c>
      <c r="AD21" s="69">
        <v>1000000</v>
      </c>
      <c r="AE21" s="69">
        <v>5270600</v>
      </c>
      <c r="AF21" s="69">
        <v>730000</v>
      </c>
      <c r="AG21" s="43">
        <v>1</v>
      </c>
      <c r="AH21" s="45" t="str">
        <f t="shared" si="0"/>
        <v>Nguyễn Anh Nhật</v>
      </c>
      <c r="AI21" s="45"/>
      <c r="AJ21" s="45"/>
      <c r="AK21" s="45"/>
    </row>
    <row r="22" spans="2:37" ht="18.75" x14ac:dyDescent="0.3">
      <c r="B22" s="3" t="str">
        <f>IF(OR($N22="",P22=""),"",P22&amp;COUNTIF(P$8:P22,P22))</f>
        <v>sx9</v>
      </c>
      <c r="C22" s="3" t="str">
        <f>IF(OR($N22="",Q22=""),"",Q22&amp;COUNTIF(Q$8:Q22,Q22))</f>
        <v>sx9</v>
      </c>
      <c r="D22" s="3" t="str">
        <f>IF(OR($N22="",R22=""),"",R22&amp;COUNTIF(R$8:R22,R22))</f>
        <v>sx9</v>
      </c>
      <c r="E22" s="3" t="str">
        <f>IF(OR($N22="",S22=""),"",S22&amp;COUNTIF(S$8:S22,S22))</f>
        <v>sx9</v>
      </c>
      <c r="F22" s="3" t="str">
        <f>IF(OR($N22="",T22=""),"",T22&amp;COUNTIF(T$8:T22,T22))</f>
        <v/>
      </c>
      <c r="G22" s="3" t="str">
        <f>IF(OR($N22="",U22=""),"",U22&amp;COUNTIF(U$8:U22,U22))</f>
        <v/>
      </c>
      <c r="H22" s="3" t="str">
        <f>IF(OR($N22="",V22=""),"",V22&amp;COUNTIF(V$8:V22,V22))</f>
        <v/>
      </c>
      <c r="I22" s="3" t="str">
        <f>IF(OR($N22="",W22=""),"",W22&amp;COUNTIF(W$8:W22,W22))</f>
        <v/>
      </c>
      <c r="J22" s="3" t="str">
        <f>IF(OR($N22="",X22=""),"",X22&amp;COUNTIF(X$8:X22,X22))</f>
        <v/>
      </c>
      <c r="K22" s="3" t="str">
        <f>IF(OR($N22="",Y22=""),"",Y22&amp;COUNTIF(Y$8:Y22,Y22))</f>
        <v/>
      </c>
      <c r="L22" s="3" t="str">
        <f>IF(OR($N22="",Z22=""),"",Z22&amp;COUNTIF(Z$8:Z22,Z22))</f>
        <v/>
      </c>
      <c r="M22" s="3" t="str">
        <f>IF(OR($N22="",AA22=""),"",AA22&amp;COUNTIF(AA$8:AA22,AA22))</f>
        <v/>
      </c>
      <c r="N22" s="121" t="s">
        <v>710</v>
      </c>
      <c r="O22" s="43" t="s">
        <v>92</v>
      </c>
      <c r="P22" s="43" t="s">
        <v>61</v>
      </c>
      <c r="Q22" s="43" t="s">
        <v>61</v>
      </c>
      <c r="R22" s="43" t="s">
        <v>61</v>
      </c>
      <c r="S22" s="43" t="s">
        <v>61</v>
      </c>
      <c r="T22" s="43"/>
      <c r="U22" s="43"/>
      <c r="V22" s="43"/>
      <c r="W22" s="43"/>
      <c r="X22" s="43"/>
      <c r="Y22" s="43"/>
      <c r="Z22" s="43"/>
      <c r="AA22" s="43"/>
      <c r="AB22" s="69" t="s">
        <v>696</v>
      </c>
      <c r="AC22" s="120">
        <v>4729400</v>
      </c>
      <c r="AD22" s="69">
        <v>1000000</v>
      </c>
      <c r="AE22" s="69">
        <v>5270600</v>
      </c>
      <c r="AF22" s="69">
        <v>730000</v>
      </c>
      <c r="AG22" s="43">
        <v>1</v>
      </c>
      <c r="AH22" s="45" t="str">
        <f t="shared" si="0"/>
        <v>Phạm Trường Thọ</v>
      </c>
      <c r="AI22" s="45"/>
      <c r="AJ22" s="45"/>
      <c r="AK22" s="45"/>
    </row>
    <row r="23" spans="2:37" ht="18.75" x14ac:dyDescent="0.3">
      <c r="B23" s="3" t="str">
        <f>IF(OR($N23="",P23=""),"",P23&amp;COUNTIF(P$8:P23,P23))</f>
        <v/>
      </c>
      <c r="C23" s="3" t="str">
        <f>IF(OR($N23="",Q23=""),"",Q23&amp;COUNTIF(Q$8:Q23,Q23))</f>
        <v/>
      </c>
      <c r="D23" s="3" t="str">
        <f>IF(OR($N23="",R23=""),"",R23&amp;COUNTIF(R$8:R23,R23))</f>
        <v/>
      </c>
      <c r="E23" s="3" t="str">
        <f>IF(OR($N23="",S23=""),"",S23&amp;COUNTIF(S$8:S23,S23))</f>
        <v/>
      </c>
      <c r="F23" s="3" t="str">
        <f>IF(OR($N23="",T23=""),"",T23&amp;COUNTIF(T$8:T23,T23))</f>
        <v/>
      </c>
      <c r="G23" s="3" t="str">
        <f>IF(OR($N23="",U23=""),"",U23&amp;COUNTIF(U$8:U23,U23))</f>
        <v>sx9</v>
      </c>
      <c r="H23" s="3" t="str">
        <f>IF(OR($N23="",V23=""),"",V23&amp;COUNTIF(V$8:V23,V23))</f>
        <v>sx8</v>
      </c>
      <c r="I23" s="3" t="str">
        <f>IF(OR($N23="",W23=""),"",W23&amp;COUNTIF(W$8:W23,W23))</f>
        <v>sx8</v>
      </c>
      <c r="J23" s="3" t="str">
        <f>IF(OR($N23="",X23=""),"",X23&amp;COUNTIF(X$8:X23,X23))</f>
        <v>sx8</v>
      </c>
      <c r="K23" s="3" t="str">
        <f>IF(OR($N23="",Y23=""),"",Y23&amp;COUNTIF(Y$8:Y23,Y23))</f>
        <v>sx8</v>
      </c>
      <c r="L23" s="3" t="str">
        <f>IF(OR($N23="",Z23=""),"",Z23&amp;COUNTIF(Z$8:Z23,Z23))</f>
        <v>sx8</v>
      </c>
      <c r="M23" s="3" t="str">
        <f>IF(OR($N23="",AA23=""),"",AA23&amp;COUNTIF(AA$8:AA23,AA23))</f>
        <v>sx8</v>
      </c>
      <c r="N23" s="121" t="s">
        <v>714</v>
      </c>
      <c r="O23" s="43" t="s">
        <v>93</v>
      </c>
      <c r="P23" s="43"/>
      <c r="Q23" s="43"/>
      <c r="R23" s="43"/>
      <c r="S23" s="43"/>
      <c r="T23" s="43"/>
      <c r="U23" s="43" t="s">
        <v>61</v>
      </c>
      <c r="V23" s="43" t="s">
        <v>61</v>
      </c>
      <c r="W23" s="43" t="s">
        <v>61</v>
      </c>
      <c r="X23" s="43" t="s">
        <v>61</v>
      </c>
      <c r="Y23" s="43" t="s">
        <v>61</v>
      </c>
      <c r="Z23" s="43" t="s">
        <v>61</v>
      </c>
      <c r="AA23" s="43" t="s">
        <v>61</v>
      </c>
      <c r="AB23" s="69" t="s">
        <v>696</v>
      </c>
      <c r="AC23" s="120">
        <v>4730000</v>
      </c>
      <c r="AD23" s="69">
        <v>1000000</v>
      </c>
      <c r="AE23" s="69">
        <v>4270000</v>
      </c>
      <c r="AF23" s="69">
        <v>730000</v>
      </c>
      <c r="AG23" s="43">
        <v>1</v>
      </c>
      <c r="AH23" s="45" t="str">
        <f t="shared" si="0"/>
        <v xml:space="preserve">Nguyễn Thị Thanh Loan </v>
      </c>
      <c r="AI23" s="45"/>
      <c r="AJ23" s="45"/>
      <c r="AK23" s="45"/>
    </row>
    <row r="24" spans="2:37" ht="18.75" x14ac:dyDescent="0.3">
      <c r="B24" s="3" t="str">
        <f>IF(OR($N24="",P24=""),"",P24&amp;COUNTIF(P$8:P24,P24))</f>
        <v>sx10</v>
      </c>
      <c r="C24" s="3" t="str">
        <f>IF(OR($N24="",Q24=""),"",Q24&amp;COUNTIF(Q$8:Q24,Q24))</f>
        <v>sx10</v>
      </c>
      <c r="D24" s="3" t="str">
        <f>IF(OR($N24="",R24=""),"",R24&amp;COUNTIF(R$8:R24,R24))</f>
        <v>sx10</v>
      </c>
      <c r="E24" s="3" t="str">
        <f>IF(OR($N24="",S24=""),"",S24&amp;COUNTIF(S$8:S24,S24))</f>
        <v>sx10</v>
      </c>
      <c r="F24" s="3" t="str">
        <f>IF(OR($N24="",T24=""),"",T24&amp;COUNTIF(T$8:T24,T24))</f>
        <v>sx9</v>
      </c>
      <c r="G24" s="3" t="str">
        <f>IF(OR($N24="",U24=""),"",U24&amp;COUNTIF(U$8:U24,U24))</f>
        <v>sx10</v>
      </c>
      <c r="H24" s="3" t="str">
        <f>IF(OR($N24="",V24=""),"",V24&amp;COUNTIF(V$8:V24,V24))</f>
        <v>sx9</v>
      </c>
      <c r="I24" s="3" t="str">
        <f>IF(OR($N24="",W24=""),"",W24&amp;COUNTIF(W$8:W24,W24))</f>
        <v>sx9</v>
      </c>
      <c r="J24" s="3" t="str">
        <f>IF(OR($N24="",X24=""),"",X24&amp;COUNTIF(X$8:X24,X24))</f>
        <v>sx9</v>
      </c>
      <c r="K24" s="3" t="str">
        <f>IF(OR($N24="",Y24=""),"",Y24&amp;COUNTIF(Y$8:Y24,Y24))</f>
        <v/>
      </c>
      <c r="L24" s="3" t="str">
        <f>IF(OR($N24="",Z24=""),"",Z24&amp;COUNTIF(Z$8:Z24,Z24))</f>
        <v/>
      </c>
      <c r="M24" s="3" t="str">
        <f>IF(OR($N24="",AA24=""),"",AA24&amp;COUNTIF(AA$8:AA24,AA24))</f>
        <v/>
      </c>
      <c r="N24" s="121" t="s">
        <v>712</v>
      </c>
      <c r="O24" s="43" t="s">
        <v>94</v>
      </c>
      <c r="P24" s="43" t="s">
        <v>61</v>
      </c>
      <c r="Q24" s="43" t="s">
        <v>61</v>
      </c>
      <c r="R24" s="43" t="s">
        <v>61</v>
      </c>
      <c r="S24" s="43" t="s">
        <v>61</v>
      </c>
      <c r="T24" s="43" t="s">
        <v>61</v>
      </c>
      <c r="U24" s="43" t="s">
        <v>61</v>
      </c>
      <c r="V24" s="43" t="s">
        <v>61</v>
      </c>
      <c r="W24" s="43" t="s">
        <v>61</v>
      </c>
      <c r="X24" s="43" t="s">
        <v>61</v>
      </c>
      <c r="Y24" s="43"/>
      <c r="Z24" s="43"/>
      <c r="AA24" s="43"/>
      <c r="AB24" s="69" t="s">
        <v>696</v>
      </c>
      <c r="AC24" s="120">
        <v>4729400</v>
      </c>
      <c r="AD24" s="69">
        <v>1000000</v>
      </c>
      <c r="AE24" s="44">
        <v>4270600</v>
      </c>
      <c r="AF24" s="69">
        <v>730000</v>
      </c>
      <c r="AG24" s="43">
        <v>1</v>
      </c>
      <c r="AH24" s="45" t="str">
        <f t="shared" si="0"/>
        <v>Ngô Thị Thùy Hương</v>
      </c>
      <c r="AI24" s="45"/>
      <c r="AJ24" s="45"/>
      <c r="AK24" s="45"/>
    </row>
    <row r="25" spans="2:37" ht="18.75" x14ac:dyDescent="0.3">
      <c r="B25" s="3" t="str">
        <f>IF(OR($N25="",P25=""),"",P25&amp;COUNTIF(P$8:P25,P25))</f>
        <v/>
      </c>
      <c r="C25" s="3" t="str">
        <f>IF(OR($N25="",Q25=""),"",Q25&amp;COUNTIF(Q$8:Q25,Q25))</f>
        <v/>
      </c>
      <c r="D25" s="3" t="str">
        <f>IF(OR($N25="",R25=""),"",R25&amp;COUNTIF(R$8:R25,R25))</f>
        <v/>
      </c>
      <c r="E25" s="3" t="str">
        <f>IF(OR($N25="",S25=""),"",S25&amp;COUNTIF(S$8:S25,S25))</f>
        <v/>
      </c>
      <c r="F25" s="3" t="str">
        <f>IF(OR($N25="",T25=""),"",T25&amp;COUNTIF(T$8:T25,T25))</f>
        <v/>
      </c>
      <c r="G25" s="3" t="str">
        <f>IF(OR($N25="",U25=""),"",U25&amp;COUNTIF(U$8:U25,U25))</f>
        <v/>
      </c>
      <c r="H25" s="3" t="str">
        <f>IF(OR($N25="",V25=""),"",V25&amp;COUNTIF(V$8:V25,V25))</f>
        <v/>
      </c>
      <c r="I25" s="3" t="str">
        <f>IF(OR($N25="",W25=""),"",W25&amp;COUNTIF(W$8:W25,W25))</f>
        <v/>
      </c>
      <c r="J25" s="3" t="str">
        <f>IF(OR($N25="",X25=""),"",X25&amp;COUNTIF(X$8:X25,X25))</f>
        <v/>
      </c>
      <c r="K25" s="3" t="str">
        <f>IF(OR($N25="",Y25=""),"",Y25&amp;COUNTIF(Y$8:Y25,Y25))</f>
        <v>sx9</v>
      </c>
      <c r="L25" s="3" t="str">
        <f>IF(OR($N25="",Z25=""),"",Z25&amp;COUNTIF(Z$8:Z25,Z25))</f>
        <v>sx9</v>
      </c>
      <c r="M25" s="3" t="str">
        <f>IF(OR($N25="",AA25=""),"",AA25&amp;COUNTIF(AA$8:AA25,AA25))</f>
        <v>sx9</v>
      </c>
      <c r="N25" s="121" t="s">
        <v>713</v>
      </c>
      <c r="O25" s="43" t="s">
        <v>95</v>
      </c>
      <c r="P25" s="43"/>
      <c r="Q25" s="43"/>
      <c r="R25" s="43"/>
      <c r="S25" s="43"/>
      <c r="T25" s="43"/>
      <c r="U25" s="43"/>
      <c r="V25" s="43"/>
      <c r="W25" s="43"/>
      <c r="X25" s="43"/>
      <c r="Y25" s="43" t="s">
        <v>61</v>
      </c>
      <c r="Z25" s="43" t="s">
        <v>61</v>
      </c>
      <c r="AA25" s="43" t="s">
        <v>61</v>
      </c>
      <c r="AB25" s="69" t="s">
        <v>696</v>
      </c>
      <c r="AC25" s="120">
        <v>4729400</v>
      </c>
      <c r="AD25" s="69">
        <v>1000000</v>
      </c>
      <c r="AE25" s="44">
        <v>4270600</v>
      </c>
      <c r="AF25" s="69">
        <v>730000</v>
      </c>
      <c r="AG25" s="43">
        <v>1</v>
      </c>
      <c r="AH25" s="45" t="str">
        <f t="shared" si="0"/>
        <v>Trương Văn Biên</v>
      </c>
      <c r="AI25" s="45"/>
      <c r="AJ25" s="45"/>
      <c r="AK25" s="45"/>
    </row>
    <row r="26" spans="2:37" ht="18.75" x14ac:dyDescent="0.3">
      <c r="B26" s="3" t="str">
        <f>IF(OR($N26="",P26=""),"",P26&amp;COUNTIF(P$8:P26,P26))</f>
        <v/>
      </c>
      <c r="C26" s="3" t="str">
        <f>IF(OR($N26="",Q26=""),"",Q26&amp;COUNTIF(Q$8:Q26,Q26))</f>
        <v/>
      </c>
      <c r="D26" s="3" t="str">
        <f>IF(OR($N26="",R26=""),"",R26&amp;COUNTIF(R$8:R26,R26))</f>
        <v/>
      </c>
      <c r="E26" s="3" t="str">
        <f>IF(OR($N26="",S26=""),"",S26&amp;COUNTIF(S$8:S26,S26))</f>
        <v/>
      </c>
      <c r="F26" s="3" t="str">
        <f>IF(OR($N26="",T26=""),"",T26&amp;COUNTIF(T$8:T26,T26))</f>
        <v/>
      </c>
      <c r="G26" s="3" t="str">
        <f>IF(OR($N26="",U26=""),"",U26&amp;COUNTIF(U$8:U26,U26))</f>
        <v/>
      </c>
      <c r="H26" s="3" t="str">
        <f>IF(OR($N26="",V26=""),"",V26&amp;COUNTIF(V$8:V26,V26))</f>
        <v/>
      </c>
      <c r="I26" s="3" t="str">
        <f>IF(OR($N26="",W26=""),"",W26&amp;COUNTIF(W$8:W26,W26))</f>
        <v/>
      </c>
      <c r="J26" s="3" t="str">
        <f>IF(OR($N26="",X26=""),"",X26&amp;COUNTIF(X$8:X26,X26))</f>
        <v/>
      </c>
      <c r="K26" s="3" t="str">
        <f>IF(OR($N26="",Y26=""),"",Y26&amp;COUNTIF(Y$8:Y26,Y26))</f>
        <v/>
      </c>
      <c r="L26" s="3" t="str">
        <f>IF(OR($N26="",Z26=""),"",Z26&amp;COUNTIF(Z$8:Z26,Z26))</f>
        <v/>
      </c>
      <c r="M26" s="3" t="str">
        <f>IF(OR($N26="",AA26=""),"",AA26&amp;COUNTIF(AA$8:AA26,AA26))</f>
        <v/>
      </c>
      <c r="N26" s="121"/>
      <c r="O26" s="43"/>
      <c r="P26" s="43"/>
      <c r="Q26" s="43"/>
      <c r="R26" s="43"/>
      <c r="S26" s="43"/>
      <c r="T26" s="43"/>
      <c r="U26" s="43"/>
      <c r="V26" s="43"/>
      <c r="W26" s="43"/>
      <c r="X26" s="43"/>
      <c r="Y26" s="43"/>
      <c r="Z26" s="43"/>
      <c r="AA26" s="43"/>
      <c r="AB26" s="69"/>
      <c r="AC26" s="120"/>
      <c r="AD26" s="69"/>
      <c r="AE26" s="69"/>
      <c r="AF26" s="69"/>
      <c r="AG26" s="43"/>
      <c r="AH26" s="45">
        <f t="shared" si="0"/>
        <v>0</v>
      </c>
      <c r="AI26" s="45"/>
      <c r="AJ26" s="45"/>
      <c r="AK26" s="45"/>
    </row>
    <row r="27" spans="2:37" ht="18.75" x14ac:dyDescent="0.3">
      <c r="B27" s="3" t="str">
        <f>IF(OR($N27="",P27=""),"",P27&amp;COUNTIF(P$8:P27,P27))</f>
        <v/>
      </c>
      <c r="C27" s="3" t="str">
        <f>IF(OR($N27="",Q27=""),"",Q27&amp;COUNTIF(Q$8:Q27,Q27))</f>
        <v/>
      </c>
      <c r="D27" s="3" t="str">
        <f>IF(OR($N27="",R27=""),"",R27&amp;COUNTIF(R$8:R27,R27))</f>
        <v/>
      </c>
      <c r="E27" s="3" t="str">
        <f>IF(OR($N27="",S27=""),"",S27&amp;COUNTIF(S$8:S27,S27))</f>
        <v/>
      </c>
      <c r="F27" s="3" t="str">
        <f>IF(OR($N27="",T27=""),"",T27&amp;COUNTIF(T$8:T27,T27))</f>
        <v/>
      </c>
      <c r="G27" s="3" t="str">
        <f>IF(OR($N27="",U27=""),"",U27&amp;COUNTIF(U$8:U27,U27))</f>
        <v/>
      </c>
      <c r="H27" s="3" t="str">
        <f>IF(OR($N27="",V27=""),"",V27&amp;COUNTIF(V$8:V27,V27))</f>
        <v/>
      </c>
      <c r="I27" s="3" t="str">
        <f>IF(OR($N27="",W27=""),"",W27&amp;COUNTIF(W$8:W27,W27))</f>
        <v/>
      </c>
      <c r="J27" s="3" t="str">
        <f>IF(OR($N27="",X27=""),"",X27&amp;COUNTIF(X$8:X27,X27))</f>
        <v/>
      </c>
      <c r="K27" s="3" t="str">
        <f>IF(OR($N27="",Y27=""),"",Y27&amp;COUNTIF(Y$8:Y27,Y27))</f>
        <v/>
      </c>
      <c r="L27" s="3" t="str">
        <f>IF(OR($N27="",Z27=""),"",Z27&amp;COUNTIF(Z$8:Z27,Z27))</f>
        <v/>
      </c>
      <c r="M27" s="3" t="str">
        <f>IF(OR($N27="",AA27=""),"",AA27&amp;COUNTIF(AA$8:AA27,AA27))</f>
        <v/>
      </c>
      <c r="N27" s="43"/>
      <c r="O27" s="43"/>
      <c r="P27" s="43"/>
      <c r="Q27" s="43"/>
      <c r="R27" s="43"/>
      <c r="S27" s="43"/>
      <c r="T27" s="43"/>
      <c r="U27" s="43"/>
      <c r="V27" s="43"/>
      <c r="W27" s="43"/>
      <c r="X27" s="43"/>
      <c r="Y27" s="43"/>
      <c r="Z27" s="43"/>
      <c r="AA27" s="43"/>
      <c r="AB27" s="69"/>
      <c r="AC27" s="120"/>
      <c r="AD27" s="69"/>
      <c r="AE27" s="69"/>
      <c r="AF27" s="69"/>
      <c r="AG27" s="43"/>
      <c r="AH27" s="45">
        <f t="shared" si="0"/>
        <v>0</v>
      </c>
      <c r="AI27" s="45"/>
      <c r="AJ27" s="45"/>
      <c r="AK27" s="45"/>
    </row>
    <row r="28" spans="2:37" ht="18.75" x14ac:dyDescent="0.3">
      <c r="B28" s="3" t="str">
        <f>IF(OR($N28="",P28=""),"",P28&amp;COUNTIF(P$8:P28,P28))</f>
        <v/>
      </c>
      <c r="C28" s="3" t="str">
        <f>IF(OR($N28="",Q28=""),"",Q28&amp;COUNTIF(Q$8:Q28,Q28))</f>
        <v/>
      </c>
      <c r="D28" s="3" t="str">
        <f>IF(OR($N28="",R28=""),"",R28&amp;COUNTIF(R$8:R28,R28))</f>
        <v/>
      </c>
      <c r="E28" s="3" t="str">
        <f>IF(OR($N28="",S28=""),"",S28&amp;COUNTIF(S$8:S28,S28))</f>
        <v/>
      </c>
      <c r="F28" s="3" t="str">
        <f>IF(OR($N28="",T28=""),"",T28&amp;COUNTIF(T$8:T28,T28))</f>
        <v/>
      </c>
      <c r="G28" s="3" t="str">
        <f>IF(OR($N28="",U28=""),"",U28&amp;COUNTIF(U$8:U28,U28))</f>
        <v/>
      </c>
      <c r="H28" s="3" t="str">
        <f>IF(OR($N28="",V28=""),"",V28&amp;COUNTIF(V$8:V28,V28))</f>
        <v/>
      </c>
      <c r="I28" s="3" t="str">
        <f>IF(OR($N28="",W28=""),"",W28&amp;COUNTIF(W$8:W28,W28))</f>
        <v/>
      </c>
      <c r="J28" s="3" t="str">
        <f>IF(OR($N28="",X28=""),"",X28&amp;COUNTIF(X$8:X28,X28))</f>
        <v/>
      </c>
      <c r="K28" s="3" t="str">
        <f>IF(OR($N28="",Y28=""),"",Y28&amp;COUNTIF(Y$8:Y28,Y28))</f>
        <v/>
      </c>
      <c r="L28" s="3" t="str">
        <f>IF(OR($N28="",Z28=""),"",Z28&amp;COUNTIF(Z$8:Z28,Z28))</f>
        <v/>
      </c>
      <c r="M28" s="3" t="str">
        <f>IF(OR($N28="",AA28=""),"",AA28&amp;COUNTIF(AA$8:AA28,AA28))</f>
        <v/>
      </c>
      <c r="N28" s="43"/>
      <c r="O28" s="43"/>
      <c r="P28" s="43"/>
      <c r="Q28" s="43"/>
      <c r="R28" s="43"/>
      <c r="S28" s="43"/>
      <c r="T28" s="43"/>
      <c r="U28" s="43"/>
      <c r="V28" s="43"/>
      <c r="W28" s="43"/>
      <c r="X28" s="43"/>
      <c r="Y28" s="43"/>
      <c r="Z28" s="43"/>
      <c r="AA28" s="43"/>
      <c r="AB28" s="69"/>
      <c r="AC28" s="120"/>
      <c r="AD28" s="69"/>
      <c r="AE28" s="44"/>
      <c r="AF28" s="69"/>
      <c r="AG28" s="43"/>
      <c r="AH28" s="45">
        <f t="shared" si="0"/>
        <v>0</v>
      </c>
      <c r="AI28" s="45"/>
      <c r="AJ28" s="45"/>
      <c r="AK28" s="45"/>
    </row>
    <row r="29" spans="2:37" ht="18.75" x14ac:dyDescent="0.3">
      <c r="B29" s="3" t="str">
        <f>IF(OR($N29="",P29=""),"",P29&amp;COUNTIF(P$8:P29,P29))</f>
        <v/>
      </c>
      <c r="C29" s="3" t="str">
        <f>IF(OR($N29="",Q29=""),"",Q29&amp;COUNTIF(Q$8:Q29,Q29))</f>
        <v/>
      </c>
      <c r="D29" s="3" t="str">
        <f>IF(OR($N29="",R29=""),"",R29&amp;COUNTIF(R$8:R29,R29))</f>
        <v/>
      </c>
      <c r="E29" s="3" t="str">
        <f>IF(OR($N29="",S29=""),"",S29&amp;COUNTIF(S$8:S29,S29))</f>
        <v/>
      </c>
      <c r="F29" s="3" t="str">
        <f>IF(OR($N29="",T29=""),"",T29&amp;COUNTIF(T$8:T29,T29))</f>
        <v/>
      </c>
      <c r="G29" s="3" t="str">
        <f>IF(OR($N29="",U29=""),"",U29&amp;COUNTIF(U$8:U29,U29))</f>
        <v/>
      </c>
      <c r="H29" s="3" t="str">
        <f>IF(OR($N29="",V29=""),"",V29&amp;COUNTIF(V$8:V29,V29))</f>
        <v/>
      </c>
      <c r="I29" s="3" t="str">
        <f>IF(OR($N29="",W29=""),"",W29&amp;COUNTIF(W$8:W29,W29))</f>
        <v/>
      </c>
      <c r="J29" s="3" t="str">
        <f>IF(OR($N29="",X29=""),"",X29&amp;COUNTIF(X$8:X29,X29))</f>
        <v/>
      </c>
      <c r="K29" s="3" t="str">
        <f>IF(OR($N29="",Y29=""),"",Y29&amp;COUNTIF(Y$8:Y29,Y29))</f>
        <v/>
      </c>
      <c r="L29" s="3" t="str">
        <f>IF(OR($N29="",Z29=""),"",Z29&amp;COUNTIF(Z$8:Z29,Z29))</f>
        <v/>
      </c>
      <c r="M29" s="3" t="str">
        <f>IF(OR($N29="",AA29=""),"",AA29&amp;COUNTIF(AA$8:AA29,AA29))</f>
        <v/>
      </c>
      <c r="O29" s="43"/>
      <c r="P29" s="43"/>
      <c r="Q29" s="43"/>
      <c r="R29" s="43"/>
      <c r="S29" s="43"/>
      <c r="T29" s="43"/>
      <c r="U29" s="43"/>
      <c r="V29" s="43"/>
      <c r="W29" s="43"/>
      <c r="X29" s="43"/>
      <c r="Y29" s="43"/>
      <c r="Z29" s="43"/>
      <c r="AA29" s="43"/>
      <c r="AB29" s="69"/>
      <c r="AC29" s="120"/>
      <c r="AD29" s="69"/>
      <c r="AE29" s="44"/>
      <c r="AF29" s="69"/>
      <c r="AG29" s="43"/>
      <c r="AH29" s="45">
        <f t="shared" si="0"/>
        <v>0</v>
      </c>
      <c r="AI29" s="45"/>
      <c r="AJ29" s="45"/>
      <c r="AK29" s="45"/>
    </row>
    <row r="30" spans="2:37" ht="15.75" x14ac:dyDescent="0.25">
      <c r="B30" s="3" t="str">
        <f>IF(OR($N30="",P30=""),"",P30&amp;COUNTIF(P$8:P30,P30))</f>
        <v/>
      </c>
      <c r="C30" s="3" t="str">
        <f>IF(OR($N30="",Q30=""),"",Q30&amp;COUNTIF(Q$8:Q30,Q30))</f>
        <v/>
      </c>
      <c r="D30" s="3" t="str">
        <f>IF(OR($N30="",R30=""),"",R30&amp;COUNTIF(R$8:R30,R30))</f>
        <v/>
      </c>
      <c r="E30" s="3" t="str">
        <f>IF(OR($N30="",S30=""),"",S30&amp;COUNTIF(S$8:S30,S30))</f>
        <v/>
      </c>
      <c r="F30" s="3" t="str">
        <f>IF(OR($N30="",T30=""),"",T30&amp;COUNTIF(T$8:T30,T30))</f>
        <v/>
      </c>
      <c r="G30" s="3" t="str">
        <f>IF(OR($N30="",U30=""),"",U30&amp;COUNTIF(U$8:U30,U30))</f>
        <v/>
      </c>
      <c r="H30" s="3" t="str">
        <f>IF(OR($N30="",V30=""),"",V30&amp;COUNTIF(V$8:V30,V30))</f>
        <v/>
      </c>
      <c r="I30" s="3" t="str">
        <f>IF(OR($N30="",W30=""),"",W30&amp;COUNTIF(W$8:W30,W30))</f>
        <v/>
      </c>
      <c r="J30" s="3" t="str">
        <f>IF(OR($N30="",X30=""),"",X30&amp;COUNTIF(X$8:X30,X30))</f>
        <v/>
      </c>
      <c r="K30" s="3" t="str">
        <f>IF(OR($N30="",Y30=""),"",Y30&amp;COUNTIF(Y$8:Y30,Y30))</f>
        <v/>
      </c>
      <c r="L30" s="3" t="str">
        <f>IF(OR($N30="",Z30=""),"",Z30&amp;COUNTIF(Z$8:Z30,Z30))</f>
        <v/>
      </c>
      <c r="M30" s="3" t="str">
        <f>IF(OR($N30="",AA30=""),"",AA30&amp;COUNTIF(AA$8:AA30,AA30))</f>
        <v/>
      </c>
      <c r="N30" s="116"/>
      <c r="O30" s="43"/>
      <c r="P30" s="43"/>
      <c r="Q30" s="43"/>
      <c r="R30" s="43"/>
      <c r="S30" s="43"/>
      <c r="T30" s="43"/>
      <c r="U30" s="43"/>
      <c r="V30" s="43"/>
      <c r="W30" s="43"/>
      <c r="X30" s="43"/>
      <c r="Y30" s="43"/>
      <c r="Z30" s="43"/>
      <c r="AA30" s="43"/>
      <c r="AB30" s="69"/>
      <c r="AC30" s="109"/>
      <c r="AD30" s="109"/>
      <c r="AE30" s="69"/>
      <c r="AF30" s="69"/>
      <c r="AG30" s="43"/>
      <c r="AH30" s="45">
        <f t="shared" si="0"/>
        <v>0</v>
      </c>
      <c r="AI30" s="45"/>
      <c r="AJ30" s="45"/>
      <c r="AK30" s="45"/>
    </row>
    <row r="31" spans="2:37" ht="15.75" x14ac:dyDescent="0.25">
      <c r="B31" s="3" t="str">
        <f>IF(OR($N31="",P31=""),"",P31&amp;COUNTIF(P$8:P31,P31))</f>
        <v/>
      </c>
      <c r="C31" s="3" t="str">
        <f>IF(OR($N31="",Q31=""),"",Q31&amp;COUNTIF(Q$8:Q31,Q31))</f>
        <v/>
      </c>
      <c r="D31" s="3" t="str">
        <f>IF(OR($N31="",R31=""),"",R31&amp;COUNTIF(R$8:R31,R31))</f>
        <v/>
      </c>
      <c r="E31" s="3" t="str">
        <f>IF(OR($N31="",S31=""),"",S31&amp;COUNTIF(S$8:S31,S31))</f>
        <v/>
      </c>
      <c r="F31" s="3" t="str">
        <f>IF(OR($N31="",T31=""),"",T31&amp;COUNTIF(T$8:T31,T31))</f>
        <v/>
      </c>
      <c r="G31" s="3" t="str">
        <f>IF(OR($N31="",U31=""),"",U31&amp;COUNTIF(U$8:U31,U31))</f>
        <v/>
      </c>
      <c r="H31" s="3" t="str">
        <f>IF(OR($N31="",V31=""),"",V31&amp;COUNTIF(V$8:V31,V31))</f>
        <v/>
      </c>
      <c r="I31" s="3" t="str">
        <f>IF(OR($N31="",W31=""),"",W31&amp;COUNTIF(W$8:W31,W31))</f>
        <v/>
      </c>
      <c r="J31" s="3" t="str">
        <f>IF(OR($N31="",X31=""),"",X31&amp;COUNTIF(X$8:X31,X31))</f>
        <v/>
      </c>
      <c r="K31" s="3" t="str">
        <f>IF(OR($N31="",Y31=""),"",Y31&amp;COUNTIF(Y$8:Y31,Y31))</f>
        <v/>
      </c>
      <c r="L31" s="3" t="str">
        <f>IF(OR($N31="",Z31=""),"",Z31&amp;COUNTIF(Z$8:Z31,Z31))</f>
        <v/>
      </c>
      <c r="M31" s="3" t="str">
        <f>IF(OR($N31="",AA31=""),"",AA31&amp;COUNTIF(AA$8:AA31,AA31))</f>
        <v/>
      </c>
      <c r="N31" s="116"/>
      <c r="O31" s="43"/>
      <c r="P31" s="43"/>
      <c r="Q31" s="43"/>
      <c r="R31" s="43"/>
      <c r="S31" s="43"/>
      <c r="T31" s="43"/>
      <c r="U31" s="43"/>
      <c r="V31" s="43"/>
      <c r="W31" s="43"/>
      <c r="X31" s="43"/>
      <c r="Y31" s="43"/>
      <c r="Z31" s="43"/>
      <c r="AA31" s="43"/>
      <c r="AB31" s="69"/>
      <c r="AC31" s="109"/>
      <c r="AD31" s="109"/>
      <c r="AE31" s="69"/>
      <c r="AF31" s="69"/>
      <c r="AG31" s="43"/>
      <c r="AH31" s="45">
        <f t="shared" si="0"/>
        <v>0</v>
      </c>
      <c r="AI31" s="45"/>
      <c r="AJ31" s="45"/>
      <c r="AK31" s="45"/>
    </row>
    <row r="32" spans="2:37" ht="15.75" x14ac:dyDescent="0.25">
      <c r="B32" s="3" t="str">
        <f>IF(OR($N32="",P32=""),"",P32&amp;COUNTIF(P$8:P32,P32))</f>
        <v/>
      </c>
      <c r="C32" s="3" t="str">
        <f>IF(OR($N32="",Q32=""),"",Q32&amp;COUNTIF(Q$8:Q32,Q32))</f>
        <v/>
      </c>
      <c r="D32" s="3" t="str">
        <f>IF(OR($N32="",R32=""),"",R32&amp;COUNTIF(R$8:R32,R32))</f>
        <v/>
      </c>
      <c r="E32" s="3" t="str">
        <f>IF(OR($N32="",S32=""),"",S32&amp;COUNTIF(S$8:S32,S32))</f>
        <v/>
      </c>
      <c r="F32" s="3" t="str">
        <f>IF(OR($N32="",T32=""),"",T32&amp;COUNTIF(T$8:T32,T32))</f>
        <v/>
      </c>
      <c r="G32" s="3" t="str">
        <f>IF(OR($N32="",U32=""),"",U32&amp;COUNTIF(U$8:U32,U32))</f>
        <v/>
      </c>
      <c r="H32" s="3" t="str">
        <f>IF(OR($N32="",V32=""),"",V32&amp;COUNTIF(V$8:V32,V32))</f>
        <v/>
      </c>
      <c r="I32" s="3" t="str">
        <f>IF(OR($N32="",W32=""),"",W32&amp;COUNTIF(W$8:W32,W32))</f>
        <v/>
      </c>
      <c r="J32" s="3" t="str">
        <f>IF(OR($N32="",X32=""),"",X32&amp;COUNTIF(X$8:X32,X32))</f>
        <v/>
      </c>
      <c r="K32" s="3" t="str">
        <f>IF(OR($N32="",Y32=""),"",Y32&amp;COUNTIF(Y$8:Y32,Y32))</f>
        <v/>
      </c>
      <c r="L32" s="3" t="str">
        <f>IF(OR($N32="",Z32=""),"",Z32&amp;COUNTIF(Z$8:Z32,Z32))</f>
        <v/>
      </c>
      <c r="M32" s="3" t="str">
        <f>IF(OR($N32="",AA32=""),"",AA32&amp;COUNTIF(AA$8:AA32,AA32))</f>
        <v/>
      </c>
      <c r="N32" s="118"/>
      <c r="O32" s="43"/>
      <c r="P32" s="43"/>
      <c r="Q32" s="43"/>
      <c r="R32" s="43"/>
      <c r="S32" s="43"/>
      <c r="T32" s="43"/>
      <c r="U32" s="43"/>
      <c r="V32" s="43"/>
      <c r="W32" s="43"/>
      <c r="X32" s="43"/>
      <c r="Y32" s="43"/>
      <c r="Z32" s="43"/>
      <c r="AA32" s="43"/>
      <c r="AB32" s="69"/>
      <c r="AC32" s="109"/>
      <c r="AD32" s="109"/>
      <c r="AE32" s="69"/>
      <c r="AF32" s="69"/>
      <c r="AG32" s="43"/>
      <c r="AH32" s="45">
        <f t="shared" si="0"/>
        <v>0</v>
      </c>
      <c r="AI32" s="45"/>
      <c r="AJ32" s="45"/>
      <c r="AK32" s="45"/>
    </row>
    <row r="33" spans="2:37" ht="15.75" x14ac:dyDescent="0.25">
      <c r="B33" s="3" t="str">
        <f>IF(OR($N33="",P33=""),"",P33&amp;COUNTIF(P$8:P33,P33))</f>
        <v/>
      </c>
      <c r="C33" s="3" t="str">
        <f>IF(OR($N33="",Q33=""),"",Q33&amp;COUNTIF(Q$8:Q33,Q33))</f>
        <v/>
      </c>
      <c r="D33" s="3" t="str">
        <f>IF(OR($N33="",R33=""),"",R33&amp;COUNTIF(R$8:R33,R33))</f>
        <v/>
      </c>
      <c r="E33" s="3" t="str">
        <f>IF(OR($N33="",S33=""),"",S33&amp;COUNTIF(S$8:S33,S33))</f>
        <v/>
      </c>
      <c r="F33" s="3" t="str">
        <f>IF(OR($N33="",T33=""),"",T33&amp;COUNTIF(T$8:T33,T33))</f>
        <v/>
      </c>
      <c r="G33" s="3" t="str">
        <f>IF(OR($N33="",U33=""),"",U33&amp;COUNTIF(U$8:U33,U33))</f>
        <v/>
      </c>
      <c r="H33" s="3" t="str">
        <f>IF(OR($N33="",V33=""),"",V33&amp;COUNTIF(V$8:V33,V33))</f>
        <v/>
      </c>
      <c r="I33" s="3" t="str">
        <f>IF(OR($N33="",W33=""),"",W33&amp;COUNTIF(W$8:W33,W33))</f>
        <v/>
      </c>
      <c r="J33" s="3" t="str">
        <f>IF(OR($N33="",X33=""),"",X33&amp;COUNTIF(X$8:X33,X33))</f>
        <v/>
      </c>
      <c r="K33" s="3" t="str">
        <f>IF(OR($N33="",Y33=""),"",Y33&amp;COUNTIF(Y$8:Y33,Y33))</f>
        <v/>
      </c>
      <c r="L33" s="3" t="str">
        <f>IF(OR($N33="",Z33=""),"",Z33&amp;COUNTIF(Z$8:Z33,Z33))</f>
        <v/>
      </c>
      <c r="M33" s="3" t="str">
        <f>IF(OR($N33="",AA33=""),"",AA33&amp;COUNTIF(AA$8:AA33,AA33))</f>
        <v/>
      </c>
      <c r="N33" s="116"/>
      <c r="O33" s="43"/>
      <c r="P33" s="43"/>
      <c r="Q33" s="43"/>
      <c r="R33" s="43"/>
      <c r="S33" s="43"/>
      <c r="T33" s="43"/>
      <c r="U33" s="43"/>
      <c r="V33" s="43"/>
      <c r="W33" s="43"/>
      <c r="X33" s="43"/>
      <c r="Y33" s="43"/>
      <c r="Z33" s="43"/>
      <c r="AA33" s="43"/>
      <c r="AB33" s="69"/>
      <c r="AC33" s="109"/>
      <c r="AD33" s="109"/>
      <c r="AE33" s="69"/>
      <c r="AF33" s="69"/>
      <c r="AG33" s="43"/>
      <c r="AH33" s="45">
        <f t="shared" si="0"/>
        <v>0</v>
      </c>
      <c r="AI33" s="45"/>
      <c r="AJ33" s="45"/>
      <c r="AK33" s="45"/>
    </row>
    <row r="34" spans="2:37" ht="15.75" x14ac:dyDescent="0.25">
      <c r="B34" s="3" t="str">
        <f>IF(OR($N34="",P34=""),"",P34&amp;COUNTIF(P$8:P34,P34))</f>
        <v/>
      </c>
      <c r="C34" s="3" t="str">
        <f>IF(OR($N34="",Q34=""),"",Q34&amp;COUNTIF(Q$8:Q34,Q34))</f>
        <v/>
      </c>
      <c r="D34" s="3" t="str">
        <f>IF(OR($N34="",R34=""),"",R34&amp;COUNTIF(R$8:R34,R34))</f>
        <v/>
      </c>
      <c r="E34" s="3" t="str">
        <f>IF(OR($N34="",S34=""),"",S34&amp;COUNTIF(S$8:S34,S34))</f>
        <v/>
      </c>
      <c r="F34" s="3" t="str">
        <f>IF(OR($N34="",T34=""),"",T34&amp;COUNTIF(T$8:T34,T34))</f>
        <v/>
      </c>
      <c r="G34" s="3" t="str">
        <f>IF(OR($N34="",U34=""),"",U34&amp;COUNTIF(U$8:U34,U34))</f>
        <v/>
      </c>
      <c r="H34" s="3" t="str">
        <f>IF(OR($N34="",V34=""),"",V34&amp;COUNTIF(V$8:V34,V34))</f>
        <v/>
      </c>
      <c r="I34" s="3" t="str">
        <f>IF(OR($N34="",W34=""),"",W34&amp;COUNTIF(W$8:W34,W34))</f>
        <v/>
      </c>
      <c r="J34" s="3" t="str">
        <f>IF(OR($N34="",X34=""),"",X34&amp;COUNTIF(X$8:X34,X34))</f>
        <v/>
      </c>
      <c r="K34" s="3" t="str">
        <f>IF(OR($N34="",Y34=""),"",Y34&amp;COUNTIF(Y$8:Y34,Y34))</f>
        <v/>
      </c>
      <c r="L34" s="3" t="str">
        <f>IF(OR($N34="",Z34=""),"",Z34&amp;COUNTIF(Z$8:Z34,Z34))</f>
        <v/>
      </c>
      <c r="M34" s="3" t="str">
        <f>IF(OR($N34="",AA34=""),"",AA34&amp;COUNTIF(AA$8:AA34,AA34))</f>
        <v/>
      </c>
      <c r="N34" s="116"/>
      <c r="O34" s="43"/>
      <c r="P34" s="43"/>
      <c r="Q34" s="43"/>
      <c r="R34" s="43"/>
      <c r="S34" s="43"/>
      <c r="T34" s="43"/>
      <c r="U34" s="43"/>
      <c r="V34" s="43"/>
      <c r="W34" s="43"/>
      <c r="X34" s="43"/>
      <c r="Y34" s="43"/>
      <c r="Z34" s="43"/>
      <c r="AA34" s="43"/>
      <c r="AB34" s="69"/>
      <c r="AC34" s="109"/>
      <c r="AD34" s="109"/>
      <c r="AE34" s="69"/>
      <c r="AF34" s="69"/>
      <c r="AG34" s="43"/>
      <c r="AH34" s="45">
        <f t="shared" si="0"/>
        <v>0</v>
      </c>
      <c r="AI34" s="45"/>
      <c r="AJ34" s="45"/>
      <c r="AK34" s="45"/>
    </row>
    <row r="35" spans="2:37" ht="15.75" x14ac:dyDescent="0.25">
      <c r="B35" s="3" t="str">
        <f>IF(OR($N35="",P35=""),"",P35&amp;COUNTIF(P$8:P35,P35))</f>
        <v/>
      </c>
      <c r="C35" s="3" t="str">
        <f>IF(OR($N35="",Q35=""),"",Q35&amp;COUNTIF(Q$8:Q35,Q35))</f>
        <v/>
      </c>
      <c r="D35" s="3" t="str">
        <f>IF(OR($N35="",R35=""),"",R35&amp;COUNTIF(R$8:R35,R35))</f>
        <v/>
      </c>
      <c r="E35" s="3" t="str">
        <f>IF(OR($N35="",S35=""),"",S35&amp;COUNTIF(S$8:S35,S35))</f>
        <v/>
      </c>
      <c r="F35" s="3" t="str">
        <f>IF(OR($N35="",T35=""),"",T35&amp;COUNTIF(T$8:T35,T35))</f>
        <v/>
      </c>
      <c r="G35" s="3" t="str">
        <f>IF(OR($N35="",U35=""),"",U35&amp;COUNTIF(U$8:U35,U35))</f>
        <v/>
      </c>
      <c r="H35" s="3" t="str">
        <f>IF(OR($N35="",V35=""),"",V35&amp;COUNTIF(V$8:V35,V35))</f>
        <v/>
      </c>
      <c r="I35" s="3" t="str">
        <f>IF(OR($N35="",W35=""),"",W35&amp;COUNTIF(W$8:W35,W35))</f>
        <v/>
      </c>
      <c r="J35" s="3" t="str">
        <f>IF(OR($N35="",X35=""),"",X35&amp;COUNTIF(X$8:X35,X35))</f>
        <v/>
      </c>
      <c r="K35" s="3" t="str">
        <f>IF(OR($N35="",Y35=""),"",Y35&amp;COUNTIF(Y$8:Y35,Y35))</f>
        <v/>
      </c>
      <c r="L35" s="3" t="str">
        <f>IF(OR($N35="",Z35=""),"",Z35&amp;COUNTIF(Z$8:Z35,Z35))</f>
        <v/>
      </c>
      <c r="M35" s="3" t="str">
        <f>IF(OR($N35="",AA35=""),"",AA35&amp;COUNTIF(AA$8:AA35,AA35))</f>
        <v/>
      </c>
      <c r="N35" s="117"/>
      <c r="O35" s="43"/>
      <c r="P35" s="43"/>
      <c r="Q35" s="43"/>
      <c r="R35" s="43"/>
      <c r="S35" s="43"/>
      <c r="T35" s="43"/>
      <c r="U35" s="43"/>
      <c r="V35" s="43"/>
      <c r="W35" s="43"/>
      <c r="X35" s="43"/>
      <c r="Y35" s="43"/>
      <c r="Z35" s="43"/>
      <c r="AA35" s="43"/>
      <c r="AB35" s="69"/>
      <c r="AC35" s="109"/>
      <c r="AD35" s="109"/>
      <c r="AE35" s="69"/>
      <c r="AF35" s="69"/>
      <c r="AG35" s="43"/>
      <c r="AH35" s="45">
        <f t="shared" si="0"/>
        <v>0</v>
      </c>
      <c r="AI35" s="45"/>
      <c r="AJ35" s="45"/>
      <c r="AK35" s="45"/>
    </row>
    <row r="36" spans="2:37" ht="15.75" x14ac:dyDescent="0.25">
      <c r="B36" s="3" t="str">
        <f>IF(OR($N36="",P36=""),"",P36&amp;COUNTIF(P$8:P36,P36))</f>
        <v/>
      </c>
      <c r="C36" s="3" t="str">
        <f>IF(OR($N36="",Q36=""),"",Q36&amp;COUNTIF(Q$8:Q36,Q36))</f>
        <v/>
      </c>
      <c r="D36" s="3" t="str">
        <f>IF(OR($N36="",R36=""),"",R36&amp;COUNTIF(R$8:R36,R36))</f>
        <v/>
      </c>
      <c r="E36" s="3" t="str">
        <f>IF(OR($N36="",S36=""),"",S36&amp;COUNTIF(S$8:S36,S36))</f>
        <v/>
      </c>
      <c r="F36" s="3" t="str">
        <f>IF(OR($N36="",T36=""),"",T36&amp;COUNTIF(T$8:T36,T36))</f>
        <v/>
      </c>
      <c r="G36" s="3" t="str">
        <f>IF(OR($N36="",U36=""),"",U36&amp;COUNTIF(U$8:U36,U36))</f>
        <v/>
      </c>
      <c r="H36" s="3" t="str">
        <f>IF(OR($N36="",V36=""),"",V36&amp;COUNTIF(V$8:V36,V36))</f>
        <v/>
      </c>
      <c r="I36" s="3" t="str">
        <f>IF(OR($N36="",W36=""),"",W36&amp;COUNTIF(W$8:W36,W36))</f>
        <v/>
      </c>
      <c r="J36" s="3" t="str">
        <f>IF(OR($N36="",X36=""),"",X36&amp;COUNTIF(X$8:X36,X36))</f>
        <v/>
      </c>
      <c r="K36" s="3" t="str">
        <f>IF(OR($N36="",Y36=""),"",Y36&amp;COUNTIF(Y$8:Y36,Y36))</f>
        <v/>
      </c>
      <c r="L36" s="3" t="str">
        <f>IF(OR($N36="",Z36=""),"",Z36&amp;COUNTIF(Z$8:Z36,Z36))</f>
        <v/>
      </c>
      <c r="M36" s="3" t="str">
        <f>IF(OR($N36="",AA36=""),"",AA36&amp;COUNTIF(AA$8:AA36,AA36))</f>
        <v/>
      </c>
      <c r="N36" s="43"/>
      <c r="O36" s="43"/>
      <c r="P36" s="43"/>
      <c r="Q36" s="43"/>
      <c r="R36" s="43"/>
      <c r="S36" s="43"/>
      <c r="T36" s="43"/>
      <c r="U36" s="43"/>
      <c r="V36" s="43"/>
      <c r="W36" s="43"/>
      <c r="X36" s="43"/>
      <c r="Y36" s="43"/>
      <c r="Z36" s="43"/>
      <c r="AA36" s="43"/>
      <c r="AB36" s="69"/>
      <c r="AC36" s="109"/>
      <c r="AD36" s="69"/>
      <c r="AE36" s="69"/>
      <c r="AF36" s="69"/>
      <c r="AG36" s="43"/>
      <c r="AH36" s="45">
        <f t="shared" si="0"/>
        <v>0</v>
      </c>
      <c r="AI36" s="45"/>
      <c r="AJ36" s="45"/>
      <c r="AK36" s="45"/>
    </row>
    <row r="37" spans="2:37" ht="18.75" x14ac:dyDescent="0.3">
      <c r="B37" s="3" t="str">
        <f>IF(OR($N37="",P37=""),"",P37&amp;COUNTIF(P$8:P37,P37))</f>
        <v/>
      </c>
      <c r="C37" s="3" t="str">
        <f>IF(OR($N37="",Q37=""),"",Q37&amp;COUNTIF(Q$8:Q37,Q37))</f>
        <v/>
      </c>
      <c r="D37" s="3" t="str">
        <f>IF(OR($N37="",R37=""),"",R37&amp;COUNTIF(R$8:R37,R37))</f>
        <v/>
      </c>
      <c r="E37" s="3" t="str">
        <f>IF(OR($N37="",S37=""),"",S37&amp;COUNTIF(S$8:S37,S37))</f>
        <v/>
      </c>
      <c r="F37" s="3" t="str">
        <f>IF(OR($N37="",T37=""),"",T37&amp;COUNTIF(T$8:T37,T37))</f>
        <v/>
      </c>
      <c r="G37" s="3" t="str">
        <f>IF(OR($N37="",U37=""),"",U37&amp;COUNTIF(U$8:U37,U37))</f>
        <v/>
      </c>
      <c r="H37" s="3" t="str">
        <f>IF(OR($N37="",V37=""),"",V37&amp;COUNTIF(V$8:V37,V37))</f>
        <v/>
      </c>
      <c r="I37" s="3" t="str">
        <f>IF(OR($N37="",W37=""),"",W37&amp;COUNTIF(W$8:W37,W37))</f>
        <v/>
      </c>
      <c r="J37" s="3" t="str">
        <f>IF(OR($N37="",X37=""),"",X37&amp;COUNTIF(X$8:X37,X37))</f>
        <v/>
      </c>
      <c r="K37" s="3" t="str">
        <f>IF(OR($N37="",Y37=""),"",Y37&amp;COUNTIF(Y$8:Y37,Y37))</f>
        <v/>
      </c>
      <c r="L37" s="3" t="str">
        <f>IF(OR($N37="",Z37=""),"",Z37&amp;COUNTIF(Z$8:Z37,Z37))</f>
        <v/>
      </c>
      <c r="M37" s="3" t="str">
        <f>IF(OR($N37="",AA37=""),"",AA37&amp;COUNTIF(AA$8:AA37,AA37))</f>
        <v/>
      </c>
      <c r="N37" s="43"/>
      <c r="O37" s="43"/>
      <c r="P37" s="43"/>
      <c r="Q37" s="43"/>
      <c r="R37" s="43"/>
      <c r="S37" s="43"/>
      <c r="T37" s="43"/>
      <c r="U37" s="43"/>
      <c r="V37" s="43"/>
      <c r="W37" s="43"/>
      <c r="X37" s="43"/>
      <c r="Y37" s="43"/>
      <c r="Z37" s="43"/>
      <c r="AA37" s="43"/>
      <c r="AB37" s="69"/>
      <c r="AC37" s="120"/>
      <c r="AD37" s="69"/>
      <c r="AE37" s="69"/>
      <c r="AF37" s="69"/>
      <c r="AG37" s="43"/>
      <c r="AH37" s="45">
        <f t="shared" si="0"/>
        <v>0</v>
      </c>
      <c r="AI37" s="45"/>
      <c r="AJ37" s="45"/>
      <c r="AK37" s="45"/>
    </row>
    <row r="38" spans="2:37" ht="18.75" x14ac:dyDescent="0.3">
      <c r="B38" s="3" t="str">
        <f>IF(OR($N38="",P38=""),"",P38&amp;COUNTIF(P$8:P38,P38))</f>
        <v/>
      </c>
      <c r="C38" s="3" t="str">
        <f>IF(OR($N38="",Q38=""),"",Q38&amp;COUNTIF(Q$8:Q38,Q38))</f>
        <v/>
      </c>
      <c r="D38" s="3" t="str">
        <f>IF(OR($N38="",R38=""),"",R38&amp;COUNTIF(R$8:R38,R38))</f>
        <v/>
      </c>
      <c r="E38" s="3" t="str">
        <f>IF(OR($N38="",S38=""),"",S38&amp;COUNTIF(S$8:S38,S38))</f>
        <v/>
      </c>
      <c r="F38" s="3" t="str">
        <f>IF(OR($N38="",T38=""),"",T38&amp;COUNTIF(T$8:T38,T38))</f>
        <v/>
      </c>
      <c r="G38" s="3" t="str">
        <f>IF(OR($N38="",U38=""),"",U38&amp;COUNTIF(U$8:U38,U38))</f>
        <v/>
      </c>
      <c r="H38" s="3" t="str">
        <f>IF(OR($N38="",V38=""),"",V38&amp;COUNTIF(V$8:V38,V38))</f>
        <v/>
      </c>
      <c r="I38" s="3" t="str">
        <f>IF(OR($N38="",W38=""),"",W38&amp;COUNTIF(W$8:W38,W38))</f>
        <v/>
      </c>
      <c r="J38" s="3" t="str">
        <f>IF(OR($N38="",X38=""),"",X38&amp;COUNTIF(X$8:X38,X38))</f>
        <v/>
      </c>
      <c r="K38" s="3" t="str">
        <f>IF(OR($N38="",Y38=""),"",Y38&amp;COUNTIF(Y$8:Y38,Y38))</f>
        <v/>
      </c>
      <c r="L38" s="3" t="str">
        <f>IF(OR($N38="",Z38=""),"",Z38&amp;COUNTIF(Z$8:Z38,Z38))</f>
        <v/>
      </c>
      <c r="M38" s="3" t="str">
        <f>IF(OR($N38="",AA38=""),"",AA38&amp;COUNTIF(AA$8:AA38,AA38))</f>
        <v/>
      </c>
      <c r="N38" s="43"/>
      <c r="O38" s="43"/>
      <c r="P38" s="43"/>
      <c r="Q38" s="43"/>
      <c r="R38" s="43"/>
      <c r="S38" s="43"/>
      <c r="T38" s="43"/>
      <c r="U38" s="43"/>
      <c r="V38" s="43"/>
      <c r="W38" s="43"/>
      <c r="X38" s="43"/>
      <c r="Y38" s="43"/>
      <c r="Z38" s="43"/>
      <c r="AA38" s="43"/>
      <c r="AB38" s="69"/>
      <c r="AC38" s="120"/>
      <c r="AD38" s="69"/>
      <c r="AE38" s="44"/>
      <c r="AF38" s="69"/>
      <c r="AG38" s="43"/>
      <c r="AH38" s="45">
        <f t="shared" si="0"/>
        <v>0</v>
      </c>
      <c r="AI38" s="45"/>
      <c r="AJ38" s="45"/>
      <c r="AK38" s="45"/>
    </row>
    <row r="39" spans="2:37" ht="18.75" x14ac:dyDescent="0.3">
      <c r="B39" s="3" t="str">
        <f>IF(OR($N39="",P39=""),"",P39&amp;COUNTIF(P$8:P39,P39))</f>
        <v/>
      </c>
      <c r="C39" s="3" t="str">
        <f>IF(OR($N39="",Q39=""),"",Q39&amp;COUNTIF(Q$8:Q39,Q39))</f>
        <v/>
      </c>
      <c r="D39" s="3" t="str">
        <f>IF(OR($N39="",R39=""),"",R39&amp;COUNTIF(R$8:R39,R39))</f>
        <v/>
      </c>
      <c r="E39" s="3" t="str">
        <f>IF(OR($N39="",S39=""),"",S39&amp;COUNTIF(S$8:S39,S39))</f>
        <v/>
      </c>
      <c r="F39" s="3" t="str">
        <f>IF(OR($N39="",T39=""),"",T39&amp;COUNTIF(T$8:T39,T39))</f>
        <v/>
      </c>
      <c r="G39" s="3" t="str">
        <f>IF(OR($N39="",U39=""),"",U39&amp;COUNTIF(U$8:U39,U39))</f>
        <v/>
      </c>
      <c r="H39" s="3" t="str">
        <f>IF(OR($N39="",V39=""),"",V39&amp;COUNTIF(V$8:V39,V39))</f>
        <v/>
      </c>
      <c r="I39" s="3" t="str">
        <f>IF(OR($N39="",W39=""),"",W39&amp;COUNTIF(W$8:W39,W39))</f>
        <v/>
      </c>
      <c r="J39" s="3" t="str">
        <f>IF(OR($N39="",X39=""),"",X39&amp;COUNTIF(X$8:X39,X39))</f>
        <v/>
      </c>
      <c r="K39" s="3" t="str">
        <f>IF(OR($N39="",Y39=""),"",Y39&amp;COUNTIF(Y$8:Y39,Y39))</f>
        <v/>
      </c>
      <c r="L39" s="3" t="str">
        <f>IF(OR($N39="",Z39=""),"",Z39&amp;COUNTIF(Z$8:Z39,Z39))</f>
        <v/>
      </c>
      <c r="M39" s="3" t="str">
        <f>IF(OR($N39="",AA39=""),"",AA39&amp;COUNTIF(AA$8:AA39,AA39))</f>
        <v/>
      </c>
      <c r="Y39" s="43"/>
      <c r="Z39" s="43"/>
      <c r="AA39" s="43"/>
      <c r="AB39" s="69"/>
      <c r="AC39" s="120"/>
      <c r="AD39" s="69"/>
      <c r="AH39" s="45">
        <f t="shared" si="0"/>
        <v>0</v>
      </c>
      <c r="AJ39" s="45"/>
      <c r="AK39" s="45"/>
    </row>
  </sheetData>
  <autoFilter ref="N1:N38"/>
  <mergeCells count="6">
    <mergeCell ref="P2:AA2"/>
    <mergeCell ref="T4:W4"/>
    <mergeCell ref="T5:W5"/>
    <mergeCell ref="P4:R4"/>
    <mergeCell ref="P5:R5"/>
    <mergeCell ref="P3:Q3"/>
  </mergeCells>
  <dataValidations count="1">
    <dataValidation type="list" allowBlank="1" showInputMessage="1" showErrorMessage="1" sqref="AC26:AC27 AC30:AC37 AD14:AD39 AC8:AD13 AC14:AC23">
      <formula1>luong</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2:G147"/>
  <sheetViews>
    <sheetView workbookViewId="0">
      <selection activeCell="C11" sqref="C11"/>
    </sheetView>
  </sheetViews>
  <sheetFormatPr defaultRowHeight="15" x14ac:dyDescent="0.25"/>
  <cols>
    <col min="1" max="1" width="10.7109375" bestFit="1" customWidth="1"/>
    <col min="3" max="3" width="39" bestFit="1" customWidth="1"/>
    <col min="7" max="7" width="12.5703125" bestFit="1" customWidth="1"/>
  </cols>
  <sheetData>
    <row r="2" spans="1:7" x14ac:dyDescent="0.25">
      <c r="A2" s="22">
        <v>42400</v>
      </c>
      <c r="C2" s="36" t="s">
        <v>252</v>
      </c>
      <c r="D2" s="41" t="s">
        <v>432</v>
      </c>
      <c r="E2" s="42">
        <v>334</v>
      </c>
      <c r="F2" s="36"/>
      <c r="G2" s="35">
        <v>267068000</v>
      </c>
    </row>
    <row r="3" spans="1:7" x14ac:dyDescent="0.25">
      <c r="A3" s="22">
        <v>42400</v>
      </c>
      <c r="C3" s="36" t="s">
        <v>253</v>
      </c>
      <c r="D3" s="41" t="s">
        <v>433</v>
      </c>
      <c r="E3" s="42" t="s">
        <v>434</v>
      </c>
      <c r="F3" s="36"/>
      <c r="G3" s="35">
        <v>490992000</v>
      </c>
    </row>
    <row r="4" spans="1:7" x14ac:dyDescent="0.25">
      <c r="A4" s="22">
        <v>42400</v>
      </c>
      <c r="C4" s="36" t="s">
        <v>254</v>
      </c>
      <c r="D4" s="41" t="s">
        <v>434</v>
      </c>
      <c r="E4" s="42" t="s">
        <v>438</v>
      </c>
      <c r="F4" s="36"/>
      <c r="G4" s="35">
        <v>758060000</v>
      </c>
    </row>
    <row r="5" spans="1:7" x14ac:dyDescent="0.25">
      <c r="C5" s="36"/>
      <c r="D5" s="41"/>
      <c r="E5" s="41"/>
      <c r="F5" s="36"/>
      <c r="G5" s="35"/>
    </row>
    <row r="6" spans="1:7" x14ac:dyDescent="0.25">
      <c r="A6" s="22">
        <v>42428</v>
      </c>
      <c r="C6" s="36" t="s">
        <v>255</v>
      </c>
      <c r="D6" s="41" t="s">
        <v>432</v>
      </c>
      <c r="E6" s="42" t="s">
        <v>434</v>
      </c>
      <c r="F6" s="36"/>
      <c r="G6" s="35">
        <v>256402000</v>
      </c>
    </row>
    <row r="7" spans="1:7" x14ac:dyDescent="0.25">
      <c r="A7" s="22">
        <v>42428</v>
      </c>
      <c r="C7" s="36" t="s">
        <v>256</v>
      </c>
      <c r="D7" s="41" t="s">
        <v>433</v>
      </c>
      <c r="E7" s="42" t="s">
        <v>434</v>
      </c>
      <c r="F7" s="36"/>
      <c r="G7" s="35">
        <v>487123000</v>
      </c>
    </row>
    <row r="8" spans="1:7" x14ac:dyDescent="0.25">
      <c r="A8" s="22">
        <v>42428</v>
      </c>
      <c r="C8" s="36" t="s">
        <v>257</v>
      </c>
      <c r="D8" s="41" t="s">
        <v>434</v>
      </c>
      <c r="E8" s="42" t="s">
        <v>435</v>
      </c>
      <c r="F8" s="36"/>
      <c r="G8" s="35">
        <v>4854000</v>
      </c>
    </row>
    <row r="9" spans="1:7" x14ac:dyDescent="0.25">
      <c r="A9" s="22">
        <v>42428</v>
      </c>
      <c r="C9" s="36" t="s">
        <v>258</v>
      </c>
      <c r="D9" s="41" t="s">
        <v>434</v>
      </c>
      <c r="E9" s="42" t="s">
        <v>436</v>
      </c>
      <c r="F9" s="36"/>
      <c r="G9" s="35">
        <v>910125</v>
      </c>
    </row>
    <row r="10" spans="1:7" x14ac:dyDescent="0.25">
      <c r="A10" s="22">
        <v>42428</v>
      </c>
      <c r="C10" s="36" t="s">
        <v>259</v>
      </c>
      <c r="D10" s="41" t="s">
        <v>434</v>
      </c>
      <c r="E10" s="42" t="s">
        <v>437</v>
      </c>
      <c r="F10" s="36"/>
      <c r="G10" s="35">
        <v>531850</v>
      </c>
    </row>
    <row r="11" spans="1:7" x14ac:dyDescent="0.25">
      <c r="A11" s="22">
        <v>42428</v>
      </c>
      <c r="C11" s="36" t="s">
        <v>260</v>
      </c>
      <c r="D11" s="41" t="s">
        <v>432</v>
      </c>
      <c r="E11" s="42" t="s">
        <v>435</v>
      </c>
      <c r="F11" s="36"/>
      <c r="G11" s="35">
        <v>6876900</v>
      </c>
    </row>
    <row r="12" spans="1:7" x14ac:dyDescent="0.25">
      <c r="A12" s="22">
        <v>42428</v>
      </c>
      <c r="C12" s="36" t="s">
        <v>261</v>
      </c>
      <c r="D12" s="41" t="s">
        <v>432</v>
      </c>
      <c r="E12" s="42" t="s">
        <v>436</v>
      </c>
      <c r="F12" s="36"/>
      <c r="G12" s="35">
        <v>1146150</v>
      </c>
    </row>
    <row r="13" spans="1:7" x14ac:dyDescent="0.25">
      <c r="A13" s="22">
        <v>42428</v>
      </c>
      <c r="C13" s="36" t="s">
        <v>262</v>
      </c>
      <c r="D13" s="41" t="s">
        <v>432</v>
      </c>
      <c r="E13" s="42" t="s">
        <v>437</v>
      </c>
      <c r="F13" s="36"/>
      <c r="G13" s="35">
        <v>307150</v>
      </c>
    </row>
    <row r="14" spans="1:7" x14ac:dyDescent="0.25">
      <c r="A14" s="22">
        <v>42428</v>
      </c>
      <c r="C14" s="36" t="s">
        <v>263</v>
      </c>
      <c r="D14" s="41" t="s">
        <v>433</v>
      </c>
      <c r="E14" s="42" t="s">
        <v>435</v>
      </c>
      <c r="F14" s="36"/>
      <c r="G14" s="35">
        <v>4044600</v>
      </c>
    </row>
    <row r="15" spans="1:7" x14ac:dyDescent="0.25">
      <c r="A15" s="22">
        <v>42428</v>
      </c>
      <c r="C15" s="36" t="s">
        <v>264</v>
      </c>
      <c r="D15" s="41" t="s">
        <v>433</v>
      </c>
      <c r="E15" s="42" t="s">
        <v>436</v>
      </c>
      <c r="F15" s="36"/>
      <c r="G15" s="35">
        <v>674100</v>
      </c>
    </row>
    <row r="16" spans="1:7" x14ac:dyDescent="0.25">
      <c r="A16" s="22">
        <v>42428</v>
      </c>
      <c r="C16" s="36" t="s">
        <v>265</v>
      </c>
      <c r="D16" s="41" t="s">
        <v>433</v>
      </c>
      <c r="E16" s="42" t="s">
        <v>437</v>
      </c>
      <c r="F16" s="36"/>
      <c r="G16" s="35">
        <v>224700</v>
      </c>
    </row>
    <row r="17" spans="1:7" x14ac:dyDescent="0.25">
      <c r="A17" s="22">
        <v>42428</v>
      </c>
      <c r="C17" s="36" t="s">
        <v>266</v>
      </c>
      <c r="D17" s="41" t="s">
        <v>434</v>
      </c>
      <c r="E17" s="42" t="s">
        <v>438</v>
      </c>
      <c r="F17" s="36"/>
      <c r="G17" s="35">
        <v>737229025</v>
      </c>
    </row>
    <row r="18" spans="1:7" x14ac:dyDescent="0.25">
      <c r="C18" s="36"/>
      <c r="D18" s="41"/>
      <c r="E18" s="41"/>
      <c r="F18" s="36"/>
      <c r="G18" s="35"/>
    </row>
    <row r="19" spans="1:7" x14ac:dyDescent="0.25">
      <c r="A19" s="22">
        <v>42460</v>
      </c>
      <c r="C19" s="36" t="s">
        <v>267</v>
      </c>
      <c r="D19" s="41" t="s">
        <v>432</v>
      </c>
      <c r="E19" s="42" t="s">
        <v>434</v>
      </c>
      <c r="F19" s="36"/>
      <c r="G19" s="35">
        <v>260565000</v>
      </c>
    </row>
    <row r="20" spans="1:7" x14ac:dyDescent="0.25">
      <c r="A20" s="22">
        <v>42460</v>
      </c>
      <c r="C20" s="36" t="s">
        <v>268</v>
      </c>
      <c r="D20" s="41" t="s">
        <v>433</v>
      </c>
      <c r="E20" s="42" t="s">
        <v>434</v>
      </c>
      <c r="F20" s="36"/>
      <c r="G20" s="35">
        <v>498036000</v>
      </c>
    </row>
    <row r="21" spans="1:7" x14ac:dyDescent="0.25">
      <c r="A21" s="22">
        <v>42460</v>
      </c>
      <c r="C21" s="36" t="s">
        <v>269</v>
      </c>
      <c r="D21" s="41" t="s">
        <v>434</v>
      </c>
      <c r="E21" s="42" t="s">
        <v>435</v>
      </c>
      <c r="F21" s="36"/>
      <c r="G21" s="35">
        <v>4854000</v>
      </c>
    </row>
    <row r="22" spans="1:7" x14ac:dyDescent="0.25">
      <c r="A22" s="22">
        <v>42460</v>
      </c>
      <c r="C22" s="36" t="s">
        <v>270</v>
      </c>
      <c r="D22" s="41" t="s">
        <v>434</v>
      </c>
      <c r="E22" s="42" t="s">
        <v>436</v>
      </c>
      <c r="F22" s="36"/>
      <c r="G22" s="35">
        <v>910125</v>
      </c>
    </row>
    <row r="23" spans="1:7" x14ac:dyDescent="0.25">
      <c r="A23" s="22">
        <v>42460</v>
      </c>
      <c r="C23" s="36" t="s">
        <v>271</v>
      </c>
      <c r="D23" s="41" t="s">
        <v>434</v>
      </c>
      <c r="E23" s="42" t="s">
        <v>437</v>
      </c>
      <c r="F23" s="36"/>
      <c r="G23" s="35">
        <v>569300</v>
      </c>
    </row>
    <row r="24" spans="1:7" x14ac:dyDescent="0.25">
      <c r="A24" s="22">
        <v>42460</v>
      </c>
      <c r="C24" s="36" t="s">
        <v>272</v>
      </c>
      <c r="D24" s="41" t="s">
        <v>432</v>
      </c>
      <c r="E24" s="42" t="s">
        <v>435</v>
      </c>
      <c r="F24" s="36"/>
      <c r="G24" s="35">
        <v>6876900</v>
      </c>
    </row>
    <row r="25" spans="1:7" x14ac:dyDescent="0.25">
      <c r="A25" s="22">
        <v>42460</v>
      </c>
      <c r="C25" s="36" t="s">
        <v>273</v>
      </c>
      <c r="D25" s="41" t="s">
        <v>432</v>
      </c>
      <c r="E25" s="42" t="s">
        <v>436</v>
      </c>
      <c r="F25" s="36"/>
      <c r="G25" s="35">
        <v>1146150</v>
      </c>
    </row>
    <row r="26" spans="1:7" x14ac:dyDescent="0.25">
      <c r="A26" s="22">
        <v>42460</v>
      </c>
      <c r="C26" s="36" t="s">
        <v>274</v>
      </c>
      <c r="D26" s="41" t="s">
        <v>432</v>
      </c>
      <c r="E26" s="42" t="s">
        <v>437</v>
      </c>
      <c r="F26" s="36"/>
      <c r="G26" s="35">
        <v>344600</v>
      </c>
    </row>
    <row r="27" spans="1:7" x14ac:dyDescent="0.25">
      <c r="A27" s="22">
        <v>42460</v>
      </c>
      <c r="C27" s="36" t="s">
        <v>275</v>
      </c>
      <c r="D27" s="41" t="s">
        <v>433</v>
      </c>
      <c r="E27" s="42" t="s">
        <v>435</v>
      </c>
      <c r="F27" s="36"/>
      <c r="G27" s="35">
        <v>4044600</v>
      </c>
    </row>
    <row r="28" spans="1:7" x14ac:dyDescent="0.25">
      <c r="A28" s="22">
        <v>42460</v>
      </c>
      <c r="C28" s="36" t="s">
        <v>276</v>
      </c>
      <c r="D28" s="41" t="s">
        <v>433</v>
      </c>
      <c r="E28" s="42" t="s">
        <v>436</v>
      </c>
      <c r="F28" s="36"/>
      <c r="G28" s="35">
        <v>674100</v>
      </c>
    </row>
    <row r="29" spans="1:7" x14ac:dyDescent="0.25">
      <c r="A29" s="22">
        <v>42460</v>
      </c>
      <c r="C29" s="36" t="s">
        <v>277</v>
      </c>
      <c r="D29" s="41" t="s">
        <v>433</v>
      </c>
      <c r="E29" s="42" t="s">
        <v>437</v>
      </c>
      <c r="F29" s="36"/>
      <c r="G29" s="35">
        <v>224700</v>
      </c>
    </row>
    <row r="30" spans="1:7" x14ac:dyDescent="0.25">
      <c r="A30" s="22">
        <v>42460</v>
      </c>
      <c r="C30" s="36" t="s">
        <v>278</v>
      </c>
      <c r="D30" s="41" t="s">
        <v>434</v>
      </c>
      <c r="E30" s="42" t="s">
        <v>438</v>
      </c>
      <c r="F30" s="36"/>
      <c r="G30" s="35">
        <v>752267575</v>
      </c>
    </row>
    <row r="31" spans="1:7" x14ac:dyDescent="0.25">
      <c r="C31" s="36"/>
      <c r="D31" s="41"/>
      <c r="E31" s="41"/>
      <c r="F31" s="36"/>
      <c r="G31" s="35"/>
    </row>
    <row r="32" spans="1:7" x14ac:dyDescent="0.25">
      <c r="A32" s="22">
        <v>42490</v>
      </c>
      <c r="C32" s="36" t="s">
        <v>279</v>
      </c>
      <c r="D32" s="41" t="s">
        <v>432</v>
      </c>
      <c r="E32" s="42" t="s">
        <v>434</v>
      </c>
      <c r="F32" s="36"/>
      <c r="G32" s="35">
        <v>266347000</v>
      </c>
    </row>
    <row r="33" spans="1:7" x14ac:dyDescent="0.25">
      <c r="A33" s="22">
        <v>42490</v>
      </c>
      <c r="C33" s="36" t="s">
        <v>280</v>
      </c>
      <c r="D33" s="41" t="s">
        <v>433</v>
      </c>
      <c r="E33" s="42" t="s">
        <v>434</v>
      </c>
      <c r="F33" s="36"/>
      <c r="G33" s="35">
        <v>490992000</v>
      </c>
    </row>
    <row r="34" spans="1:7" x14ac:dyDescent="0.25">
      <c r="A34" s="22">
        <v>42490</v>
      </c>
      <c r="C34" s="36" t="s">
        <v>281</v>
      </c>
      <c r="D34" s="41" t="s">
        <v>434</v>
      </c>
      <c r="E34" s="42" t="s">
        <v>435</v>
      </c>
      <c r="F34" s="36"/>
      <c r="G34" s="35">
        <v>4854000</v>
      </c>
    </row>
    <row r="35" spans="1:7" x14ac:dyDescent="0.25">
      <c r="A35" s="22">
        <v>42490</v>
      </c>
      <c r="C35" s="36" t="s">
        <v>282</v>
      </c>
      <c r="D35" s="41" t="s">
        <v>434</v>
      </c>
      <c r="E35" s="42" t="s">
        <v>436</v>
      </c>
      <c r="F35" s="36"/>
      <c r="G35" s="35">
        <v>910125</v>
      </c>
    </row>
    <row r="36" spans="1:7" x14ac:dyDescent="0.25">
      <c r="A36" s="22">
        <v>42490</v>
      </c>
      <c r="C36" s="36" t="s">
        <v>283</v>
      </c>
      <c r="D36" s="41" t="s">
        <v>434</v>
      </c>
      <c r="E36" s="42" t="s">
        <v>437</v>
      </c>
      <c r="F36" s="36"/>
      <c r="G36" s="35">
        <v>569300</v>
      </c>
    </row>
    <row r="37" spans="1:7" x14ac:dyDescent="0.25">
      <c r="A37" s="22">
        <v>42490</v>
      </c>
      <c r="C37" s="36" t="s">
        <v>284</v>
      </c>
      <c r="D37" s="41" t="s">
        <v>432</v>
      </c>
      <c r="E37" s="42" t="s">
        <v>435</v>
      </c>
      <c r="F37" s="36"/>
      <c r="G37" s="35">
        <v>6876900</v>
      </c>
    </row>
    <row r="38" spans="1:7" x14ac:dyDescent="0.25">
      <c r="A38" s="22">
        <v>42490</v>
      </c>
      <c r="C38" s="36" t="s">
        <v>285</v>
      </c>
      <c r="D38" s="41" t="s">
        <v>432</v>
      </c>
      <c r="E38" s="42" t="s">
        <v>436</v>
      </c>
      <c r="F38" s="36"/>
      <c r="G38" s="35">
        <v>1146150</v>
      </c>
    </row>
    <row r="39" spans="1:7" x14ac:dyDescent="0.25">
      <c r="A39" s="22">
        <v>42490</v>
      </c>
      <c r="C39" s="36" t="s">
        <v>286</v>
      </c>
      <c r="D39" s="41" t="s">
        <v>432</v>
      </c>
      <c r="E39" s="42" t="s">
        <v>437</v>
      </c>
      <c r="F39" s="36"/>
      <c r="G39" s="35">
        <v>344600</v>
      </c>
    </row>
    <row r="40" spans="1:7" x14ac:dyDescent="0.25">
      <c r="A40" s="22">
        <v>42490</v>
      </c>
      <c r="C40" s="36" t="s">
        <v>287</v>
      </c>
      <c r="D40" s="41" t="s">
        <v>433</v>
      </c>
      <c r="E40" s="42" t="s">
        <v>435</v>
      </c>
      <c r="F40" s="36"/>
      <c r="G40" s="35">
        <v>4044600</v>
      </c>
    </row>
    <row r="41" spans="1:7" x14ac:dyDescent="0.25">
      <c r="A41" s="22">
        <v>42490</v>
      </c>
      <c r="C41" s="36" t="s">
        <v>288</v>
      </c>
      <c r="D41" s="41" t="s">
        <v>433</v>
      </c>
      <c r="E41" s="42" t="s">
        <v>436</v>
      </c>
      <c r="F41" s="36"/>
      <c r="G41" s="35">
        <v>674100</v>
      </c>
    </row>
    <row r="42" spans="1:7" x14ac:dyDescent="0.25">
      <c r="A42" s="22">
        <v>42490</v>
      </c>
      <c r="C42" s="36" t="s">
        <v>289</v>
      </c>
      <c r="D42" s="41" t="s">
        <v>433</v>
      </c>
      <c r="E42" s="42" t="s">
        <v>437</v>
      </c>
      <c r="F42" s="36"/>
      <c r="G42" s="35">
        <v>224700</v>
      </c>
    </row>
    <row r="43" spans="1:7" x14ac:dyDescent="0.25">
      <c r="A43" s="22">
        <v>42490</v>
      </c>
      <c r="C43" s="36" t="s">
        <v>290</v>
      </c>
      <c r="D43" s="41" t="s">
        <v>434</v>
      </c>
      <c r="E43" s="42" t="s">
        <v>438</v>
      </c>
      <c r="F43" s="36"/>
      <c r="G43" s="35">
        <v>751005575</v>
      </c>
    </row>
    <row r="44" spans="1:7" x14ac:dyDescent="0.25">
      <c r="C44" s="36"/>
      <c r="D44" s="41"/>
      <c r="E44" s="41"/>
      <c r="F44" s="36"/>
      <c r="G44" s="35"/>
    </row>
    <row r="45" spans="1:7" x14ac:dyDescent="0.25">
      <c r="A45" s="22">
        <v>42521</v>
      </c>
      <c r="C45" s="36" t="s">
        <v>291</v>
      </c>
      <c r="D45" s="41" t="s">
        <v>432</v>
      </c>
      <c r="E45" s="42" t="s">
        <v>434</v>
      </c>
      <c r="F45" s="36"/>
      <c r="G45" s="35">
        <v>267151000</v>
      </c>
    </row>
    <row r="46" spans="1:7" x14ac:dyDescent="0.25">
      <c r="A46" s="22">
        <v>42521</v>
      </c>
      <c r="C46" s="36" t="s">
        <v>292</v>
      </c>
      <c r="D46" s="41" t="s">
        <v>433</v>
      </c>
      <c r="E46" s="42" t="s">
        <v>434</v>
      </c>
      <c r="F46" s="36"/>
      <c r="G46" s="35">
        <v>506612000</v>
      </c>
    </row>
    <row r="47" spans="1:7" x14ac:dyDescent="0.25">
      <c r="A47" s="22">
        <v>42521</v>
      </c>
      <c r="C47" s="36" t="s">
        <v>293</v>
      </c>
      <c r="D47" s="41" t="s">
        <v>434</v>
      </c>
      <c r="E47" s="42" t="s">
        <v>435</v>
      </c>
      <c r="F47" s="36"/>
      <c r="G47" s="35">
        <v>4854000</v>
      </c>
    </row>
    <row r="48" spans="1:7" x14ac:dyDescent="0.25">
      <c r="A48" s="22">
        <v>42521</v>
      </c>
      <c r="C48" s="36" t="s">
        <v>294</v>
      </c>
      <c r="D48" s="41" t="s">
        <v>434</v>
      </c>
      <c r="E48" s="42" t="s">
        <v>436</v>
      </c>
      <c r="F48" s="36"/>
      <c r="G48" s="35">
        <v>910125</v>
      </c>
    </row>
    <row r="49" spans="1:7" x14ac:dyDescent="0.25">
      <c r="A49" s="22">
        <v>42521</v>
      </c>
      <c r="C49" s="36" t="s">
        <v>295</v>
      </c>
      <c r="D49" s="41" t="s">
        <v>434</v>
      </c>
      <c r="E49" s="42" t="s">
        <v>437</v>
      </c>
      <c r="F49" s="36"/>
      <c r="G49" s="35">
        <v>569300</v>
      </c>
    </row>
    <row r="50" spans="1:7" x14ac:dyDescent="0.25">
      <c r="A50" s="22">
        <v>42521</v>
      </c>
      <c r="C50" s="36" t="s">
        <v>296</v>
      </c>
      <c r="D50" s="41" t="s">
        <v>432</v>
      </c>
      <c r="E50" s="42" t="s">
        <v>435</v>
      </c>
      <c r="F50" s="36"/>
      <c r="G50" s="35">
        <v>6876900</v>
      </c>
    </row>
    <row r="51" spans="1:7" x14ac:dyDescent="0.25">
      <c r="A51" s="22">
        <v>42521</v>
      </c>
      <c r="C51" s="36" t="s">
        <v>297</v>
      </c>
      <c r="D51" s="41" t="s">
        <v>432</v>
      </c>
      <c r="E51" s="42" t="s">
        <v>436</v>
      </c>
      <c r="F51" s="36"/>
      <c r="G51" s="35">
        <v>1146150</v>
      </c>
    </row>
    <row r="52" spans="1:7" x14ac:dyDescent="0.25">
      <c r="A52" s="22">
        <v>42521</v>
      </c>
      <c r="C52" s="36" t="s">
        <v>298</v>
      </c>
      <c r="D52" s="41" t="s">
        <v>432</v>
      </c>
      <c r="E52" s="42" t="s">
        <v>437</v>
      </c>
      <c r="F52" s="36"/>
      <c r="G52" s="35">
        <v>344600</v>
      </c>
    </row>
    <row r="53" spans="1:7" x14ac:dyDescent="0.25">
      <c r="A53" s="22">
        <v>42521</v>
      </c>
      <c r="C53" s="36" t="s">
        <v>299</v>
      </c>
      <c r="D53" s="41" t="s">
        <v>433</v>
      </c>
      <c r="E53" s="42" t="s">
        <v>435</v>
      </c>
      <c r="F53" s="36"/>
      <c r="G53" s="35">
        <v>4044600</v>
      </c>
    </row>
    <row r="54" spans="1:7" x14ac:dyDescent="0.25">
      <c r="A54" s="22">
        <v>42521</v>
      </c>
      <c r="C54" s="36" t="s">
        <v>300</v>
      </c>
      <c r="D54" s="41" t="s">
        <v>433</v>
      </c>
      <c r="E54" s="42" t="s">
        <v>436</v>
      </c>
      <c r="F54" s="36"/>
      <c r="G54" s="35">
        <v>674100</v>
      </c>
    </row>
    <row r="55" spans="1:7" x14ac:dyDescent="0.25">
      <c r="A55" s="22">
        <v>42521</v>
      </c>
      <c r="C55" s="36" t="s">
        <v>301</v>
      </c>
      <c r="D55" s="41" t="s">
        <v>433</v>
      </c>
      <c r="E55" s="42" t="s">
        <v>437</v>
      </c>
      <c r="F55" s="36"/>
      <c r="G55" s="35">
        <v>224700</v>
      </c>
    </row>
    <row r="56" spans="1:7" x14ac:dyDescent="0.25">
      <c r="A56" s="22">
        <v>42521</v>
      </c>
      <c r="C56" s="36" t="s">
        <v>302</v>
      </c>
      <c r="D56" s="41" t="s">
        <v>434</v>
      </c>
      <c r="E56" s="42" t="s">
        <v>438</v>
      </c>
      <c r="F56" s="36"/>
      <c r="G56" s="35">
        <v>767429575</v>
      </c>
    </row>
    <row r="57" spans="1:7" x14ac:dyDescent="0.25">
      <c r="C57" s="36"/>
      <c r="D57" s="41"/>
      <c r="E57" s="41"/>
      <c r="F57" s="36"/>
      <c r="G57" s="35"/>
    </row>
    <row r="58" spans="1:7" x14ac:dyDescent="0.25">
      <c r="A58" s="22">
        <v>42551</v>
      </c>
      <c r="C58" s="36" t="s">
        <v>303</v>
      </c>
      <c r="D58" s="41" t="s">
        <v>432</v>
      </c>
      <c r="E58" s="42" t="s">
        <v>434</v>
      </c>
      <c r="F58" s="36"/>
      <c r="G58" s="35">
        <v>253185000</v>
      </c>
    </row>
    <row r="59" spans="1:7" x14ac:dyDescent="0.25">
      <c r="A59" s="22">
        <v>42551</v>
      </c>
      <c r="C59" s="36" t="s">
        <v>304</v>
      </c>
      <c r="D59" s="41" t="s">
        <v>433</v>
      </c>
      <c r="E59" s="42" t="s">
        <v>434</v>
      </c>
      <c r="F59" s="36"/>
      <c r="G59" s="35">
        <v>487902000</v>
      </c>
    </row>
    <row r="60" spans="1:7" x14ac:dyDescent="0.25">
      <c r="A60" s="22">
        <v>42551</v>
      </c>
      <c r="C60" s="36" t="s">
        <v>305</v>
      </c>
      <c r="D60" s="41" t="s">
        <v>434</v>
      </c>
      <c r="E60" s="42" t="s">
        <v>435</v>
      </c>
      <c r="F60" s="36"/>
      <c r="G60" s="35">
        <v>4854000</v>
      </c>
    </row>
    <row r="61" spans="1:7" x14ac:dyDescent="0.25">
      <c r="A61" s="22">
        <v>42551</v>
      </c>
      <c r="C61" s="36" t="s">
        <v>306</v>
      </c>
      <c r="D61" s="41" t="s">
        <v>434</v>
      </c>
      <c r="E61" s="42" t="s">
        <v>436</v>
      </c>
      <c r="F61" s="36"/>
      <c r="G61" s="35">
        <v>910125</v>
      </c>
    </row>
    <row r="62" spans="1:7" x14ac:dyDescent="0.25">
      <c r="A62" s="22">
        <v>42551</v>
      </c>
      <c r="C62" s="36" t="s">
        <v>307</v>
      </c>
      <c r="D62" s="41" t="s">
        <v>434</v>
      </c>
      <c r="E62" s="42" t="s">
        <v>437</v>
      </c>
      <c r="F62" s="36"/>
      <c r="G62" s="35">
        <v>606750</v>
      </c>
    </row>
    <row r="63" spans="1:7" x14ac:dyDescent="0.25">
      <c r="A63" s="22">
        <v>42551</v>
      </c>
      <c r="C63" s="36" t="s">
        <v>308</v>
      </c>
      <c r="D63" s="41" t="s">
        <v>432</v>
      </c>
      <c r="E63" s="42" t="s">
        <v>435</v>
      </c>
      <c r="F63" s="36"/>
      <c r="G63" s="35">
        <v>6876900</v>
      </c>
    </row>
    <row r="64" spans="1:7" x14ac:dyDescent="0.25">
      <c r="A64" s="22">
        <v>42551</v>
      </c>
      <c r="C64" s="36" t="s">
        <v>309</v>
      </c>
      <c r="D64" s="41" t="s">
        <v>432</v>
      </c>
      <c r="E64" s="42" t="s">
        <v>436</v>
      </c>
      <c r="F64" s="36"/>
      <c r="G64" s="35">
        <v>1146150</v>
      </c>
    </row>
    <row r="65" spans="1:7" x14ac:dyDescent="0.25">
      <c r="A65" s="22">
        <v>42551</v>
      </c>
      <c r="C65" s="36" t="s">
        <v>310</v>
      </c>
      <c r="D65" s="41" t="s">
        <v>432</v>
      </c>
      <c r="E65" s="42" t="s">
        <v>437</v>
      </c>
      <c r="F65" s="36"/>
      <c r="G65" s="35">
        <v>382050</v>
      </c>
    </row>
    <row r="66" spans="1:7" x14ac:dyDescent="0.25">
      <c r="A66" s="22">
        <v>42551</v>
      </c>
      <c r="C66" s="36" t="s">
        <v>311</v>
      </c>
      <c r="D66" s="41" t="s">
        <v>433</v>
      </c>
      <c r="E66" s="42" t="s">
        <v>435</v>
      </c>
      <c r="F66" s="36"/>
      <c r="G66" s="35">
        <v>4044600</v>
      </c>
    </row>
    <row r="67" spans="1:7" x14ac:dyDescent="0.25">
      <c r="A67" s="22">
        <v>42551</v>
      </c>
      <c r="C67" s="36" t="s">
        <v>312</v>
      </c>
      <c r="D67" s="41" t="s">
        <v>433</v>
      </c>
      <c r="E67" s="42" t="s">
        <v>436</v>
      </c>
      <c r="F67" s="36"/>
      <c r="G67" s="35">
        <v>674100</v>
      </c>
    </row>
    <row r="68" spans="1:7" x14ac:dyDescent="0.25">
      <c r="A68" s="22">
        <v>42551</v>
      </c>
      <c r="C68" s="36" t="s">
        <v>313</v>
      </c>
      <c r="D68" s="41" t="s">
        <v>433</v>
      </c>
      <c r="E68" s="42" t="s">
        <v>437</v>
      </c>
      <c r="F68" s="36"/>
      <c r="G68" s="35">
        <v>224700</v>
      </c>
    </row>
    <row r="69" spans="1:7" x14ac:dyDescent="0.25">
      <c r="A69" s="22">
        <v>42551</v>
      </c>
      <c r="C69" s="36" t="s">
        <v>314</v>
      </c>
      <c r="D69" s="41" t="s">
        <v>434</v>
      </c>
      <c r="E69" s="42" t="s">
        <v>438</v>
      </c>
      <c r="F69" s="36"/>
      <c r="G69" s="35">
        <v>734716125</v>
      </c>
    </row>
    <row r="70" spans="1:7" x14ac:dyDescent="0.25">
      <c r="C70" s="36"/>
      <c r="D70" s="41"/>
      <c r="E70" s="41"/>
      <c r="F70" s="36"/>
      <c r="G70" s="35"/>
    </row>
    <row r="71" spans="1:7" x14ac:dyDescent="0.25">
      <c r="A71" s="22">
        <v>42582</v>
      </c>
      <c r="C71" s="36" t="s">
        <v>315</v>
      </c>
      <c r="D71" s="41" t="s">
        <v>432</v>
      </c>
      <c r="E71" s="42" t="s">
        <v>434</v>
      </c>
      <c r="F71" s="36"/>
      <c r="G71" s="35">
        <v>283779000</v>
      </c>
    </row>
    <row r="72" spans="1:7" x14ac:dyDescent="0.25">
      <c r="A72" s="22">
        <v>42582</v>
      </c>
      <c r="C72" s="36" t="s">
        <v>316</v>
      </c>
      <c r="D72" s="41" t="s">
        <v>433</v>
      </c>
      <c r="E72" s="42" t="s">
        <v>434</v>
      </c>
      <c r="F72" s="36"/>
      <c r="G72" s="35">
        <v>510748000</v>
      </c>
    </row>
    <row r="73" spans="1:7" x14ac:dyDescent="0.25">
      <c r="A73" s="22">
        <v>42582</v>
      </c>
      <c r="C73" s="36" t="s">
        <v>317</v>
      </c>
      <c r="D73" s="41" t="s">
        <v>434</v>
      </c>
      <c r="E73" s="42" t="s">
        <v>435</v>
      </c>
      <c r="F73" s="36"/>
      <c r="G73" s="35">
        <v>4854000</v>
      </c>
    </row>
    <row r="74" spans="1:7" x14ac:dyDescent="0.25">
      <c r="A74" s="22">
        <v>42582</v>
      </c>
      <c r="C74" s="36" t="s">
        <v>318</v>
      </c>
      <c r="D74" s="41" t="s">
        <v>434</v>
      </c>
      <c r="E74" s="42" t="s">
        <v>436</v>
      </c>
      <c r="F74" s="36"/>
      <c r="G74" s="35">
        <v>910125</v>
      </c>
    </row>
    <row r="75" spans="1:7" x14ac:dyDescent="0.25">
      <c r="A75" s="22">
        <v>42582</v>
      </c>
      <c r="C75" s="36" t="s">
        <v>319</v>
      </c>
      <c r="D75" s="41" t="s">
        <v>434</v>
      </c>
      <c r="E75" s="42" t="s">
        <v>437</v>
      </c>
      <c r="F75" s="36"/>
      <c r="G75" s="35">
        <v>606750</v>
      </c>
    </row>
    <row r="76" spans="1:7" x14ac:dyDescent="0.25">
      <c r="A76" s="22">
        <v>42582</v>
      </c>
      <c r="C76" s="36" t="s">
        <v>320</v>
      </c>
      <c r="D76" s="41" t="s">
        <v>432</v>
      </c>
      <c r="E76" s="42" t="s">
        <v>435</v>
      </c>
      <c r="F76" s="36"/>
      <c r="G76" s="35">
        <v>6876900</v>
      </c>
    </row>
    <row r="77" spans="1:7" x14ac:dyDescent="0.25">
      <c r="A77" s="22">
        <v>42582</v>
      </c>
      <c r="C77" s="36" t="s">
        <v>321</v>
      </c>
      <c r="D77" s="41" t="s">
        <v>432</v>
      </c>
      <c r="E77" s="42" t="s">
        <v>436</v>
      </c>
      <c r="F77" s="36"/>
      <c r="G77" s="35">
        <v>1146150</v>
      </c>
    </row>
    <row r="78" spans="1:7" x14ac:dyDescent="0.25">
      <c r="A78" s="22">
        <v>42582</v>
      </c>
      <c r="C78" s="36" t="s">
        <v>322</v>
      </c>
      <c r="D78" s="41" t="s">
        <v>432</v>
      </c>
      <c r="E78" s="42" t="s">
        <v>437</v>
      </c>
      <c r="F78" s="36"/>
      <c r="G78" s="35">
        <v>382050</v>
      </c>
    </row>
    <row r="79" spans="1:7" x14ac:dyDescent="0.25">
      <c r="A79" s="22">
        <v>42582</v>
      </c>
      <c r="C79" s="36" t="s">
        <v>323</v>
      </c>
      <c r="D79" s="41" t="s">
        <v>433</v>
      </c>
      <c r="E79" s="42" t="s">
        <v>435</v>
      </c>
      <c r="F79" s="36"/>
      <c r="G79" s="35">
        <v>4044600</v>
      </c>
    </row>
    <row r="80" spans="1:7" x14ac:dyDescent="0.25">
      <c r="A80" s="22">
        <v>42582</v>
      </c>
      <c r="C80" s="36" t="s">
        <v>324</v>
      </c>
      <c r="D80" s="41" t="s">
        <v>433</v>
      </c>
      <c r="E80" s="42" t="s">
        <v>436</v>
      </c>
      <c r="F80" s="36"/>
      <c r="G80" s="35">
        <v>674100</v>
      </c>
    </row>
    <row r="81" spans="1:7" x14ac:dyDescent="0.25">
      <c r="A81" s="22">
        <v>42582</v>
      </c>
      <c r="C81" s="36" t="s">
        <v>325</v>
      </c>
      <c r="D81" s="41" t="s">
        <v>433</v>
      </c>
      <c r="E81" s="42" t="s">
        <v>437</v>
      </c>
      <c r="F81" s="36"/>
      <c r="G81" s="35">
        <v>224700</v>
      </c>
    </row>
    <row r="82" spans="1:7" x14ac:dyDescent="0.25">
      <c r="A82" s="22">
        <v>42582</v>
      </c>
      <c r="C82" s="36" t="s">
        <v>326</v>
      </c>
      <c r="D82" s="41" t="s">
        <v>434</v>
      </c>
      <c r="E82" s="42" t="s">
        <v>438</v>
      </c>
      <c r="F82" s="36"/>
      <c r="G82" s="35">
        <v>788156125</v>
      </c>
    </row>
    <row r="83" spans="1:7" x14ac:dyDescent="0.25">
      <c r="C83" s="36"/>
      <c r="D83" s="41"/>
      <c r="E83" s="41"/>
      <c r="F83" s="36"/>
      <c r="G83" s="35"/>
    </row>
    <row r="84" spans="1:7" x14ac:dyDescent="0.25">
      <c r="A84" s="22">
        <v>42613</v>
      </c>
      <c r="C84" s="36" t="s">
        <v>327</v>
      </c>
      <c r="D84" s="41" t="s">
        <v>432</v>
      </c>
      <c r="E84" s="42" t="s">
        <v>434</v>
      </c>
      <c r="F84" s="36"/>
      <c r="G84" s="35">
        <v>272233000</v>
      </c>
    </row>
    <row r="85" spans="1:7" x14ac:dyDescent="0.25">
      <c r="A85" s="22">
        <v>42613</v>
      </c>
      <c r="C85" s="36" t="s">
        <v>328</v>
      </c>
      <c r="D85" s="41" t="s">
        <v>433</v>
      </c>
      <c r="E85" s="42" t="s">
        <v>434</v>
      </c>
      <c r="F85" s="36"/>
      <c r="G85" s="35">
        <v>546617000</v>
      </c>
    </row>
    <row r="86" spans="1:7" x14ac:dyDescent="0.25">
      <c r="A86" s="22">
        <v>42613</v>
      </c>
      <c r="C86" s="36" t="s">
        <v>329</v>
      </c>
      <c r="D86" s="41" t="s">
        <v>434</v>
      </c>
      <c r="E86" s="42" t="s">
        <v>435</v>
      </c>
      <c r="F86" s="36"/>
      <c r="G86" s="35">
        <v>4254800</v>
      </c>
    </row>
    <row r="87" spans="1:7" x14ac:dyDescent="0.25">
      <c r="A87" s="22">
        <v>42613</v>
      </c>
      <c r="C87" s="36" t="s">
        <v>330</v>
      </c>
      <c r="D87" s="41" t="s">
        <v>434</v>
      </c>
      <c r="E87" s="42" t="s">
        <v>436</v>
      </c>
      <c r="F87" s="36"/>
      <c r="G87" s="35">
        <v>797775</v>
      </c>
    </row>
    <row r="88" spans="1:7" x14ac:dyDescent="0.25">
      <c r="A88" s="22">
        <v>42613</v>
      </c>
      <c r="C88" s="36" t="s">
        <v>331</v>
      </c>
      <c r="D88" s="41" t="s">
        <v>434</v>
      </c>
      <c r="E88" s="42" t="s">
        <v>437</v>
      </c>
      <c r="F88" s="36"/>
      <c r="G88" s="35">
        <v>531850</v>
      </c>
    </row>
    <row r="89" spans="1:7" x14ac:dyDescent="0.25">
      <c r="A89" s="22">
        <v>42613</v>
      </c>
      <c r="C89" s="36" t="s">
        <v>332</v>
      </c>
      <c r="D89" s="41" t="s">
        <v>432</v>
      </c>
      <c r="E89" s="42" t="s">
        <v>435</v>
      </c>
      <c r="F89" s="36"/>
      <c r="G89" s="35">
        <v>5528700</v>
      </c>
    </row>
    <row r="90" spans="1:7" x14ac:dyDescent="0.25">
      <c r="A90" s="22">
        <v>42613</v>
      </c>
      <c r="C90" s="36" t="s">
        <v>333</v>
      </c>
      <c r="D90" s="41" t="s">
        <v>432</v>
      </c>
      <c r="E90" s="42" t="s">
        <v>436</v>
      </c>
      <c r="F90" s="36"/>
      <c r="G90" s="35">
        <v>921450</v>
      </c>
    </row>
    <row r="91" spans="1:7" x14ac:dyDescent="0.25">
      <c r="A91" s="22">
        <v>42613</v>
      </c>
      <c r="C91" s="36" t="s">
        <v>334</v>
      </c>
      <c r="D91" s="41" t="s">
        <v>432</v>
      </c>
      <c r="E91" s="42" t="s">
        <v>437</v>
      </c>
      <c r="F91" s="36"/>
      <c r="G91" s="35">
        <v>307150</v>
      </c>
    </row>
    <row r="92" spans="1:7" x14ac:dyDescent="0.25">
      <c r="A92" s="22">
        <v>42613</v>
      </c>
      <c r="C92" s="36" t="s">
        <v>335</v>
      </c>
      <c r="D92" s="41" t="s">
        <v>433</v>
      </c>
      <c r="E92" s="42" t="s">
        <v>435</v>
      </c>
      <c r="F92" s="36"/>
      <c r="G92" s="35">
        <v>4044600</v>
      </c>
    </row>
    <row r="93" spans="1:7" x14ac:dyDescent="0.25">
      <c r="A93" s="22">
        <v>42613</v>
      </c>
      <c r="C93" s="36" t="s">
        <v>336</v>
      </c>
      <c r="D93" s="41" t="s">
        <v>433</v>
      </c>
      <c r="E93" s="42" t="s">
        <v>436</v>
      </c>
      <c r="F93" s="36"/>
      <c r="G93" s="35">
        <v>674100</v>
      </c>
    </row>
    <row r="94" spans="1:7" x14ac:dyDescent="0.25">
      <c r="A94" s="22">
        <v>42613</v>
      </c>
      <c r="C94" s="36" t="s">
        <v>337</v>
      </c>
      <c r="D94" s="41" t="s">
        <v>433</v>
      </c>
      <c r="E94" s="42" t="s">
        <v>437</v>
      </c>
      <c r="F94" s="36"/>
      <c r="G94" s="35">
        <v>224700</v>
      </c>
    </row>
    <row r="95" spans="1:7" x14ac:dyDescent="0.25">
      <c r="A95" s="22">
        <v>42613</v>
      </c>
      <c r="C95" s="36" t="s">
        <v>338</v>
      </c>
      <c r="D95" s="41" t="s">
        <v>434</v>
      </c>
      <c r="E95" s="42" t="s">
        <v>438</v>
      </c>
      <c r="F95" s="36"/>
      <c r="G95" s="35">
        <v>813265575</v>
      </c>
    </row>
    <row r="96" spans="1:7" x14ac:dyDescent="0.25">
      <c r="C96" s="36"/>
      <c r="D96" s="41"/>
      <c r="E96" s="41"/>
      <c r="F96" s="36"/>
      <c r="G96" s="35"/>
    </row>
    <row r="97" spans="1:7" x14ac:dyDescent="0.25">
      <c r="A97" s="22">
        <v>42643</v>
      </c>
      <c r="C97" s="36" t="s">
        <v>339</v>
      </c>
      <c r="D97" s="41" t="s">
        <v>432</v>
      </c>
      <c r="E97" s="42" t="s">
        <v>434</v>
      </c>
      <c r="F97" s="36"/>
      <c r="G97" s="35">
        <v>243132000</v>
      </c>
    </row>
    <row r="98" spans="1:7" x14ac:dyDescent="0.25">
      <c r="A98" s="22">
        <v>42643</v>
      </c>
      <c r="C98" s="36" t="s">
        <v>340</v>
      </c>
      <c r="D98" s="41" t="s">
        <v>433</v>
      </c>
      <c r="E98" s="42" t="s">
        <v>434</v>
      </c>
      <c r="F98" s="36"/>
      <c r="G98" s="35">
        <v>518388000</v>
      </c>
    </row>
    <row r="99" spans="1:7" x14ac:dyDescent="0.25">
      <c r="A99" s="22">
        <v>42643</v>
      </c>
      <c r="C99" s="36" t="s">
        <v>341</v>
      </c>
      <c r="D99" s="41" t="s">
        <v>434</v>
      </c>
      <c r="E99" s="42" t="s">
        <v>435</v>
      </c>
      <c r="F99" s="36"/>
      <c r="G99" s="35">
        <v>4254800</v>
      </c>
    </row>
    <row r="100" spans="1:7" x14ac:dyDescent="0.25">
      <c r="A100" s="22">
        <v>42643</v>
      </c>
      <c r="C100" s="36" t="s">
        <v>342</v>
      </c>
      <c r="D100" s="41" t="s">
        <v>434</v>
      </c>
      <c r="E100" s="42" t="s">
        <v>436</v>
      </c>
      <c r="F100" s="36"/>
      <c r="G100" s="35">
        <v>797775</v>
      </c>
    </row>
    <row r="101" spans="1:7" x14ac:dyDescent="0.25">
      <c r="A101" s="22">
        <v>42643</v>
      </c>
      <c r="C101" s="36" t="s">
        <v>343</v>
      </c>
      <c r="D101" s="41" t="s">
        <v>434</v>
      </c>
      <c r="E101" s="42" t="s">
        <v>437</v>
      </c>
      <c r="F101" s="36"/>
      <c r="G101" s="35">
        <v>531850</v>
      </c>
    </row>
    <row r="102" spans="1:7" x14ac:dyDescent="0.25">
      <c r="A102" s="22">
        <v>42643</v>
      </c>
      <c r="C102" s="36" t="s">
        <v>344</v>
      </c>
      <c r="D102" s="41" t="s">
        <v>432</v>
      </c>
      <c r="E102" s="42" t="s">
        <v>435</v>
      </c>
      <c r="F102" s="36"/>
      <c r="G102" s="35">
        <v>5528700</v>
      </c>
    </row>
    <row r="103" spans="1:7" x14ac:dyDescent="0.25">
      <c r="A103" s="22">
        <v>42643</v>
      </c>
      <c r="C103" s="36" t="s">
        <v>345</v>
      </c>
      <c r="D103" s="41" t="s">
        <v>432</v>
      </c>
      <c r="E103" s="42" t="s">
        <v>436</v>
      </c>
      <c r="F103" s="36"/>
      <c r="G103" s="35">
        <v>921450</v>
      </c>
    </row>
    <row r="104" spans="1:7" x14ac:dyDescent="0.25">
      <c r="A104" s="22">
        <v>42643</v>
      </c>
      <c r="C104" s="36" t="s">
        <v>346</v>
      </c>
      <c r="D104" s="41" t="s">
        <v>432</v>
      </c>
      <c r="E104" s="42" t="s">
        <v>437</v>
      </c>
      <c r="F104" s="36"/>
      <c r="G104" s="35">
        <v>307150</v>
      </c>
    </row>
    <row r="105" spans="1:7" x14ac:dyDescent="0.25">
      <c r="A105" s="22">
        <v>42643</v>
      </c>
      <c r="C105" s="36" t="s">
        <v>347</v>
      </c>
      <c r="D105" s="41" t="s">
        <v>433</v>
      </c>
      <c r="E105" s="42" t="s">
        <v>435</v>
      </c>
      <c r="F105" s="36"/>
      <c r="G105" s="35">
        <v>4044600</v>
      </c>
    </row>
    <row r="106" spans="1:7" x14ac:dyDescent="0.25">
      <c r="A106" s="22">
        <v>42643</v>
      </c>
      <c r="C106" s="36" t="s">
        <v>348</v>
      </c>
      <c r="D106" s="41" t="s">
        <v>433</v>
      </c>
      <c r="E106" s="42" t="s">
        <v>436</v>
      </c>
      <c r="F106" s="36"/>
      <c r="G106" s="35">
        <v>674100</v>
      </c>
    </row>
    <row r="107" spans="1:7" x14ac:dyDescent="0.25">
      <c r="A107" s="22">
        <v>42643</v>
      </c>
      <c r="C107" s="36" t="s">
        <v>349</v>
      </c>
      <c r="D107" s="41" t="s">
        <v>433</v>
      </c>
      <c r="E107" s="42" t="s">
        <v>437</v>
      </c>
      <c r="F107" s="36"/>
      <c r="G107" s="35">
        <v>224700</v>
      </c>
    </row>
    <row r="108" spans="1:7" x14ac:dyDescent="0.25">
      <c r="A108" s="22">
        <v>42643</v>
      </c>
      <c r="C108" s="36" t="s">
        <v>350</v>
      </c>
      <c r="D108" s="41" t="s">
        <v>434</v>
      </c>
      <c r="E108" s="42" t="s">
        <v>438</v>
      </c>
      <c r="F108" s="36"/>
      <c r="G108" s="35">
        <v>755935575</v>
      </c>
    </row>
    <row r="109" spans="1:7" x14ac:dyDescent="0.25">
      <c r="C109" s="36"/>
      <c r="D109" s="41"/>
      <c r="E109" s="41"/>
      <c r="F109" s="36"/>
      <c r="G109" s="35"/>
    </row>
    <row r="110" spans="1:7" x14ac:dyDescent="0.25">
      <c r="A110" s="22">
        <v>42674</v>
      </c>
      <c r="C110" s="36" t="s">
        <v>351</v>
      </c>
      <c r="D110" s="41" t="s">
        <v>432</v>
      </c>
      <c r="E110" s="42" t="s">
        <v>434</v>
      </c>
      <c r="F110" s="36"/>
      <c r="G110" s="35">
        <v>260048000</v>
      </c>
    </row>
    <row r="111" spans="1:7" x14ac:dyDescent="0.25">
      <c r="A111" s="22">
        <v>42674</v>
      </c>
      <c r="C111" s="36" t="s">
        <v>352</v>
      </c>
      <c r="D111" s="41" t="s">
        <v>433</v>
      </c>
      <c r="E111" s="42" t="s">
        <v>434</v>
      </c>
      <c r="F111" s="36"/>
      <c r="G111" s="35">
        <v>518558000</v>
      </c>
    </row>
    <row r="112" spans="1:7" x14ac:dyDescent="0.25">
      <c r="A112" s="22">
        <v>42674</v>
      </c>
      <c r="C112" s="36" t="s">
        <v>353</v>
      </c>
      <c r="D112" s="41" t="s">
        <v>434</v>
      </c>
      <c r="E112" s="42" t="s">
        <v>435</v>
      </c>
      <c r="F112" s="36"/>
      <c r="G112" s="35">
        <v>4254800</v>
      </c>
    </row>
    <row r="113" spans="1:7" x14ac:dyDescent="0.25">
      <c r="A113" s="22">
        <v>42674</v>
      </c>
      <c r="C113" s="36" t="s">
        <v>354</v>
      </c>
      <c r="D113" s="41" t="s">
        <v>434</v>
      </c>
      <c r="E113" s="42" t="s">
        <v>436</v>
      </c>
      <c r="F113" s="36"/>
      <c r="G113" s="35">
        <v>797775</v>
      </c>
    </row>
    <row r="114" spans="1:7" x14ac:dyDescent="0.25">
      <c r="A114" s="22">
        <v>42674</v>
      </c>
      <c r="C114" s="36" t="s">
        <v>355</v>
      </c>
      <c r="D114" s="41" t="s">
        <v>434</v>
      </c>
      <c r="E114" s="42" t="s">
        <v>437</v>
      </c>
      <c r="F114" s="36"/>
      <c r="G114" s="35">
        <v>531850</v>
      </c>
    </row>
    <row r="115" spans="1:7" x14ac:dyDescent="0.25">
      <c r="A115" s="22">
        <v>42674</v>
      </c>
      <c r="C115" s="36" t="s">
        <v>356</v>
      </c>
      <c r="D115" s="41" t="s">
        <v>432</v>
      </c>
      <c r="E115" s="42" t="s">
        <v>435</v>
      </c>
      <c r="F115" s="36"/>
      <c r="G115" s="35">
        <v>5528700</v>
      </c>
    </row>
    <row r="116" spans="1:7" x14ac:dyDescent="0.25">
      <c r="A116" s="22">
        <v>42674</v>
      </c>
      <c r="C116" s="36" t="s">
        <v>357</v>
      </c>
      <c r="D116" s="41" t="s">
        <v>432</v>
      </c>
      <c r="E116" s="42" t="s">
        <v>436</v>
      </c>
      <c r="F116" s="36"/>
      <c r="G116" s="35">
        <v>921450</v>
      </c>
    </row>
    <row r="117" spans="1:7" x14ac:dyDescent="0.25">
      <c r="A117" s="22">
        <v>42674</v>
      </c>
      <c r="C117" s="36" t="s">
        <v>358</v>
      </c>
      <c r="D117" s="41" t="s">
        <v>432</v>
      </c>
      <c r="E117" s="42" t="s">
        <v>437</v>
      </c>
      <c r="F117" s="36"/>
      <c r="G117" s="35">
        <v>307150</v>
      </c>
    </row>
    <row r="118" spans="1:7" x14ac:dyDescent="0.25">
      <c r="A118" s="22">
        <v>42674</v>
      </c>
      <c r="C118" s="36" t="s">
        <v>359</v>
      </c>
      <c r="D118" s="41" t="s">
        <v>433</v>
      </c>
      <c r="E118" s="42" t="s">
        <v>435</v>
      </c>
      <c r="F118" s="36"/>
      <c r="G118" s="35">
        <v>4044600</v>
      </c>
    </row>
    <row r="119" spans="1:7" x14ac:dyDescent="0.25">
      <c r="A119" s="22">
        <v>42674</v>
      </c>
      <c r="C119" s="36" t="s">
        <v>360</v>
      </c>
      <c r="D119" s="41" t="s">
        <v>433</v>
      </c>
      <c r="E119" s="42" t="s">
        <v>436</v>
      </c>
      <c r="F119" s="36"/>
      <c r="G119" s="35">
        <v>674100</v>
      </c>
    </row>
    <row r="120" spans="1:7" x14ac:dyDescent="0.25">
      <c r="A120" s="22">
        <v>42674</v>
      </c>
      <c r="C120" s="36" t="s">
        <v>361</v>
      </c>
      <c r="D120" s="41" t="s">
        <v>433</v>
      </c>
      <c r="E120" s="42" t="s">
        <v>437</v>
      </c>
      <c r="F120" s="36"/>
      <c r="G120" s="35">
        <v>224700</v>
      </c>
    </row>
    <row r="121" spans="1:7" x14ac:dyDescent="0.25">
      <c r="A121" s="22">
        <v>42674</v>
      </c>
      <c r="C121" s="36" t="s">
        <v>362</v>
      </c>
      <c r="D121" s="41" t="s">
        <v>434</v>
      </c>
      <c r="E121" s="42" t="s">
        <v>438</v>
      </c>
      <c r="F121" s="36"/>
      <c r="G121" s="35">
        <v>773021575</v>
      </c>
    </row>
    <row r="122" spans="1:7" x14ac:dyDescent="0.25">
      <c r="C122" s="36"/>
      <c r="D122" s="41"/>
      <c r="E122" s="41"/>
      <c r="F122" s="36"/>
      <c r="G122" s="35"/>
    </row>
    <row r="123" spans="1:7" x14ac:dyDescent="0.25">
      <c r="A123" s="22">
        <v>42704</v>
      </c>
      <c r="C123" s="36" t="s">
        <v>363</v>
      </c>
      <c r="D123" s="41" t="s">
        <v>432</v>
      </c>
      <c r="E123" s="42" t="s">
        <v>434</v>
      </c>
      <c r="F123" s="36"/>
      <c r="G123" s="35">
        <v>261611000</v>
      </c>
    </row>
    <row r="124" spans="1:7" x14ac:dyDescent="0.25">
      <c r="A124" s="22">
        <v>42704</v>
      </c>
      <c r="C124" s="36" t="s">
        <v>364</v>
      </c>
      <c r="D124" s="41" t="s">
        <v>433</v>
      </c>
      <c r="E124" s="42" t="s">
        <v>434</v>
      </c>
      <c r="F124" s="36"/>
      <c r="G124" s="35">
        <v>526368000</v>
      </c>
    </row>
    <row r="125" spans="1:7" x14ac:dyDescent="0.25">
      <c r="A125" s="22">
        <v>42704</v>
      </c>
      <c r="C125" s="36" t="s">
        <v>365</v>
      </c>
      <c r="D125" s="41" t="s">
        <v>434</v>
      </c>
      <c r="E125" s="42" t="s">
        <v>435</v>
      </c>
      <c r="F125" s="36"/>
      <c r="G125" s="35">
        <v>4254800</v>
      </c>
    </row>
    <row r="126" spans="1:7" x14ac:dyDescent="0.25">
      <c r="A126" s="22">
        <v>42704</v>
      </c>
      <c r="C126" s="36" t="s">
        <v>366</v>
      </c>
      <c r="D126" s="41" t="s">
        <v>434</v>
      </c>
      <c r="E126" s="42" t="s">
        <v>436</v>
      </c>
      <c r="F126" s="36"/>
      <c r="G126" s="35">
        <v>797775</v>
      </c>
    </row>
    <row r="127" spans="1:7" x14ac:dyDescent="0.25">
      <c r="A127" s="22">
        <v>42704</v>
      </c>
      <c r="C127" s="36" t="s">
        <v>367</v>
      </c>
      <c r="D127" s="41" t="s">
        <v>434</v>
      </c>
      <c r="E127" s="42" t="s">
        <v>437</v>
      </c>
      <c r="F127" s="36"/>
      <c r="G127" s="35">
        <v>531850</v>
      </c>
    </row>
    <row r="128" spans="1:7" x14ac:dyDescent="0.25">
      <c r="A128" s="22">
        <v>42704</v>
      </c>
      <c r="C128" s="36" t="s">
        <v>368</v>
      </c>
      <c r="D128" s="41" t="s">
        <v>432</v>
      </c>
      <c r="E128" s="42" t="s">
        <v>435</v>
      </c>
      <c r="F128" s="36"/>
      <c r="G128" s="35">
        <v>5528700</v>
      </c>
    </row>
    <row r="129" spans="1:7" x14ac:dyDescent="0.25">
      <c r="A129" s="22">
        <v>42704</v>
      </c>
      <c r="C129" s="36" t="s">
        <v>369</v>
      </c>
      <c r="D129" s="41" t="s">
        <v>432</v>
      </c>
      <c r="E129" s="42" t="s">
        <v>436</v>
      </c>
      <c r="F129" s="36"/>
      <c r="G129" s="35">
        <v>921450</v>
      </c>
    </row>
    <row r="130" spans="1:7" x14ac:dyDescent="0.25">
      <c r="A130" s="22">
        <v>42704</v>
      </c>
      <c r="C130" s="36" t="s">
        <v>370</v>
      </c>
      <c r="D130" s="41" t="s">
        <v>432</v>
      </c>
      <c r="E130" s="42" t="s">
        <v>437</v>
      </c>
      <c r="F130" s="36"/>
      <c r="G130" s="35">
        <v>307150</v>
      </c>
    </row>
    <row r="131" spans="1:7" x14ac:dyDescent="0.25">
      <c r="A131" s="22">
        <v>42704</v>
      </c>
      <c r="C131" s="36" t="s">
        <v>371</v>
      </c>
      <c r="D131" s="41" t="s">
        <v>433</v>
      </c>
      <c r="E131" s="42" t="s">
        <v>435</v>
      </c>
      <c r="F131" s="36"/>
      <c r="G131" s="35">
        <v>4044600</v>
      </c>
    </row>
    <row r="132" spans="1:7" x14ac:dyDescent="0.25">
      <c r="A132" s="22">
        <v>42704</v>
      </c>
      <c r="C132" s="36" t="s">
        <v>372</v>
      </c>
      <c r="D132" s="41" t="s">
        <v>433</v>
      </c>
      <c r="E132" s="42" t="s">
        <v>436</v>
      </c>
      <c r="F132" s="36"/>
      <c r="G132" s="35">
        <v>674100</v>
      </c>
    </row>
    <row r="133" spans="1:7" x14ac:dyDescent="0.25">
      <c r="A133" s="22">
        <v>42704</v>
      </c>
      <c r="C133" s="36" t="s">
        <v>373</v>
      </c>
      <c r="D133" s="41" t="s">
        <v>433</v>
      </c>
      <c r="E133" s="42" t="s">
        <v>437</v>
      </c>
      <c r="F133" s="36"/>
      <c r="G133" s="35">
        <v>224700</v>
      </c>
    </row>
    <row r="134" spans="1:7" x14ac:dyDescent="0.25">
      <c r="A134" s="22">
        <v>42704</v>
      </c>
      <c r="C134" s="36" t="s">
        <v>374</v>
      </c>
      <c r="D134" s="41" t="s">
        <v>434</v>
      </c>
      <c r="E134" s="42" t="s">
        <v>438</v>
      </c>
      <c r="F134" s="36"/>
      <c r="G134" s="35">
        <v>782394575</v>
      </c>
    </row>
    <row r="135" spans="1:7" x14ac:dyDescent="0.25">
      <c r="C135" s="36"/>
      <c r="D135" s="41"/>
      <c r="E135" s="41"/>
      <c r="F135" s="36"/>
      <c r="G135" s="35"/>
    </row>
    <row r="136" spans="1:7" x14ac:dyDescent="0.25">
      <c r="A136" s="22">
        <v>42735</v>
      </c>
      <c r="C136" s="36" t="s">
        <v>375</v>
      </c>
      <c r="D136" s="41" t="s">
        <v>432</v>
      </c>
      <c r="E136" s="42" t="s">
        <v>434</v>
      </c>
      <c r="F136" s="36"/>
      <c r="G136" s="35">
        <v>257349000</v>
      </c>
    </row>
    <row r="137" spans="1:7" x14ac:dyDescent="0.25">
      <c r="A137" s="22">
        <v>42735</v>
      </c>
      <c r="C137" s="36" t="s">
        <v>376</v>
      </c>
      <c r="D137" s="41" t="s">
        <v>433</v>
      </c>
      <c r="E137" s="42" t="s">
        <v>434</v>
      </c>
      <c r="F137" s="36"/>
      <c r="G137" s="35">
        <v>518552000</v>
      </c>
    </row>
    <row r="138" spans="1:7" x14ac:dyDescent="0.25">
      <c r="A138" s="22">
        <v>42735</v>
      </c>
      <c r="C138" s="36" t="s">
        <v>377</v>
      </c>
      <c r="D138" s="41" t="s">
        <v>434</v>
      </c>
      <c r="E138" s="42" t="s">
        <v>435</v>
      </c>
      <c r="F138" s="36"/>
      <c r="G138" s="35">
        <v>4254800</v>
      </c>
    </row>
    <row r="139" spans="1:7" x14ac:dyDescent="0.25">
      <c r="A139" s="22">
        <v>42735</v>
      </c>
      <c r="C139" s="36" t="s">
        <v>378</v>
      </c>
      <c r="D139" s="41" t="s">
        <v>434</v>
      </c>
      <c r="E139" s="42" t="s">
        <v>436</v>
      </c>
      <c r="F139" s="36"/>
      <c r="G139" s="35">
        <v>797775</v>
      </c>
    </row>
    <row r="140" spans="1:7" x14ac:dyDescent="0.25">
      <c r="A140" s="22">
        <v>42735</v>
      </c>
      <c r="C140" s="36" t="s">
        <v>379</v>
      </c>
      <c r="D140" s="41" t="s">
        <v>434</v>
      </c>
      <c r="E140" s="42" t="s">
        <v>437</v>
      </c>
      <c r="F140" s="36"/>
      <c r="G140" s="35">
        <v>531850</v>
      </c>
    </row>
    <row r="141" spans="1:7" x14ac:dyDescent="0.25">
      <c r="A141" s="22">
        <v>42735</v>
      </c>
      <c r="C141" s="36" t="s">
        <v>380</v>
      </c>
      <c r="D141" s="41" t="s">
        <v>432</v>
      </c>
      <c r="E141" s="42" t="s">
        <v>435</v>
      </c>
      <c r="F141" s="36"/>
      <c r="G141" s="35">
        <v>5528700</v>
      </c>
    </row>
    <row r="142" spans="1:7" x14ac:dyDescent="0.25">
      <c r="A142" s="22">
        <v>42735</v>
      </c>
      <c r="C142" s="36" t="s">
        <v>381</v>
      </c>
      <c r="D142" s="41" t="s">
        <v>432</v>
      </c>
      <c r="E142" s="42" t="s">
        <v>436</v>
      </c>
      <c r="F142" s="36"/>
      <c r="G142" s="35">
        <v>921450</v>
      </c>
    </row>
    <row r="143" spans="1:7" x14ac:dyDescent="0.25">
      <c r="A143" s="22">
        <v>42735</v>
      </c>
      <c r="C143" s="36" t="s">
        <v>382</v>
      </c>
      <c r="D143" s="41" t="s">
        <v>432</v>
      </c>
      <c r="E143" s="42" t="s">
        <v>437</v>
      </c>
      <c r="F143" s="36"/>
      <c r="G143" s="35">
        <v>307150</v>
      </c>
    </row>
    <row r="144" spans="1:7" x14ac:dyDescent="0.25">
      <c r="A144" s="22">
        <v>42735</v>
      </c>
      <c r="C144" s="36" t="s">
        <v>383</v>
      </c>
      <c r="D144" s="41" t="s">
        <v>433</v>
      </c>
      <c r="E144" s="42" t="s">
        <v>435</v>
      </c>
      <c r="F144" s="36"/>
      <c r="G144" s="35">
        <v>4044600</v>
      </c>
    </row>
    <row r="145" spans="1:7" x14ac:dyDescent="0.25">
      <c r="A145" s="22">
        <v>42735</v>
      </c>
      <c r="C145" s="36" t="s">
        <v>384</v>
      </c>
      <c r="D145" s="41" t="s">
        <v>433</v>
      </c>
      <c r="E145" s="42" t="s">
        <v>436</v>
      </c>
      <c r="F145" s="36"/>
      <c r="G145" s="35">
        <v>674100</v>
      </c>
    </row>
    <row r="146" spans="1:7" x14ac:dyDescent="0.25">
      <c r="A146" s="22">
        <v>42735</v>
      </c>
      <c r="C146" s="36" t="s">
        <v>385</v>
      </c>
      <c r="D146" s="41" t="s">
        <v>433</v>
      </c>
      <c r="E146" s="42" t="s">
        <v>437</v>
      </c>
      <c r="F146" s="36"/>
      <c r="G146" s="35">
        <v>224700</v>
      </c>
    </row>
    <row r="147" spans="1:7" x14ac:dyDescent="0.25">
      <c r="A147" s="22">
        <v>42735</v>
      </c>
      <c r="C147" s="36" t="s">
        <v>386</v>
      </c>
      <c r="D147" s="41" t="s">
        <v>434</v>
      </c>
      <c r="E147" s="42" t="s">
        <v>438</v>
      </c>
      <c r="F147" s="36"/>
      <c r="G147" s="35">
        <v>770316575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E53"/>
  <sheetViews>
    <sheetView workbookViewId="0">
      <selection activeCell="C53" sqref="C53:E53"/>
    </sheetView>
  </sheetViews>
  <sheetFormatPr defaultColWidth="9.140625" defaultRowHeight="16.5" x14ac:dyDescent="0.25"/>
  <cols>
    <col min="1" max="1" width="9.140625" style="26"/>
    <col min="2" max="2" width="26.140625" style="26" customWidth="1"/>
    <col min="3" max="3" width="15.7109375" style="26" customWidth="1"/>
    <col min="4" max="4" width="16.85546875" style="26" customWidth="1"/>
    <col min="5" max="5" width="17.85546875" style="26" customWidth="1"/>
    <col min="6" max="16384" width="9.140625" style="26"/>
  </cols>
  <sheetData>
    <row r="1" spans="1:5" x14ac:dyDescent="0.25">
      <c r="A1" s="77" t="s">
        <v>548</v>
      </c>
      <c r="E1" s="71"/>
    </row>
    <row r="2" spans="1:5" x14ac:dyDescent="0.25">
      <c r="A2" s="28" t="s">
        <v>549</v>
      </c>
      <c r="E2" s="71"/>
    </row>
    <row r="4" spans="1:5" ht="20.25" x14ac:dyDescent="0.3">
      <c r="A4" s="232" t="s">
        <v>563</v>
      </c>
      <c r="B4" s="232"/>
      <c r="C4" s="232"/>
      <c r="D4" s="232"/>
      <c r="E4" s="232"/>
    </row>
    <row r="5" spans="1:5" ht="17.25" x14ac:dyDescent="0.3">
      <c r="A5" s="233"/>
      <c r="B5" s="233"/>
      <c r="C5" s="233"/>
      <c r="D5" s="233"/>
      <c r="E5" s="233"/>
    </row>
    <row r="6" spans="1:5" ht="17.25" x14ac:dyDescent="0.3">
      <c r="A6" s="72"/>
      <c r="B6" s="72"/>
      <c r="C6" s="72"/>
      <c r="D6" s="72"/>
    </row>
    <row r="7" spans="1:5" ht="37.5" customHeight="1" x14ac:dyDescent="0.25">
      <c r="A7" s="73" t="s">
        <v>556</v>
      </c>
      <c r="B7" s="73" t="s">
        <v>557</v>
      </c>
      <c r="C7" s="74" t="s">
        <v>561</v>
      </c>
      <c r="D7" s="73" t="s">
        <v>7</v>
      </c>
      <c r="E7" s="73" t="s">
        <v>562</v>
      </c>
    </row>
    <row r="8" spans="1:5" ht="18" customHeight="1" x14ac:dyDescent="0.25">
      <c r="A8" s="78">
        <v>1</v>
      </c>
      <c r="B8" s="75" t="s">
        <v>477</v>
      </c>
      <c r="C8" s="79">
        <v>5000000</v>
      </c>
      <c r="D8" s="79"/>
      <c r="E8" s="79"/>
    </row>
    <row r="9" spans="1:5" ht="18" customHeight="1" x14ac:dyDescent="0.25">
      <c r="A9" s="80">
        <v>2</v>
      </c>
      <c r="B9" s="76" t="s">
        <v>478</v>
      </c>
      <c r="C9" s="81">
        <v>5000000</v>
      </c>
      <c r="D9" s="81"/>
      <c r="E9" s="81"/>
    </row>
    <row r="10" spans="1:5" ht="18" customHeight="1" x14ac:dyDescent="0.25">
      <c r="A10" s="80">
        <v>3</v>
      </c>
      <c r="B10" s="76" t="s">
        <v>551</v>
      </c>
      <c r="C10" s="81">
        <v>5000000</v>
      </c>
      <c r="D10" s="81"/>
      <c r="E10" s="81"/>
    </row>
    <row r="11" spans="1:5" ht="18" customHeight="1" x14ac:dyDescent="0.25">
      <c r="A11" s="80">
        <v>4</v>
      </c>
      <c r="B11" s="76" t="s">
        <v>479</v>
      </c>
      <c r="C11" s="81">
        <v>5000000</v>
      </c>
      <c r="D11" s="81"/>
      <c r="E11" s="81"/>
    </row>
    <row r="12" spans="1:5" ht="18" customHeight="1" x14ac:dyDescent="0.25">
      <c r="A12" s="80">
        <v>5</v>
      </c>
      <c r="B12" s="76" t="s">
        <v>480</v>
      </c>
      <c r="C12" s="81">
        <v>5000000</v>
      </c>
      <c r="D12" s="81"/>
      <c r="E12" s="81"/>
    </row>
    <row r="13" spans="1:5" ht="18" customHeight="1" x14ac:dyDescent="0.25">
      <c r="A13" s="80">
        <v>6</v>
      </c>
      <c r="B13" s="76" t="s">
        <v>484</v>
      </c>
      <c r="C13" s="81">
        <v>5000000</v>
      </c>
      <c r="D13" s="81"/>
      <c r="E13" s="81"/>
    </row>
    <row r="14" spans="1:5" ht="18" customHeight="1" x14ac:dyDescent="0.25">
      <c r="A14" s="80">
        <v>7</v>
      </c>
      <c r="B14" s="76" t="s">
        <v>481</v>
      </c>
      <c r="C14" s="81">
        <v>5000000</v>
      </c>
      <c r="D14" s="81"/>
      <c r="E14" s="81"/>
    </row>
    <row r="15" spans="1:5" ht="18" customHeight="1" x14ac:dyDescent="0.25">
      <c r="A15" s="80">
        <v>8</v>
      </c>
      <c r="B15" s="76" t="s">
        <v>482</v>
      </c>
      <c r="C15" s="81">
        <v>5000000</v>
      </c>
      <c r="D15" s="81"/>
      <c r="E15" s="81"/>
    </row>
    <row r="16" spans="1:5" ht="18" customHeight="1" x14ac:dyDescent="0.25">
      <c r="A16" s="80">
        <v>9</v>
      </c>
      <c r="B16" s="76" t="s">
        <v>483</v>
      </c>
      <c r="C16" s="81">
        <v>5000000</v>
      </c>
      <c r="D16" s="81"/>
      <c r="E16" s="81"/>
    </row>
    <row r="17" spans="1:5" ht="18" customHeight="1" x14ac:dyDescent="0.25">
      <c r="A17" s="80">
        <v>10</v>
      </c>
      <c r="B17" s="76" t="s">
        <v>501</v>
      </c>
      <c r="C17" s="81">
        <v>5000000</v>
      </c>
      <c r="D17" s="81"/>
      <c r="E17" s="81"/>
    </row>
    <row r="18" spans="1:5" ht="18" customHeight="1" x14ac:dyDescent="0.25">
      <c r="A18" s="80">
        <v>11</v>
      </c>
      <c r="B18" s="76" t="s">
        <v>502</v>
      </c>
      <c r="C18" s="81">
        <v>5000000</v>
      </c>
      <c r="D18" s="81"/>
      <c r="E18" s="81"/>
    </row>
    <row r="19" spans="1:5" ht="18" customHeight="1" x14ac:dyDescent="0.25">
      <c r="A19" s="80">
        <v>12</v>
      </c>
      <c r="B19" s="76" t="s">
        <v>503</v>
      </c>
      <c r="C19" s="81">
        <v>5000000</v>
      </c>
      <c r="D19" s="81"/>
      <c r="E19" s="81"/>
    </row>
    <row r="20" spans="1:5" ht="18" customHeight="1" x14ac:dyDescent="0.25">
      <c r="A20" s="80">
        <v>13</v>
      </c>
      <c r="B20" s="76" t="s">
        <v>555</v>
      </c>
      <c r="C20" s="81">
        <v>5000000</v>
      </c>
      <c r="D20" s="81"/>
      <c r="E20" s="81"/>
    </row>
    <row r="21" spans="1:5" ht="18" customHeight="1" x14ac:dyDescent="0.25">
      <c r="A21" s="80">
        <v>14</v>
      </c>
      <c r="B21" s="76" t="s">
        <v>487</v>
      </c>
      <c r="C21" s="81">
        <v>5000000</v>
      </c>
      <c r="D21" s="81"/>
      <c r="E21" s="81"/>
    </row>
    <row r="22" spans="1:5" ht="18" customHeight="1" x14ac:dyDescent="0.25">
      <c r="A22" s="80">
        <v>15</v>
      </c>
      <c r="B22" s="76" t="s">
        <v>564</v>
      </c>
      <c r="C22" s="81">
        <v>5000000</v>
      </c>
      <c r="D22" s="81"/>
      <c r="E22" s="81"/>
    </row>
    <row r="23" spans="1:5" ht="18" customHeight="1" x14ac:dyDescent="0.25">
      <c r="A23" s="80">
        <v>16</v>
      </c>
      <c r="B23" s="76" t="s">
        <v>485</v>
      </c>
      <c r="C23" s="81">
        <v>5000000</v>
      </c>
      <c r="D23" s="81"/>
      <c r="E23" s="81"/>
    </row>
    <row r="24" spans="1:5" ht="18" customHeight="1" x14ac:dyDescent="0.25">
      <c r="A24" s="80">
        <v>17</v>
      </c>
      <c r="B24" s="76" t="s">
        <v>486</v>
      </c>
      <c r="C24" s="81">
        <v>5000000</v>
      </c>
      <c r="D24" s="81"/>
      <c r="E24" s="81"/>
    </row>
    <row r="25" spans="1:5" ht="18" customHeight="1" x14ac:dyDescent="0.25">
      <c r="A25" s="80">
        <v>18</v>
      </c>
      <c r="B25" s="76" t="s">
        <v>496</v>
      </c>
      <c r="C25" s="81">
        <v>5000000</v>
      </c>
      <c r="D25" s="81"/>
      <c r="E25" s="81"/>
    </row>
    <row r="26" spans="1:5" ht="18" customHeight="1" x14ac:dyDescent="0.25">
      <c r="A26" s="80">
        <v>19</v>
      </c>
      <c r="B26" s="76" t="s">
        <v>497</v>
      </c>
      <c r="C26" s="81">
        <v>5000000</v>
      </c>
      <c r="D26" s="81"/>
      <c r="E26" s="81"/>
    </row>
    <row r="27" spans="1:5" ht="18" customHeight="1" x14ac:dyDescent="0.25">
      <c r="A27" s="80">
        <v>20</v>
      </c>
      <c r="B27" s="76" t="s">
        <v>498</v>
      </c>
      <c r="C27" s="81">
        <v>5000000</v>
      </c>
      <c r="D27" s="81"/>
      <c r="E27" s="81"/>
    </row>
    <row r="28" spans="1:5" ht="18" customHeight="1" x14ac:dyDescent="0.25">
      <c r="A28" s="80">
        <v>21</v>
      </c>
      <c r="B28" s="76" t="s">
        <v>499</v>
      </c>
      <c r="C28" s="81">
        <v>5000000</v>
      </c>
      <c r="D28" s="81"/>
      <c r="E28" s="81"/>
    </row>
    <row r="29" spans="1:5" ht="18" customHeight="1" x14ac:dyDescent="0.25">
      <c r="A29" s="80">
        <v>22</v>
      </c>
      <c r="B29" s="76" t="s">
        <v>500</v>
      </c>
      <c r="C29" s="81">
        <v>5000000</v>
      </c>
      <c r="D29" s="81"/>
      <c r="E29" s="81"/>
    </row>
    <row r="30" spans="1:5" ht="18" customHeight="1" x14ac:dyDescent="0.25">
      <c r="A30" s="80">
        <v>23</v>
      </c>
      <c r="B30" s="76" t="s">
        <v>489</v>
      </c>
      <c r="C30" s="81">
        <v>5000000</v>
      </c>
      <c r="D30" s="81"/>
      <c r="E30" s="81"/>
    </row>
    <row r="31" spans="1:5" ht="18" customHeight="1" x14ac:dyDescent="0.25">
      <c r="A31" s="80">
        <v>24</v>
      </c>
      <c r="B31" s="76" t="s">
        <v>490</v>
      </c>
      <c r="C31" s="81">
        <v>5000000</v>
      </c>
      <c r="D31" s="81"/>
      <c r="E31" s="81"/>
    </row>
    <row r="32" spans="1:5" ht="18" customHeight="1" x14ac:dyDescent="0.25">
      <c r="A32" s="80">
        <v>25</v>
      </c>
      <c r="B32" s="76" t="s">
        <v>491</v>
      </c>
      <c r="C32" s="81">
        <v>5000000</v>
      </c>
      <c r="D32" s="81"/>
      <c r="E32" s="81"/>
    </row>
    <row r="33" spans="1:5" ht="18" customHeight="1" x14ac:dyDescent="0.25">
      <c r="A33" s="80">
        <v>26</v>
      </c>
      <c r="B33" s="76" t="s">
        <v>492</v>
      </c>
      <c r="C33" s="81">
        <v>5000000</v>
      </c>
      <c r="D33" s="81"/>
      <c r="E33" s="81"/>
    </row>
    <row r="34" spans="1:5" ht="18" customHeight="1" x14ac:dyDescent="0.25">
      <c r="A34" s="80">
        <v>27</v>
      </c>
      <c r="B34" s="76" t="s">
        <v>493</v>
      </c>
      <c r="C34" s="81">
        <v>5000000</v>
      </c>
      <c r="D34" s="81"/>
      <c r="E34" s="81"/>
    </row>
    <row r="35" spans="1:5" ht="18" customHeight="1" x14ac:dyDescent="0.25">
      <c r="A35" s="80">
        <v>28</v>
      </c>
      <c r="B35" s="76" t="s">
        <v>494</v>
      </c>
      <c r="C35" s="81">
        <v>5000000</v>
      </c>
      <c r="D35" s="81"/>
      <c r="E35" s="81"/>
    </row>
    <row r="36" spans="1:5" ht="18" customHeight="1" x14ac:dyDescent="0.25">
      <c r="A36" s="80">
        <v>29</v>
      </c>
      <c r="B36" s="76" t="s">
        <v>506</v>
      </c>
      <c r="C36" s="81">
        <v>5000000</v>
      </c>
      <c r="D36" s="81"/>
      <c r="E36" s="81"/>
    </row>
    <row r="37" spans="1:5" ht="18" customHeight="1" x14ac:dyDescent="0.25">
      <c r="A37" s="80">
        <v>30</v>
      </c>
      <c r="B37" s="76" t="s">
        <v>508</v>
      </c>
      <c r="C37" s="81">
        <v>5000000</v>
      </c>
      <c r="D37" s="81"/>
      <c r="E37" s="81"/>
    </row>
    <row r="38" spans="1:5" ht="18" customHeight="1" x14ac:dyDescent="0.25">
      <c r="A38" s="80">
        <v>31</v>
      </c>
      <c r="B38" s="76" t="s">
        <v>530</v>
      </c>
      <c r="C38" s="81">
        <v>5000000</v>
      </c>
      <c r="D38" s="81"/>
      <c r="E38" s="81"/>
    </row>
    <row r="39" spans="1:5" ht="18" customHeight="1" x14ac:dyDescent="0.25">
      <c r="A39" s="80">
        <v>32</v>
      </c>
      <c r="B39" s="76" t="s">
        <v>531</v>
      </c>
      <c r="C39" s="81">
        <v>5000000</v>
      </c>
      <c r="D39" s="81"/>
      <c r="E39" s="81"/>
    </row>
    <row r="40" spans="1:5" ht="18" customHeight="1" x14ac:dyDescent="0.25">
      <c r="A40" s="80">
        <v>33</v>
      </c>
      <c r="B40" s="76" t="s">
        <v>527</v>
      </c>
      <c r="C40" s="81">
        <v>5000000</v>
      </c>
      <c r="D40" s="81"/>
      <c r="E40" s="81"/>
    </row>
    <row r="41" spans="1:5" ht="18" customHeight="1" x14ac:dyDescent="0.25">
      <c r="A41" s="80">
        <v>34</v>
      </c>
      <c r="B41" s="76" t="s">
        <v>528</v>
      </c>
      <c r="C41" s="81">
        <v>5000000</v>
      </c>
      <c r="D41" s="81"/>
      <c r="E41" s="81"/>
    </row>
    <row r="42" spans="1:5" ht="18" customHeight="1" x14ac:dyDescent="0.25">
      <c r="A42" s="80">
        <v>35</v>
      </c>
      <c r="B42" s="76" t="s">
        <v>515</v>
      </c>
      <c r="C42" s="81">
        <v>5000000</v>
      </c>
      <c r="D42" s="81"/>
      <c r="E42" s="81"/>
    </row>
    <row r="43" spans="1:5" ht="18" customHeight="1" x14ac:dyDescent="0.25">
      <c r="A43" s="80">
        <v>36</v>
      </c>
      <c r="B43" s="76" t="s">
        <v>516</v>
      </c>
      <c r="C43" s="81">
        <v>5000000</v>
      </c>
      <c r="D43" s="81"/>
      <c r="E43" s="81"/>
    </row>
    <row r="44" spans="1:5" ht="18" customHeight="1" x14ac:dyDescent="0.25">
      <c r="A44" s="80">
        <v>37</v>
      </c>
      <c r="B44" s="76" t="s">
        <v>517</v>
      </c>
      <c r="C44" s="81">
        <v>5000000</v>
      </c>
      <c r="D44" s="81"/>
      <c r="E44" s="81"/>
    </row>
    <row r="45" spans="1:5" ht="18" customHeight="1" x14ac:dyDescent="0.25">
      <c r="A45" s="80">
        <v>38</v>
      </c>
      <c r="B45" s="76" t="s">
        <v>518</v>
      </c>
      <c r="C45" s="81">
        <v>5000000</v>
      </c>
      <c r="D45" s="81"/>
      <c r="E45" s="81"/>
    </row>
    <row r="46" spans="1:5" x14ac:dyDescent="0.25">
      <c r="A46" s="234" t="s">
        <v>558</v>
      </c>
      <c r="B46" s="235"/>
      <c r="C46" s="70">
        <f>SUM(C8:C45)</f>
        <v>190000000</v>
      </c>
      <c r="D46" s="70"/>
      <c r="E46" s="70"/>
    </row>
    <row r="48" spans="1:5" x14ac:dyDescent="0.25">
      <c r="C48" s="236" t="s">
        <v>565</v>
      </c>
      <c r="D48" s="236"/>
      <c r="E48" s="236"/>
    </row>
    <row r="49" spans="1:5" x14ac:dyDescent="0.25">
      <c r="B49" s="31" t="s">
        <v>559</v>
      </c>
      <c r="C49" s="231" t="s">
        <v>560</v>
      </c>
      <c r="D49" s="231"/>
      <c r="E49" s="231"/>
    </row>
    <row r="50" spans="1:5" x14ac:dyDescent="0.25">
      <c r="A50" s="82"/>
    </row>
    <row r="53" spans="1:5" x14ac:dyDescent="0.25">
      <c r="B53" s="31" t="s">
        <v>568</v>
      </c>
      <c r="C53" s="231" t="s">
        <v>477</v>
      </c>
      <c r="D53" s="231"/>
      <c r="E53" s="231"/>
    </row>
  </sheetData>
  <mergeCells count="6">
    <mergeCell ref="C53:E53"/>
    <mergeCell ref="A4:E4"/>
    <mergeCell ref="A5:E5"/>
    <mergeCell ref="A46:B46"/>
    <mergeCell ref="C48:E48"/>
    <mergeCell ref="C49:E49"/>
  </mergeCells>
  <pageMargins left="0.7" right="0" top="0" bottom="0.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E37"/>
  <sheetViews>
    <sheetView topLeftCell="A9" workbookViewId="0">
      <selection activeCell="D21" sqref="D21"/>
    </sheetView>
  </sheetViews>
  <sheetFormatPr defaultColWidth="9.140625" defaultRowHeight="16.5" x14ac:dyDescent="0.25"/>
  <cols>
    <col min="1" max="1" width="9.140625" style="26"/>
    <col min="2" max="2" width="26.140625" style="26" customWidth="1"/>
    <col min="3" max="3" width="15.7109375" style="26" customWidth="1"/>
    <col min="4" max="4" width="16.85546875" style="26" customWidth="1"/>
    <col min="5" max="5" width="17.85546875" style="26" customWidth="1"/>
    <col min="6" max="16384" width="9.140625" style="26"/>
  </cols>
  <sheetData>
    <row r="1" spans="1:5" x14ac:dyDescent="0.25">
      <c r="A1" s="77" t="s">
        <v>548</v>
      </c>
      <c r="E1" s="71"/>
    </row>
    <row r="2" spans="1:5" x14ac:dyDescent="0.25">
      <c r="A2" s="28" t="s">
        <v>549</v>
      </c>
      <c r="E2" s="71"/>
    </row>
    <row r="4" spans="1:5" ht="20.25" x14ac:dyDescent="0.3">
      <c r="A4" s="232" t="s">
        <v>567</v>
      </c>
      <c r="B4" s="232"/>
      <c r="C4" s="232"/>
      <c r="D4" s="232"/>
      <c r="E4" s="232"/>
    </row>
    <row r="5" spans="1:5" ht="17.25" x14ac:dyDescent="0.3">
      <c r="A5" s="233"/>
      <c r="B5" s="233"/>
      <c r="C5" s="233"/>
      <c r="D5" s="233"/>
      <c r="E5" s="233"/>
    </row>
    <row r="6" spans="1:5" ht="17.25" x14ac:dyDescent="0.3">
      <c r="A6" s="72"/>
      <c r="B6" s="72"/>
      <c r="C6" s="72"/>
      <c r="D6" s="72"/>
    </row>
    <row r="7" spans="1:5" ht="37.5" customHeight="1" x14ac:dyDescent="0.25">
      <c r="A7" s="73" t="s">
        <v>556</v>
      </c>
      <c r="B7" s="73" t="s">
        <v>557</v>
      </c>
      <c r="C7" s="74" t="s">
        <v>561</v>
      </c>
      <c r="D7" s="73" t="s">
        <v>7</v>
      </c>
      <c r="E7" s="73" t="s">
        <v>562</v>
      </c>
    </row>
    <row r="8" spans="1:5" x14ac:dyDescent="0.25">
      <c r="A8" s="78">
        <v>1</v>
      </c>
      <c r="B8" s="75" t="s">
        <v>504</v>
      </c>
      <c r="C8" s="79">
        <v>5000000</v>
      </c>
      <c r="D8" s="79"/>
      <c r="E8" s="79"/>
    </row>
    <row r="9" spans="1:5" x14ac:dyDescent="0.25">
      <c r="A9" s="80">
        <v>2</v>
      </c>
      <c r="B9" s="76" t="s">
        <v>505</v>
      </c>
      <c r="C9" s="81">
        <v>5000000</v>
      </c>
      <c r="D9" s="81"/>
      <c r="E9" s="81"/>
    </row>
    <row r="10" spans="1:5" x14ac:dyDescent="0.25">
      <c r="A10" s="80">
        <v>3</v>
      </c>
      <c r="B10" s="76" t="s">
        <v>510</v>
      </c>
      <c r="C10" s="81">
        <v>5000000</v>
      </c>
      <c r="D10" s="81"/>
      <c r="E10" s="81"/>
    </row>
    <row r="11" spans="1:5" x14ac:dyDescent="0.25">
      <c r="A11" s="80">
        <v>4</v>
      </c>
      <c r="B11" s="76" t="s">
        <v>488</v>
      </c>
      <c r="C11" s="81">
        <v>5000000</v>
      </c>
      <c r="D11" s="81"/>
      <c r="E11" s="81"/>
    </row>
    <row r="12" spans="1:5" x14ac:dyDescent="0.25">
      <c r="A12" s="80">
        <v>5</v>
      </c>
      <c r="B12" s="76" t="s">
        <v>584</v>
      </c>
      <c r="C12" s="81">
        <v>5000000</v>
      </c>
      <c r="D12" s="81"/>
      <c r="E12" s="81"/>
    </row>
    <row r="13" spans="1:5" x14ac:dyDescent="0.25">
      <c r="A13" s="80">
        <v>6</v>
      </c>
      <c r="B13" s="76" t="s">
        <v>529</v>
      </c>
      <c r="C13" s="81">
        <v>5000000</v>
      </c>
      <c r="D13" s="81"/>
      <c r="E13" s="81"/>
    </row>
    <row r="14" spans="1:5" x14ac:dyDescent="0.25">
      <c r="A14" s="80">
        <v>7</v>
      </c>
      <c r="B14" s="76" t="s">
        <v>509</v>
      </c>
      <c r="C14" s="81">
        <v>5000000</v>
      </c>
      <c r="D14" s="81"/>
      <c r="E14" s="81"/>
    </row>
    <row r="15" spans="1:5" x14ac:dyDescent="0.25">
      <c r="A15" s="80">
        <v>8</v>
      </c>
      <c r="B15" s="76" t="s">
        <v>495</v>
      </c>
      <c r="C15" s="81">
        <v>5000000</v>
      </c>
      <c r="D15" s="81"/>
      <c r="E15" s="81"/>
    </row>
    <row r="16" spans="1:5" x14ac:dyDescent="0.25">
      <c r="A16" s="80">
        <v>9</v>
      </c>
      <c r="B16" s="76" t="s">
        <v>547</v>
      </c>
      <c r="C16" s="81">
        <v>5000000</v>
      </c>
      <c r="D16" s="81"/>
      <c r="E16" s="81"/>
    </row>
    <row r="17" spans="1:5" x14ac:dyDescent="0.25">
      <c r="A17" s="80">
        <v>10</v>
      </c>
      <c r="B17" s="76" t="s">
        <v>511</v>
      </c>
      <c r="C17" s="81">
        <v>5000000</v>
      </c>
      <c r="D17" s="81"/>
      <c r="E17" s="81"/>
    </row>
    <row r="18" spans="1:5" x14ac:dyDescent="0.25">
      <c r="A18" s="80">
        <v>11</v>
      </c>
      <c r="B18" s="76" t="s">
        <v>512</v>
      </c>
      <c r="C18" s="81">
        <v>5000000</v>
      </c>
      <c r="D18" s="81"/>
      <c r="E18" s="81"/>
    </row>
    <row r="19" spans="1:5" x14ac:dyDescent="0.25">
      <c r="A19" s="80">
        <v>12</v>
      </c>
      <c r="B19" s="76" t="s">
        <v>513</v>
      </c>
      <c r="C19" s="81">
        <v>5000000</v>
      </c>
      <c r="D19" s="81"/>
      <c r="E19" s="81"/>
    </row>
    <row r="20" spans="1:5" x14ac:dyDescent="0.25">
      <c r="A20" s="80">
        <v>13</v>
      </c>
      <c r="B20" s="76" t="s">
        <v>514</v>
      </c>
      <c r="C20" s="81">
        <v>5000000</v>
      </c>
      <c r="D20" s="81"/>
      <c r="E20" s="81"/>
    </row>
    <row r="21" spans="1:5" x14ac:dyDescent="0.25">
      <c r="A21" s="80">
        <v>14</v>
      </c>
      <c r="B21" s="76" t="s">
        <v>507</v>
      </c>
      <c r="C21" s="81">
        <v>5000000</v>
      </c>
      <c r="D21" s="81"/>
      <c r="E21" s="81"/>
    </row>
    <row r="22" spans="1:5" x14ac:dyDescent="0.25">
      <c r="A22" s="80">
        <v>15</v>
      </c>
      <c r="B22" s="76" t="s">
        <v>519</v>
      </c>
      <c r="C22" s="81">
        <v>5000000</v>
      </c>
      <c r="D22" s="81"/>
      <c r="E22" s="81"/>
    </row>
    <row r="23" spans="1:5" x14ac:dyDescent="0.25">
      <c r="A23" s="80">
        <v>16</v>
      </c>
      <c r="B23" s="76" t="s">
        <v>520</v>
      </c>
      <c r="C23" s="81">
        <v>5000000</v>
      </c>
      <c r="D23" s="81"/>
      <c r="E23" s="81"/>
    </row>
    <row r="24" spans="1:5" x14ac:dyDescent="0.25">
      <c r="A24" s="80">
        <v>17</v>
      </c>
      <c r="B24" s="76" t="s">
        <v>521</v>
      </c>
      <c r="C24" s="81">
        <v>5000000</v>
      </c>
      <c r="D24" s="81"/>
      <c r="E24" s="81"/>
    </row>
    <row r="25" spans="1:5" x14ac:dyDescent="0.25">
      <c r="A25" s="80">
        <v>18</v>
      </c>
      <c r="B25" s="76" t="s">
        <v>522</v>
      </c>
      <c r="C25" s="81">
        <v>5000000</v>
      </c>
      <c r="D25" s="81"/>
      <c r="E25" s="81"/>
    </row>
    <row r="26" spans="1:5" x14ac:dyDescent="0.25">
      <c r="A26" s="80">
        <v>19</v>
      </c>
      <c r="B26" s="76" t="s">
        <v>523</v>
      </c>
      <c r="C26" s="81">
        <v>5000000</v>
      </c>
      <c r="D26" s="81"/>
      <c r="E26" s="81"/>
    </row>
    <row r="27" spans="1:5" x14ac:dyDescent="0.25">
      <c r="A27" s="80">
        <v>20</v>
      </c>
      <c r="B27" s="76" t="s">
        <v>524</v>
      </c>
      <c r="C27" s="81">
        <v>5000000</v>
      </c>
      <c r="D27" s="81"/>
      <c r="E27" s="81"/>
    </row>
    <row r="28" spans="1:5" x14ac:dyDescent="0.25">
      <c r="A28" s="80">
        <v>21</v>
      </c>
      <c r="B28" s="76" t="s">
        <v>525</v>
      </c>
      <c r="C28" s="81">
        <v>5000000</v>
      </c>
      <c r="D28" s="81"/>
      <c r="E28" s="81"/>
    </row>
    <row r="29" spans="1:5" x14ac:dyDescent="0.25">
      <c r="A29" s="80">
        <v>22</v>
      </c>
      <c r="B29" s="76" t="s">
        <v>526</v>
      </c>
      <c r="C29" s="81">
        <v>5000000</v>
      </c>
      <c r="D29" s="81"/>
      <c r="E29" s="81"/>
    </row>
    <row r="30" spans="1:5" x14ac:dyDescent="0.25">
      <c r="A30" s="234" t="s">
        <v>558</v>
      </c>
      <c r="B30" s="235"/>
      <c r="C30" s="70">
        <f>SUM(C8:C29)</f>
        <v>110000000</v>
      </c>
      <c r="D30" s="70"/>
      <c r="E30" s="70"/>
    </row>
    <row r="32" spans="1:5" x14ac:dyDescent="0.25">
      <c r="C32" s="236" t="s">
        <v>566</v>
      </c>
      <c r="D32" s="236"/>
      <c r="E32" s="236"/>
    </row>
    <row r="33" spans="2:5" x14ac:dyDescent="0.25">
      <c r="B33" s="31" t="s">
        <v>559</v>
      </c>
      <c r="C33" s="231" t="s">
        <v>560</v>
      </c>
      <c r="D33" s="231"/>
      <c r="E33" s="231"/>
    </row>
    <row r="37" spans="2:5" x14ac:dyDescent="0.25">
      <c r="B37" s="31" t="s">
        <v>568</v>
      </c>
      <c r="C37" s="231" t="s">
        <v>477</v>
      </c>
      <c r="D37" s="231"/>
      <c r="E37" s="231"/>
    </row>
  </sheetData>
  <mergeCells count="6">
    <mergeCell ref="C37:E37"/>
    <mergeCell ref="A4:E4"/>
    <mergeCell ref="A5:E5"/>
    <mergeCell ref="A30:B30"/>
    <mergeCell ref="C32:E32"/>
    <mergeCell ref="C33:E33"/>
  </mergeCells>
  <pageMargins left="0.7" right="0" top="0" bottom="0.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56"/>
  <sheetViews>
    <sheetView topLeftCell="A114" workbookViewId="0">
      <selection activeCell="B125" sqref="B125"/>
    </sheetView>
  </sheetViews>
  <sheetFormatPr defaultColWidth="9.140625" defaultRowHeight="15" x14ac:dyDescent="0.25"/>
  <cols>
    <col min="1" max="1" width="40.42578125" style="28" customWidth="1"/>
    <col min="2" max="16384" width="9.140625" style="28"/>
  </cols>
  <sheetData>
    <row r="2" spans="1:2" s="110" customFormat="1" x14ac:dyDescent="0.25">
      <c r="A2" s="110" t="s">
        <v>585</v>
      </c>
      <c r="B2" s="110">
        <v>0</v>
      </c>
    </row>
    <row r="3" spans="1:2" x14ac:dyDescent="0.25">
      <c r="A3" s="28" t="s">
        <v>586</v>
      </c>
    </row>
    <row r="4" spans="1:2" x14ac:dyDescent="0.25">
      <c r="A4" s="28" t="s">
        <v>441</v>
      </c>
    </row>
    <row r="5" spans="1:2" x14ac:dyDescent="0.25">
      <c r="A5" s="28" t="s">
        <v>442</v>
      </c>
    </row>
    <row r="6" spans="1:2" x14ac:dyDescent="0.25">
      <c r="A6" s="28" t="s">
        <v>443</v>
      </c>
    </row>
    <row r="7" spans="1:2" x14ac:dyDescent="0.25">
      <c r="A7" s="28" t="s">
        <v>587</v>
      </c>
    </row>
    <row r="8" spans="1:2" x14ac:dyDescent="0.25">
      <c r="A8" s="28" t="s">
        <v>588</v>
      </c>
    </row>
    <row r="9" spans="1:2" x14ac:dyDescent="0.25">
      <c r="A9" s="28" t="s">
        <v>589</v>
      </c>
    </row>
    <row r="10" spans="1:2" x14ac:dyDescent="0.25">
      <c r="A10" s="28" t="s">
        <v>590</v>
      </c>
    </row>
    <row r="11" spans="1:2" x14ac:dyDescent="0.25">
      <c r="A11" s="28" t="s">
        <v>591</v>
      </c>
    </row>
    <row r="12" spans="1:2" x14ac:dyDescent="0.25">
      <c r="A12" s="28" t="s">
        <v>592</v>
      </c>
    </row>
    <row r="13" spans="1:2" x14ac:dyDescent="0.25">
      <c r="A13" s="110" t="s">
        <v>593</v>
      </c>
    </row>
    <row r="15" spans="1:2" s="110" customFormat="1" x14ac:dyDescent="0.25">
      <c r="A15" s="110" t="s">
        <v>594</v>
      </c>
    </row>
    <row r="16" spans="1:2" x14ac:dyDescent="0.25">
      <c r="A16" s="28" t="s">
        <v>595</v>
      </c>
    </row>
    <row r="17" spans="1:1" x14ac:dyDescent="0.25">
      <c r="A17" s="28" t="s">
        <v>444</v>
      </c>
    </row>
    <row r="18" spans="1:1" x14ac:dyDescent="0.25">
      <c r="A18" s="28" t="s">
        <v>445</v>
      </c>
    </row>
    <row r="19" spans="1:1" x14ac:dyDescent="0.25">
      <c r="A19" s="28" t="s">
        <v>446</v>
      </c>
    </row>
    <row r="20" spans="1:1" x14ac:dyDescent="0.25">
      <c r="A20" s="28" t="s">
        <v>596</v>
      </c>
    </row>
    <row r="21" spans="1:1" x14ac:dyDescent="0.25">
      <c r="A21" s="28" t="s">
        <v>597</v>
      </c>
    </row>
    <row r="22" spans="1:1" x14ac:dyDescent="0.25">
      <c r="A22" s="28" t="s">
        <v>598</v>
      </c>
    </row>
    <row r="23" spans="1:1" x14ac:dyDescent="0.25">
      <c r="A23" s="28" t="s">
        <v>599</v>
      </c>
    </row>
    <row r="24" spans="1:1" x14ac:dyDescent="0.25">
      <c r="A24" s="28" t="s">
        <v>600</v>
      </c>
    </row>
    <row r="25" spans="1:1" x14ac:dyDescent="0.25">
      <c r="A25" s="28" t="s">
        <v>601</v>
      </c>
    </row>
    <row r="26" spans="1:1" x14ac:dyDescent="0.25">
      <c r="A26" s="110" t="s">
        <v>602</v>
      </c>
    </row>
    <row r="28" spans="1:1" s="110" customFormat="1" x14ac:dyDescent="0.25">
      <c r="A28" s="110" t="s">
        <v>603</v>
      </c>
    </row>
    <row r="29" spans="1:1" x14ac:dyDescent="0.25">
      <c r="A29" s="28" t="s">
        <v>604</v>
      </c>
    </row>
    <row r="30" spans="1:1" x14ac:dyDescent="0.25">
      <c r="A30" s="28" t="s">
        <v>447</v>
      </c>
    </row>
    <row r="31" spans="1:1" x14ac:dyDescent="0.25">
      <c r="A31" s="28" t="s">
        <v>448</v>
      </c>
    </row>
    <row r="32" spans="1:1" x14ac:dyDescent="0.25">
      <c r="A32" s="28" t="s">
        <v>449</v>
      </c>
    </row>
    <row r="33" spans="1:1" x14ac:dyDescent="0.25">
      <c r="A33" s="28" t="s">
        <v>605</v>
      </c>
    </row>
    <row r="34" spans="1:1" x14ac:dyDescent="0.25">
      <c r="A34" s="28" t="s">
        <v>606</v>
      </c>
    </row>
    <row r="35" spans="1:1" x14ac:dyDescent="0.25">
      <c r="A35" s="28" t="s">
        <v>607</v>
      </c>
    </row>
    <row r="36" spans="1:1" x14ac:dyDescent="0.25">
      <c r="A36" s="28" t="s">
        <v>608</v>
      </c>
    </row>
    <row r="37" spans="1:1" x14ac:dyDescent="0.25">
      <c r="A37" s="28" t="s">
        <v>609</v>
      </c>
    </row>
    <row r="38" spans="1:1" x14ac:dyDescent="0.25">
      <c r="A38" s="28" t="s">
        <v>610</v>
      </c>
    </row>
    <row r="39" spans="1:1" x14ac:dyDescent="0.25">
      <c r="A39" s="110" t="s">
        <v>611</v>
      </c>
    </row>
    <row r="41" spans="1:1" s="110" customFormat="1" x14ac:dyDescent="0.25">
      <c r="A41" s="110" t="s">
        <v>612</v>
      </c>
    </row>
    <row r="42" spans="1:1" x14ac:dyDescent="0.25">
      <c r="A42" s="28" t="s">
        <v>613</v>
      </c>
    </row>
    <row r="43" spans="1:1" x14ac:dyDescent="0.25">
      <c r="A43" s="28" t="s">
        <v>450</v>
      </c>
    </row>
    <row r="44" spans="1:1" x14ac:dyDescent="0.25">
      <c r="A44" s="28" t="s">
        <v>451</v>
      </c>
    </row>
    <row r="45" spans="1:1" x14ac:dyDescent="0.25">
      <c r="A45" s="28" t="s">
        <v>452</v>
      </c>
    </row>
    <row r="46" spans="1:1" x14ac:dyDescent="0.25">
      <c r="A46" s="28" t="s">
        <v>614</v>
      </c>
    </row>
    <row r="47" spans="1:1" x14ac:dyDescent="0.25">
      <c r="A47" s="28" t="s">
        <v>615</v>
      </c>
    </row>
    <row r="48" spans="1:1" x14ac:dyDescent="0.25">
      <c r="A48" s="28" t="s">
        <v>616</v>
      </c>
    </row>
    <row r="49" spans="1:1" x14ac:dyDescent="0.25">
      <c r="A49" s="28" t="s">
        <v>617</v>
      </c>
    </row>
    <row r="50" spans="1:1" x14ac:dyDescent="0.25">
      <c r="A50" s="28" t="s">
        <v>618</v>
      </c>
    </row>
    <row r="51" spans="1:1" x14ac:dyDescent="0.25">
      <c r="A51" s="28" t="s">
        <v>619</v>
      </c>
    </row>
    <row r="52" spans="1:1" x14ac:dyDescent="0.25">
      <c r="A52" s="110" t="s">
        <v>620</v>
      </c>
    </row>
    <row r="54" spans="1:1" s="110" customFormat="1" x14ac:dyDescent="0.25">
      <c r="A54" s="110" t="s">
        <v>621</v>
      </c>
    </row>
    <row r="55" spans="1:1" x14ac:dyDescent="0.25">
      <c r="A55" s="28" t="s">
        <v>622</v>
      </c>
    </row>
    <row r="56" spans="1:1" x14ac:dyDescent="0.25">
      <c r="A56" s="28" t="s">
        <v>453</v>
      </c>
    </row>
    <row r="57" spans="1:1" x14ac:dyDescent="0.25">
      <c r="A57" s="28" t="s">
        <v>454</v>
      </c>
    </row>
    <row r="58" spans="1:1" x14ac:dyDescent="0.25">
      <c r="A58" s="28" t="s">
        <v>455</v>
      </c>
    </row>
    <row r="59" spans="1:1" x14ac:dyDescent="0.25">
      <c r="A59" s="28" t="s">
        <v>623</v>
      </c>
    </row>
    <row r="60" spans="1:1" x14ac:dyDescent="0.25">
      <c r="A60" s="28" t="s">
        <v>624</v>
      </c>
    </row>
    <row r="61" spans="1:1" x14ac:dyDescent="0.25">
      <c r="A61" s="28" t="s">
        <v>625</v>
      </c>
    </row>
    <row r="62" spans="1:1" x14ac:dyDescent="0.25">
      <c r="A62" s="28" t="s">
        <v>626</v>
      </c>
    </row>
    <row r="63" spans="1:1" x14ac:dyDescent="0.25">
      <c r="A63" s="28" t="s">
        <v>627</v>
      </c>
    </row>
    <row r="64" spans="1:1" x14ac:dyDescent="0.25">
      <c r="A64" s="28" t="s">
        <v>628</v>
      </c>
    </row>
    <row r="65" spans="1:1" x14ac:dyDescent="0.25">
      <c r="A65" s="110" t="s">
        <v>629</v>
      </c>
    </row>
    <row r="67" spans="1:1" s="110" customFormat="1" x14ac:dyDescent="0.25">
      <c r="A67" s="110" t="s">
        <v>630</v>
      </c>
    </row>
    <row r="68" spans="1:1" x14ac:dyDescent="0.25">
      <c r="A68" s="28" t="s">
        <v>631</v>
      </c>
    </row>
    <row r="69" spans="1:1" x14ac:dyDescent="0.25">
      <c r="A69" s="28" t="s">
        <v>456</v>
      </c>
    </row>
    <row r="70" spans="1:1" x14ac:dyDescent="0.25">
      <c r="A70" s="28" t="s">
        <v>457</v>
      </c>
    </row>
    <row r="71" spans="1:1" x14ac:dyDescent="0.25">
      <c r="A71" s="28" t="s">
        <v>458</v>
      </c>
    </row>
    <row r="72" spans="1:1" x14ac:dyDescent="0.25">
      <c r="A72" s="28" t="s">
        <v>632</v>
      </c>
    </row>
    <row r="73" spans="1:1" x14ac:dyDescent="0.25">
      <c r="A73" s="28" t="s">
        <v>633</v>
      </c>
    </row>
    <row r="74" spans="1:1" x14ac:dyDescent="0.25">
      <c r="A74" s="28" t="s">
        <v>634</v>
      </c>
    </row>
    <row r="75" spans="1:1" x14ac:dyDescent="0.25">
      <c r="A75" s="28" t="s">
        <v>635</v>
      </c>
    </row>
    <row r="76" spans="1:1" x14ac:dyDescent="0.25">
      <c r="A76" s="28" t="s">
        <v>636</v>
      </c>
    </row>
    <row r="77" spans="1:1" x14ac:dyDescent="0.25">
      <c r="A77" s="28" t="s">
        <v>637</v>
      </c>
    </row>
    <row r="78" spans="1:1" x14ac:dyDescent="0.25">
      <c r="A78" s="110" t="s">
        <v>638</v>
      </c>
    </row>
    <row r="80" spans="1:1" s="110" customFormat="1" x14ac:dyDescent="0.25">
      <c r="A80" s="110" t="s">
        <v>639</v>
      </c>
    </row>
    <row r="81" spans="1:1" x14ac:dyDescent="0.25">
      <c r="A81" s="28" t="s">
        <v>640</v>
      </c>
    </row>
    <row r="82" spans="1:1" x14ac:dyDescent="0.25">
      <c r="A82" s="28" t="s">
        <v>459</v>
      </c>
    </row>
    <row r="83" spans="1:1" x14ac:dyDescent="0.25">
      <c r="A83" s="28" t="s">
        <v>460</v>
      </c>
    </row>
    <row r="84" spans="1:1" x14ac:dyDescent="0.25">
      <c r="A84" s="28" t="s">
        <v>461</v>
      </c>
    </row>
    <row r="85" spans="1:1" x14ac:dyDescent="0.25">
      <c r="A85" s="28" t="s">
        <v>641</v>
      </c>
    </row>
    <row r="86" spans="1:1" x14ac:dyDescent="0.25">
      <c r="A86" s="28" t="s">
        <v>642</v>
      </c>
    </row>
    <row r="87" spans="1:1" x14ac:dyDescent="0.25">
      <c r="A87" s="28" t="s">
        <v>643</v>
      </c>
    </row>
    <row r="88" spans="1:1" x14ac:dyDescent="0.25">
      <c r="A88" s="28" t="s">
        <v>644</v>
      </c>
    </row>
    <row r="89" spans="1:1" x14ac:dyDescent="0.25">
      <c r="A89" s="28" t="s">
        <v>645</v>
      </c>
    </row>
    <row r="90" spans="1:1" x14ac:dyDescent="0.25">
      <c r="A90" s="28" t="s">
        <v>646</v>
      </c>
    </row>
    <row r="91" spans="1:1" x14ac:dyDescent="0.25">
      <c r="A91" s="110" t="s">
        <v>647</v>
      </c>
    </row>
    <row r="93" spans="1:1" s="110" customFormat="1" x14ac:dyDescent="0.25">
      <c r="A93" s="110" t="s">
        <v>648</v>
      </c>
    </row>
    <row r="94" spans="1:1" x14ac:dyDescent="0.25">
      <c r="A94" s="28" t="s">
        <v>649</v>
      </c>
    </row>
    <row r="95" spans="1:1" x14ac:dyDescent="0.25">
      <c r="A95" s="28" t="s">
        <v>462</v>
      </c>
    </row>
    <row r="96" spans="1:1" x14ac:dyDescent="0.25">
      <c r="A96" s="28" t="s">
        <v>463</v>
      </c>
    </row>
    <row r="97" spans="1:1" x14ac:dyDescent="0.25">
      <c r="A97" s="28" t="s">
        <v>464</v>
      </c>
    </row>
    <row r="98" spans="1:1" x14ac:dyDescent="0.25">
      <c r="A98" s="28" t="s">
        <v>650</v>
      </c>
    </row>
    <row r="99" spans="1:1" x14ac:dyDescent="0.25">
      <c r="A99" s="28" t="s">
        <v>651</v>
      </c>
    </row>
    <row r="100" spans="1:1" x14ac:dyDescent="0.25">
      <c r="A100" s="28" t="s">
        <v>652</v>
      </c>
    </row>
    <row r="101" spans="1:1" x14ac:dyDescent="0.25">
      <c r="A101" s="28" t="s">
        <v>653</v>
      </c>
    </row>
    <row r="102" spans="1:1" x14ac:dyDescent="0.25">
      <c r="A102" s="28" t="s">
        <v>654</v>
      </c>
    </row>
    <row r="103" spans="1:1" x14ac:dyDescent="0.25">
      <c r="A103" s="28" t="s">
        <v>655</v>
      </c>
    </row>
    <row r="104" spans="1:1" x14ac:dyDescent="0.25">
      <c r="A104" s="110" t="s">
        <v>656</v>
      </c>
    </row>
    <row r="106" spans="1:1" s="110" customFormat="1" x14ac:dyDescent="0.25">
      <c r="A106" s="110" t="s">
        <v>657</v>
      </c>
    </row>
    <row r="107" spans="1:1" x14ac:dyDescent="0.25">
      <c r="A107" s="28" t="s">
        <v>658</v>
      </c>
    </row>
    <row r="108" spans="1:1" x14ac:dyDescent="0.25">
      <c r="A108" s="28" t="s">
        <v>465</v>
      </c>
    </row>
    <row r="109" spans="1:1" x14ac:dyDescent="0.25">
      <c r="A109" s="28" t="s">
        <v>466</v>
      </c>
    </row>
    <row r="110" spans="1:1" x14ac:dyDescent="0.25">
      <c r="A110" s="28" t="s">
        <v>467</v>
      </c>
    </row>
    <row r="111" spans="1:1" x14ac:dyDescent="0.25">
      <c r="A111" s="28" t="s">
        <v>659</v>
      </c>
    </row>
    <row r="112" spans="1:1" x14ac:dyDescent="0.25">
      <c r="A112" s="28" t="s">
        <v>660</v>
      </c>
    </row>
    <row r="113" spans="1:1" x14ac:dyDescent="0.25">
      <c r="A113" s="28" t="s">
        <v>661</v>
      </c>
    </row>
    <row r="114" spans="1:1" x14ac:dyDescent="0.25">
      <c r="A114" s="28" t="s">
        <v>662</v>
      </c>
    </row>
    <row r="115" spans="1:1" x14ac:dyDescent="0.25">
      <c r="A115" s="28" t="s">
        <v>663</v>
      </c>
    </row>
    <row r="116" spans="1:1" x14ac:dyDescent="0.25">
      <c r="A116" s="28" t="s">
        <v>664</v>
      </c>
    </row>
    <row r="117" spans="1:1" x14ac:dyDescent="0.25">
      <c r="A117" s="110" t="s">
        <v>665</v>
      </c>
    </row>
    <row r="119" spans="1:1" s="110" customFormat="1" x14ac:dyDescent="0.25">
      <c r="A119" s="110" t="s">
        <v>666</v>
      </c>
    </row>
    <row r="120" spans="1:1" x14ac:dyDescent="0.25">
      <c r="A120" s="28" t="s">
        <v>667</v>
      </c>
    </row>
    <row r="121" spans="1:1" x14ac:dyDescent="0.25">
      <c r="A121" s="28" t="s">
        <v>468</v>
      </c>
    </row>
    <row r="122" spans="1:1" x14ac:dyDescent="0.25">
      <c r="A122" s="28" t="s">
        <v>469</v>
      </c>
    </row>
    <row r="123" spans="1:1" x14ac:dyDescent="0.25">
      <c r="A123" s="28" t="s">
        <v>470</v>
      </c>
    </row>
    <row r="124" spans="1:1" x14ac:dyDescent="0.25">
      <c r="A124" s="28" t="s">
        <v>668</v>
      </c>
    </row>
    <row r="125" spans="1:1" x14ac:dyDescent="0.25">
      <c r="A125" s="28" t="s">
        <v>669</v>
      </c>
    </row>
    <row r="126" spans="1:1" x14ac:dyDescent="0.25">
      <c r="A126" s="28" t="s">
        <v>670</v>
      </c>
    </row>
    <row r="127" spans="1:1" x14ac:dyDescent="0.25">
      <c r="A127" s="28" t="s">
        <v>671</v>
      </c>
    </row>
    <row r="128" spans="1:1" x14ac:dyDescent="0.25">
      <c r="A128" s="28" t="s">
        <v>672</v>
      </c>
    </row>
    <row r="129" spans="1:1" x14ac:dyDescent="0.25">
      <c r="A129" s="28" t="s">
        <v>673</v>
      </c>
    </row>
    <row r="130" spans="1:1" x14ac:dyDescent="0.25">
      <c r="A130" s="110" t="s">
        <v>674</v>
      </c>
    </row>
    <row r="132" spans="1:1" s="110" customFormat="1" x14ac:dyDescent="0.25">
      <c r="A132" s="110" t="s">
        <v>675</v>
      </c>
    </row>
    <row r="133" spans="1:1" x14ac:dyDescent="0.25">
      <c r="A133" s="28" t="s">
        <v>676</v>
      </c>
    </row>
    <row r="134" spans="1:1" x14ac:dyDescent="0.25">
      <c r="A134" s="28" t="s">
        <v>471</v>
      </c>
    </row>
    <row r="135" spans="1:1" x14ac:dyDescent="0.25">
      <c r="A135" s="28" t="s">
        <v>472</v>
      </c>
    </row>
    <row r="136" spans="1:1" x14ac:dyDescent="0.25">
      <c r="A136" s="28" t="s">
        <v>473</v>
      </c>
    </row>
    <row r="137" spans="1:1" x14ac:dyDescent="0.25">
      <c r="A137" s="28" t="s">
        <v>677</v>
      </c>
    </row>
    <row r="138" spans="1:1" x14ac:dyDescent="0.25">
      <c r="A138" s="28" t="s">
        <v>678</v>
      </c>
    </row>
    <row r="139" spans="1:1" x14ac:dyDescent="0.25">
      <c r="A139" s="28" t="s">
        <v>679</v>
      </c>
    </row>
    <row r="140" spans="1:1" x14ac:dyDescent="0.25">
      <c r="A140" s="28" t="s">
        <v>680</v>
      </c>
    </row>
    <row r="141" spans="1:1" x14ac:dyDescent="0.25">
      <c r="A141" s="28" t="s">
        <v>681</v>
      </c>
    </row>
    <row r="142" spans="1:1" x14ac:dyDescent="0.25">
      <c r="A142" s="28" t="s">
        <v>682</v>
      </c>
    </row>
    <row r="143" spans="1:1" x14ac:dyDescent="0.25">
      <c r="A143" s="110" t="s">
        <v>683</v>
      </c>
    </row>
    <row r="145" spans="1:1" s="110" customFormat="1" x14ac:dyDescent="0.25">
      <c r="A145" s="110" t="s">
        <v>684</v>
      </c>
    </row>
    <row r="146" spans="1:1" x14ac:dyDescent="0.25">
      <c r="A146" s="28" t="s">
        <v>685</v>
      </c>
    </row>
    <row r="147" spans="1:1" x14ac:dyDescent="0.25">
      <c r="A147" s="28" t="s">
        <v>474</v>
      </c>
    </row>
    <row r="148" spans="1:1" x14ac:dyDescent="0.25">
      <c r="A148" s="28" t="s">
        <v>475</v>
      </c>
    </row>
    <row r="149" spans="1:1" x14ac:dyDescent="0.25">
      <c r="A149" s="28" t="s">
        <v>476</v>
      </c>
    </row>
    <row r="150" spans="1:1" x14ac:dyDescent="0.25">
      <c r="A150" s="28" t="s">
        <v>686</v>
      </c>
    </row>
    <row r="151" spans="1:1" x14ac:dyDescent="0.25">
      <c r="A151" s="28" t="s">
        <v>687</v>
      </c>
    </row>
    <row r="152" spans="1:1" x14ac:dyDescent="0.25">
      <c r="A152" s="28" t="s">
        <v>688</v>
      </c>
    </row>
    <row r="153" spans="1:1" x14ac:dyDescent="0.25">
      <c r="A153" s="28" t="s">
        <v>689</v>
      </c>
    </row>
    <row r="154" spans="1:1" x14ac:dyDescent="0.25">
      <c r="A154" s="28" t="s">
        <v>690</v>
      </c>
    </row>
    <row r="155" spans="1:1" x14ac:dyDescent="0.25">
      <c r="A155" s="28" t="s">
        <v>691</v>
      </c>
    </row>
    <row r="156" spans="1:1" x14ac:dyDescent="0.25">
      <c r="A156" s="110" t="s">
        <v>692</v>
      </c>
    </row>
  </sheetData>
  <autoFilter ref="A2:B267"/>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N52"/>
  <sheetViews>
    <sheetView showZeros="0" tabSelected="1" topLeftCell="B1" zoomScaleNormal="100" zoomScaleSheetLayoutView="100" workbookViewId="0">
      <pane xSplit="1" ySplit="4" topLeftCell="C5" activePane="bottomRight" state="frozen"/>
      <selection activeCell="B1" sqref="B1"/>
      <selection pane="topRight" activeCell="C1" sqref="C1"/>
      <selection pane="bottomLeft" activeCell="B10" sqref="B10"/>
      <selection pane="bottomRight" activeCell="B1" sqref="A1:XFD1048576"/>
    </sheetView>
  </sheetViews>
  <sheetFormatPr defaultColWidth="9.140625" defaultRowHeight="15" x14ac:dyDescent="0.25"/>
  <cols>
    <col min="1" max="1" width="9.140625" style="7" hidden="1" customWidth="1"/>
    <col min="2" max="2" width="5.28515625" customWidth="1"/>
    <col min="3" max="3" width="24.140625" customWidth="1"/>
    <col min="4" max="34" width="5.5703125" customWidth="1"/>
    <col min="35" max="35" width="7.7109375" customWidth="1"/>
    <col min="36" max="36" width="9.140625" style="7" customWidth="1"/>
    <col min="37" max="16384" width="9.140625" style="7"/>
  </cols>
  <sheetData>
    <row r="1" spans="1:40" ht="19.5" customHeight="1" x14ac:dyDescent="0.25">
      <c r="B1" s="170"/>
      <c r="C1" s="201" t="s">
        <v>12</v>
      </c>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3">
        <f>DATE(V2,S2,1)</f>
        <v>45139</v>
      </c>
      <c r="AM1" s="203"/>
      <c r="AN1" s="203"/>
    </row>
    <row r="2" spans="1:40" ht="15.75" x14ac:dyDescent="0.25">
      <c r="B2" s="9"/>
      <c r="C2" s="9"/>
      <c r="D2" s="9"/>
      <c r="E2" s="9"/>
      <c r="F2" s="10"/>
      <c r="G2" s="10"/>
      <c r="H2" s="10"/>
      <c r="I2" s="10"/>
      <c r="J2" s="10"/>
      <c r="K2" s="10"/>
      <c r="L2" s="10"/>
      <c r="M2" s="10"/>
      <c r="N2" s="11"/>
      <c r="O2" s="10"/>
      <c r="P2" s="7"/>
      <c r="Q2" s="127" t="s">
        <v>8</v>
      </c>
      <c r="R2" s="128"/>
      <c r="S2" s="129">
        <v>8</v>
      </c>
      <c r="T2" s="127" t="s">
        <v>13</v>
      </c>
      <c r="U2" s="127"/>
      <c r="V2" s="130">
        <v>2023</v>
      </c>
      <c r="W2" s="7"/>
      <c r="X2" s="12"/>
      <c r="Y2" s="13"/>
      <c r="Z2" s="13"/>
      <c r="AA2" s="13"/>
      <c r="AB2" s="13"/>
      <c r="AC2" s="13"/>
      <c r="AD2" s="13"/>
      <c r="AE2" s="13"/>
      <c r="AF2" s="13"/>
      <c r="AG2" s="13"/>
      <c r="AH2" s="13"/>
      <c r="AI2" s="13"/>
    </row>
    <row r="3" spans="1:40" ht="21.75" customHeight="1" x14ac:dyDescent="0.25">
      <c r="B3" s="198" t="s">
        <v>14</v>
      </c>
      <c r="C3" s="199" t="s">
        <v>15</v>
      </c>
      <c r="D3" s="126">
        <f>AL1</f>
        <v>45139</v>
      </c>
      <c r="E3" s="126">
        <f t="shared" ref="E3:T4" si="0">D3+1</f>
        <v>45140</v>
      </c>
      <c r="F3" s="126">
        <f t="shared" si="0"/>
        <v>45141</v>
      </c>
      <c r="G3" s="126">
        <f t="shared" si="0"/>
        <v>45142</v>
      </c>
      <c r="H3" s="126">
        <f t="shared" si="0"/>
        <v>45143</v>
      </c>
      <c r="I3" s="126">
        <f t="shared" si="0"/>
        <v>45144</v>
      </c>
      <c r="J3" s="126">
        <f t="shared" si="0"/>
        <v>45145</v>
      </c>
      <c r="K3" s="126">
        <f t="shared" si="0"/>
        <v>45146</v>
      </c>
      <c r="L3" s="126">
        <f t="shared" si="0"/>
        <v>45147</v>
      </c>
      <c r="M3" s="126">
        <f t="shared" si="0"/>
        <v>45148</v>
      </c>
      <c r="N3" s="126">
        <f t="shared" si="0"/>
        <v>45149</v>
      </c>
      <c r="O3" s="126">
        <f t="shared" si="0"/>
        <v>45150</v>
      </c>
      <c r="P3" s="126">
        <f t="shared" si="0"/>
        <v>45151</v>
      </c>
      <c r="Q3" s="126">
        <f t="shared" si="0"/>
        <v>45152</v>
      </c>
      <c r="R3" s="126">
        <f t="shared" si="0"/>
        <v>45153</v>
      </c>
      <c r="S3" s="126">
        <f t="shared" si="0"/>
        <v>45154</v>
      </c>
      <c r="T3" s="126">
        <f t="shared" si="0"/>
        <v>45155</v>
      </c>
      <c r="U3" s="126">
        <f t="shared" ref="U3:AE4" si="1">T3+1</f>
        <v>45156</v>
      </c>
      <c r="V3" s="126">
        <f t="shared" si="1"/>
        <v>45157</v>
      </c>
      <c r="W3" s="126">
        <f t="shared" si="1"/>
        <v>45158</v>
      </c>
      <c r="X3" s="126">
        <f t="shared" si="1"/>
        <v>45159</v>
      </c>
      <c r="Y3" s="126">
        <f t="shared" si="1"/>
        <v>45160</v>
      </c>
      <c r="Z3" s="126">
        <f t="shared" si="1"/>
        <v>45161</v>
      </c>
      <c r="AA3" s="126">
        <f t="shared" si="1"/>
        <v>45162</v>
      </c>
      <c r="AB3" s="126">
        <f t="shared" si="1"/>
        <v>45163</v>
      </c>
      <c r="AC3" s="126">
        <f t="shared" si="1"/>
        <v>45164</v>
      </c>
      <c r="AD3" s="126">
        <f t="shared" si="1"/>
        <v>45165</v>
      </c>
      <c r="AE3" s="126">
        <f t="shared" si="1"/>
        <v>45166</v>
      </c>
      <c r="AF3" s="126">
        <f t="shared" ref="AF3:AH4" si="2">IF(AE3="","",IF(DAY(AE3+1)=1,"",AE3+1))</f>
        <v>45167</v>
      </c>
      <c r="AG3" s="126">
        <f t="shared" si="2"/>
        <v>45168</v>
      </c>
      <c r="AH3" s="126">
        <f t="shared" si="2"/>
        <v>45169</v>
      </c>
      <c r="AI3" s="200" t="s">
        <v>1783</v>
      </c>
      <c r="AJ3" s="200" t="s">
        <v>720</v>
      </c>
      <c r="AK3" s="200" t="s">
        <v>1787</v>
      </c>
    </row>
    <row r="4" spans="1:40" ht="46.5" customHeight="1" x14ac:dyDescent="0.25">
      <c r="B4" s="198"/>
      <c r="C4" s="199"/>
      <c r="D4" s="132">
        <f>AL1</f>
        <v>45139</v>
      </c>
      <c r="E4" s="133">
        <f t="shared" si="0"/>
        <v>45140</v>
      </c>
      <c r="F4" s="133">
        <f>E4+1</f>
        <v>45141</v>
      </c>
      <c r="G4" s="133">
        <f t="shared" si="0"/>
        <v>45142</v>
      </c>
      <c r="H4" s="133">
        <f t="shared" si="0"/>
        <v>45143</v>
      </c>
      <c r="I4" s="133">
        <f t="shared" si="0"/>
        <v>45144</v>
      </c>
      <c r="J4" s="133">
        <f t="shared" si="0"/>
        <v>45145</v>
      </c>
      <c r="K4" s="133">
        <f t="shared" si="0"/>
        <v>45146</v>
      </c>
      <c r="L4" s="133">
        <f t="shared" si="0"/>
        <v>45147</v>
      </c>
      <c r="M4" s="133">
        <f t="shared" si="0"/>
        <v>45148</v>
      </c>
      <c r="N4" s="133">
        <f t="shared" si="0"/>
        <v>45149</v>
      </c>
      <c r="O4" s="133">
        <f t="shared" si="0"/>
        <v>45150</v>
      </c>
      <c r="P4" s="133">
        <f t="shared" si="0"/>
        <v>45151</v>
      </c>
      <c r="Q4" s="133">
        <f t="shared" si="0"/>
        <v>45152</v>
      </c>
      <c r="R4" s="133">
        <f t="shared" si="0"/>
        <v>45153</v>
      </c>
      <c r="S4" s="133">
        <f t="shared" si="0"/>
        <v>45154</v>
      </c>
      <c r="T4" s="133">
        <f t="shared" si="0"/>
        <v>45155</v>
      </c>
      <c r="U4" s="133">
        <f t="shared" si="1"/>
        <v>45156</v>
      </c>
      <c r="V4" s="133">
        <f t="shared" si="1"/>
        <v>45157</v>
      </c>
      <c r="W4" s="133">
        <f t="shared" si="1"/>
        <v>45158</v>
      </c>
      <c r="X4" s="133">
        <f t="shared" si="1"/>
        <v>45159</v>
      </c>
      <c r="Y4" s="133">
        <f t="shared" si="1"/>
        <v>45160</v>
      </c>
      <c r="Z4" s="133">
        <f t="shared" si="1"/>
        <v>45161</v>
      </c>
      <c r="AA4" s="133">
        <f t="shared" si="1"/>
        <v>45162</v>
      </c>
      <c r="AB4" s="133">
        <f t="shared" si="1"/>
        <v>45163</v>
      </c>
      <c r="AC4" s="133">
        <f t="shared" si="1"/>
        <v>45164</v>
      </c>
      <c r="AD4" s="133">
        <f t="shared" si="1"/>
        <v>45165</v>
      </c>
      <c r="AE4" s="133">
        <f t="shared" si="1"/>
        <v>45166</v>
      </c>
      <c r="AF4" s="133">
        <f t="shared" si="2"/>
        <v>45167</v>
      </c>
      <c r="AG4" s="133">
        <f t="shared" si="2"/>
        <v>45168</v>
      </c>
      <c r="AH4" s="133">
        <f t="shared" si="2"/>
        <v>45169</v>
      </c>
      <c r="AI4" s="200"/>
      <c r="AJ4" s="200"/>
      <c r="AK4" s="200"/>
    </row>
    <row r="5" spans="1:40" ht="20.25" customHeight="1" x14ac:dyDescent="0.25">
      <c r="B5" s="138"/>
      <c r="C5" s="138" t="s">
        <v>719</v>
      </c>
      <c r="D5" s="139"/>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1"/>
      <c r="AJ5" s="125"/>
      <c r="AK5" s="125"/>
    </row>
    <row r="6" spans="1:40" ht="18.75" customHeight="1" x14ac:dyDescent="0.25">
      <c r="A6" s="7" t="s">
        <v>31</v>
      </c>
      <c r="B6" s="134">
        <v>1</v>
      </c>
      <c r="C6" s="147" t="s">
        <v>721</v>
      </c>
      <c r="D6" s="160" t="str">
        <f t="shared" ref="D6:M16" si="3">IF(OR(D$3="",$C6=""),"",IF(WEEKDAY(D$3,2)&gt;6,"CN","x"))</f>
        <v>x</v>
      </c>
      <c r="E6" s="160" t="str">
        <f t="shared" si="3"/>
        <v>x</v>
      </c>
      <c r="F6" s="160" t="str">
        <f t="shared" si="3"/>
        <v>x</v>
      </c>
      <c r="G6" s="160" t="s">
        <v>743</v>
      </c>
      <c r="H6" s="161" t="s">
        <v>1780</v>
      </c>
      <c r="I6" s="160" t="str">
        <f t="shared" si="3"/>
        <v>CN</v>
      </c>
      <c r="J6" s="160" t="str">
        <f t="shared" si="3"/>
        <v>x</v>
      </c>
      <c r="K6" s="160" t="str">
        <f t="shared" si="3"/>
        <v>x</v>
      </c>
      <c r="L6" s="160" t="str">
        <f t="shared" si="3"/>
        <v>x</v>
      </c>
      <c r="M6" s="160" t="str">
        <f t="shared" si="3"/>
        <v>x</v>
      </c>
      <c r="N6" s="160" t="str">
        <f t="shared" ref="N6:W7" si="4">IF(OR(N$3="",$C6=""),"",IF(WEEKDAY(N$3,2)&gt;6,"CN","x"))</f>
        <v>x</v>
      </c>
      <c r="O6" s="160" t="str">
        <f t="shared" si="4"/>
        <v>x</v>
      </c>
      <c r="P6" s="160" t="str">
        <f t="shared" si="4"/>
        <v>CN</v>
      </c>
      <c r="Q6" s="160" t="str">
        <f t="shared" si="4"/>
        <v>x</v>
      </c>
      <c r="R6" s="160" t="str">
        <f t="shared" si="4"/>
        <v>x</v>
      </c>
      <c r="S6" s="160" t="str">
        <f t="shared" si="4"/>
        <v>x</v>
      </c>
      <c r="T6" s="160" t="str">
        <f t="shared" si="4"/>
        <v>x</v>
      </c>
      <c r="U6" s="160" t="str">
        <f t="shared" si="4"/>
        <v>x</v>
      </c>
      <c r="V6" s="160" t="str">
        <f t="shared" si="4"/>
        <v>x</v>
      </c>
      <c r="W6" s="160" t="str">
        <f t="shared" si="4"/>
        <v>CN</v>
      </c>
      <c r="X6" s="160" t="str">
        <f t="shared" ref="X6:AH16" si="5">IF(OR(X$3="",$C6=""),"",IF(WEEKDAY(X$3,2)&gt;6,"CN","x"))</f>
        <v>x</v>
      </c>
      <c r="Y6" s="160" t="str">
        <f t="shared" si="5"/>
        <v>x</v>
      </c>
      <c r="Z6" s="160" t="str">
        <f t="shared" si="5"/>
        <v>x</v>
      </c>
      <c r="AA6" s="160" t="str">
        <f t="shared" si="5"/>
        <v>x</v>
      </c>
      <c r="AB6" s="160" t="str">
        <f t="shared" si="5"/>
        <v>x</v>
      </c>
      <c r="AC6" s="160" t="str">
        <f t="shared" si="5"/>
        <v>x</v>
      </c>
      <c r="AD6" s="160" t="str">
        <f t="shared" si="5"/>
        <v>CN</v>
      </c>
      <c r="AE6" s="160" t="str">
        <f t="shared" si="5"/>
        <v>x</v>
      </c>
      <c r="AF6" s="160" t="str">
        <f t="shared" si="5"/>
        <v>x</v>
      </c>
      <c r="AG6" s="160" t="str">
        <f t="shared" si="5"/>
        <v>x</v>
      </c>
      <c r="AH6" s="160" t="str">
        <f t="shared" si="5"/>
        <v>x</v>
      </c>
      <c r="AI6" s="157">
        <f t="shared" ref="AI6:AI7" si="6">IF(C6="","",COUNTIF(D6:AH6,"x")+COUNTIF(D6:AH6,"L")+COUNTIF(D6:AH6,"P"))</f>
        <v>27</v>
      </c>
      <c r="AJ6" s="137">
        <f>+VLOOKUP(C6,'Chi tiết '!E$728:G$751,3,0)</f>
        <v>1588</v>
      </c>
      <c r="AK6" s="137"/>
    </row>
    <row r="7" spans="1:40" ht="18.75" customHeight="1" x14ac:dyDescent="0.25">
      <c r="A7" s="7" t="s">
        <v>32</v>
      </c>
      <c r="B7" s="134">
        <v>2</v>
      </c>
      <c r="C7" s="147" t="s">
        <v>723</v>
      </c>
      <c r="D7" s="160" t="str">
        <f t="shared" si="3"/>
        <v>x</v>
      </c>
      <c r="E7" s="160" t="str">
        <f t="shared" si="3"/>
        <v>x</v>
      </c>
      <c r="F7" s="160" t="str">
        <f t="shared" si="3"/>
        <v>x</v>
      </c>
      <c r="G7" s="160" t="str">
        <f t="shared" si="3"/>
        <v>x</v>
      </c>
      <c r="H7" s="160" t="str">
        <f t="shared" si="3"/>
        <v>x</v>
      </c>
      <c r="I7" s="160" t="str">
        <f t="shared" si="3"/>
        <v>CN</v>
      </c>
      <c r="J7" s="160" t="str">
        <f t="shared" si="3"/>
        <v>x</v>
      </c>
      <c r="K7" s="160" t="str">
        <f t="shared" si="3"/>
        <v>x</v>
      </c>
      <c r="L7" s="160" t="str">
        <f t="shared" si="3"/>
        <v>x</v>
      </c>
      <c r="M7" s="160" t="str">
        <f t="shared" si="3"/>
        <v>x</v>
      </c>
      <c r="N7" s="160" t="str">
        <f t="shared" si="4"/>
        <v>x</v>
      </c>
      <c r="O7" s="160" t="str">
        <f t="shared" si="4"/>
        <v>x</v>
      </c>
      <c r="P7" s="160" t="str">
        <f t="shared" si="4"/>
        <v>CN</v>
      </c>
      <c r="Q7" s="160" t="str">
        <f t="shared" si="4"/>
        <v>x</v>
      </c>
      <c r="R7" s="160" t="str">
        <f t="shared" si="4"/>
        <v>x</v>
      </c>
      <c r="S7" s="160" t="str">
        <f t="shared" si="4"/>
        <v>x</v>
      </c>
      <c r="T7" s="160" t="str">
        <f t="shared" si="4"/>
        <v>x</v>
      </c>
      <c r="U7" s="160" t="str">
        <f t="shared" si="4"/>
        <v>x</v>
      </c>
      <c r="V7" s="160" t="str">
        <f t="shared" si="4"/>
        <v>x</v>
      </c>
      <c r="W7" s="160" t="str">
        <f t="shared" si="4"/>
        <v>CN</v>
      </c>
      <c r="X7" s="160" t="str">
        <f t="shared" si="5"/>
        <v>x</v>
      </c>
      <c r="Y7" s="160" t="str">
        <f t="shared" si="5"/>
        <v>x</v>
      </c>
      <c r="Z7" s="160" t="str">
        <f t="shared" si="5"/>
        <v>x</v>
      </c>
      <c r="AA7" s="160" t="str">
        <f t="shared" si="5"/>
        <v>x</v>
      </c>
      <c r="AB7" s="160" t="str">
        <f t="shared" si="5"/>
        <v>x</v>
      </c>
      <c r="AC7" s="160" t="str">
        <f t="shared" si="5"/>
        <v>x</v>
      </c>
      <c r="AD7" s="160" t="str">
        <f t="shared" si="5"/>
        <v>CN</v>
      </c>
      <c r="AE7" s="160" t="str">
        <f t="shared" si="5"/>
        <v>x</v>
      </c>
      <c r="AF7" s="160" t="str">
        <f t="shared" si="5"/>
        <v>x</v>
      </c>
      <c r="AG7" s="160" t="str">
        <f t="shared" si="5"/>
        <v>x</v>
      </c>
      <c r="AH7" s="160" t="str">
        <f t="shared" si="5"/>
        <v>x</v>
      </c>
      <c r="AI7" s="157">
        <f t="shared" si="6"/>
        <v>27</v>
      </c>
      <c r="AJ7" s="137">
        <f>+VLOOKUP(C7,'Chi tiết '!E$728:G$751,3,0)</f>
        <v>0</v>
      </c>
      <c r="AK7" s="137">
        <v>6</v>
      </c>
    </row>
    <row r="8" spans="1:40" ht="18.75" customHeight="1" x14ac:dyDescent="0.25">
      <c r="A8" s="7" t="s">
        <v>33</v>
      </c>
      <c r="B8" s="134">
        <v>3</v>
      </c>
      <c r="C8" s="123" t="s">
        <v>724</v>
      </c>
      <c r="D8" s="160" t="str">
        <f t="shared" si="3"/>
        <v>x</v>
      </c>
      <c r="E8" s="160" t="str">
        <f t="shared" si="3"/>
        <v>x</v>
      </c>
      <c r="F8" s="160" t="str">
        <f t="shared" si="3"/>
        <v>x</v>
      </c>
      <c r="G8" s="162" t="s">
        <v>1779</v>
      </c>
      <c r="H8" s="160" t="str">
        <f t="shared" si="3"/>
        <v>x</v>
      </c>
      <c r="I8" s="160" t="str">
        <f t="shared" si="3"/>
        <v>CN</v>
      </c>
      <c r="J8" s="160" t="str">
        <f t="shared" si="3"/>
        <v>x</v>
      </c>
      <c r="K8" s="160" t="str">
        <f t="shared" si="3"/>
        <v>x</v>
      </c>
      <c r="L8" s="160" t="str">
        <f t="shared" si="3"/>
        <v>x</v>
      </c>
      <c r="M8" s="160" t="str">
        <f t="shared" si="3"/>
        <v>x</v>
      </c>
      <c r="N8" s="160" t="str">
        <f>IF(OR(N$3="",$C8=""),"",IF(WEEKDAY(N$3,2)&gt;6,"CN","x"))</f>
        <v>x</v>
      </c>
      <c r="O8" s="161" t="s">
        <v>1780</v>
      </c>
      <c r="P8" s="160" t="str">
        <f t="shared" ref="P8:P16" si="7">IF(OR(P$3="",$C8=""),"",IF(WEEKDAY(P$3,2)&gt;6,"CN","x"))</f>
        <v>CN</v>
      </c>
      <c r="Q8" s="160" t="s">
        <v>743</v>
      </c>
      <c r="R8" s="162" t="s">
        <v>1779</v>
      </c>
      <c r="S8" s="160" t="str">
        <f t="shared" ref="S8:W16" si="8">IF(OR(S$3="",$C8=""),"",IF(WEEKDAY(S$3,2)&gt;6,"CN","x"))</f>
        <v>x</v>
      </c>
      <c r="T8" s="160" t="str">
        <f t="shared" si="8"/>
        <v>x</v>
      </c>
      <c r="U8" s="160" t="str">
        <f t="shared" si="8"/>
        <v>x</v>
      </c>
      <c r="V8" s="160" t="str">
        <f t="shared" si="8"/>
        <v>x</v>
      </c>
      <c r="W8" s="160" t="str">
        <f t="shared" si="8"/>
        <v>CN</v>
      </c>
      <c r="X8" s="160" t="str">
        <f t="shared" si="5"/>
        <v>x</v>
      </c>
      <c r="Y8" s="160" t="str">
        <f t="shared" si="5"/>
        <v>x</v>
      </c>
      <c r="Z8" s="160" t="str">
        <f t="shared" si="5"/>
        <v>x</v>
      </c>
      <c r="AA8" s="160" t="str">
        <f t="shared" si="5"/>
        <v>x</v>
      </c>
      <c r="AB8" s="160" t="str">
        <f t="shared" si="5"/>
        <v>x</v>
      </c>
      <c r="AC8" s="160" t="str">
        <f t="shared" si="5"/>
        <v>x</v>
      </c>
      <c r="AD8" s="160" t="str">
        <f t="shared" si="5"/>
        <v>CN</v>
      </c>
      <c r="AE8" s="160" t="str">
        <f t="shared" si="5"/>
        <v>x</v>
      </c>
      <c r="AF8" s="162" t="s">
        <v>1779</v>
      </c>
      <c r="AG8" s="160" t="str">
        <f t="shared" si="5"/>
        <v>x</v>
      </c>
      <c r="AH8" s="160" t="str">
        <f t="shared" si="5"/>
        <v>x</v>
      </c>
      <c r="AI8" s="157">
        <f>IF(C8="","",COUNTIF(D8:AH8,"x")+COUNTIF(D8:AH8,"L")+COUNTIF(D8:AH8,"P"))</f>
        <v>24</v>
      </c>
      <c r="AJ8" s="137">
        <f>+VLOOKUP(C8,'Chi tiết '!E$728:G$751,3,0)</f>
        <v>0</v>
      </c>
      <c r="AK8" s="137">
        <v>1</v>
      </c>
    </row>
    <row r="9" spans="1:40" ht="18.75" customHeight="1" x14ac:dyDescent="0.25">
      <c r="A9" s="7" t="s">
        <v>34</v>
      </c>
      <c r="B9" s="134">
        <v>4</v>
      </c>
      <c r="C9" s="147" t="s">
        <v>727</v>
      </c>
      <c r="D9" s="160" t="str">
        <f t="shared" si="3"/>
        <v>x</v>
      </c>
      <c r="E9" s="160" t="s">
        <v>743</v>
      </c>
      <c r="F9" s="160" t="str">
        <f t="shared" si="3"/>
        <v>x</v>
      </c>
      <c r="G9" s="160" t="str">
        <f t="shared" si="3"/>
        <v>x</v>
      </c>
      <c r="H9" s="160" t="str">
        <f t="shared" si="3"/>
        <v>x</v>
      </c>
      <c r="I9" s="160" t="str">
        <f t="shared" si="3"/>
        <v>CN</v>
      </c>
      <c r="J9" s="160" t="str">
        <f t="shared" si="3"/>
        <v>x</v>
      </c>
      <c r="K9" s="160" t="str">
        <f t="shared" si="3"/>
        <v>x</v>
      </c>
      <c r="L9" s="160" t="str">
        <f t="shared" si="3"/>
        <v>x</v>
      </c>
      <c r="M9" s="160" t="str">
        <f t="shared" si="3"/>
        <v>x</v>
      </c>
      <c r="N9" s="160" t="str">
        <f>IF(OR(N$3="",$C9=""),"",IF(WEEKDAY(N$3,2)&gt;6,"CN","x"))</f>
        <v>x</v>
      </c>
      <c r="O9" s="160" t="str">
        <f t="shared" ref="O9:O16" si="9">IF(OR(O$3="",$C9=""),"",IF(WEEKDAY(O$3,2)&gt;6,"CN","x"))</f>
        <v>x</v>
      </c>
      <c r="P9" s="160" t="str">
        <f t="shared" si="7"/>
        <v>CN</v>
      </c>
      <c r="Q9" s="160" t="str">
        <f t="shared" ref="Q9:R16" si="10">IF(OR(Q$3="",$C9=""),"",IF(WEEKDAY(Q$3,2)&gt;6,"CN","x"))</f>
        <v>x</v>
      </c>
      <c r="R9" s="160" t="str">
        <f t="shared" si="10"/>
        <v>x</v>
      </c>
      <c r="S9" s="160" t="str">
        <f t="shared" si="8"/>
        <v>x</v>
      </c>
      <c r="T9" s="160" t="str">
        <f t="shared" si="8"/>
        <v>x</v>
      </c>
      <c r="U9" s="160" t="str">
        <f t="shared" si="8"/>
        <v>x</v>
      </c>
      <c r="V9" s="160" t="str">
        <f t="shared" si="8"/>
        <v>x</v>
      </c>
      <c r="W9" s="160" t="str">
        <f t="shared" si="8"/>
        <v>CN</v>
      </c>
      <c r="X9" s="160" t="str">
        <f t="shared" si="5"/>
        <v>x</v>
      </c>
      <c r="Y9" s="160" t="s">
        <v>743</v>
      </c>
      <c r="Z9" s="161" t="s">
        <v>1780</v>
      </c>
      <c r="AA9" s="160" t="str">
        <f t="shared" si="5"/>
        <v>x</v>
      </c>
      <c r="AB9" s="160" t="str">
        <f t="shared" si="5"/>
        <v>x</v>
      </c>
      <c r="AC9" s="160" t="str">
        <f t="shared" si="5"/>
        <v>x</v>
      </c>
      <c r="AD9" s="160" t="str">
        <f t="shared" si="5"/>
        <v>CN</v>
      </c>
      <c r="AE9" s="160" t="str">
        <f t="shared" si="5"/>
        <v>x</v>
      </c>
      <c r="AF9" s="160" t="str">
        <f t="shared" si="5"/>
        <v>x</v>
      </c>
      <c r="AG9" s="160" t="str">
        <f t="shared" si="5"/>
        <v>x</v>
      </c>
      <c r="AH9" s="160" t="str">
        <f t="shared" si="5"/>
        <v>x</v>
      </c>
      <c r="AI9" s="157">
        <f t="shared" ref="AI9:AI31" si="11">IF(C9="","",COUNTIF(D9:AH9,"x")+COUNTIF(D9:AH9,"L")+COUNTIF(D9:AH9,"P"))</f>
        <v>27</v>
      </c>
      <c r="AJ9" s="137">
        <f>+VLOOKUP(C9,'Chi tiết '!E$728:G$751,3,0)</f>
        <v>0</v>
      </c>
      <c r="AK9" s="137">
        <v>2</v>
      </c>
    </row>
    <row r="10" spans="1:40" ht="18.75" customHeight="1" x14ac:dyDescent="0.25">
      <c r="A10" s="7" t="s">
        <v>35</v>
      </c>
      <c r="B10" s="134">
        <v>5</v>
      </c>
      <c r="C10" s="123" t="s">
        <v>725</v>
      </c>
      <c r="D10" s="160" t="str">
        <f t="shared" si="3"/>
        <v>x</v>
      </c>
      <c r="E10" s="160" t="str">
        <f t="shared" si="3"/>
        <v>x</v>
      </c>
      <c r="F10" s="160" t="str">
        <f t="shared" si="3"/>
        <v>x</v>
      </c>
      <c r="G10" s="160" t="str">
        <f t="shared" si="3"/>
        <v>x</v>
      </c>
      <c r="H10" s="160" t="str">
        <f t="shared" si="3"/>
        <v>x</v>
      </c>
      <c r="I10" s="160" t="str">
        <f t="shared" si="3"/>
        <v>CN</v>
      </c>
      <c r="J10" s="160" t="str">
        <f t="shared" si="3"/>
        <v>x</v>
      </c>
      <c r="K10" s="160" t="str">
        <f t="shared" si="3"/>
        <v>x</v>
      </c>
      <c r="L10" s="160" t="str">
        <f t="shared" si="3"/>
        <v>x</v>
      </c>
      <c r="M10" s="160" t="str">
        <f t="shared" si="3"/>
        <v>x</v>
      </c>
      <c r="N10" s="160" t="str">
        <f>IF(OR(N$3="",$C10=""),"",IF(WEEKDAY(N$3,2)&gt;6,"CN","x"))</f>
        <v>x</v>
      </c>
      <c r="O10" s="160" t="str">
        <f t="shared" si="9"/>
        <v>x</v>
      </c>
      <c r="P10" s="160" t="str">
        <f t="shared" si="7"/>
        <v>CN</v>
      </c>
      <c r="Q10" s="160" t="str">
        <f t="shared" si="10"/>
        <v>x</v>
      </c>
      <c r="R10" s="160" t="str">
        <f t="shared" si="10"/>
        <v>x</v>
      </c>
      <c r="S10" s="160" t="str">
        <f t="shared" si="8"/>
        <v>x</v>
      </c>
      <c r="T10" s="160" t="str">
        <f t="shared" si="8"/>
        <v>x</v>
      </c>
      <c r="U10" s="160" t="str">
        <f t="shared" si="8"/>
        <v>x</v>
      </c>
      <c r="V10" s="160" t="str">
        <f t="shared" si="8"/>
        <v>x</v>
      </c>
      <c r="W10" s="160" t="str">
        <f t="shared" si="8"/>
        <v>CN</v>
      </c>
      <c r="X10" s="160" t="str">
        <f t="shared" si="5"/>
        <v>x</v>
      </c>
      <c r="Y10" s="160" t="str">
        <f t="shared" si="5"/>
        <v>x</v>
      </c>
      <c r="Z10" s="160" t="str">
        <f t="shared" si="5"/>
        <v>x</v>
      </c>
      <c r="AA10" s="160" t="str">
        <f t="shared" si="5"/>
        <v>x</v>
      </c>
      <c r="AB10" s="160" t="str">
        <f t="shared" si="5"/>
        <v>x</v>
      </c>
      <c r="AC10" s="160" t="str">
        <f t="shared" si="5"/>
        <v>x</v>
      </c>
      <c r="AD10" s="160" t="str">
        <f t="shared" si="5"/>
        <v>CN</v>
      </c>
      <c r="AE10" s="160" t="str">
        <f t="shared" si="5"/>
        <v>x</v>
      </c>
      <c r="AF10" s="160" t="str">
        <f t="shared" si="5"/>
        <v>x</v>
      </c>
      <c r="AG10" s="160" t="str">
        <f t="shared" si="5"/>
        <v>x</v>
      </c>
      <c r="AH10" s="160" t="str">
        <f t="shared" si="5"/>
        <v>x</v>
      </c>
      <c r="AI10" s="157">
        <f t="shared" si="11"/>
        <v>27</v>
      </c>
      <c r="AJ10" s="137">
        <f>+VLOOKUP(C10,'Chi tiết '!E$728:G$751,3,0)</f>
        <v>0</v>
      </c>
      <c r="AK10" s="137">
        <v>4</v>
      </c>
    </row>
    <row r="11" spans="1:40" ht="18.75" customHeight="1" x14ac:dyDescent="0.25">
      <c r="A11" s="7" t="s">
        <v>36</v>
      </c>
      <c r="B11" s="134">
        <v>6</v>
      </c>
      <c r="C11" s="124" t="s">
        <v>726</v>
      </c>
      <c r="D11" s="162" t="s">
        <v>1779</v>
      </c>
      <c r="E11" s="160" t="str">
        <f t="shared" si="3"/>
        <v>x</v>
      </c>
      <c r="F11" s="160" t="str">
        <f t="shared" si="3"/>
        <v>x</v>
      </c>
      <c r="G11" s="160" t="str">
        <f t="shared" si="3"/>
        <v>x</v>
      </c>
      <c r="H11" s="160" t="str">
        <f t="shared" si="3"/>
        <v>x</v>
      </c>
      <c r="I11" s="160" t="str">
        <f t="shared" si="3"/>
        <v>CN</v>
      </c>
      <c r="J11" s="160" t="str">
        <f t="shared" si="3"/>
        <v>x</v>
      </c>
      <c r="K11" s="160" t="str">
        <f t="shared" si="3"/>
        <v>x</v>
      </c>
      <c r="L11" s="160" t="str">
        <f t="shared" si="3"/>
        <v>x</v>
      </c>
      <c r="M11" s="160" t="str">
        <f t="shared" si="3"/>
        <v>x</v>
      </c>
      <c r="N11" s="160" t="str">
        <f>IF(OR(N$3="",$C11=""),"",IF(WEEKDAY(N$3,2)&gt;6,"CN","x"))</f>
        <v>x</v>
      </c>
      <c r="O11" s="160" t="str">
        <f t="shared" si="9"/>
        <v>x</v>
      </c>
      <c r="P11" s="160" t="str">
        <f t="shared" si="7"/>
        <v>CN</v>
      </c>
      <c r="Q11" s="160" t="str">
        <f t="shared" si="10"/>
        <v>x</v>
      </c>
      <c r="R11" s="160" t="str">
        <f t="shared" si="10"/>
        <v>x</v>
      </c>
      <c r="S11" s="160" t="str">
        <f t="shared" si="8"/>
        <v>x</v>
      </c>
      <c r="T11" s="160" t="str">
        <f t="shared" si="8"/>
        <v>x</v>
      </c>
      <c r="U11" s="160" t="str">
        <f t="shared" si="8"/>
        <v>x</v>
      </c>
      <c r="V11" s="160" t="str">
        <f t="shared" si="8"/>
        <v>x</v>
      </c>
      <c r="W11" s="160" t="str">
        <f t="shared" si="8"/>
        <v>CN</v>
      </c>
      <c r="X11" s="160" t="str">
        <f t="shared" si="5"/>
        <v>x</v>
      </c>
      <c r="Y11" s="160" t="str">
        <f t="shared" si="5"/>
        <v>x</v>
      </c>
      <c r="Z11" s="160" t="str">
        <f t="shared" si="5"/>
        <v>x</v>
      </c>
      <c r="AA11" s="160" t="str">
        <f t="shared" si="5"/>
        <v>x</v>
      </c>
      <c r="AB11" s="160" t="str">
        <f t="shared" si="5"/>
        <v>x</v>
      </c>
      <c r="AC11" s="160" t="str">
        <f t="shared" si="5"/>
        <v>x</v>
      </c>
      <c r="AD11" s="160" t="str">
        <f t="shared" si="5"/>
        <v>CN</v>
      </c>
      <c r="AE11" s="160" t="str">
        <f t="shared" si="5"/>
        <v>x</v>
      </c>
      <c r="AF11" s="160" t="str">
        <f t="shared" si="5"/>
        <v>x</v>
      </c>
      <c r="AG11" s="160" t="str">
        <f t="shared" si="5"/>
        <v>x</v>
      </c>
      <c r="AH11" s="160" t="str">
        <f t="shared" si="5"/>
        <v>x</v>
      </c>
      <c r="AI11" s="157">
        <f t="shared" si="11"/>
        <v>26</v>
      </c>
      <c r="AJ11" s="137">
        <f>+VLOOKUP(C11,'Chi tiết '!E$728:G$751,3,0)</f>
        <v>0</v>
      </c>
      <c r="AK11" s="137">
        <v>3</v>
      </c>
    </row>
    <row r="12" spans="1:40" ht="18.75" customHeight="1" x14ac:dyDescent="0.25">
      <c r="A12" s="7" t="s">
        <v>37</v>
      </c>
      <c r="B12" s="134">
        <v>7</v>
      </c>
      <c r="C12" s="147" t="s">
        <v>728</v>
      </c>
      <c r="D12" s="160" t="str">
        <f t="shared" si="3"/>
        <v>x</v>
      </c>
      <c r="E12" s="160" t="str">
        <f t="shared" si="3"/>
        <v>x</v>
      </c>
      <c r="F12" s="160" t="str">
        <f t="shared" si="3"/>
        <v>x</v>
      </c>
      <c r="G12" s="160" t="str">
        <f t="shared" si="3"/>
        <v>x</v>
      </c>
      <c r="H12" s="160" t="str">
        <f t="shared" si="3"/>
        <v>x</v>
      </c>
      <c r="I12" s="160" t="str">
        <f t="shared" si="3"/>
        <v>CN</v>
      </c>
      <c r="J12" s="160" t="str">
        <f t="shared" si="3"/>
        <v>x</v>
      </c>
      <c r="K12" s="160" t="str">
        <f t="shared" si="3"/>
        <v>x</v>
      </c>
      <c r="L12" s="160" t="str">
        <f t="shared" si="3"/>
        <v>x</v>
      </c>
      <c r="M12" s="160" t="str">
        <f t="shared" si="3"/>
        <v>x</v>
      </c>
      <c r="N12" s="161" t="s">
        <v>1780</v>
      </c>
      <c r="O12" s="160" t="str">
        <f t="shared" si="9"/>
        <v>x</v>
      </c>
      <c r="P12" s="160" t="str">
        <f t="shared" si="7"/>
        <v>CN</v>
      </c>
      <c r="Q12" s="160" t="str">
        <f t="shared" si="10"/>
        <v>x</v>
      </c>
      <c r="R12" s="160" t="str">
        <f t="shared" si="10"/>
        <v>x</v>
      </c>
      <c r="S12" s="160" t="str">
        <f t="shared" si="8"/>
        <v>x</v>
      </c>
      <c r="T12" s="160" t="str">
        <f t="shared" si="8"/>
        <v>x</v>
      </c>
      <c r="U12" s="160" t="str">
        <f t="shared" si="8"/>
        <v>x</v>
      </c>
      <c r="V12" s="160" t="str">
        <f t="shared" si="8"/>
        <v>x</v>
      </c>
      <c r="W12" s="160" t="str">
        <f t="shared" si="8"/>
        <v>CN</v>
      </c>
      <c r="X12" s="160" t="str">
        <f t="shared" si="5"/>
        <v>x</v>
      </c>
      <c r="Y12" s="160" t="str">
        <f t="shared" si="5"/>
        <v>x</v>
      </c>
      <c r="Z12" s="160" t="str">
        <f t="shared" si="5"/>
        <v>x</v>
      </c>
      <c r="AA12" s="160" t="str">
        <f t="shared" si="5"/>
        <v>x</v>
      </c>
      <c r="AB12" s="160" t="str">
        <f t="shared" si="5"/>
        <v>x</v>
      </c>
      <c r="AC12" s="160" t="str">
        <f t="shared" si="5"/>
        <v>x</v>
      </c>
      <c r="AD12" s="160" t="str">
        <f t="shared" si="5"/>
        <v>CN</v>
      </c>
      <c r="AE12" s="160" t="str">
        <f t="shared" si="5"/>
        <v>x</v>
      </c>
      <c r="AF12" s="160" t="str">
        <f t="shared" si="5"/>
        <v>x</v>
      </c>
      <c r="AG12" s="160" t="str">
        <f t="shared" si="5"/>
        <v>x</v>
      </c>
      <c r="AH12" s="160" t="str">
        <f t="shared" si="5"/>
        <v>x</v>
      </c>
      <c r="AI12" s="157">
        <f t="shared" si="11"/>
        <v>27</v>
      </c>
      <c r="AJ12" s="137">
        <f>+VLOOKUP(C12,'Chi tiết '!E$728:G$751,3,0)</f>
        <v>0</v>
      </c>
      <c r="AK12" s="137"/>
    </row>
    <row r="13" spans="1:40" ht="18.75" customHeight="1" x14ac:dyDescent="0.25">
      <c r="A13" s="7" t="s">
        <v>38</v>
      </c>
      <c r="B13" s="134">
        <v>8</v>
      </c>
      <c r="C13" s="147" t="s">
        <v>729</v>
      </c>
      <c r="D13" s="160" t="str">
        <f t="shared" si="3"/>
        <v>x</v>
      </c>
      <c r="E13" s="161" t="s">
        <v>1780</v>
      </c>
      <c r="F13" s="160" t="str">
        <f t="shared" si="3"/>
        <v>x</v>
      </c>
      <c r="G13" s="160" t="str">
        <f t="shared" si="3"/>
        <v>x</v>
      </c>
      <c r="H13" s="160" t="str">
        <f t="shared" si="3"/>
        <v>x</v>
      </c>
      <c r="I13" s="160" t="str">
        <f t="shared" si="3"/>
        <v>CN</v>
      </c>
      <c r="J13" s="160" t="str">
        <f t="shared" si="3"/>
        <v>x</v>
      </c>
      <c r="K13" s="160" t="str">
        <f t="shared" si="3"/>
        <v>x</v>
      </c>
      <c r="L13" s="160" t="str">
        <f t="shared" si="3"/>
        <v>x</v>
      </c>
      <c r="M13" s="160" t="str">
        <f t="shared" si="3"/>
        <v>x</v>
      </c>
      <c r="N13" s="160" t="str">
        <f>IF(OR(N$3="",$C13=""),"",IF(WEEKDAY(N$3,2)&gt;6,"CN","x"))</f>
        <v>x</v>
      </c>
      <c r="O13" s="160" t="str">
        <f t="shared" si="9"/>
        <v>x</v>
      </c>
      <c r="P13" s="160" t="str">
        <f t="shared" si="7"/>
        <v>CN</v>
      </c>
      <c r="Q13" s="160" t="str">
        <f t="shared" si="10"/>
        <v>x</v>
      </c>
      <c r="R13" s="160" t="str">
        <f t="shared" si="10"/>
        <v>x</v>
      </c>
      <c r="S13" s="160" t="str">
        <f t="shared" si="8"/>
        <v>x</v>
      </c>
      <c r="T13" s="160" t="str">
        <f t="shared" si="8"/>
        <v>x</v>
      </c>
      <c r="U13" s="160" t="str">
        <f t="shared" si="8"/>
        <v>x</v>
      </c>
      <c r="V13" s="160" t="str">
        <f t="shared" si="8"/>
        <v>x</v>
      </c>
      <c r="W13" s="160" t="str">
        <f t="shared" si="8"/>
        <v>CN</v>
      </c>
      <c r="X13" s="160" t="str">
        <f t="shared" si="5"/>
        <v>x</v>
      </c>
      <c r="Y13" s="160" t="str">
        <f t="shared" si="5"/>
        <v>x</v>
      </c>
      <c r="Z13" s="160" t="str">
        <f t="shared" si="5"/>
        <v>x</v>
      </c>
      <c r="AA13" s="160" t="str">
        <f t="shared" si="5"/>
        <v>x</v>
      </c>
      <c r="AB13" s="160" t="str">
        <f t="shared" si="5"/>
        <v>x</v>
      </c>
      <c r="AC13" s="160" t="str">
        <f t="shared" si="5"/>
        <v>x</v>
      </c>
      <c r="AD13" s="160" t="str">
        <f t="shared" si="5"/>
        <v>CN</v>
      </c>
      <c r="AE13" s="160" t="str">
        <f t="shared" si="5"/>
        <v>x</v>
      </c>
      <c r="AF13" s="160" t="str">
        <f t="shared" si="5"/>
        <v>x</v>
      </c>
      <c r="AG13" s="160" t="str">
        <f t="shared" si="5"/>
        <v>x</v>
      </c>
      <c r="AH13" s="160" t="str">
        <f t="shared" si="5"/>
        <v>x</v>
      </c>
      <c r="AI13" s="157">
        <f t="shared" si="11"/>
        <v>27</v>
      </c>
      <c r="AJ13" s="137">
        <f>+VLOOKUP(C13,'Chi tiết '!E$728:G$751,3,0)</f>
        <v>0</v>
      </c>
      <c r="AK13" s="137"/>
    </row>
    <row r="14" spans="1:40" ht="18.75" customHeight="1" x14ac:dyDescent="0.25">
      <c r="A14" s="7" t="s">
        <v>39</v>
      </c>
      <c r="B14" s="134">
        <v>9</v>
      </c>
      <c r="C14" s="147" t="s">
        <v>730</v>
      </c>
      <c r="D14" s="160" t="str">
        <f t="shared" si="3"/>
        <v>x</v>
      </c>
      <c r="E14" s="160" t="str">
        <f t="shared" si="3"/>
        <v>x</v>
      </c>
      <c r="F14" s="160" t="str">
        <f t="shared" si="3"/>
        <v>x</v>
      </c>
      <c r="G14" s="160" t="str">
        <f t="shared" si="3"/>
        <v>x</v>
      </c>
      <c r="H14" s="160" t="str">
        <f t="shared" si="3"/>
        <v>x</v>
      </c>
      <c r="I14" s="160" t="str">
        <f t="shared" si="3"/>
        <v>CN</v>
      </c>
      <c r="J14" s="160" t="str">
        <f t="shared" si="3"/>
        <v>x</v>
      </c>
      <c r="K14" s="160" t="str">
        <f t="shared" si="3"/>
        <v>x</v>
      </c>
      <c r="L14" s="160" t="str">
        <f t="shared" si="3"/>
        <v>x</v>
      </c>
      <c r="M14" s="160" t="str">
        <f t="shared" si="3"/>
        <v>x</v>
      </c>
      <c r="N14" s="160" t="str">
        <f>IF(OR(N$3="",$C14=""),"",IF(WEEKDAY(N$3,2)&gt;6,"CN","x"))</f>
        <v>x</v>
      </c>
      <c r="O14" s="160" t="str">
        <f t="shared" si="9"/>
        <v>x</v>
      </c>
      <c r="P14" s="160" t="str">
        <f t="shared" si="7"/>
        <v>CN</v>
      </c>
      <c r="Q14" s="160" t="str">
        <f t="shared" si="10"/>
        <v>x</v>
      </c>
      <c r="R14" s="160" t="str">
        <f t="shared" si="10"/>
        <v>x</v>
      </c>
      <c r="S14" s="160" t="str">
        <f t="shared" si="8"/>
        <v>x</v>
      </c>
      <c r="T14" s="160" t="str">
        <f t="shared" si="8"/>
        <v>x</v>
      </c>
      <c r="U14" s="160" t="str">
        <f t="shared" si="8"/>
        <v>x</v>
      </c>
      <c r="V14" s="160" t="str">
        <f t="shared" si="8"/>
        <v>x</v>
      </c>
      <c r="W14" s="160" t="str">
        <f t="shared" si="8"/>
        <v>CN</v>
      </c>
      <c r="X14" s="160" t="str">
        <f t="shared" si="5"/>
        <v>x</v>
      </c>
      <c r="Y14" s="160" t="str">
        <f t="shared" si="5"/>
        <v>x</v>
      </c>
      <c r="Z14" s="160" t="str">
        <f t="shared" si="5"/>
        <v>x</v>
      </c>
      <c r="AA14" s="160" t="str">
        <f t="shared" si="5"/>
        <v>x</v>
      </c>
      <c r="AB14" s="160" t="str">
        <f t="shared" si="5"/>
        <v>x</v>
      </c>
      <c r="AC14" s="160" t="str">
        <f t="shared" si="5"/>
        <v>x</v>
      </c>
      <c r="AD14" s="160" t="str">
        <f t="shared" si="5"/>
        <v>CN</v>
      </c>
      <c r="AE14" s="160" t="str">
        <f t="shared" si="5"/>
        <v>x</v>
      </c>
      <c r="AF14" s="160" t="str">
        <f t="shared" si="5"/>
        <v>x</v>
      </c>
      <c r="AG14" s="160" t="str">
        <f t="shared" si="5"/>
        <v>x</v>
      </c>
      <c r="AH14" s="160" t="str">
        <f t="shared" si="5"/>
        <v>x</v>
      </c>
      <c r="AI14" s="157">
        <f t="shared" si="11"/>
        <v>27</v>
      </c>
      <c r="AJ14" s="137">
        <f>+VLOOKUP(C14,'Chi tiết '!E$728:G$751,3,0)</f>
        <v>0</v>
      </c>
      <c r="AK14" s="137"/>
    </row>
    <row r="15" spans="1:40" ht="18.75" customHeight="1" x14ac:dyDescent="0.25">
      <c r="A15" s="7" t="s">
        <v>40</v>
      </c>
      <c r="B15" s="134">
        <v>10</v>
      </c>
      <c r="C15" s="147" t="s">
        <v>731</v>
      </c>
      <c r="D15" s="160" t="str">
        <f t="shared" si="3"/>
        <v>x</v>
      </c>
      <c r="E15" s="160" t="str">
        <f t="shared" si="3"/>
        <v>x</v>
      </c>
      <c r="F15" s="161" t="s">
        <v>1780</v>
      </c>
      <c r="G15" s="160" t="str">
        <f t="shared" si="3"/>
        <v>x</v>
      </c>
      <c r="H15" s="160" t="str">
        <f t="shared" si="3"/>
        <v>x</v>
      </c>
      <c r="I15" s="160" t="str">
        <f t="shared" si="3"/>
        <v>CN</v>
      </c>
      <c r="J15" s="160" t="str">
        <f t="shared" si="3"/>
        <v>x</v>
      </c>
      <c r="K15" s="160" t="str">
        <f t="shared" si="3"/>
        <v>x</v>
      </c>
      <c r="L15" s="160" t="str">
        <f t="shared" si="3"/>
        <v>x</v>
      </c>
      <c r="M15" s="160" t="str">
        <f t="shared" si="3"/>
        <v>x</v>
      </c>
      <c r="N15" s="160" t="str">
        <f>IF(OR(N$3="",$C15=""),"",IF(WEEKDAY(N$3,2)&gt;6,"CN","x"))</f>
        <v>x</v>
      </c>
      <c r="O15" s="160" t="str">
        <f t="shared" si="9"/>
        <v>x</v>
      </c>
      <c r="P15" s="160" t="str">
        <f t="shared" si="7"/>
        <v>CN</v>
      </c>
      <c r="Q15" s="160" t="str">
        <f t="shared" si="10"/>
        <v>x</v>
      </c>
      <c r="R15" s="160" t="str">
        <f t="shared" si="10"/>
        <v>x</v>
      </c>
      <c r="S15" s="160" t="str">
        <f t="shared" si="8"/>
        <v>x</v>
      </c>
      <c r="T15" s="160" t="str">
        <f t="shared" si="8"/>
        <v>x</v>
      </c>
      <c r="U15" s="160" t="str">
        <f t="shared" si="8"/>
        <v>x</v>
      </c>
      <c r="V15" s="160" t="str">
        <f t="shared" si="8"/>
        <v>x</v>
      </c>
      <c r="W15" s="160" t="str">
        <f t="shared" si="8"/>
        <v>CN</v>
      </c>
      <c r="X15" s="160" t="str">
        <f t="shared" si="5"/>
        <v>x</v>
      </c>
      <c r="Y15" s="160" t="str">
        <f t="shared" si="5"/>
        <v>x</v>
      </c>
      <c r="Z15" s="160" t="str">
        <f t="shared" si="5"/>
        <v>x</v>
      </c>
      <c r="AA15" s="160" t="str">
        <f t="shared" si="5"/>
        <v>x</v>
      </c>
      <c r="AB15" s="160" t="str">
        <f t="shared" si="5"/>
        <v>x</v>
      </c>
      <c r="AC15" s="160" t="str">
        <f t="shared" si="5"/>
        <v>x</v>
      </c>
      <c r="AD15" s="160" t="str">
        <f t="shared" si="5"/>
        <v>CN</v>
      </c>
      <c r="AE15" s="160" t="str">
        <f t="shared" si="5"/>
        <v>x</v>
      </c>
      <c r="AF15" s="160" t="str">
        <f t="shared" si="5"/>
        <v>x</v>
      </c>
      <c r="AG15" s="160" t="str">
        <f t="shared" si="5"/>
        <v>x</v>
      </c>
      <c r="AH15" s="160" t="str">
        <f t="shared" si="5"/>
        <v>x</v>
      </c>
      <c r="AI15" s="157">
        <f t="shared" si="11"/>
        <v>27</v>
      </c>
      <c r="AJ15" s="137">
        <f>+VLOOKUP(C15,'Chi tiết '!E$728:G$751,3,0)</f>
        <v>0</v>
      </c>
      <c r="AK15" s="137"/>
    </row>
    <row r="16" spans="1:40" ht="18.75" customHeight="1" x14ac:dyDescent="0.25">
      <c r="B16" s="134">
        <v>11</v>
      </c>
      <c r="C16" s="147" t="s">
        <v>1785</v>
      </c>
      <c r="D16" s="160" t="str">
        <f t="shared" si="3"/>
        <v>x</v>
      </c>
      <c r="E16" s="160" t="str">
        <f t="shared" si="3"/>
        <v>x</v>
      </c>
      <c r="F16" s="160" t="s">
        <v>743</v>
      </c>
      <c r="G16" s="160" t="str">
        <f t="shared" si="3"/>
        <v>x</v>
      </c>
      <c r="H16" s="160" t="str">
        <f t="shared" si="3"/>
        <v>x</v>
      </c>
      <c r="I16" s="160" t="str">
        <f t="shared" si="3"/>
        <v>CN</v>
      </c>
      <c r="J16" s="160" t="str">
        <f t="shared" si="3"/>
        <v>x</v>
      </c>
      <c r="K16" s="163" t="s">
        <v>1786</v>
      </c>
      <c r="L16" s="160" t="str">
        <f t="shared" si="3"/>
        <v>x</v>
      </c>
      <c r="M16" s="160" t="str">
        <f t="shared" si="3"/>
        <v>x</v>
      </c>
      <c r="N16" s="160" t="str">
        <f>IF(OR(N$3="",$C16=""),"",IF(WEEKDAY(N$3,2)&gt;6,"CN","x"))</f>
        <v>x</v>
      </c>
      <c r="O16" s="160" t="str">
        <f t="shared" si="9"/>
        <v>x</v>
      </c>
      <c r="P16" s="160" t="str">
        <f t="shared" si="7"/>
        <v>CN</v>
      </c>
      <c r="Q16" s="160" t="str">
        <f t="shared" si="10"/>
        <v>x</v>
      </c>
      <c r="R16" s="160" t="str">
        <f t="shared" si="10"/>
        <v>x</v>
      </c>
      <c r="S16" s="160" t="str">
        <f t="shared" si="8"/>
        <v>x</v>
      </c>
      <c r="T16" s="160" t="str">
        <f t="shared" si="8"/>
        <v>x</v>
      </c>
      <c r="U16" s="160" t="str">
        <f t="shared" si="8"/>
        <v>x</v>
      </c>
      <c r="V16" s="160" t="str">
        <f t="shared" si="8"/>
        <v>x</v>
      </c>
      <c r="W16" s="160" t="str">
        <f t="shared" si="8"/>
        <v>CN</v>
      </c>
      <c r="X16" s="161" t="s">
        <v>1780</v>
      </c>
      <c r="Y16" s="160" t="str">
        <f t="shared" si="5"/>
        <v>x</v>
      </c>
      <c r="Z16" s="160" t="str">
        <f t="shared" si="5"/>
        <v>x</v>
      </c>
      <c r="AA16" s="160" t="str">
        <f t="shared" si="5"/>
        <v>x</v>
      </c>
      <c r="AB16" s="160" t="str">
        <f t="shared" si="5"/>
        <v>x</v>
      </c>
      <c r="AC16" s="160" t="str">
        <f t="shared" si="5"/>
        <v>x</v>
      </c>
      <c r="AD16" s="160" t="str">
        <f t="shared" si="5"/>
        <v>CN</v>
      </c>
      <c r="AE16" s="160" t="str">
        <f t="shared" si="5"/>
        <v>x</v>
      </c>
      <c r="AF16" s="160" t="str">
        <f t="shared" si="5"/>
        <v>x</v>
      </c>
      <c r="AG16" s="160" t="str">
        <f t="shared" si="5"/>
        <v>x</v>
      </c>
      <c r="AH16" s="160" t="str">
        <f t="shared" si="5"/>
        <v>x</v>
      </c>
      <c r="AI16" s="157">
        <f>IF(C16="","",COUNTIF(D16:AH16,"x")+COUNTIF(D16:AH16,"L")+COUNTIF(D16:AH16,"P"))+0.5</f>
        <v>26.5</v>
      </c>
      <c r="AJ16" s="137">
        <f>+VLOOKUP(C16,'Chi tiết '!E$728:G$751,3,0)</f>
        <v>0</v>
      </c>
      <c r="AK16" s="137"/>
    </row>
    <row r="17" spans="1:37" ht="18.75" customHeight="1" x14ac:dyDescent="0.25">
      <c r="B17" s="134">
        <v>12</v>
      </c>
      <c r="C17" s="147" t="s">
        <v>739</v>
      </c>
      <c r="D17" s="161" t="s">
        <v>1780</v>
      </c>
      <c r="E17" s="160" t="str">
        <f t="shared" ref="D17:M25" si="12">IF(OR(E$3="",$C17=""),"",IF(WEEKDAY(E$3,2)&gt;6,"CN","x"))</f>
        <v>x</v>
      </c>
      <c r="F17" s="160" t="str">
        <f t="shared" si="12"/>
        <v>x</v>
      </c>
      <c r="G17" s="160" t="str">
        <f t="shared" si="12"/>
        <v>x</v>
      </c>
      <c r="H17" s="160" t="str">
        <f t="shared" si="12"/>
        <v>x</v>
      </c>
      <c r="I17" s="160" t="str">
        <f t="shared" si="12"/>
        <v>CN</v>
      </c>
      <c r="J17" s="160" t="str">
        <f t="shared" si="12"/>
        <v>x</v>
      </c>
      <c r="K17" s="160" t="str">
        <f t="shared" si="12"/>
        <v>x</v>
      </c>
      <c r="L17" s="160" t="str">
        <f t="shared" si="12"/>
        <v>x</v>
      </c>
      <c r="M17" s="160" t="str">
        <f t="shared" si="12"/>
        <v>x</v>
      </c>
      <c r="N17" s="160" t="str">
        <f t="shared" ref="N17:W25" si="13">IF(OR(N$3="",$C17=""),"",IF(WEEKDAY(N$3,2)&gt;6,"CN","x"))</f>
        <v>x</v>
      </c>
      <c r="O17" s="160" t="str">
        <f t="shared" si="13"/>
        <v>x</v>
      </c>
      <c r="P17" s="160" t="str">
        <f t="shared" si="13"/>
        <v>CN</v>
      </c>
      <c r="Q17" s="160" t="str">
        <f t="shared" si="13"/>
        <v>x</v>
      </c>
      <c r="R17" s="160" t="str">
        <f t="shared" si="13"/>
        <v>x</v>
      </c>
      <c r="S17" s="160" t="str">
        <f t="shared" si="13"/>
        <v>x</v>
      </c>
      <c r="T17" s="160" t="str">
        <f t="shared" si="13"/>
        <v>x</v>
      </c>
      <c r="U17" s="160" t="str">
        <f t="shared" si="13"/>
        <v>x</v>
      </c>
      <c r="V17" s="160" t="str">
        <f t="shared" si="13"/>
        <v>x</v>
      </c>
      <c r="W17" s="160" t="str">
        <f t="shared" si="13"/>
        <v>CN</v>
      </c>
      <c r="X17" s="160" t="str">
        <f t="shared" ref="X17:AH25" si="14">IF(OR(X$3="",$C17=""),"",IF(WEEKDAY(X$3,2)&gt;6,"CN","x"))</f>
        <v>x</v>
      </c>
      <c r="Y17" s="160" t="str">
        <f t="shared" si="14"/>
        <v>x</v>
      </c>
      <c r="Z17" s="160" t="str">
        <f t="shared" si="14"/>
        <v>x</v>
      </c>
      <c r="AA17" s="160" t="str">
        <f t="shared" si="14"/>
        <v>x</v>
      </c>
      <c r="AB17" s="160" t="str">
        <f t="shared" si="14"/>
        <v>x</v>
      </c>
      <c r="AC17" s="160" t="str">
        <f t="shared" si="14"/>
        <v>x</v>
      </c>
      <c r="AD17" s="160" t="str">
        <f t="shared" si="14"/>
        <v>CN</v>
      </c>
      <c r="AE17" s="160" t="str">
        <f t="shared" si="14"/>
        <v>x</v>
      </c>
      <c r="AF17" s="160" t="str">
        <f t="shared" si="14"/>
        <v>x</v>
      </c>
      <c r="AG17" s="160" t="str">
        <f t="shared" si="14"/>
        <v>x</v>
      </c>
      <c r="AH17" s="160" t="str">
        <f t="shared" si="14"/>
        <v>x</v>
      </c>
      <c r="AI17" s="157">
        <f t="shared" si="11"/>
        <v>27</v>
      </c>
      <c r="AJ17" s="137">
        <f>+VLOOKUP(C17,'Chi tiết '!E$728:G$751,3,0)</f>
        <v>0</v>
      </c>
      <c r="AK17" s="137"/>
    </row>
    <row r="18" spans="1:37" ht="18.75" customHeight="1" x14ac:dyDescent="0.25">
      <c r="A18" s="7" t="s">
        <v>41</v>
      </c>
      <c r="B18" s="134">
        <v>13</v>
      </c>
      <c r="C18" s="147" t="s">
        <v>732</v>
      </c>
      <c r="D18" s="160" t="str">
        <f t="shared" si="12"/>
        <v>x</v>
      </c>
      <c r="E18" s="160" t="str">
        <f t="shared" si="12"/>
        <v>x</v>
      </c>
      <c r="F18" s="160" t="str">
        <f t="shared" si="12"/>
        <v>x</v>
      </c>
      <c r="G18" s="160" t="str">
        <f t="shared" si="12"/>
        <v>x</v>
      </c>
      <c r="H18" s="160" t="str">
        <f t="shared" si="12"/>
        <v>x</v>
      </c>
      <c r="I18" s="160" t="str">
        <f t="shared" si="12"/>
        <v>CN</v>
      </c>
      <c r="J18" s="160" t="str">
        <f t="shared" si="12"/>
        <v>x</v>
      </c>
      <c r="K18" s="160" t="str">
        <f t="shared" si="12"/>
        <v>x</v>
      </c>
      <c r="L18" s="160" t="str">
        <f t="shared" si="12"/>
        <v>x</v>
      </c>
      <c r="M18" s="160" t="str">
        <f t="shared" si="12"/>
        <v>x</v>
      </c>
      <c r="N18" s="160" t="str">
        <f t="shared" si="13"/>
        <v>x</v>
      </c>
      <c r="O18" s="160" t="str">
        <f t="shared" si="13"/>
        <v>x</v>
      </c>
      <c r="P18" s="160" t="str">
        <f t="shared" si="13"/>
        <v>CN</v>
      </c>
      <c r="Q18" s="163" t="s">
        <v>1786</v>
      </c>
      <c r="R18" s="160" t="str">
        <f t="shared" si="13"/>
        <v>x</v>
      </c>
      <c r="S18" s="160" t="str">
        <f t="shared" si="13"/>
        <v>x</v>
      </c>
      <c r="T18" s="160" t="str">
        <f t="shared" si="13"/>
        <v>x</v>
      </c>
      <c r="U18" s="160" t="str">
        <f t="shared" si="13"/>
        <v>x</v>
      </c>
      <c r="V18" s="160" t="str">
        <f t="shared" si="13"/>
        <v>x</v>
      </c>
      <c r="W18" s="160" t="str">
        <f t="shared" si="13"/>
        <v>CN</v>
      </c>
      <c r="X18" s="160" t="str">
        <f t="shared" si="14"/>
        <v>x</v>
      </c>
      <c r="Y18" s="160" t="str">
        <f t="shared" si="14"/>
        <v>x</v>
      </c>
      <c r="Z18" s="160" t="str">
        <f t="shared" si="14"/>
        <v>x</v>
      </c>
      <c r="AA18" s="160" t="str">
        <f t="shared" si="14"/>
        <v>x</v>
      </c>
      <c r="AB18" s="160" t="str">
        <f t="shared" si="14"/>
        <v>x</v>
      </c>
      <c r="AC18" s="160" t="str">
        <f t="shared" si="14"/>
        <v>x</v>
      </c>
      <c r="AD18" s="160" t="str">
        <f t="shared" si="14"/>
        <v>CN</v>
      </c>
      <c r="AE18" s="160" t="str">
        <f t="shared" si="14"/>
        <v>x</v>
      </c>
      <c r="AF18" s="160" t="str">
        <f t="shared" si="14"/>
        <v>x</v>
      </c>
      <c r="AG18" s="160" t="str">
        <f t="shared" si="14"/>
        <v>x</v>
      </c>
      <c r="AH18" s="160" t="str">
        <f t="shared" si="14"/>
        <v>x</v>
      </c>
      <c r="AI18" s="157">
        <f>IF(C18="","",COUNTIF(D18:AH18,"x")+COUNTIF(D18:AH18,"L")+COUNTIF(D18:AH18,"P"))+0.5</f>
        <v>26.5</v>
      </c>
      <c r="AJ18" s="137">
        <f>+VLOOKUP(C18,'Chi tiết '!E$728:G$751,3,0)</f>
        <v>578</v>
      </c>
      <c r="AK18" s="137"/>
    </row>
    <row r="19" spans="1:37" ht="18.75" customHeight="1" x14ac:dyDescent="0.25">
      <c r="A19" s="7" t="s">
        <v>42</v>
      </c>
      <c r="B19" s="134">
        <v>14</v>
      </c>
      <c r="C19" s="147" t="s">
        <v>722</v>
      </c>
      <c r="D19" s="160" t="s">
        <v>743</v>
      </c>
      <c r="E19" s="160" t="str">
        <f t="shared" si="12"/>
        <v>x</v>
      </c>
      <c r="F19" s="160" t="str">
        <f t="shared" si="12"/>
        <v>x</v>
      </c>
      <c r="G19" s="160" t="s">
        <v>743</v>
      </c>
      <c r="H19" s="160" t="str">
        <f t="shared" si="12"/>
        <v>x</v>
      </c>
      <c r="I19" s="160" t="str">
        <f t="shared" si="12"/>
        <v>CN</v>
      </c>
      <c r="J19" s="160" t="str">
        <f t="shared" si="12"/>
        <v>x</v>
      </c>
      <c r="K19" s="160" t="str">
        <f t="shared" si="12"/>
        <v>x</v>
      </c>
      <c r="L19" s="160" t="str">
        <f t="shared" si="12"/>
        <v>x</v>
      </c>
      <c r="M19" s="160" t="str">
        <f t="shared" si="12"/>
        <v>x</v>
      </c>
      <c r="N19" s="160" t="str">
        <f t="shared" si="13"/>
        <v>x</v>
      </c>
      <c r="O19" s="160" t="str">
        <f t="shared" si="13"/>
        <v>x</v>
      </c>
      <c r="P19" s="160" t="str">
        <f t="shared" si="13"/>
        <v>CN</v>
      </c>
      <c r="Q19" s="160" t="str">
        <f t="shared" si="13"/>
        <v>x</v>
      </c>
      <c r="R19" s="160" t="str">
        <f t="shared" si="13"/>
        <v>x</v>
      </c>
      <c r="S19" s="160" t="str">
        <f t="shared" si="13"/>
        <v>x</v>
      </c>
      <c r="T19" s="160" t="str">
        <f t="shared" si="13"/>
        <v>x</v>
      </c>
      <c r="U19" s="160" t="str">
        <f t="shared" si="13"/>
        <v>x</v>
      </c>
      <c r="V19" s="160" t="str">
        <f>IF(OR(V$3="",$C19=""),"",IF(WEEKDAY(V$3,2)&gt;6,"CN","x"))</f>
        <v>x</v>
      </c>
      <c r="W19" s="160" t="str">
        <f t="shared" si="13"/>
        <v>CN</v>
      </c>
      <c r="X19" s="160" t="s">
        <v>743</v>
      </c>
      <c r="Y19" s="160" t="str">
        <f t="shared" si="14"/>
        <v>x</v>
      </c>
      <c r="Z19" s="160" t="str">
        <f t="shared" si="14"/>
        <v>x</v>
      </c>
      <c r="AA19" s="160" t="str">
        <f t="shared" si="14"/>
        <v>x</v>
      </c>
      <c r="AB19" s="160" t="str">
        <f t="shared" si="14"/>
        <v>x</v>
      </c>
      <c r="AC19" s="160" t="str">
        <f t="shared" si="14"/>
        <v>x</v>
      </c>
      <c r="AD19" s="160" t="str">
        <f t="shared" si="14"/>
        <v>CN</v>
      </c>
      <c r="AE19" s="160" t="str">
        <f t="shared" si="14"/>
        <v>x</v>
      </c>
      <c r="AF19" s="160" t="str">
        <f t="shared" si="14"/>
        <v>x</v>
      </c>
      <c r="AG19" s="160" t="str">
        <f t="shared" si="14"/>
        <v>x</v>
      </c>
      <c r="AH19" s="160" t="str">
        <f t="shared" si="14"/>
        <v>x</v>
      </c>
      <c r="AI19" s="157">
        <f t="shared" si="11"/>
        <v>27</v>
      </c>
      <c r="AJ19" s="137">
        <f>+VLOOKUP(C19,'Chi tiết '!E$728:G$751,3,0)</f>
        <v>1410</v>
      </c>
      <c r="AK19" s="137"/>
    </row>
    <row r="20" spans="1:37" ht="18.75" customHeight="1" x14ac:dyDescent="0.25">
      <c r="B20" s="134">
        <v>15</v>
      </c>
      <c r="C20" s="147" t="s">
        <v>733</v>
      </c>
      <c r="D20" s="160" t="str">
        <f t="shared" si="12"/>
        <v>x</v>
      </c>
      <c r="E20" s="160" t="str">
        <f t="shared" si="12"/>
        <v>x</v>
      </c>
      <c r="F20" s="160" t="str">
        <f t="shared" si="12"/>
        <v>x</v>
      </c>
      <c r="G20" s="160" t="str">
        <f t="shared" si="12"/>
        <v>x</v>
      </c>
      <c r="H20" s="160" t="str">
        <f t="shared" si="12"/>
        <v>x</v>
      </c>
      <c r="I20" s="160" t="str">
        <f t="shared" si="12"/>
        <v>CN</v>
      </c>
      <c r="J20" s="160" t="str">
        <f t="shared" si="12"/>
        <v>x</v>
      </c>
      <c r="K20" s="160" t="str">
        <f t="shared" si="12"/>
        <v>x</v>
      </c>
      <c r="L20" s="160" t="str">
        <f t="shared" si="12"/>
        <v>x</v>
      </c>
      <c r="M20" s="160" t="str">
        <f t="shared" si="12"/>
        <v>x</v>
      </c>
      <c r="N20" s="160" t="str">
        <f t="shared" si="13"/>
        <v>x</v>
      </c>
      <c r="O20" s="160" t="str">
        <f t="shared" si="13"/>
        <v>x</v>
      </c>
      <c r="P20" s="160" t="str">
        <f t="shared" si="13"/>
        <v>CN</v>
      </c>
      <c r="Q20" s="160" t="str">
        <f t="shared" si="13"/>
        <v>x</v>
      </c>
      <c r="R20" s="160" t="str">
        <f t="shared" si="13"/>
        <v>x</v>
      </c>
      <c r="S20" s="160" t="str">
        <f t="shared" si="13"/>
        <v>x</v>
      </c>
      <c r="T20" s="160" t="str">
        <f t="shared" si="13"/>
        <v>x</v>
      </c>
      <c r="U20" s="160" t="str">
        <f t="shared" si="13"/>
        <v>x</v>
      </c>
      <c r="V20" s="160" t="str">
        <f t="shared" si="13"/>
        <v>x</v>
      </c>
      <c r="W20" s="160" t="str">
        <f t="shared" si="13"/>
        <v>CN</v>
      </c>
      <c r="X20" s="160" t="str">
        <f t="shared" si="14"/>
        <v>x</v>
      </c>
      <c r="Y20" s="160" t="str">
        <f t="shared" si="14"/>
        <v>x</v>
      </c>
      <c r="Z20" s="160" t="str">
        <f t="shared" si="14"/>
        <v>x</v>
      </c>
      <c r="AA20" s="160" t="str">
        <f t="shared" si="14"/>
        <v>x</v>
      </c>
      <c r="AB20" s="160" t="str">
        <f t="shared" si="14"/>
        <v>x</v>
      </c>
      <c r="AC20" s="160" t="str">
        <f t="shared" si="14"/>
        <v>x</v>
      </c>
      <c r="AD20" s="160" t="str">
        <f t="shared" si="14"/>
        <v>CN</v>
      </c>
      <c r="AE20" s="160" t="str">
        <f t="shared" si="14"/>
        <v>x</v>
      </c>
      <c r="AF20" s="160" t="str">
        <f t="shared" si="14"/>
        <v>x</v>
      </c>
      <c r="AG20" s="160" t="str">
        <f t="shared" si="14"/>
        <v>x</v>
      </c>
      <c r="AH20" s="160" t="str">
        <f t="shared" si="14"/>
        <v>x</v>
      </c>
      <c r="AI20" s="157">
        <f t="shared" si="11"/>
        <v>27</v>
      </c>
      <c r="AJ20" s="137">
        <f>+VLOOKUP(C20,'Chi tiết '!E$728:G$751,3,0)</f>
        <v>398</v>
      </c>
      <c r="AK20" s="18"/>
    </row>
    <row r="21" spans="1:37" ht="18.75" customHeight="1" x14ac:dyDescent="0.25">
      <c r="B21" s="134">
        <v>16</v>
      </c>
      <c r="C21" s="147" t="s">
        <v>738</v>
      </c>
      <c r="D21" s="160" t="str">
        <f t="shared" si="12"/>
        <v>x</v>
      </c>
      <c r="E21" s="160" t="str">
        <f t="shared" si="12"/>
        <v>x</v>
      </c>
      <c r="F21" s="160" t="str">
        <f t="shared" si="12"/>
        <v>x</v>
      </c>
      <c r="G21" s="160" t="str">
        <f t="shared" si="12"/>
        <v>x</v>
      </c>
      <c r="H21" s="160" t="str">
        <f t="shared" si="12"/>
        <v>x</v>
      </c>
      <c r="I21" s="160" t="str">
        <f t="shared" si="12"/>
        <v>CN</v>
      </c>
      <c r="J21" s="160" t="str">
        <f t="shared" si="12"/>
        <v>x</v>
      </c>
      <c r="K21" s="160" t="str">
        <f t="shared" si="12"/>
        <v>x</v>
      </c>
      <c r="L21" s="160" t="str">
        <f t="shared" si="12"/>
        <v>x</v>
      </c>
      <c r="M21" s="160" t="str">
        <f t="shared" si="12"/>
        <v>x</v>
      </c>
      <c r="N21" s="160" t="str">
        <f t="shared" si="13"/>
        <v>x</v>
      </c>
      <c r="O21" s="160" t="str">
        <f t="shared" si="13"/>
        <v>x</v>
      </c>
      <c r="P21" s="160" t="str">
        <f t="shared" si="13"/>
        <v>CN</v>
      </c>
      <c r="Q21" s="160" t="str">
        <f t="shared" si="13"/>
        <v>x</v>
      </c>
      <c r="R21" s="160" t="str">
        <f>IF(OR(R$3="",$C21=""),"",IF(WEEKDAY(R$3,2)&gt;6,"CN","x"))</f>
        <v>x</v>
      </c>
      <c r="S21" s="160" t="str">
        <f t="shared" si="13"/>
        <v>x</v>
      </c>
      <c r="T21" s="160" t="str">
        <f t="shared" si="13"/>
        <v>x</v>
      </c>
      <c r="U21" s="160" t="str">
        <f t="shared" si="13"/>
        <v>x</v>
      </c>
      <c r="V21" s="160" t="str">
        <f t="shared" si="13"/>
        <v>x</v>
      </c>
      <c r="W21" s="160" t="str">
        <f t="shared" si="13"/>
        <v>CN</v>
      </c>
      <c r="X21" s="160" t="str">
        <f t="shared" si="14"/>
        <v>x</v>
      </c>
      <c r="Y21" s="160" t="str">
        <f t="shared" si="14"/>
        <v>x</v>
      </c>
      <c r="Z21" s="160" t="str">
        <f t="shared" si="14"/>
        <v>x</v>
      </c>
      <c r="AA21" s="160" t="str">
        <f t="shared" si="14"/>
        <v>x</v>
      </c>
      <c r="AB21" s="160" t="str">
        <f t="shared" si="14"/>
        <v>x</v>
      </c>
      <c r="AC21" s="160" t="str">
        <f t="shared" si="14"/>
        <v>x</v>
      </c>
      <c r="AD21" s="160" t="str">
        <f t="shared" si="14"/>
        <v>CN</v>
      </c>
      <c r="AE21" s="160" t="str">
        <f t="shared" si="14"/>
        <v>x</v>
      </c>
      <c r="AF21" s="160" t="str">
        <f t="shared" si="14"/>
        <v>x</v>
      </c>
      <c r="AG21" s="160" t="str">
        <f t="shared" si="14"/>
        <v>x</v>
      </c>
      <c r="AH21" s="160" t="str">
        <f t="shared" si="14"/>
        <v>x</v>
      </c>
      <c r="AI21" s="157">
        <f t="shared" si="11"/>
        <v>27</v>
      </c>
      <c r="AJ21" s="137">
        <f>+VLOOKUP(C21,'Chi tiết '!E$728:G$751,3,0)</f>
        <v>1512</v>
      </c>
      <c r="AK21" s="137"/>
    </row>
    <row r="22" spans="1:37" ht="18.75" customHeight="1" x14ac:dyDescent="0.25">
      <c r="B22" s="134">
        <v>17</v>
      </c>
      <c r="C22" s="147" t="s">
        <v>740</v>
      </c>
      <c r="D22" s="160" t="str">
        <f t="shared" si="12"/>
        <v>x</v>
      </c>
      <c r="E22" s="160" t="str">
        <f t="shared" si="12"/>
        <v>x</v>
      </c>
      <c r="F22" s="160" t="str">
        <f t="shared" si="12"/>
        <v>x</v>
      </c>
      <c r="G22" s="160" t="str">
        <f t="shared" si="12"/>
        <v>x</v>
      </c>
      <c r="H22" s="160" t="str">
        <f t="shared" si="12"/>
        <v>x</v>
      </c>
      <c r="I22" s="160" t="str">
        <f t="shared" si="12"/>
        <v>CN</v>
      </c>
      <c r="J22" s="160" t="str">
        <f t="shared" si="12"/>
        <v>x</v>
      </c>
      <c r="K22" s="160" t="str">
        <f t="shared" si="12"/>
        <v>x</v>
      </c>
      <c r="L22" s="160" t="str">
        <f t="shared" si="12"/>
        <v>x</v>
      </c>
      <c r="M22" s="160" t="str">
        <f t="shared" si="12"/>
        <v>x</v>
      </c>
      <c r="N22" s="160" t="str">
        <f t="shared" si="13"/>
        <v>x</v>
      </c>
      <c r="O22" s="160" t="str">
        <f t="shared" si="13"/>
        <v>x</v>
      </c>
      <c r="P22" s="160" t="str">
        <f t="shared" si="13"/>
        <v>CN</v>
      </c>
      <c r="Q22" s="160" t="str">
        <f t="shared" si="13"/>
        <v>x</v>
      </c>
      <c r="R22" s="160" t="str">
        <f t="shared" si="13"/>
        <v>x</v>
      </c>
      <c r="S22" s="160" t="str">
        <f t="shared" si="13"/>
        <v>x</v>
      </c>
      <c r="T22" s="160" t="str">
        <f t="shared" si="13"/>
        <v>x</v>
      </c>
      <c r="U22" s="160" t="str">
        <f t="shared" si="13"/>
        <v>x</v>
      </c>
      <c r="V22" s="160" t="str">
        <f t="shared" si="13"/>
        <v>x</v>
      </c>
      <c r="W22" s="160" t="str">
        <f t="shared" si="13"/>
        <v>CN</v>
      </c>
      <c r="X22" s="160" t="str">
        <f t="shared" si="14"/>
        <v>x</v>
      </c>
      <c r="Y22" s="160" t="str">
        <f t="shared" si="14"/>
        <v>x</v>
      </c>
      <c r="Z22" s="160" t="str">
        <f t="shared" si="14"/>
        <v>x</v>
      </c>
      <c r="AA22" s="160" t="str">
        <f t="shared" si="14"/>
        <v>x</v>
      </c>
      <c r="AB22" s="160" t="str">
        <f t="shared" si="14"/>
        <v>x</v>
      </c>
      <c r="AC22" s="160" t="str">
        <f t="shared" si="14"/>
        <v>x</v>
      </c>
      <c r="AD22" s="160" t="str">
        <f t="shared" si="14"/>
        <v>CN</v>
      </c>
      <c r="AE22" s="160" t="str">
        <f t="shared" si="14"/>
        <v>x</v>
      </c>
      <c r="AF22" s="160" t="str">
        <f t="shared" si="14"/>
        <v>x</v>
      </c>
      <c r="AG22" s="160" t="str">
        <f t="shared" si="14"/>
        <v>x</v>
      </c>
      <c r="AH22" s="160" t="str">
        <f t="shared" si="14"/>
        <v>x</v>
      </c>
      <c r="AI22" s="157">
        <f t="shared" si="11"/>
        <v>27</v>
      </c>
      <c r="AJ22" s="137">
        <f>+VLOOKUP(C22,'Chi tiết '!E$728:G$751,3,0)</f>
        <v>1436</v>
      </c>
      <c r="AK22" s="137"/>
    </row>
    <row r="23" spans="1:37" ht="18.75" customHeight="1" x14ac:dyDescent="0.25">
      <c r="A23" s="7" t="s">
        <v>43</v>
      </c>
      <c r="B23" s="134">
        <v>18</v>
      </c>
      <c r="C23" s="147" t="s">
        <v>741</v>
      </c>
      <c r="D23" s="160" t="str">
        <f t="shared" si="12"/>
        <v>x</v>
      </c>
      <c r="E23" s="160" t="str">
        <f t="shared" si="12"/>
        <v>x</v>
      </c>
      <c r="F23" s="160" t="str">
        <f t="shared" si="12"/>
        <v>x</v>
      </c>
      <c r="G23" s="160" t="str">
        <f t="shared" si="12"/>
        <v>x</v>
      </c>
      <c r="H23" s="160" t="str">
        <f t="shared" si="12"/>
        <v>x</v>
      </c>
      <c r="I23" s="160" t="str">
        <f t="shared" si="12"/>
        <v>CN</v>
      </c>
      <c r="J23" s="160" t="str">
        <f t="shared" si="12"/>
        <v>x</v>
      </c>
      <c r="K23" s="160" t="str">
        <f t="shared" si="12"/>
        <v>x</v>
      </c>
      <c r="L23" s="160" t="str">
        <f t="shared" si="12"/>
        <v>x</v>
      </c>
      <c r="M23" s="160" t="str">
        <f t="shared" si="12"/>
        <v>x</v>
      </c>
      <c r="N23" s="160" t="str">
        <f t="shared" si="13"/>
        <v>x</v>
      </c>
      <c r="O23" s="160" t="str">
        <f t="shared" si="13"/>
        <v>x</v>
      </c>
      <c r="P23" s="160" t="str">
        <f t="shared" si="13"/>
        <v>CN</v>
      </c>
      <c r="Q23" s="160" t="str">
        <f t="shared" si="13"/>
        <v>x</v>
      </c>
      <c r="R23" s="160" t="str">
        <f t="shared" si="13"/>
        <v>x</v>
      </c>
      <c r="S23" s="160" t="str">
        <f t="shared" si="13"/>
        <v>x</v>
      </c>
      <c r="T23" s="160" t="str">
        <f t="shared" si="13"/>
        <v>x</v>
      </c>
      <c r="U23" s="160" t="str">
        <f t="shared" si="13"/>
        <v>x</v>
      </c>
      <c r="V23" s="160" t="str">
        <f t="shared" si="13"/>
        <v>x</v>
      </c>
      <c r="W23" s="160" t="str">
        <f t="shared" si="13"/>
        <v>CN</v>
      </c>
      <c r="X23" s="160" t="str">
        <f t="shared" si="14"/>
        <v>x</v>
      </c>
      <c r="Y23" s="160" t="str">
        <f t="shared" si="14"/>
        <v>x</v>
      </c>
      <c r="Z23" s="160" t="str">
        <f t="shared" si="14"/>
        <v>x</v>
      </c>
      <c r="AA23" s="160" t="str">
        <f t="shared" si="14"/>
        <v>x</v>
      </c>
      <c r="AB23" s="160" t="str">
        <f t="shared" si="14"/>
        <v>x</v>
      </c>
      <c r="AC23" s="160" t="str">
        <f t="shared" si="14"/>
        <v>x</v>
      </c>
      <c r="AD23" s="160" t="str">
        <f t="shared" si="14"/>
        <v>CN</v>
      </c>
      <c r="AE23" s="160" t="str">
        <f t="shared" si="14"/>
        <v>x</v>
      </c>
      <c r="AF23" s="160" t="str">
        <f t="shared" si="14"/>
        <v>x</v>
      </c>
      <c r="AG23" s="160" t="str">
        <f t="shared" si="14"/>
        <v>x</v>
      </c>
      <c r="AH23" s="160" t="str">
        <f t="shared" si="14"/>
        <v>x</v>
      </c>
      <c r="AI23" s="157">
        <f t="shared" si="11"/>
        <v>27</v>
      </c>
      <c r="AJ23" s="137">
        <f>+VLOOKUP(C23,'Chi tiết '!E$728:G$751,3,0)</f>
        <v>1459</v>
      </c>
      <c r="AK23" s="137"/>
    </row>
    <row r="24" spans="1:37" ht="18.75" customHeight="1" x14ac:dyDescent="0.25">
      <c r="B24" s="134">
        <v>19</v>
      </c>
      <c r="C24" s="159" t="s">
        <v>1784</v>
      </c>
      <c r="D24" s="162" t="s">
        <v>1779</v>
      </c>
      <c r="E24" s="160" t="str">
        <f t="shared" si="12"/>
        <v>x</v>
      </c>
      <c r="F24" s="160" t="str">
        <f t="shared" si="12"/>
        <v>x</v>
      </c>
      <c r="G24" s="160" t="str">
        <f t="shared" si="12"/>
        <v>x</v>
      </c>
      <c r="H24" s="160" t="str">
        <f t="shared" si="12"/>
        <v>x</v>
      </c>
      <c r="I24" s="160" t="str">
        <f t="shared" si="12"/>
        <v>CN</v>
      </c>
      <c r="J24" s="160" t="str">
        <f t="shared" si="12"/>
        <v>x</v>
      </c>
      <c r="K24" s="160" t="str">
        <f t="shared" si="12"/>
        <v>x</v>
      </c>
      <c r="L24" s="160" t="str">
        <f t="shared" si="12"/>
        <v>x</v>
      </c>
      <c r="M24" s="160" t="str">
        <f t="shared" si="12"/>
        <v>x</v>
      </c>
      <c r="N24" s="160" t="str">
        <f t="shared" si="13"/>
        <v>x</v>
      </c>
      <c r="O24" s="162" t="s">
        <v>1779</v>
      </c>
      <c r="P24" s="160" t="str">
        <f t="shared" si="13"/>
        <v>CN</v>
      </c>
      <c r="Q24" s="160" t="str">
        <f t="shared" si="13"/>
        <v>x</v>
      </c>
      <c r="R24" s="160" t="str">
        <f t="shared" si="13"/>
        <v>x</v>
      </c>
      <c r="S24" s="160" t="str">
        <f t="shared" si="13"/>
        <v>x</v>
      </c>
      <c r="T24" s="160" t="str">
        <f t="shared" si="13"/>
        <v>x</v>
      </c>
      <c r="U24" s="160" t="str">
        <f t="shared" si="13"/>
        <v>x</v>
      </c>
      <c r="V24" s="160" t="str">
        <f t="shared" si="13"/>
        <v>x</v>
      </c>
      <c r="W24" s="160" t="str">
        <f t="shared" si="13"/>
        <v>CN</v>
      </c>
      <c r="X24" s="160" t="str">
        <f t="shared" si="14"/>
        <v>x</v>
      </c>
      <c r="Y24" s="160" t="str">
        <f t="shared" si="14"/>
        <v>x</v>
      </c>
      <c r="Z24" s="160" t="str">
        <f t="shared" si="14"/>
        <v>x</v>
      </c>
      <c r="AA24" s="160" t="str">
        <f t="shared" si="14"/>
        <v>x</v>
      </c>
      <c r="AB24" s="160" t="str">
        <f t="shared" si="14"/>
        <v>x</v>
      </c>
      <c r="AC24" s="160" t="str">
        <f t="shared" si="14"/>
        <v>x</v>
      </c>
      <c r="AD24" s="160" t="str">
        <f t="shared" si="14"/>
        <v>CN</v>
      </c>
      <c r="AE24" s="160" t="str">
        <f t="shared" si="14"/>
        <v>x</v>
      </c>
      <c r="AF24" s="160" t="str">
        <f t="shared" si="14"/>
        <v>x</v>
      </c>
      <c r="AG24" s="160" t="str">
        <f t="shared" si="14"/>
        <v>x</v>
      </c>
      <c r="AH24" s="162" t="s">
        <v>1779</v>
      </c>
      <c r="AI24" s="157">
        <f t="shared" ref="AI24" si="15">IF(C24="","",COUNTIF(D24:AH24,"x")+COUNTIF(D24:AH24,"L")+COUNTIF(D24:AH24,"P"))</f>
        <v>24</v>
      </c>
      <c r="AJ24" s="137">
        <f>+VLOOKUP(C24,'Chi tiết '!E$728:G$751,3,0)</f>
        <v>0</v>
      </c>
      <c r="AK24" s="137"/>
    </row>
    <row r="25" spans="1:37" ht="18.75" customHeight="1" x14ac:dyDescent="0.25">
      <c r="B25" s="158">
        <v>20</v>
      </c>
      <c r="C25" s="159" t="s">
        <v>1792</v>
      </c>
      <c r="D25" s="160" t="s">
        <v>743</v>
      </c>
      <c r="E25" s="160" t="str">
        <f t="shared" si="12"/>
        <v>x</v>
      </c>
      <c r="F25" s="160" t="str">
        <f t="shared" si="12"/>
        <v>x</v>
      </c>
      <c r="G25" s="160" t="str">
        <f t="shared" si="12"/>
        <v>x</v>
      </c>
      <c r="H25" s="162" t="s">
        <v>1779</v>
      </c>
      <c r="I25" s="160" t="str">
        <f t="shared" si="12"/>
        <v>CN</v>
      </c>
      <c r="J25" s="160" t="str">
        <f t="shared" si="12"/>
        <v>x</v>
      </c>
      <c r="K25" s="160" t="str">
        <f t="shared" si="12"/>
        <v>x</v>
      </c>
      <c r="L25" s="160" t="str">
        <f t="shared" si="12"/>
        <v>x</v>
      </c>
      <c r="M25" s="160" t="str">
        <f t="shared" si="12"/>
        <v>x</v>
      </c>
      <c r="N25" s="160" t="str">
        <f t="shared" si="13"/>
        <v>x</v>
      </c>
      <c r="O25" s="160" t="s">
        <v>743</v>
      </c>
      <c r="P25" s="160" t="str">
        <f t="shared" si="13"/>
        <v>CN</v>
      </c>
      <c r="Q25" s="160" t="str">
        <f t="shared" si="13"/>
        <v>x</v>
      </c>
      <c r="R25" s="160" t="str">
        <f t="shared" si="13"/>
        <v>x</v>
      </c>
      <c r="S25" s="160" t="str">
        <f t="shared" si="13"/>
        <v>x</v>
      </c>
      <c r="T25" s="160" t="str">
        <f t="shared" si="13"/>
        <v>x</v>
      </c>
      <c r="U25" s="160" t="str">
        <f t="shared" si="13"/>
        <v>x</v>
      </c>
      <c r="V25" s="160" t="str">
        <f t="shared" si="13"/>
        <v>x</v>
      </c>
      <c r="W25" s="160" t="str">
        <f t="shared" si="13"/>
        <v>CN</v>
      </c>
      <c r="X25" s="160" t="str">
        <f t="shared" si="14"/>
        <v>x</v>
      </c>
      <c r="Y25" s="160" t="str">
        <f t="shared" si="14"/>
        <v>x</v>
      </c>
      <c r="Z25" s="160" t="str">
        <f t="shared" si="14"/>
        <v>x</v>
      </c>
      <c r="AA25" s="160" t="str">
        <f t="shared" si="14"/>
        <v>x</v>
      </c>
      <c r="AB25" s="160" t="str">
        <f t="shared" si="14"/>
        <v>x</v>
      </c>
      <c r="AC25" s="160" t="str">
        <f t="shared" si="14"/>
        <v>x</v>
      </c>
      <c r="AD25" s="160" t="str">
        <f t="shared" si="14"/>
        <v>CN</v>
      </c>
      <c r="AE25" s="160" t="str">
        <f t="shared" si="14"/>
        <v>x</v>
      </c>
      <c r="AF25" s="160" t="str">
        <f t="shared" si="14"/>
        <v>x</v>
      </c>
      <c r="AG25" s="160" t="str">
        <f t="shared" si="14"/>
        <v>x</v>
      </c>
      <c r="AH25" s="160" t="s">
        <v>743</v>
      </c>
      <c r="AI25" s="157">
        <f>IF(C25="","",COUNTIF(D25:AH25,"x")+COUNTIF(D25:AH25,"L")+COUNTIF(D25:AH25,"P"))</f>
        <v>26</v>
      </c>
      <c r="AJ25" s="137"/>
      <c r="AK25" s="137"/>
    </row>
    <row r="26" spans="1:37" ht="15.75" x14ac:dyDescent="0.25">
      <c r="B26" s="138"/>
      <c r="C26" s="138" t="s">
        <v>718</v>
      </c>
      <c r="D26" s="142"/>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4"/>
    </row>
    <row r="27" spans="1:37" ht="17.25" customHeight="1" x14ac:dyDescent="0.25">
      <c r="A27" s="7" t="s">
        <v>45</v>
      </c>
      <c r="B27" s="134">
        <v>1</v>
      </c>
      <c r="C27" s="135" t="s">
        <v>734</v>
      </c>
      <c r="D27" s="136" t="str">
        <f t="shared" ref="D27:S31" si="16">IF(OR(D$3="",$C27=""),"",IF(WEEKDAY(D$3,2)&gt;6,"CN","x"))</f>
        <v>x</v>
      </c>
      <c r="E27" s="136" t="str">
        <f t="shared" si="16"/>
        <v>x</v>
      </c>
      <c r="F27" s="136" t="str">
        <f t="shared" si="16"/>
        <v>x</v>
      </c>
      <c r="G27" s="136" t="str">
        <f t="shared" si="16"/>
        <v>x</v>
      </c>
      <c r="H27" s="136" t="str">
        <f t="shared" si="16"/>
        <v>x</v>
      </c>
      <c r="I27" s="136" t="str">
        <f t="shared" si="16"/>
        <v>CN</v>
      </c>
      <c r="J27" s="136" t="str">
        <f t="shared" si="16"/>
        <v>x</v>
      </c>
      <c r="K27" s="136" t="str">
        <f t="shared" si="16"/>
        <v>x</v>
      </c>
      <c r="L27" s="136" t="str">
        <f t="shared" si="16"/>
        <v>x</v>
      </c>
      <c r="M27" s="136" t="str">
        <f t="shared" si="16"/>
        <v>x</v>
      </c>
      <c r="N27" s="136" t="str">
        <f t="shared" si="16"/>
        <v>x</v>
      </c>
      <c r="O27" s="136" t="str">
        <f t="shared" si="16"/>
        <v>x</v>
      </c>
      <c r="P27" s="136" t="str">
        <f t="shared" si="16"/>
        <v>CN</v>
      </c>
      <c r="Q27" s="136" t="str">
        <f t="shared" si="16"/>
        <v>x</v>
      </c>
      <c r="R27" s="136" t="str">
        <f t="shared" si="16"/>
        <v>x</v>
      </c>
      <c r="S27" s="136" t="str">
        <f t="shared" si="16"/>
        <v>x</v>
      </c>
      <c r="T27" s="136" t="str">
        <f t="shared" ref="T27:AH31" si="17">IF(OR(T$3="",$C27=""),"",IF(WEEKDAY(T$3,2)&gt;6,"CN","x"))</f>
        <v>x</v>
      </c>
      <c r="U27" s="136" t="str">
        <f t="shared" si="17"/>
        <v>x</v>
      </c>
      <c r="V27" s="136" t="str">
        <f t="shared" si="17"/>
        <v>x</v>
      </c>
      <c r="W27" s="136" t="str">
        <f t="shared" si="17"/>
        <v>CN</v>
      </c>
      <c r="X27" s="136" t="str">
        <f>IF(OR(X$3="",$C27=""),"",IF(WEEKDAY(X$3,2)&gt;6,"CN","x"))</f>
        <v>x</v>
      </c>
      <c r="Y27" s="136" t="str">
        <f t="shared" ref="Y27:AH27" si="18">IF(OR(Y$3="",$C27=""),"",IF(WEEKDAY(Y$3,2)&gt;6,"CN","x"))</f>
        <v>x</v>
      </c>
      <c r="Z27" s="136" t="str">
        <f t="shared" si="18"/>
        <v>x</v>
      </c>
      <c r="AA27" s="136" t="str">
        <f t="shared" si="18"/>
        <v>x</v>
      </c>
      <c r="AB27" s="136" t="str">
        <f t="shared" si="18"/>
        <v>x</v>
      </c>
      <c r="AC27" s="136" t="str">
        <f t="shared" si="18"/>
        <v>x</v>
      </c>
      <c r="AD27" s="136" t="str">
        <f t="shared" si="18"/>
        <v>CN</v>
      </c>
      <c r="AE27" s="136" t="str">
        <f t="shared" si="18"/>
        <v>x</v>
      </c>
      <c r="AF27" s="136" t="str">
        <f t="shared" si="18"/>
        <v>x</v>
      </c>
      <c r="AG27" s="136" t="str">
        <f t="shared" si="18"/>
        <v>x</v>
      </c>
      <c r="AH27" s="136" t="str">
        <f t="shared" si="18"/>
        <v>x</v>
      </c>
      <c r="AI27" s="157">
        <f t="shared" si="11"/>
        <v>27</v>
      </c>
      <c r="AJ27" s="137">
        <f>+VLOOKUP(C27,'Chi tiết '!E$728:G$751,3,0)</f>
        <v>1408</v>
      </c>
      <c r="AK27" s="137"/>
    </row>
    <row r="28" spans="1:37" x14ac:dyDescent="0.25">
      <c r="B28" s="134">
        <v>2</v>
      </c>
      <c r="C28" s="135" t="s">
        <v>748</v>
      </c>
      <c r="D28" s="136" t="str">
        <f t="shared" si="16"/>
        <v>x</v>
      </c>
      <c r="E28" s="136" t="str">
        <f t="shared" si="16"/>
        <v>x</v>
      </c>
      <c r="F28" s="136" t="str">
        <f t="shared" si="16"/>
        <v>x</v>
      </c>
      <c r="G28" s="136" t="str">
        <f t="shared" si="16"/>
        <v>x</v>
      </c>
      <c r="H28" s="136" t="str">
        <f t="shared" si="16"/>
        <v>x</v>
      </c>
      <c r="I28" s="136" t="str">
        <f t="shared" si="16"/>
        <v>CN</v>
      </c>
      <c r="J28" s="136" t="str">
        <f t="shared" si="16"/>
        <v>x</v>
      </c>
      <c r="K28" s="136" t="str">
        <f t="shared" si="16"/>
        <v>x</v>
      </c>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57">
        <f t="shared" si="11"/>
        <v>7</v>
      </c>
      <c r="AJ28" s="137">
        <f>+VLOOKUP(C28,'Chi tiết '!E$728:G$751,3,0)</f>
        <v>317</v>
      </c>
      <c r="AK28" s="137"/>
    </row>
    <row r="29" spans="1:37" x14ac:dyDescent="0.25">
      <c r="A29" s="7" t="s">
        <v>46</v>
      </c>
      <c r="B29" s="134">
        <v>3</v>
      </c>
      <c r="C29" s="135" t="s">
        <v>735</v>
      </c>
      <c r="D29" s="136" t="str">
        <f t="shared" si="16"/>
        <v>x</v>
      </c>
      <c r="E29" s="136" t="str">
        <f t="shared" si="16"/>
        <v>x</v>
      </c>
      <c r="F29" s="136" t="str">
        <f t="shared" si="16"/>
        <v>x</v>
      </c>
      <c r="G29" s="136" t="str">
        <f t="shared" si="16"/>
        <v>x</v>
      </c>
      <c r="H29" s="136" t="str">
        <f t="shared" si="16"/>
        <v>x</v>
      </c>
      <c r="I29" s="136" t="str">
        <f t="shared" si="16"/>
        <v>CN</v>
      </c>
      <c r="J29" s="136" t="str">
        <f t="shared" si="16"/>
        <v>x</v>
      </c>
      <c r="K29" s="136" t="str">
        <f t="shared" si="16"/>
        <v>x</v>
      </c>
      <c r="L29" s="136" t="str">
        <f t="shared" si="16"/>
        <v>x</v>
      </c>
      <c r="M29" s="136" t="str">
        <f t="shared" si="16"/>
        <v>x</v>
      </c>
      <c r="N29" s="136" t="str">
        <f t="shared" si="16"/>
        <v>x</v>
      </c>
      <c r="O29" s="136" t="str">
        <f t="shared" si="16"/>
        <v>x</v>
      </c>
      <c r="P29" s="136" t="str">
        <f t="shared" si="16"/>
        <v>CN</v>
      </c>
      <c r="Q29" s="136" t="str">
        <f t="shared" si="16"/>
        <v>x</v>
      </c>
      <c r="R29" s="136" t="str">
        <f t="shared" si="16"/>
        <v>x</v>
      </c>
      <c r="S29" s="136" t="str">
        <f t="shared" si="16"/>
        <v>x</v>
      </c>
      <c r="T29" s="136" t="str">
        <f t="shared" si="17"/>
        <v>x</v>
      </c>
      <c r="U29" s="136" t="str">
        <f t="shared" si="17"/>
        <v>x</v>
      </c>
      <c r="V29" s="136" t="str">
        <f t="shared" si="17"/>
        <v>x</v>
      </c>
      <c r="W29" s="136" t="str">
        <f t="shared" si="17"/>
        <v>CN</v>
      </c>
      <c r="X29" s="136" t="str">
        <f t="shared" si="17"/>
        <v>x</v>
      </c>
      <c r="Y29" s="136" t="str">
        <f t="shared" si="17"/>
        <v>x</v>
      </c>
      <c r="Z29" s="136" t="str">
        <f t="shared" si="17"/>
        <v>x</v>
      </c>
      <c r="AA29" s="136" t="str">
        <f t="shared" si="17"/>
        <v>x</v>
      </c>
      <c r="AB29" s="136" t="str">
        <f t="shared" si="17"/>
        <v>x</v>
      </c>
      <c r="AC29" s="136" t="str">
        <f t="shared" si="17"/>
        <v>x</v>
      </c>
      <c r="AD29" s="136" t="str">
        <f t="shared" si="17"/>
        <v>CN</v>
      </c>
      <c r="AE29" s="136" t="str">
        <f t="shared" si="17"/>
        <v>x</v>
      </c>
      <c r="AF29" s="136" t="str">
        <f t="shared" si="17"/>
        <v>x</v>
      </c>
      <c r="AG29" s="136" t="str">
        <f t="shared" si="17"/>
        <v>x</v>
      </c>
      <c r="AH29" s="136" t="str">
        <f t="shared" si="17"/>
        <v>x</v>
      </c>
      <c r="AI29" s="157">
        <f t="shared" si="11"/>
        <v>27</v>
      </c>
      <c r="AJ29" s="137">
        <f>+VLOOKUP(C29,'Chi tiết '!E$728:G$751,3,0)</f>
        <v>1207</v>
      </c>
      <c r="AK29" s="137"/>
    </row>
    <row r="30" spans="1:37" ht="16.5" customHeight="1" x14ac:dyDescent="0.25">
      <c r="A30" s="7" t="s">
        <v>47</v>
      </c>
      <c r="B30" s="134">
        <v>4</v>
      </c>
      <c r="C30" s="135" t="s">
        <v>736</v>
      </c>
      <c r="D30" s="136" t="str">
        <f t="shared" si="16"/>
        <v>x</v>
      </c>
      <c r="E30" s="136" t="str">
        <f t="shared" si="16"/>
        <v>x</v>
      </c>
      <c r="F30" s="136" t="str">
        <f t="shared" si="16"/>
        <v>x</v>
      </c>
      <c r="G30" s="136" t="str">
        <f t="shared" si="16"/>
        <v>x</v>
      </c>
      <c r="H30" s="136" t="str">
        <f t="shared" si="16"/>
        <v>x</v>
      </c>
      <c r="I30" s="136" t="str">
        <f t="shared" si="16"/>
        <v>CN</v>
      </c>
      <c r="J30" s="136" t="str">
        <f t="shared" si="16"/>
        <v>x</v>
      </c>
      <c r="K30" s="136" t="str">
        <f t="shared" si="16"/>
        <v>x</v>
      </c>
      <c r="L30" s="136" t="str">
        <f t="shared" si="16"/>
        <v>x</v>
      </c>
      <c r="M30" s="136" t="str">
        <f t="shared" si="16"/>
        <v>x</v>
      </c>
      <c r="N30" s="136" t="str">
        <f t="shared" si="16"/>
        <v>x</v>
      </c>
      <c r="O30" s="136" t="str">
        <f t="shared" si="16"/>
        <v>x</v>
      </c>
      <c r="P30" s="136" t="str">
        <f t="shared" si="16"/>
        <v>CN</v>
      </c>
      <c r="Q30" s="136" t="str">
        <f t="shared" si="16"/>
        <v>x</v>
      </c>
      <c r="R30" s="136" t="str">
        <f t="shared" si="16"/>
        <v>x</v>
      </c>
      <c r="S30" s="136" t="str">
        <f t="shared" si="16"/>
        <v>x</v>
      </c>
      <c r="T30" s="136" t="str">
        <f t="shared" si="17"/>
        <v>x</v>
      </c>
      <c r="U30" s="136" t="str">
        <f t="shared" si="17"/>
        <v>x</v>
      </c>
      <c r="V30" s="136" t="str">
        <f t="shared" si="17"/>
        <v>x</v>
      </c>
      <c r="W30" s="136" t="str">
        <f t="shared" si="17"/>
        <v>CN</v>
      </c>
      <c r="X30" s="136" t="str">
        <f t="shared" si="17"/>
        <v>x</v>
      </c>
      <c r="Y30" s="136" t="str">
        <f t="shared" si="17"/>
        <v>x</v>
      </c>
      <c r="Z30" s="136" t="str">
        <f t="shared" si="17"/>
        <v>x</v>
      </c>
      <c r="AA30" s="136" t="str">
        <f t="shared" si="17"/>
        <v>x</v>
      </c>
      <c r="AB30" s="136" t="str">
        <f t="shared" si="17"/>
        <v>x</v>
      </c>
      <c r="AC30" s="136" t="str">
        <f t="shared" si="17"/>
        <v>x</v>
      </c>
      <c r="AD30" s="136" t="str">
        <f t="shared" si="17"/>
        <v>CN</v>
      </c>
      <c r="AE30" s="136" t="str">
        <f t="shared" si="17"/>
        <v>x</v>
      </c>
      <c r="AF30" s="136" t="str">
        <f t="shared" si="17"/>
        <v>x</v>
      </c>
      <c r="AG30" s="136" t="str">
        <f t="shared" si="17"/>
        <v>x</v>
      </c>
      <c r="AH30" s="136" t="str">
        <f t="shared" si="17"/>
        <v>x</v>
      </c>
      <c r="AI30" s="157">
        <f t="shared" si="11"/>
        <v>27</v>
      </c>
      <c r="AJ30" s="137">
        <f>+VLOOKUP(C30,'Chi tiết '!E$728:G$751,3,0)</f>
        <v>1227</v>
      </c>
      <c r="AK30" s="137"/>
    </row>
    <row r="31" spans="1:37" ht="18.75" customHeight="1" x14ac:dyDescent="0.25">
      <c r="A31" s="7" t="s">
        <v>48</v>
      </c>
      <c r="B31" s="134">
        <v>5</v>
      </c>
      <c r="C31" s="135" t="s">
        <v>737</v>
      </c>
      <c r="D31" s="136" t="str">
        <f t="shared" si="16"/>
        <v>x</v>
      </c>
      <c r="E31" s="136" t="str">
        <f t="shared" si="16"/>
        <v>x</v>
      </c>
      <c r="F31" s="136" t="str">
        <f t="shared" si="16"/>
        <v>x</v>
      </c>
      <c r="G31" s="136" t="str">
        <f t="shared" si="16"/>
        <v>x</v>
      </c>
      <c r="H31" s="136" t="str">
        <f t="shared" si="16"/>
        <v>x</v>
      </c>
      <c r="I31" s="136" t="str">
        <f t="shared" si="16"/>
        <v>CN</v>
      </c>
      <c r="J31" s="136" t="str">
        <f t="shared" si="16"/>
        <v>x</v>
      </c>
      <c r="K31" s="136" t="str">
        <f t="shared" si="16"/>
        <v>x</v>
      </c>
      <c r="L31" s="136" t="str">
        <f t="shared" si="16"/>
        <v>x</v>
      </c>
      <c r="M31" s="136" t="str">
        <f t="shared" si="16"/>
        <v>x</v>
      </c>
      <c r="N31" s="136" t="str">
        <f t="shared" si="16"/>
        <v>x</v>
      </c>
      <c r="O31" s="136" t="str">
        <f t="shared" si="16"/>
        <v>x</v>
      </c>
      <c r="P31" s="136" t="str">
        <f t="shared" si="16"/>
        <v>CN</v>
      </c>
      <c r="Q31" s="136" t="str">
        <f t="shared" si="16"/>
        <v>x</v>
      </c>
      <c r="R31" s="136" t="str">
        <f t="shared" si="16"/>
        <v>x</v>
      </c>
      <c r="S31" s="136" t="str">
        <f>IF(OR(S$3="",$C31=""),"",IF(WEEKDAY(S$3,2)&gt;6,"CN","x"))</f>
        <v>x</v>
      </c>
      <c r="T31" s="136" t="str">
        <f t="shared" si="17"/>
        <v>x</v>
      </c>
      <c r="U31" s="136" t="str">
        <f t="shared" si="17"/>
        <v>x</v>
      </c>
      <c r="V31" s="136" t="str">
        <f t="shared" si="17"/>
        <v>x</v>
      </c>
      <c r="W31" s="136" t="str">
        <f t="shared" si="17"/>
        <v>CN</v>
      </c>
      <c r="X31" s="136" t="str">
        <f t="shared" si="17"/>
        <v>x</v>
      </c>
      <c r="Y31" s="136" t="str">
        <f t="shared" si="17"/>
        <v>x</v>
      </c>
      <c r="Z31" s="136" t="str">
        <f t="shared" si="17"/>
        <v>x</v>
      </c>
      <c r="AA31" s="136" t="str">
        <f t="shared" si="17"/>
        <v>x</v>
      </c>
      <c r="AB31" s="136" t="str">
        <f t="shared" si="17"/>
        <v>x</v>
      </c>
      <c r="AC31" s="136" t="str">
        <f t="shared" si="17"/>
        <v>x</v>
      </c>
      <c r="AD31" s="136" t="str">
        <f t="shared" si="17"/>
        <v>CN</v>
      </c>
      <c r="AE31" s="136" t="str">
        <f t="shared" si="17"/>
        <v>x</v>
      </c>
      <c r="AF31" s="136" t="str">
        <f t="shared" si="17"/>
        <v>x</v>
      </c>
      <c r="AG31" s="136" t="str">
        <f t="shared" si="17"/>
        <v>x</v>
      </c>
      <c r="AH31" s="136" t="str">
        <f t="shared" si="17"/>
        <v>x</v>
      </c>
      <c r="AI31" s="157">
        <f t="shared" si="11"/>
        <v>27</v>
      </c>
      <c r="AJ31" s="137">
        <f>+VLOOKUP(C31,'Chi tiết '!E$728:G$751,3,0)</f>
        <v>880</v>
      </c>
      <c r="AK31" s="137">
        <v>1</v>
      </c>
    </row>
    <row r="32" spans="1:37" x14ac:dyDescent="0.25">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row>
    <row r="33" spans="2:35" ht="15.75" x14ac:dyDescent="0.25">
      <c r="B33" s="8"/>
      <c r="C33" s="8"/>
      <c r="D33" s="146" t="s">
        <v>747</v>
      </c>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row>
    <row r="34" spans="2:35" ht="15.75" x14ac:dyDescent="0.25">
      <c r="B34" s="8"/>
      <c r="C34" s="8"/>
      <c r="D34" s="145" t="s">
        <v>743</v>
      </c>
      <c r="E34" s="146" t="s">
        <v>744</v>
      </c>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row>
    <row r="35" spans="2:35" ht="15.75" x14ac:dyDescent="0.25">
      <c r="B35" s="8"/>
      <c r="C35" s="8"/>
      <c r="D35" s="156" t="s">
        <v>1779</v>
      </c>
      <c r="E35" s="146" t="s">
        <v>745</v>
      </c>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row>
    <row r="36" spans="2:35" ht="15.75" x14ac:dyDescent="0.25">
      <c r="B36" s="8"/>
      <c r="C36" s="8"/>
      <c r="D36" s="155" t="s">
        <v>1780</v>
      </c>
      <c r="E36" s="146" t="s">
        <v>746</v>
      </c>
      <c r="F36" s="8"/>
      <c r="G36" s="8"/>
      <c r="H36" s="8"/>
      <c r="I36" s="8"/>
      <c r="J36" s="8"/>
      <c r="K36" s="8"/>
      <c r="L36" s="8"/>
      <c r="M36" s="8"/>
      <c r="N36" s="8"/>
      <c r="O36" s="8"/>
      <c r="P36" s="8"/>
      <c r="Q36" s="8"/>
      <c r="R36" s="8"/>
      <c r="S36" s="8"/>
      <c r="T36" s="8"/>
      <c r="U36" s="8"/>
      <c r="V36" s="8"/>
      <c r="W36" s="8"/>
      <c r="X36" s="8"/>
      <c r="Y36" s="7"/>
      <c r="Z36" s="14"/>
      <c r="AA36" s="14"/>
      <c r="AB36" s="14"/>
      <c r="AC36" s="14"/>
      <c r="AD36" s="14"/>
      <c r="AE36" s="14"/>
      <c r="AF36" s="14"/>
      <c r="AG36" s="14"/>
      <c r="AH36" s="8"/>
      <c r="AI36" s="8"/>
    </row>
    <row r="37" spans="2:35" ht="15.75" x14ac:dyDescent="0.25">
      <c r="B37" s="8"/>
      <c r="C37" s="8"/>
      <c r="D37" s="164" t="s">
        <v>1781</v>
      </c>
      <c r="E37" s="146" t="s">
        <v>1782</v>
      </c>
      <c r="F37" s="8"/>
      <c r="G37" s="8"/>
      <c r="H37" s="8"/>
      <c r="I37" s="8"/>
      <c r="J37" s="8"/>
      <c r="K37" s="8"/>
      <c r="L37" s="8"/>
      <c r="M37" s="8"/>
      <c r="N37" s="8"/>
      <c r="O37" s="8"/>
      <c r="P37" s="8"/>
      <c r="Q37" s="8"/>
      <c r="R37" s="8"/>
      <c r="S37" s="8"/>
      <c r="T37" s="8"/>
      <c r="U37" s="8"/>
      <c r="V37" s="8"/>
      <c r="W37" s="8"/>
      <c r="X37" s="8"/>
      <c r="Y37" s="7"/>
      <c r="Z37" s="14"/>
      <c r="AA37" s="14"/>
      <c r="AB37" s="14"/>
      <c r="AC37" s="14"/>
      <c r="AD37" s="14"/>
      <c r="AE37" s="14"/>
      <c r="AF37" s="14"/>
      <c r="AG37" s="14"/>
      <c r="AH37" s="8"/>
      <c r="AI37" s="8"/>
    </row>
    <row r="38" spans="2:35" ht="15.75" x14ac:dyDescent="0.25">
      <c r="B38" s="8"/>
      <c r="C38" s="8"/>
      <c r="D38" s="145" t="s">
        <v>749</v>
      </c>
      <c r="E38" s="146" t="s">
        <v>750</v>
      </c>
      <c r="F38" s="8"/>
      <c r="G38" s="8"/>
      <c r="H38" s="8"/>
      <c r="I38" s="8"/>
      <c r="J38" s="8"/>
      <c r="K38" s="8"/>
      <c r="L38" s="8"/>
      <c r="M38" s="8"/>
      <c r="N38" s="8"/>
      <c r="O38" s="8"/>
      <c r="P38" s="8"/>
      <c r="Q38" s="8"/>
      <c r="R38" s="8"/>
      <c r="S38" s="8"/>
      <c r="T38" s="8"/>
      <c r="U38" s="8"/>
      <c r="V38" s="8"/>
      <c r="W38" s="8"/>
      <c r="X38" s="8"/>
      <c r="Y38" s="14"/>
      <c r="Z38" s="14"/>
      <c r="AA38" s="14"/>
      <c r="AB38" s="14"/>
      <c r="AC38" s="14"/>
      <c r="AD38" s="14"/>
      <c r="AE38" s="14"/>
      <c r="AF38" s="14"/>
      <c r="AG38" s="14"/>
      <c r="AH38" s="8"/>
      <c r="AI38" s="8"/>
    </row>
    <row r="39" spans="2:35" ht="15.75" x14ac:dyDescent="0.25">
      <c r="B39" s="8"/>
      <c r="C39" s="8"/>
      <c r="D39" s="165" t="s">
        <v>1786</v>
      </c>
      <c r="E39" s="146" t="s">
        <v>1788</v>
      </c>
      <c r="F39" s="7"/>
      <c r="G39" s="7"/>
      <c r="H39" s="7"/>
      <c r="I39" s="7"/>
      <c r="J39" s="7"/>
      <c r="K39" s="7"/>
      <c r="L39" s="7"/>
      <c r="M39" s="7"/>
      <c r="N39" s="7"/>
      <c r="O39" s="7"/>
      <c r="P39" s="7"/>
      <c r="Q39" s="7"/>
      <c r="R39" s="7"/>
      <c r="S39" s="7"/>
      <c r="T39" s="7"/>
      <c r="U39" s="7"/>
      <c r="V39" s="7"/>
      <c r="W39" s="7"/>
      <c r="X39" s="7"/>
      <c r="Y39" s="7"/>
      <c r="Z39" s="7"/>
      <c r="AA39" s="7"/>
      <c r="AB39" s="7"/>
      <c r="AC39" s="15"/>
      <c r="AD39" s="15"/>
      <c r="AE39" s="15"/>
      <c r="AF39" s="15"/>
      <c r="AG39" s="15"/>
      <c r="AH39" s="8"/>
      <c r="AI39" s="8"/>
    </row>
    <row r="40" spans="2:35" ht="15.75" x14ac:dyDescent="0.25">
      <c r="B40" s="8"/>
      <c r="C40" s="8"/>
      <c r="D40" s="8"/>
      <c r="E40" s="146"/>
      <c r="F40" s="7"/>
      <c r="G40" s="7"/>
      <c r="H40" s="7"/>
      <c r="I40" s="7"/>
      <c r="J40" s="7"/>
      <c r="K40" s="7"/>
      <c r="L40" s="7"/>
      <c r="M40" s="7"/>
      <c r="N40" s="7"/>
      <c r="O40" s="7"/>
      <c r="P40" s="7"/>
      <c r="Q40" s="7"/>
      <c r="R40" s="7"/>
      <c r="S40" s="7"/>
      <c r="T40" s="7"/>
      <c r="U40" s="7"/>
      <c r="V40" s="7"/>
      <c r="W40" s="7"/>
      <c r="X40" s="7"/>
      <c r="Y40" s="14" t="str">
        <f>"Ngày "&amp;DAY(EOMONTH(AL1,0))&amp;" Tháng "&amp;MONTH(AL1)&amp;" Năm "&amp;YEAR(AL1)</f>
        <v>Ngày 31 Tháng 8 Năm 2023</v>
      </c>
      <c r="Z40" s="7"/>
      <c r="AA40" s="7"/>
      <c r="AB40" s="7"/>
      <c r="AC40" s="8"/>
      <c r="AD40" s="8"/>
      <c r="AE40" s="8"/>
      <c r="AF40" s="8"/>
      <c r="AG40" s="8"/>
      <c r="AH40" s="8"/>
      <c r="AI40" s="8"/>
    </row>
    <row r="41" spans="2:35" ht="15.75" x14ac:dyDescent="0.25">
      <c r="B41" s="8"/>
      <c r="C41" s="8"/>
      <c r="D41" s="8"/>
      <c r="E41" s="8"/>
      <c r="F41" s="204" t="s">
        <v>16</v>
      </c>
      <c r="G41" s="204"/>
      <c r="H41" s="204"/>
      <c r="I41" s="204"/>
      <c r="J41" s="204"/>
      <c r="K41" s="204"/>
      <c r="L41" s="15"/>
      <c r="M41" s="15"/>
      <c r="N41" s="15"/>
      <c r="O41" s="8"/>
      <c r="P41" s="8"/>
      <c r="Q41" s="8"/>
      <c r="R41" s="8"/>
      <c r="S41" s="8"/>
      <c r="T41" s="8"/>
      <c r="U41" s="8"/>
      <c r="V41" s="8"/>
      <c r="W41" s="204" t="s">
        <v>17</v>
      </c>
      <c r="X41" s="204"/>
      <c r="Y41" s="204"/>
      <c r="Z41" s="204"/>
      <c r="AA41" s="204"/>
      <c r="AB41" s="204"/>
      <c r="AC41" s="8"/>
      <c r="AD41" s="8"/>
      <c r="AE41" s="8"/>
      <c r="AF41" s="8"/>
      <c r="AG41" s="8"/>
      <c r="AH41" s="8"/>
      <c r="AI41" s="8"/>
    </row>
    <row r="42" spans="2:35" x14ac:dyDescent="0.25">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row>
    <row r="43" spans="2:35" x14ac:dyDescent="0.25">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row>
    <row r="44" spans="2:35" x14ac:dyDescent="0.25">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row>
    <row r="45" spans="2:35" x14ac:dyDescent="0.25">
      <c r="B45" s="8"/>
      <c r="C45" s="8"/>
      <c r="D45" s="8"/>
      <c r="E45" s="8"/>
      <c r="F45" s="131"/>
      <c r="G45" s="131"/>
      <c r="H45" s="131"/>
      <c r="I45" s="131"/>
      <c r="J45" s="131"/>
      <c r="K45" s="131"/>
      <c r="L45" s="8"/>
      <c r="M45" s="8"/>
      <c r="N45" s="8"/>
      <c r="O45" s="8"/>
      <c r="P45" s="8"/>
      <c r="Q45" s="8"/>
      <c r="R45" s="8"/>
      <c r="S45" s="8"/>
      <c r="T45" s="8"/>
      <c r="U45" s="8"/>
      <c r="V45" s="8"/>
      <c r="W45" s="131"/>
      <c r="X45" s="131"/>
      <c r="Y45" s="131"/>
      <c r="Z45" s="131"/>
      <c r="AA45" s="131"/>
      <c r="AB45" s="131"/>
      <c r="AC45" s="8"/>
      <c r="AD45" s="8"/>
      <c r="AE45" s="8"/>
      <c r="AF45" s="8"/>
      <c r="AG45" s="8"/>
      <c r="AH45" s="8"/>
      <c r="AI45" s="8"/>
    </row>
    <row r="46" spans="2:35" x14ac:dyDescent="0.25">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row>
    <row r="47" spans="2:35" ht="15.75" x14ac:dyDescent="0.25">
      <c r="B47" s="8"/>
      <c r="C47" s="8"/>
      <c r="D47" s="8"/>
      <c r="E47" s="8"/>
      <c r="F47" s="202" t="s">
        <v>737</v>
      </c>
      <c r="G47" s="202"/>
      <c r="H47" s="202"/>
      <c r="I47" s="202"/>
      <c r="J47" s="202"/>
      <c r="K47" s="202"/>
      <c r="L47" s="8"/>
      <c r="M47" s="8"/>
      <c r="N47" s="8"/>
      <c r="O47" s="8"/>
      <c r="P47" s="8"/>
      <c r="Q47" s="8"/>
      <c r="R47" s="8"/>
      <c r="S47" s="8"/>
      <c r="T47" s="8"/>
      <c r="U47" s="8"/>
      <c r="V47" s="8"/>
      <c r="W47" s="202" t="s">
        <v>742</v>
      </c>
      <c r="X47" s="202"/>
      <c r="Y47" s="202"/>
      <c r="Z47" s="202"/>
      <c r="AA47" s="202"/>
      <c r="AB47" s="202"/>
      <c r="AC47" s="8"/>
      <c r="AD47" s="8"/>
      <c r="AE47" s="8"/>
      <c r="AF47" s="8"/>
      <c r="AG47" s="8"/>
      <c r="AH47" s="8"/>
      <c r="AI47" s="8"/>
    </row>
    <row r="48" spans="2:35" x14ac:dyDescent="0.25">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row>
    <row r="49" spans="2:35" x14ac:dyDescent="0.25">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row>
    <row r="50" spans="2:35" x14ac:dyDescent="0.25">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row>
    <row r="51" spans="2:35" x14ac:dyDescent="0.25">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row>
    <row r="52" spans="2:35" ht="15.75" x14ac:dyDescent="0.25">
      <c r="F52" s="122"/>
      <c r="G52" s="122"/>
      <c r="H52" s="122"/>
      <c r="I52" s="122"/>
      <c r="J52" s="122"/>
      <c r="K52" s="122"/>
      <c r="L52" s="122"/>
      <c r="M52" s="122"/>
      <c r="N52" s="122"/>
      <c r="O52" s="122"/>
      <c r="P52" s="122"/>
      <c r="Q52" s="122"/>
      <c r="R52" s="122"/>
      <c r="S52" s="122"/>
      <c r="T52" s="122"/>
      <c r="U52" s="122"/>
      <c r="V52" s="122"/>
      <c r="W52" s="122"/>
      <c r="X52" s="122"/>
      <c r="Y52" s="122"/>
      <c r="Z52" s="122"/>
      <c r="AA52" s="122"/>
      <c r="AB52" s="122"/>
    </row>
  </sheetData>
  <autoFilter ref="A5:AN31"/>
  <mergeCells count="11">
    <mergeCell ref="C1:AK1"/>
    <mergeCell ref="W47:AB47"/>
    <mergeCell ref="F47:K47"/>
    <mergeCell ref="AL1:AN1"/>
    <mergeCell ref="F41:K41"/>
    <mergeCell ref="W41:AB41"/>
    <mergeCell ref="B3:B4"/>
    <mergeCell ref="C3:C4"/>
    <mergeCell ref="AI3:AI4"/>
    <mergeCell ref="AJ3:AJ4"/>
    <mergeCell ref="AK3:AK4"/>
  </mergeCells>
  <conditionalFormatting sqref="C8">
    <cfRule type="duplicateValues" dxfId="8" priority="4"/>
  </conditionalFormatting>
  <conditionalFormatting sqref="C10">
    <cfRule type="duplicateValues" dxfId="7" priority="2"/>
  </conditionalFormatting>
  <conditionalFormatting sqref="C11">
    <cfRule type="duplicateValues" dxfId="6" priority="1"/>
  </conditionalFormatting>
  <conditionalFormatting sqref="AI3:AK3">
    <cfRule type="expression" dxfId="5" priority="5" stopIfTrue="1">
      <formula>"weekdey(r2,u2,1)&gt;5"</formula>
    </cfRule>
  </conditionalFormatting>
  <pageMargins left="0.59055118110236204" right="0.196850393700787" top="0.35433070866141703" bottom="0.35433070866141703" header="0.31496062992126" footer="0.31496062992126"/>
  <pageSetup paperSize="9" scale="54"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R751"/>
  <sheetViews>
    <sheetView topLeftCell="A5" workbookViewId="0">
      <selection activeCell="C587" sqref="C587"/>
    </sheetView>
  </sheetViews>
  <sheetFormatPr defaultRowHeight="15" x14ac:dyDescent="0.25"/>
  <cols>
    <col min="2" max="2" width="12.5703125" customWidth="1"/>
    <col min="3" max="3" width="18.7109375" customWidth="1"/>
    <col min="4" max="4" width="15.5703125" customWidth="1"/>
    <col min="5" max="5" width="33" customWidth="1"/>
    <col min="6" max="6" width="14.85546875" customWidth="1"/>
    <col min="7" max="7" width="9.140625" style="167"/>
    <col min="16" max="16" width="10.5703125" bestFit="1" customWidth="1"/>
    <col min="17" max="17" width="17.5703125" style="187" customWidth="1"/>
    <col min="18" max="18" width="23.140625" style="169" customWidth="1"/>
  </cols>
  <sheetData>
    <row r="1" spans="1:18" ht="21" x14ac:dyDescent="0.35">
      <c r="A1" s="205" t="s">
        <v>751</v>
      </c>
      <c r="B1" s="205"/>
      <c r="C1" s="205"/>
      <c r="D1" s="205"/>
      <c r="E1" s="205"/>
      <c r="F1" s="205"/>
      <c r="G1" s="205"/>
      <c r="H1" s="205"/>
      <c r="I1" s="205"/>
      <c r="J1" s="205"/>
      <c r="K1" s="205"/>
      <c r="L1" s="205"/>
      <c r="M1" s="205"/>
      <c r="N1" s="205"/>
      <c r="O1" s="205"/>
      <c r="P1" s="189">
        <f>+SUBTOTAL(9,P3:P723)</f>
        <v>191</v>
      </c>
      <c r="Q1" s="190">
        <f>+P1/60</f>
        <v>3.1833333333333331</v>
      </c>
    </row>
    <row r="2" spans="1:18" ht="28.5" customHeight="1" x14ac:dyDescent="0.25">
      <c r="A2" s="177" t="s">
        <v>752</v>
      </c>
      <c r="B2" s="177" t="s">
        <v>753</v>
      </c>
      <c r="C2" s="177" t="s">
        <v>754</v>
      </c>
      <c r="D2" s="177" t="s">
        <v>1775</v>
      </c>
      <c r="E2" s="177" t="s">
        <v>755</v>
      </c>
      <c r="F2" s="177" t="s">
        <v>756</v>
      </c>
      <c r="G2" s="177" t="s">
        <v>757</v>
      </c>
      <c r="H2" s="177" t="s">
        <v>758</v>
      </c>
      <c r="I2" s="177" t="s">
        <v>759</v>
      </c>
      <c r="J2" s="177" t="s">
        <v>760</v>
      </c>
      <c r="K2" s="177" t="s">
        <v>761</v>
      </c>
      <c r="L2" s="177" t="s">
        <v>762</v>
      </c>
      <c r="M2" s="177" t="s">
        <v>763</v>
      </c>
      <c r="N2" s="177" t="s">
        <v>764</v>
      </c>
      <c r="O2" s="177" t="s">
        <v>765</v>
      </c>
      <c r="P2" s="178" t="s">
        <v>1805</v>
      </c>
      <c r="Q2" s="186"/>
      <c r="R2" s="179" t="s">
        <v>1800</v>
      </c>
    </row>
    <row r="3" spans="1:18" hidden="1" x14ac:dyDescent="0.25">
      <c r="A3" s="148" t="s">
        <v>766</v>
      </c>
      <c r="B3" s="148" t="s">
        <v>767</v>
      </c>
      <c r="C3" s="148" t="s">
        <v>768</v>
      </c>
      <c r="D3" s="148" t="s">
        <v>1776</v>
      </c>
      <c r="E3" s="148" t="s">
        <v>769</v>
      </c>
      <c r="F3" s="148" t="s">
        <v>770</v>
      </c>
      <c r="G3" s="153" t="s">
        <v>771</v>
      </c>
      <c r="H3" s="148" t="s">
        <v>772</v>
      </c>
      <c r="I3" s="148" t="s">
        <v>773</v>
      </c>
      <c r="J3" s="148" t="s">
        <v>773</v>
      </c>
      <c r="K3" s="148" t="s">
        <v>774</v>
      </c>
      <c r="L3" s="148" t="s">
        <v>773</v>
      </c>
      <c r="M3" s="148" t="s">
        <v>775</v>
      </c>
      <c r="N3" s="148" t="s">
        <v>773</v>
      </c>
      <c r="O3" s="148" t="s">
        <v>773</v>
      </c>
      <c r="P3" s="149">
        <v>104</v>
      </c>
      <c r="Q3" s="149"/>
      <c r="R3" s="166"/>
    </row>
    <row r="4" spans="1:18" hidden="1" x14ac:dyDescent="0.25">
      <c r="A4" s="148" t="s">
        <v>766</v>
      </c>
      <c r="B4" s="148" t="s">
        <v>767</v>
      </c>
      <c r="C4" s="148" t="s">
        <v>777</v>
      </c>
      <c r="D4" s="148" t="s">
        <v>1768</v>
      </c>
      <c r="E4" s="148" t="s">
        <v>769</v>
      </c>
      <c r="F4" s="148" t="s">
        <v>770</v>
      </c>
      <c r="G4" s="153" t="s">
        <v>778</v>
      </c>
      <c r="H4" s="148" t="s">
        <v>779</v>
      </c>
      <c r="I4" s="148" t="s">
        <v>773</v>
      </c>
      <c r="J4" s="148" t="s">
        <v>773</v>
      </c>
      <c r="K4" s="148" t="s">
        <v>780</v>
      </c>
      <c r="L4" s="148" t="s">
        <v>773</v>
      </c>
      <c r="M4" s="148" t="s">
        <v>775</v>
      </c>
      <c r="N4" s="148" t="s">
        <v>773</v>
      </c>
      <c r="O4" s="148" t="s">
        <v>773</v>
      </c>
      <c r="P4" s="149">
        <v>120</v>
      </c>
      <c r="Q4" s="149"/>
      <c r="R4" s="152"/>
    </row>
    <row r="5" spans="1:18" x14ac:dyDescent="0.25">
      <c r="A5" s="153" t="s">
        <v>766</v>
      </c>
      <c r="B5" s="153" t="s">
        <v>767</v>
      </c>
      <c r="C5" s="153" t="s">
        <v>782</v>
      </c>
      <c r="D5" s="153" t="s">
        <v>1769</v>
      </c>
      <c r="E5" s="153" t="s">
        <v>769</v>
      </c>
      <c r="F5" s="148" t="s">
        <v>770</v>
      </c>
      <c r="G5" s="153" t="s">
        <v>783</v>
      </c>
      <c r="H5" s="153" t="s">
        <v>784</v>
      </c>
      <c r="I5" s="153" t="s">
        <v>785</v>
      </c>
      <c r="J5" s="153" t="s">
        <v>773</v>
      </c>
      <c r="K5" s="153" t="s">
        <v>786</v>
      </c>
      <c r="L5" s="153" t="s">
        <v>773</v>
      </c>
      <c r="M5" s="153" t="s">
        <v>775</v>
      </c>
      <c r="N5" s="153" t="s">
        <v>773</v>
      </c>
      <c r="O5" s="153" t="s">
        <v>773</v>
      </c>
      <c r="P5" s="149">
        <v>79</v>
      </c>
      <c r="Q5" s="180" t="s">
        <v>1803</v>
      </c>
      <c r="R5" s="166"/>
    </row>
    <row r="6" spans="1:18" hidden="1" x14ac:dyDescent="0.25">
      <c r="A6" s="148" t="s">
        <v>766</v>
      </c>
      <c r="B6" s="148" t="s">
        <v>767</v>
      </c>
      <c r="C6" s="148" t="s">
        <v>787</v>
      </c>
      <c r="D6" s="148" t="s">
        <v>1770</v>
      </c>
      <c r="E6" s="148" t="s">
        <v>769</v>
      </c>
      <c r="F6" s="148" t="s">
        <v>770</v>
      </c>
      <c r="G6" s="153" t="s">
        <v>788</v>
      </c>
      <c r="H6" s="148" t="s">
        <v>789</v>
      </c>
      <c r="I6" s="148" t="s">
        <v>773</v>
      </c>
      <c r="J6" s="148" t="s">
        <v>773</v>
      </c>
      <c r="K6" s="148" t="s">
        <v>790</v>
      </c>
      <c r="L6" s="148" t="s">
        <v>773</v>
      </c>
      <c r="M6" s="148" t="s">
        <v>775</v>
      </c>
      <c r="N6" s="148" t="s">
        <v>773</v>
      </c>
      <c r="O6" s="148" t="s">
        <v>773</v>
      </c>
      <c r="P6" s="149">
        <v>64</v>
      </c>
      <c r="Q6" s="149"/>
      <c r="R6" s="152"/>
    </row>
    <row r="7" spans="1:18" hidden="1" x14ac:dyDescent="0.25">
      <c r="A7" s="153" t="s">
        <v>766</v>
      </c>
      <c r="B7" s="153" t="s">
        <v>767</v>
      </c>
      <c r="C7" s="153" t="s">
        <v>791</v>
      </c>
      <c r="D7" s="153" t="s">
        <v>1771</v>
      </c>
      <c r="E7" s="153" t="s">
        <v>769</v>
      </c>
      <c r="F7" s="153" t="s">
        <v>1789</v>
      </c>
      <c r="G7" s="153" t="s">
        <v>776</v>
      </c>
      <c r="H7" s="153" t="s">
        <v>776</v>
      </c>
      <c r="I7" s="153" t="s">
        <v>773</v>
      </c>
      <c r="J7" s="153" t="s">
        <v>773</v>
      </c>
      <c r="K7" s="153" t="s">
        <v>773</v>
      </c>
      <c r="L7" s="153" t="s">
        <v>775</v>
      </c>
      <c r="M7" s="153" t="s">
        <v>773</v>
      </c>
      <c r="N7" s="153" t="s">
        <v>773</v>
      </c>
      <c r="O7" s="153" t="s">
        <v>773</v>
      </c>
      <c r="P7" s="149">
        <v>0</v>
      </c>
      <c r="Q7" s="153" t="s">
        <v>1789</v>
      </c>
      <c r="R7" s="152"/>
    </row>
    <row r="8" spans="1:18" hidden="1" x14ac:dyDescent="0.25">
      <c r="A8" s="148" t="s">
        <v>766</v>
      </c>
      <c r="B8" s="148" t="s">
        <v>767</v>
      </c>
      <c r="C8" s="148" t="s">
        <v>792</v>
      </c>
      <c r="D8" s="148" t="s">
        <v>1772</v>
      </c>
      <c r="E8" s="148" t="s">
        <v>769</v>
      </c>
      <c r="F8" s="148" t="s">
        <v>1767</v>
      </c>
      <c r="G8" s="153" t="s">
        <v>776</v>
      </c>
      <c r="H8" s="148" t="s">
        <v>776</v>
      </c>
      <c r="I8" s="148" t="s">
        <v>773</v>
      </c>
      <c r="J8" s="148" t="s">
        <v>773</v>
      </c>
      <c r="K8" s="148" t="s">
        <v>773</v>
      </c>
      <c r="L8" s="148" t="s">
        <v>775</v>
      </c>
      <c r="M8" s="148" t="s">
        <v>773</v>
      </c>
      <c r="N8" s="148" t="s">
        <v>773</v>
      </c>
      <c r="O8" s="148" t="s">
        <v>773</v>
      </c>
      <c r="P8" s="149">
        <v>0</v>
      </c>
      <c r="Q8" s="148" t="s">
        <v>1767</v>
      </c>
      <c r="R8" s="152"/>
    </row>
    <row r="9" spans="1:18" hidden="1" x14ac:dyDescent="0.25">
      <c r="A9" s="148" t="s">
        <v>766</v>
      </c>
      <c r="B9" s="148" t="s">
        <v>767</v>
      </c>
      <c r="C9" s="148" t="s">
        <v>793</v>
      </c>
      <c r="D9" s="148" t="s">
        <v>1773</v>
      </c>
      <c r="E9" s="148" t="s">
        <v>769</v>
      </c>
      <c r="F9" s="148" t="s">
        <v>770</v>
      </c>
      <c r="G9" s="153" t="s">
        <v>794</v>
      </c>
      <c r="H9" s="148" t="s">
        <v>795</v>
      </c>
      <c r="I9" s="148" t="s">
        <v>773</v>
      </c>
      <c r="J9" s="148" t="s">
        <v>773</v>
      </c>
      <c r="K9" s="148" t="s">
        <v>796</v>
      </c>
      <c r="L9" s="148" t="s">
        <v>773</v>
      </c>
      <c r="M9" s="148" t="s">
        <v>775</v>
      </c>
      <c r="N9" s="148" t="s">
        <v>773</v>
      </c>
      <c r="O9" s="148" t="s">
        <v>773</v>
      </c>
      <c r="P9" s="149">
        <v>73</v>
      </c>
      <c r="Q9" s="153"/>
      <c r="R9" s="152"/>
    </row>
    <row r="10" spans="1:18" hidden="1" x14ac:dyDescent="0.25">
      <c r="A10" s="148" t="s">
        <v>766</v>
      </c>
      <c r="B10" s="148" t="s">
        <v>767</v>
      </c>
      <c r="C10" s="148" t="s">
        <v>797</v>
      </c>
      <c r="D10" s="148" t="s">
        <v>1774</v>
      </c>
      <c r="E10" s="148" t="s">
        <v>769</v>
      </c>
      <c r="F10" s="148" t="s">
        <v>770</v>
      </c>
      <c r="G10" s="153" t="s">
        <v>798</v>
      </c>
      <c r="H10" s="148" t="s">
        <v>799</v>
      </c>
      <c r="I10" s="148" t="s">
        <v>773</v>
      </c>
      <c r="J10" s="148" t="s">
        <v>773</v>
      </c>
      <c r="K10" s="148" t="s">
        <v>800</v>
      </c>
      <c r="L10" s="148" t="s">
        <v>773</v>
      </c>
      <c r="M10" s="148" t="s">
        <v>775</v>
      </c>
      <c r="N10" s="148" t="s">
        <v>773</v>
      </c>
      <c r="O10" s="148" t="s">
        <v>773</v>
      </c>
      <c r="P10" s="149">
        <v>50</v>
      </c>
      <c r="Q10" s="153"/>
      <c r="R10" s="166"/>
    </row>
    <row r="11" spans="1:18" hidden="1" x14ac:dyDescent="0.25">
      <c r="A11" s="148" t="s">
        <v>766</v>
      </c>
      <c r="B11" s="148" t="s">
        <v>767</v>
      </c>
      <c r="C11" s="148" t="s">
        <v>801</v>
      </c>
      <c r="D11" s="148" t="s">
        <v>1768</v>
      </c>
      <c r="E11" s="148" t="s">
        <v>769</v>
      </c>
      <c r="F11" s="148" t="s">
        <v>770</v>
      </c>
      <c r="G11" s="153" t="s">
        <v>802</v>
      </c>
      <c r="H11" s="148" t="s">
        <v>803</v>
      </c>
      <c r="I11" s="148" t="s">
        <v>773</v>
      </c>
      <c r="J11" s="148" t="s">
        <v>773</v>
      </c>
      <c r="K11" s="148" t="s">
        <v>804</v>
      </c>
      <c r="L11" s="148" t="s">
        <v>773</v>
      </c>
      <c r="M11" s="148" t="s">
        <v>775</v>
      </c>
      <c r="N11" s="148" t="s">
        <v>773</v>
      </c>
      <c r="O11" s="148" t="s">
        <v>773</v>
      </c>
      <c r="P11" s="149">
        <v>73</v>
      </c>
      <c r="Q11" s="153"/>
      <c r="R11" s="166"/>
    </row>
    <row r="12" spans="1:18" hidden="1" x14ac:dyDescent="0.25">
      <c r="A12" s="148" t="s">
        <v>766</v>
      </c>
      <c r="B12" s="148" t="s">
        <v>767</v>
      </c>
      <c r="C12" s="148" t="s">
        <v>805</v>
      </c>
      <c r="D12" s="148" t="s">
        <v>1769</v>
      </c>
      <c r="E12" s="148" t="s">
        <v>769</v>
      </c>
      <c r="F12" s="148" t="s">
        <v>770</v>
      </c>
      <c r="G12" s="153" t="s">
        <v>806</v>
      </c>
      <c r="H12" s="148" t="s">
        <v>807</v>
      </c>
      <c r="I12" s="148" t="s">
        <v>773</v>
      </c>
      <c r="J12" s="148" t="s">
        <v>773</v>
      </c>
      <c r="K12" s="148" t="s">
        <v>808</v>
      </c>
      <c r="L12" s="148" t="s">
        <v>773</v>
      </c>
      <c r="M12" s="148" t="s">
        <v>775</v>
      </c>
      <c r="N12" s="148" t="s">
        <v>773</v>
      </c>
      <c r="O12" s="148" t="s">
        <v>773</v>
      </c>
      <c r="P12" s="149">
        <v>51</v>
      </c>
      <c r="Q12" s="148"/>
      <c r="R12" s="166"/>
    </row>
    <row r="13" spans="1:18" hidden="1" x14ac:dyDescent="0.25">
      <c r="A13" s="148" t="s">
        <v>766</v>
      </c>
      <c r="B13" s="148" t="s">
        <v>767</v>
      </c>
      <c r="C13" s="148" t="s">
        <v>809</v>
      </c>
      <c r="D13" s="148" t="s">
        <v>1770</v>
      </c>
      <c r="E13" s="148" t="s">
        <v>769</v>
      </c>
      <c r="F13" s="148" t="s">
        <v>770</v>
      </c>
      <c r="G13" s="153" t="s">
        <v>810</v>
      </c>
      <c r="H13" s="148" t="s">
        <v>811</v>
      </c>
      <c r="I13" s="148" t="s">
        <v>773</v>
      </c>
      <c r="J13" s="148" t="s">
        <v>773</v>
      </c>
      <c r="K13" s="148" t="s">
        <v>812</v>
      </c>
      <c r="L13" s="148" t="s">
        <v>773</v>
      </c>
      <c r="M13" s="148" t="s">
        <v>775</v>
      </c>
      <c r="N13" s="148" t="s">
        <v>773</v>
      </c>
      <c r="O13" s="148" t="s">
        <v>773</v>
      </c>
      <c r="P13" s="149">
        <v>52</v>
      </c>
      <c r="Q13" s="153"/>
      <c r="R13" s="166"/>
    </row>
    <row r="14" spans="1:18" hidden="1" x14ac:dyDescent="0.25">
      <c r="A14" s="148" t="s">
        <v>766</v>
      </c>
      <c r="B14" s="148" t="s">
        <v>767</v>
      </c>
      <c r="C14" s="148" t="s">
        <v>813</v>
      </c>
      <c r="D14" s="148" t="s">
        <v>1771</v>
      </c>
      <c r="E14" s="148" t="s">
        <v>769</v>
      </c>
      <c r="F14" s="148" t="s">
        <v>770</v>
      </c>
      <c r="G14" s="153" t="s">
        <v>814</v>
      </c>
      <c r="H14" s="148" t="s">
        <v>815</v>
      </c>
      <c r="I14" s="148" t="s">
        <v>773</v>
      </c>
      <c r="J14" s="148" t="s">
        <v>773</v>
      </c>
      <c r="K14" s="148" t="s">
        <v>816</v>
      </c>
      <c r="L14" s="148" t="s">
        <v>773</v>
      </c>
      <c r="M14" s="148" t="s">
        <v>775</v>
      </c>
      <c r="N14" s="148" t="s">
        <v>773</v>
      </c>
      <c r="O14" s="148" t="s">
        <v>773</v>
      </c>
      <c r="P14" s="149">
        <v>30</v>
      </c>
      <c r="Q14" s="153"/>
      <c r="R14" s="166"/>
    </row>
    <row r="15" spans="1:18" hidden="1" x14ac:dyDescent="0.25">
      <c r="A15" s="148" t="s">
        <v>766</v>
      </c>
      <c r="B15" s="148" t="s">
        <v>767</v>
      </c>
      <c r="C15" s="148" t="s">
        <v>818</v>
      </c>
      <c r="D15" s="148" t="s">
        <v>1772</v>
      </c>
      <c r="E15" s="148" t="s">
        <v>769</v>
      </c>
      <c r="F15" s="148" t="s">
        <v>1767</v>
      </c>
      <c r="G15" s="153" t="s">
        <v>776</v>
      </c>
      <c r="H15" s="148" t="s">
        <v>776</v>
      </c>
      <c r="I15" s="148" t="s">
        <v>773</v>
      </c>
      <c r="J15" s="148" t="s">
        <v>773</v>
      </c>
      <c r="K15" s="148" t="s">
        <v>773</v>
      </c>
      <c r="L15" s="148" t="s">
        <v>775</v>
      </c>
      <c r="M15" s="148" t="s">
        <v>773</v>
      </c>
      <c r="N15" s="148" t="s">
        <v>773</v>
      </c>
      <c r="O15" s="148" t="s">
        <v>773</v>
      </c>
      <c r="P15" s="149">
        <v>0</v>
      </c>
      <c r="R15" s="166"/>
    </row>
    <row r="16" spans="1:18" hidden="1" x14ac:dyDescent="0.25">
      <c r="A16" s="148" t="s">
        <v>766</v>
      </c>
      <c r="B16" s="148" t="s">
        <v>767</v>
      </c>
      <c r="C16" s="148" t="s">
        <v>819</v>
      </c>
      <c r="D16" s="148" t="s">
        <v>1773</v>
      </c>
      <c r="E16" s="148" t="s">
        <v>769</v>
      </c>
      <c r="F16" s="148" t="s">
        <v>770</v>
      </c>
      <c r="G16" s="153" t="s">
        <v>820</v>
      </c>
      <c r="H16" s="148" t="s">
        <v>821</v>
      </c>
      <c r="I16" s="148" t="s">
        <v>773</v>
      </c>
      <c r="J16" s="148" t="s">
        <v>773</v>
      </c>
      <c r="K16" s="148" t="s">
        <v>822</v>
      </c>
      <c r="L16" s="148" t="s">
        <v>773</v>
      </c>
      <c r="M16" s="148" t="s">
        <v>775</v>
      </c>
      <c r="N16" s="148" t="s">
        <v>773</v>
      </c>
      <c r="O16" s="148" t="s">
        <v>773</v>
      </c>
      <c r="P16" s="149">
        <v>52</v>
      </c>
      <c r="Q16" s="148"/>
      <c r="R16" s="166"/>
    </row>
    <row r="17" spans="1:18" hidden="1" x14ac:dyDescent="0.25">
      <c r="A17" s="148" t="s">
        <v>766</v>
      </c>
      <c r="B17" s="148" t="s">
        <v>767</v>
      </c>
      <c r="C17" s="148" t="s">
        <v>823</v>
      </c>
      <c r="D17" s="148" t="s">
        <v>1774</v>
      </c>
      <c r="E17" s="148" t="s">
        <v>769</v>
      </c>
      <c r="F17" s="148" t="s">
        <v>770</v>
      </c>
      <c r="G17" s="153" t="s">
        <v>824</v>
      </c>
      <c r="H17" s="148" t="s">
        <v>825</v>
      </c>
      <c r="I17" s="148" t="s">
        <v>773</v>
      </c>
      <c r="J17" s="148" t="s">
        <v>773</v>
      </c>
      <c r="K17" s="148" t="s">
        <v>826</v>
      </c>
      <c r="L17" s="148" t="s">
        <v>773</v>
      </c>
      <c r="M17" s="148" t="s">
        <v>775</v>
      </c>
      <c r="N17" s="148" t="s">
        <v>773</v>
      </c>
      <c r="O17" s="148" t="s">
        <v>773</v>
      </c>
      <c r="P17" s="149">
        <v>10</v>
      </c>
      <c r="Q17" s="148"/>
      <c r="R17" s="166"/>
    </row>
    <row r="18" spans="1:18" hidden="1" x14ac:dyDescent="0.25">
      <c r="A18" s="153" t="s">
        <v>766</v>
      </c>
      <c r="B18" s="153" t="s">
        <v>767</v>
      </c>
      <c r="C18" s="153" t="s">
        <v>827</v>
      </c>
      <c r="D18" s="153" t="s">
        <v>1768</v>
      </c>
      <c r="E18" s="153" t="s">
        <v>769</v>
      </c>
      <c r="F18" s="153" t="s">
        <v>770</v>
      </c>
      <c r="G18" s="153" t="s">
        <v>828</v>
      </c>
      <c r="H18" s="153" t="s">
        <v>776</v>
      </c>
      <c r="I18" s="153" t="s">
        <v>773</v>
      </c>
      <c r="J18" s="153" t="s">
        <v>773</v>
      </c>
      <c r="K18" s="153" t="s">
        <v>773</v>
      </c>
      <c r="L18" s="153" t="s">
        <v>775</v>
      </c>
      <c r="M18" s="153" t="s">
        <v>773</v>
      </c>
      <c r="N18" s="153" t="s">
        <v>773</v>
      </c>
      <c r="O18" s="153" t="s">
        <v>773</v>
      </c>
      <c r="P18" s="149">
        <v>0</v>
      </c>
      <c r="Q18" s="148"/>
      <c r="R18" s="166"/>
    </row>
    <row r="19" spans="1:18" hidden="1" x14ac:dyDescent="0.25">
      <c r="A19" s="148" t="s">
        <v>766</v>
      </c>
      <c r="B19" s="148" t="s">
        <v>767</v>
      </c>
      <c r="C19" s="148" t="s">
        <v>829</v>
      </c>
      <c r="D19" s="148" t="s">
        <v>1769</v>
      </c>
      <c r="E19" s="148" t="s">
        <v>769</v>
      </c>
      <c r="F19" s="148" t="s">
        <v>770</v>
      </c>
      <c r="G19" s="153" t="s">
        <v>830</v>
      </c>
      <c r="H19" s="148" t="s">
        <v>831</v>
      </c>
      <c r="I19" s="148" t="s">
        <v>773</v>
      </c>
      <c r="J19" s="148" t="s">
        <v>773</v>
      </c>
      <c r="K19" s="148" t="s">
        <v>786</v>
      </c>
      <c r="L19" s="148" t="s">
        <v>773</v>
      </c>
      <c r="M19" s="148" t="s">
        <v>775</v>
      </c>
      <c r="N19" s="148" t="s">
        <v>773</v>
      </c>
      <c r="O19" s="148" t="s">
        <v>773</v>
      </c>
      <c r="P19" s="149">
        <v>39</v>
      </c>
      <c r="Q19" s="153"/>
      <c r="R19" s="166"/>
    </row>
    <row r="20" spans="1:18" hidden="1" x14ac:dyDescent="0.25">
      <c r="A20" s="148" t="s">
        <v>766</v>
      </c>
      <c r="B20" s="148" t="s">
        <v>767</v>
      </c>
      <c r="C20" s="148" t="s">
        <v>833</v>
      </c>
      <c r="D20" s="148" t="s">
        <v>1770</v>
      </c>
      <c r="E20" s="148" t="s">
        <v>769</v>
      </c>
      <c r="F20" s="148" t="s">
        <v>770</v>
      </c>
      <c r="G20" s="153" t="s">
        <v>834</v>
      </c>
      <c r="H20" s="148" t="s">
        <v>835</v>
      </c>
      <c r="I20" s="148" t="s">
        <v>773</v>
      </c>
      <c r="J20" s="148" t="s">
        <v>773</v>
      </c>
      <c r="K20" s="148" t="s">
        <v>836</v>
      </c>
      <c r="L20" s="148" t="s">
        <v>773</v>
      </c>
      <c r="M20" s="148" t="s">
        <v>775</v>
      </c>
      <c r="N20" s="148" t="s">
        <v>773</v>
      </c>
      <c r="O20" s="148" t="s">
        <v>773</v>
      </c>
      <c r="P20" s="149">
        <v>120</v>
      </c>
      <c r="Q20" s="148"/>
      <c r="R20" s="166"/>
    </row>
    <row r="21" spans="1:18" hidden="1" x14ac:dyDescent="0.25">
      <c r="A21" s="148" t="s">
        <v>766</v>
      </c>
      <c r="B21" s="148" t="s">
        <v>767</v>
      </c>
      <c r="C21" s="148" t="s">
        <v>837</v>
      </c>
      <c r="D21" s="148" t="s">
        <v>1771</v>
      </c>
      <c r="E21" s="148" t="s">
        <v>769</v>
      </c>
      <c r="F21" s="148" t="s">
        <v>770</v>
      </c>
      <c r="G21" s="153" t="s">
        <v>838</v>
      </c>
      <c r="H21" s="148" t="s">
        <v>839</v>
      </c>
      <c r="I21" s="148" t="s">
        <v>773</v>
      </c>
      <c r="J21" s="148" t="s">
        <v>773</v>
      </c>
      <c r="K21" s="148" t="s">
        <v>840</v>
      </c>
      <c r="L21" s="148" t="s">
        <v>773</v>
      </c>
      <c r="M21" s="148" t="s">
        <v>775</v>
      </c>
      <c r="N21" s="148" t="s">
        <v>773</v>
      </c>
      <c r="O21" s="148" t="s">
        <v>773</v>
      </c>
      <c r="P21" s="149">
        <v>18</v>
      </c>
      <c r="Q21" s="148"/>
      <c r="R21" s="166"/>
    </row>
    <row r="22" spans="1:18" hidden="1" x14ac:dyDescent="0.25">
      <c r="A22" s="148" t="s">
        <v>766</v>
      </c>
      <c r="B22" s="148" t="s">
        <v>767</v>
      </c>
      <c r="C22" s="148" t="s">
        <v>841</v>
      </c>
      <c r="D22" s="148" t="s">
        <v>1772</v>
      </c>
      <c r="E22" s="148" t="s">
        <v>769</v>
      </c>
      <c r="F22" s="148" t="s">
        <v>1767</v>
      </c>
      <c r="G22" s="153" t="s">
        <v>776</v>
      </c>
      <c r="H22" s="148" t="s">
        <v>776</v>
      </c>
      <c r="I22" s="148" t="s">
        <v>773</v>
      </c>
      <c r="J22" s="148" t="s">
        <v>773</v>
      </c>
      <c r="K22" s="148" t="s">
        <v>773</v>
      </c>
      <c r="L22" s="148" t="s">
        <v>775</v>
      </c>
      <c r="M22" s="148" t="s">
        <v>773</v>
      </c>
      <c r="N22" s="148" t="s">
        <v>773</v>
      </c>
      <c r="O22" s="148" t="s">
        <v>773</v>
      </c>
      <c r="P22" s="149">
        <v>0</v>
      </c>
      <c r="Q22" s="149"/>
      <c r="R22" s="166"/>
    </row>
    <row r="23" spans="1:18" hidden="1" x14ac:dyDescent="0.25">
      <c r="A23" s="148" t="s">
        <v>766</v>
      </c>
      <c r="B23" s="148" t="s">
        <v>767</v>
      </c>
      <c r="C23" s="148" t="s">
        <v>842</v>
      </c>
      <c r="D23" s="148" t="s">
        <v>1773</v>
      </c>
      <c r="E23" s="148" t="s">
        <v>769</v>
      </c>
      <c r="F23" s="148" t="s">
        <v>770</v>
      </c>
      <c r="G23" s="153" t="s">
        <v>843</v>
      </c>
      <c r="H23" s="148" t="s">
        <v>844</v>
      </c>
      <c r="I23" s="148" t="s">
        <v>773</v>
      </c>
      <c r="J23" s="148" t="s">
        <v>773</v>
      </c>
      <c r="K23" s="148" t="s">
        <v>804</v>
      </c>
      <c r="L23" s="148" t="s">
        <v>773</v>
      </c>
      <c r="M23" s="148" t="s">
        <v>775</v>
      </c>
      <c r="N23" s="148" t="s">
        <v>773</v>
      </c>
      <c r="O23" s="148" t="s">
        <v>773</v>
      </c>
      <c r="P23" s="149">
        <v>84</v>
      </c>
      <c r="Q23" s="149"/>
      <c r="R23" s="166"/>
    </row>
    <row r="24" spans="1:18" hidden="1" x14ac:dyDescent="0.25">
      <c r="A24" s="148" t="s">
        <v>766</v>
      </c>
      <c r="B24" s="148" t="s">
        <v>767</v>
      </c>
      <c r="C24" s="148" t="s">
        <v>845</v>
      </c>
      <c r="D24" s="148" t="s">
        <v>1774</v>
      </c>
      <c r="E24" s="148" t="s">
        <v>769</v>
      </c>
      <c r="F24" s="148" t="s">
        <v>770</v>
      </c>
      <c r="G24" s="153" t="s">
        <v>846</v>
      </c>
      <c r="H24" s="148" t="s">
        <v>847</v>
      </c>
      <c r="I24" s="148" t="s">
        <v>773</v>
      </c>
      <c r="J24" s="148" t="s">
        <v>773</v>
      </c>
      <c r="K24" s="148" t="s">
        <v>848</v>
      </c>
      <c r="L24" s="148" t="s">
        <v>773</v>
      </c>
      <c r="M24" s="148" t="s">
        <v>775</v>
      </c>
      <c r="N24" s="148" t="s">
        <v>773</v>
      </c>
      <c r="O24" s="148" t="s">
        <v>773</v>
      </c>
      <c r="P24" s="149">
        <v>95</v>
      </c>
      <c r="Q24" s="149"/>
      <c r="R24" s="166"/>
    </row>
    <row r="25" spans="1:18" hidden="1" x14ac:dyDescent="0.25">
      <c r="A25" s="148" t="s">
        <v>766</v>
      </c>
      <c r="B25" s="148" t="s">
        <v>767</v>
      </c>
      <c r="C25" s="148" t="s">
        <v>849</v>
      </c>
      <c r="D25" s="148" t="s">
        <v>1768</v>
      </c>
      <c r="E25" s="148" t="s">
        <v>769</v>
      </c>
      <c r="F25" s="148" t="s">
        <v>770</v>
      </c>
      <c r="G25" s="153" t="s">
        <v>850</v>
      </c>
      <c r="H25" s="148" t="s">
        <v>851</v>
      </c>
      <c r="I25" s="148" t="s">
        <v>773</v>
      </c>
      <c r="J25" s="148" t="s">
        <v>773</v>
      </c>
      <c r="K25" s="148" t="s">
        <v>852</v>
      </c>
      <c r="L25" s="148" t="s">
        <v>773</v>
      </c>
      <c r="M25" s="148" t="s">
        <v>775</v>
      </c>
      <c r="N25" s="148" t="s">
        <v>773</v>
      </c>
      <c r="O25" s="148" t="s">
        <v>773</v>
      </c>
      <c r="P25" s="149">
        <v>37</v>
      </c>
      <c r="Q25" s="149"/>
      <c r="R25" s="166"/>
    </row>
    <row r="26" spans="1:18" hidden="1" x14ac:dyDescent="0.25">
      <c r="A26" s="148" t="s">
        <v>766</v>
      </c>
      <c r="B26" s="148" t="s">
        <v>767</v>
      </c>
      <c r="C26" s="148" t="s">
        <v>853</v>
      </c>
      <c r="D26" s="148" t="s">
        <v>1769</v>
      </c>
      <c r="E26" s="148" t="s">
        <v>769</v>
      </c>
      <c r="F26" s="148" t="s">
        <v>770</v>
      </c>
      <c r="G26" s="153" t="s">
        <v>854</v>
      </c>
      <c r="H26" s="148" t="s">
        <v>855</v>
      </c>
      <c r="I26" s="148" t="s">
        <v>773</v>
      </c>
      <c r="J26" s="148" t="s">
        <v>773</v>
      </c>
      <c r="K26" s="148" t="s">
        <v>856</v>
      </c>
      <c r="L26" s="148" t="s">
        <v>773</v>
      </c>
      <c r="M26" s="148" t="s">
        <v>775</v>
      </c>
      <c r="N26" s="148" t="s">
        <v>773</v>
      </c>
      <c r="O26" s="148" t="s">
        <v>773</v>
      </c>
      <c r="P26" s="149">
        <v>65</v>
      </c>
      <c r="Q26" s="149"/>
      <c r="R26" s="166"/>
    </row>
    <row r="27" spans="1:18" hidden="1" x14ac:dyDescent="0.25">
      <c r="A27" s="148" t="s">
        <v>766</v>
      </c>
      <c r="B27" s="148" t="s">
        <v>767</v>
      </c>
      <c r="C27" s="148" t="s">
        <v>858</v>
      </c>
      <c r="D27" s="148" t="s">
        <v>1770</v>
      </c>
      <c r="E27" s="148" t="s">
        <v>769</v>
      </c>
      <c r="F27" s="148" t="s">
        <v>770</v>
      </c>
      <c r="G27" s="153" t="s">
        <v>859</v>
      </c>
      <c r="H27" s="148" t="s">
        <v>860</v>
      </c>
      <c r="I27" s="148" t="s">
        <v>773</v>
      </c>
      <c r="J27" s="148" t="s">
        <v>773</v>
      </c>
      <c r="K27" s="148" t="s">
        <v>861</v>
      </c>
      <c r="L27" s="148" t="s">
        <v>773</v>
      </c>
      <c r="M27" s="148" t="s">
        <v>775</v>
      </c>
      <c r="N27" s="148" t="s">
        <v>773</v>
      </c>
      <c r="O27" s="148" t="s">
        <v>773</v>
      </c>
      <c r="P27" s="149">
        <v>44</v>
      </c>
      <c r="Q27" s="149"/>
      <c r="R27" s="166"/>
    </row>
    <row r="28" spans="1:18" hidden="1" x14ac:dyDescent="0.25">
      <c r="A28" s="148" t="s">
        <v>766</v>
      </c>
      <c r="B28" s="148" t="s">
        <v>767</v>
      </c>
      <c r="C28" s="148" t="s">
        <v>862</v>
      </c>
      <c r="D28" s="148" t="s">
        <v>1771</v>
      </c>
      <c r="E28" s="148" t="s">
        <v>769</v>
      </c>
      <c r="F28" s="148" t="s">
        <v>770</v>
      </c>
      <c r="G28" s="153" t="s">
        <v>863</v>
      </c>
      <c r="H28" s="148" t="s">
        <v>864</v>
      </c>
      <c r="I28" s="148" t="s">
        <v>773</v>
      </c>
      <c r="J28" s="148" t="s">
        <v>773</v>
      </c>
      <c r="K28" s="148" t="s">
        <v>865</v>
      </c>
      <c r="L28" s="148" t="s">
        <v>773</v>
      </c>
      <c r="M28" s="148" t="s">
        <v>775</v>
      </c>
      <c r="N28" s="148" t="s">
        <v>773</v>
      </c>
      <c r="O28" s="148" t="s">
        <v>773</v>
      </c>
      <c r="P28" s="149">
        <v>49</v>
      </c>
      <c r="Q28" s="149"/>
      <c r="R28" s="166"/>
    </row>
    <row r="29" spans="1:18" hidden="1" x14ac:dyDescent="0.25">
      <c r="A29" s="148" t="s">
        <v>766</v>
      </c>
      <c r="B29" s="148" t="s">
        <v>767</v>
      </c>
      <c r="C29" s="148" t="s">
        <v>866</v>
      </c>
      <c r="D29" s="148" t="s">
        <v>1772</v>
      </c>
      <c r="E29" s="148" t="s">
        <v>769</v>
      </c>
      <c r="F29" s="148" t="s">
        <v>1767</v>
      </c>
      <c r="G29" s="153" t="s">
        <v>776</v>
      </c>
      <c r="H29" s="148" t="s">
        <v>776</v>
      </c>
      <c r="I29" s="148" t="s">
        <v>773</v>
      </c>
      <c r="J29" s="148" t="s">
        <v>773</v>
      </c>
      <c r="K29" s="148" t="s">
        <v>773</v>
      </c>
      <c r="L29" s="148" t="s">
        <v>775</v>
      </c>
      <c r="M29" s="148" t="s">
        <v>773</v>
      </c>
      <c r="N29" s="148" t="s">
        <v>773</v>
      </c>
      <c r="O29" s="148" t="s">
        <v>773</v>
      </c>
      <c r="P29" s="149">
        <v>0</v>
      </c>
      <c r="Q29" s="149"/>
      <c r="R29" s="166"/>
    </row>
    <row r="30" spans="1:18" hidden="1" x14ac:dyDescent="0.25">
      <c r="A30" s="148" t="s">
        <v>766</v>
      </c>
      <c r="B30" s="148" t="s">
        <v>767</v>
      </c>
      <c r="C30" s="148" t="s">
        <v>867</v>
      </c>
      <c r="D30" s="148" t="s">
        <v>1773</v>
      </c>
      <c r="E30" s="148" t="s">
        <v>769</v>
      </c>
      <c r="F30" s="148" t="s">
        <v>770</v>
      </c>
      <c r="G30" s="153" t="s">
        <v>868</v>
      </c>
      <c r="H30" s="148" t="s">
        <v>869</v>
      </c>
      <c r="I30" s="148" t="s">
        <v>773</v>
      </c>
      <c r="J30" s="148" t="s">
        <v>773</v>
      </c>
      <c r="K30" s="148" t="s">
        <v>796</v>
      </c>
      <c r="L30" s="148" t="s">
        <v>773</v>
      </c>
      <c r="M30" s="148" t="s">
        <v>775</v>
      </c>
      <c r="N30" s="148" t="s">
        <v>773</v>
      </c>
      <c r="O30" s="148" t="s">
        <v>773</v>
      </c>
      <c r="P30" s="149">
        <v>70</v>
      </c>
      <c r="Q30" s="149"/>
      <c r="R30" s="166"/>
    </row>
    <row r="31" spans="1:18" hidden="1" x14ac:dyDescent="0.25">
      <c r="A31" s="148" t="s">
        <v>766</v>
      </c>
      <c r="B31" s="148" t="s">
        <v>767</v>
      </c>
      <c r="C31" s="148" t="s">
        <v>870</v>
      </c>
      <c r="D31" s="148" t="s">
        <v>1774</v>
      </c>
      <c r="E31" s="148" t="s">
        <v>769</v>
      </c>
      <c r="F31" s="148" t="s">
        <v>770</v>
      </c>
      <c r="G31" s="153" t="s">
        <v>871</v>
      </c>
      <c r="H31" s="148" t="s">
        <v>872</v>
      </c>
      <c r="I31" s="148" t="s">
        <v>773</v>
      </c>
      <c r="J31" s="148" t="s">
        <v>773</v>
      </c>
      <c r="K31" s="148" t="s">
        <v>873</v>
      </c>
      <c r="L31" s="148" t="s">
        <v>773</v>
      </c>
      <c r="M31" s="148" t="s">
        <v>775</v>
      </c>
      <c r="N31" s="148" t="s">
        <v>773</v>
      </c>
      <c r="O31" s="148" t="s">
        <v>773</v>
      </c>
      <c r="P31" s="149">
        <v>110</v>
      </c>
      <c r="Q31" s="149"/>
      <c r="R31" s="166"/>
    </row>
    <row r="32" spans="1:18" hidden="1" x14ac:dyDescent="0.25">
      <c r="A32" s="148" t="s">
        <v>766</v>
      </c>
      <c r="B32" s="148" t="s">
        <v>767</v>
      </c>
      <c r="C32" s="148" t="s">
        <v>874</v>
      </c>
      <c r="D32" s="148" t="s">
        <v>1768</v>
      </c>
      <c r="E32" s="148" t="s">
        <v>769</v>
      </c>
      <c r="F32" s="148" t="s">
        <v>770</v>
      </c>
      <c r="G32" s="153" t="s">
        <v>875</v>
      </c>
      <c r="H32" s="148" t="s">
        <v>876</v>
      </c>
      <c r="I32" s="148" t="s">
        <v>773</v>
      </c>
      <c r="J32" s="148" t="s">
        <v>773</v>
      </c>
      <c r="K32" s="148" t="s">
        <v>877</v>
      </c>
      <c r="L32" s="148" t="s">
        <v>773</v>
      </c>
      <c r="M32" s="148" t="s">
        <v>775</v>
      </c>
      <c r="N32" s="148" t="s">
        <v>773</v>
      </c>
      <c r="O32" s="148" t="s">
        <v>773</v>
      </c>
      <c r="P32" s="149">
        <v>59</v>
      </c>
      <c r="Q32" s="149"/>
      <c r="R32" s="166"/>
    </row>
    <row r="33" spans="1:18" hidden="1" x14ac:dyDescent="0.25">
      <c r="A33" s="148" t="s">
        <v>766</v>
      </c>
      <c r="B33" s="148" t="s">
        <v>767</v>
      </c>
      <c r="C33" s="148" t="s">
        <v>878</v>
      </c>
      <c r="D33" s="148" t="s">
        <v>1769</v>
      </c>
      <c r="E33" s="148" t="s">
        <v>769</v>
      </c>
      <c r="F33" s="148" t="s">
        <v>770</v>
      </c>
      <c r="G33" s="153" t="s">
        <v>879</v>
      </c>
      <c r="H33" s="148" t="s">
        <v>880</v>
      </c>
      <c r="I33" s="148" t="s">
        <v>773</v>
      </c>
      <c r="J33" s="148" t="s">
        <v>773</v>
      </c>
      <c r="K33" s="148" t="s">
        <v>881</v>
      </c>
      <c r="L33" s="148" t="s">
        <v>773</v>
      </c>
      <c r="M33" s="148" t="s">
        <v>775</v>
      </c>
      <c r="N33" s="148" t="s">
        <v>773</v>
      </c>
      <c r="O33" s="148" t="s">
        <v>773</v>
      </c>
      <c r="P33" s="149">
        <v>40</v>
      </c>
      <c r="Q33" s="149"/>
      <c r="R33" s="166"/>
    </row>
    <row r="34" spans="1:18" ht="18" hidden="1" customHeight="1" x14ac:dyDescent="0.25">
      <c r="A34" s="153" t="s">
        <v>1275</v>
      </c>
      <c r="B34" s="153" t="s">
        <v>1276</v>
      </c>
      <c r="C34" s="153" t="s">
        <v>768</v>
      </c>
      <c r="D34" s="154" t="str">
        <f t="shared" ref="D34:D97" si="0">+VLOOKUP(C34,C$3:D$33,2,0)</f>
        <v>Thứ ba</v>
      </c>
      <c r="E34" s="153" t="s">
        <v>769</v>
      </c>
      <c r="F34" s="153" t="s">
        <v>770</v>
      </c>
      <c r="G34" s="153" t="s">
        <v>776</v>
      </c>
      <c r="H34" s="153" t="s">
        <v>776</v>
      </c>
      <c r="I34" s="153" t="s">
        <v>773</v>
      </c>
      <c r="J34" s="153" t="s">
        <v>773</v>
      </c>
      <c r="K34" s="153" t="s">
        <v>773</v>
      </c>
      <c r="L34" s="153" t="s">
        <v>775</v>
      </c>
      <c r="M34" s="153" t="s">
        <v>773</v>
      </c>
      <c r="N34" s="153" t="s">
        <v>773</v>
      </c>
      <c r="O34" s="153" t="s">
        <v>773</v>
      </c>
      <c r="P34" s="149">
        <v>0</v>
      </c>
      <c r="Q34" s="149"/>
      <c r="R34" s="166"/>
    </row>
    <row r="35" spans="1:18" hidden="1" x14ac:dyDescent="0.25">
      <c r="A35" s="148" t="s">
        <v>1275</v>
      </c>
      <c r="B35" s="148" t="s">
        <v>1276</v>
      </c>
      <c r="C35" s="148" t="s">
        <v>777</v>
      </c>
      <c r="D35" s="150" t="str">
        <f t="shared" si="0"/>
        <v>Thứ Tư</v>
      </c>
      <c r="E35" s="148" t="s">
        <v>769</v>
      </c>
      <c r="F35" s="148" t="s">
        <v>770</v>
      </c>
      <c r="G35" s="153" t="s">
        <v>1277</v>
      </c>
      <c r="H35" s="148" t="s">
        <v>1278</v>
      </c>
      <c r="I35" s="148" t="s">
        <v>773</v>
      </c>
      <c r="J35" s="148" t="s">
        <v>773</v>
      </c>
      <c r="K35" s="148" t="s">
        <v>1279</v>
      </c>
      <c r="L35" s="148" t="s">
        <v>773</v>
      </c>
      <c r="M35" s="148" t="s">
        <v>775</v>
      </c>
      <c r="N35" s="148" t="s">
        <v>773</v>
      </c>
      <c r="O35" s="148" t="s">
        <v>773</v>
      </c>
      <c r="P35" s="149">
        <v>75</v>
      </c>
      <c r="Q35" s="149"/>
      <c r="R35" s="166"/>
    </row>
    <row r="36" spans="1:18" hidden="1" x14ac:dyDescent="0.25">
      <c r="A36" s="148" t="s">
        <v>1275</v>
      </c>
      <c r="B36" s="148" t="s">
        <v>1276</v>
      </c>
      <c r="C36" s="148" t="s">
        <v>782</v>
      </c>
      <c r="D36" s="150" t="str">
        <f t="shared" si="0"/>
        <v>Thứ Năm</v>
      </c>
      <c r="E36" s="148" t="s">
        <v>769</v>
      </c>
      <c r="F36" s="148" t="s">
        <v>770</v>
      </c>
      <c r="G36" s="153" t="s">
        <v>1280</v>
      </c>
      <c r="H36" s="148" t="s">
        <v>1281</v>
      </c>
      <c r="I36" s="148" t="s">
        <v>773</v>
      </c>
      <c r="J36" s="148" t="s">
        <v>773</v>
      </c>
      <c r="K36" s="148" t="s">
        <v>1282</v>
      </c>
      <c r="L36" s="148" t="s">
        <v>773</v>
      </c>
      <c r="M36" s="148" t="s">
        <v>775</v>
      </c>
      <c r="N36" s="148" t="s">
        <v>773</v>
      </c>
      <c r="O36" s="148" t="s">
        <v>773</v>
      </c>
      <c r="P36" s="149">
        <v>76</v>
      </c>
      <c r="Q36" s="149"/>
      <c r="R36" s="166"/>
    </row>
    <row r="37" spans="1:18" hidden="1" x14ac:dyDescent="0.25">
      <c r="A37" s="153" t="s">
        <v>1275</v>
      </c>
      <c r="B37" s="153" t="s">
        <v>1276</v>
      </c>
      <c r="C37" s="153" t="s">
        <v>787</v>
      </c>
      <c r="D37" s="154" t="str">
        <f t="shared" si="0"/>
        <v>Thứ SáU</v>
      </c>
      <c r="E37" s="153" t="s">
        <v>769</v>
      </c>
      <c r="F37" s="153" t="s">
        <v>770</v>
      </c>
      <c r="G37" s="153" t="s">
        <v>776</v>
      </c>
      <c r="H37" s="153" t="s">
        <v>776</v>
      </c>
      <c r="I37" s="153" t="s">
        <v>773</v>
      </c>
      <c r="J37" s="153" t="s">
        <v>773</v>
      </c>
      <c r="K37" s="153" t="s">
        <v>773</v>
      </c>
      <c r="L37" s="153" t="s">
        <v>775</v>
      </c>
      <c r="M37" s="153" t="s">
        <v>773</v>
      </c>
      <c r="N37" s="153" t="s">
        <v>773</v>
      </c>
      <c r="O37" s="153" t="s">
        <v>773</v>
      </c>
      <c r="P37" s="149">
        <v>0</v>
      </c>
      <c r="Q37" s="149"/>
      <c r="R37" s="166"/>
    </row>
    <row r="38" spans="1:18" hidden="1" x14ac:dyDescent="0.25">
      <c r="A38" s="148" t="s">
        <v>1275</v>
      </c>
      <c r="B38" s="148" t="s">
        <v>1276</v>
      </c>
      <c r="C38" s="148" t="s">
        <v>791</v>
      </c>
      <c r="D38" s="150" t="str">
        <f t="shared" si="0"/>
        <v>Thứ BảY</v>
      </c>
      <c r="E38" s="148" t="s">
        <v>769</v>
      </c>
      <c r="F38" s="148" t="s">
        <v>770</v>
      </c>
      <c r="G38" s="153" t="s">
        <v>1283</v>
      </c>
      <c r="H38" s="148" t="s">
        <v>776</v>
      </c>
      <c r="I38" s="148" t="s">
        <v>773</v>
      </c>
      <c r="J38" s="148" t="s">
        <v>773</v>
      </c>
      <c r="K38" s="148" t="s">
        <v>773</v>
      </c>
      <c r="L38" s="148" t="s">
        <v>775</v>
      </c>
      <c r="M38" s="148" t="s">
        <v>773</v>
      </c>
      <c r="N38" s="148" t="s">
        <v>773</v>
      </c>
      <c r="O38" s="148" t="s">
        <v>773</v>
      </c>
      <c r="P38" s="149">
        <v>0</v>
      </c>
      <c r="Q38" s="149"/>
      <c r="R38" s="166"/>
    </row>
    <row r="39" spans="1:18" hidden="1" x14ac:dyDescent="0.25">
      <c r="A39" s="148" t="s">
        <v>1275</v>
      </c>
      <c r="B39" s="148" t="s">
        <v>1276</v>
      </c>
      <c r="C39" s="148" t="s">
        <v>792</v>
      </c>
      <c r="D39" s="150" t="str">
        <f t="shared" si="0"/>
        <v>Chủ NhậT</v>
      </c>
      <c r="E39" s="148" t="s">
        <v>769</v>
      </c>
      <c r="F39" s="148" t="s">
        <v>1767</v>
      </c>
      <c r="G39" s="153" t="s">
        <v>776</v>
      </c>
      <c r="H39" s="148" t="s">
        <v>776</v>
      </c>
      <c r="I39" s="148" t="s">
        <v>773</v>
      </c>
      <c r="J39" s="148" t="s">
        <v>773</v>
      </c>
      <c r="K39" s="148" t="s">
        <v>773</v>
      </c>
      <c r="L39" s="148" t="s">
        <v>775</v>
      </c>
      <c r="M39" s="148" t="s">
        <v>773</v>
      </c>
      <c r="N39" s="148" t="s">
        <v>773</v>
      </c>
      <c r="O39" s="148" t="s">
        <v>773</v>
      </c>
      <c r="P39" s="149">
        <v>0</v>
      </c>
      <c r="Q39" s="149"/>
      <c r="R39" s="166"/>
    </row>
    <row r="40" spans="1:18" hidden="1" x14ac:dyDescent="0.25">
      <c r="A40" s="148" t="s">
        <v>1275</v>
      </c>
      <c r="B40" s="148" t="s">
        <v>1276</v>
      </c>
      <c r="C40" s="148" t="s">
        <v>793</v>
      </c>
      <c r="D40" s="150" t="str">
        <f t="shared" si="0"/>
        <v>Thứ Hai</v>
      </c>
      <c r="E40" s="148" t="s">
        <v>769</v>
      </c>
      <c r="F40" s="148" t="s">
        <v>770</v>
      </c>
      <c r="G40" s="153" t="s">
        <v>1284</v>
      </c>
      <c r="H40" s="148" t="s">
        <v>1285</v>
      </c>
      <c r="I40" s="148" t="s">
        <v>773</v>
      </c>
      <c r="J40" s="148" t="s">
        <v>773</v>
      </c>
      <c r="K40" s="148" t="s">
        <v>1286</v>
      </c>
      <c r="L40" s="148" t="s">
        <v>773</v>
      </c>
      <c r="M40" s="148" t="s">
        <v>775</v>
      </c>
      <c r="N40" s="148" t="s">
        <v>773</v>
      </c>
      <c r="O40" s="148" t="s">
        <v>773</v>
      </c>
      <c r="P40" s="149">
        <v>120</v>
      </c>
      <c r="Q40" s="149"/>
      <c r="R40" s="166"/>
    </row>
    <row r="41" spans="1:18" hidden="1" x14ac:dyDescent="0.25">
      <c r="A41" s="148" t="s">
        <v>1275</v>
      </c>
      <c r="B41" s="148" t="s">
        <v>1276</v>
      </c>
      <c r="C41" s="148" t="s">
        <v>797</v>
      </c>
      <c r="D41" s="150" t="str">
        <f t="shared" si="0"/>
        <v>Thứ Ba</v>
      </c>
      <c r="E41" s="148" t="s">
        <v>769</v>
      </c>
      <c r="F41" s="148" t="s">
        <v>770</v>
      </c>
      <c r="G41" s="153" t="s">
        <v>1287</v>
      </c>
      <c r="H41" s="148" t="s">
        <v>1288</v>
      </c>
      <c r="I41" s="148" t="s">
        <v>773</v>
      </c>
      <c r="J41" s="148" t="s">
        <v>773</v>
      </c>
      <c r="K41" s="148" t="s">
        <v>1289</v>
      </c>
      <c r="L41" s="148" t="s">
        <v>773</v>
      </c>
      <c r="M41" s="148" t="s">
        <v>775</v>
      </c>
      <c r="N41" s="148" t="s">
        <v>773</v>
      </c>
      <c r="O41" s="148" t="s">
        <v>773</v>
      </c>
      <c r="P41" s="149">
        <v>51</v>
      </c>
      <c r="Q41" s="149"/>
      <c r="R41" s="166"/>
    </row>
    <row r="42" spans="1:18" hidden="1" x14ac:dyDescent="0.25">
      <c r="A42" s="148" t="s">
        <v>1275</v>
      </c>
      <c r="B42" s="148" t="s">
        <v>1276</v>
      </c>
      <c r="C42" s="148" t="s">
        <v>801</v>
      </c>
      <c r="D42" s="150" t="str">
        <f t="shared" si="0"/>
        <v>Thứ Tư</v>
      </c>
      <c r="E42" s="148" t="s">
        <v>769</v>
      </c>
      <c r="F42" s="148" t="s">
        <v>770</v>
      </c>
      <c r="G42" s="153" t="s">
        <v>1290</v>
      </c>
      <c r="H42" s="148" t="s">
        <v>1291</v>
      </c>
      <c r="I42" s="148" t="s">
        <v>773</v>
      </c>
      <c r="J42" s="148" t="s">
        <v>773</v>
      </c>
      <c r="K42" s="148" t="s">
        <v>1292</v>
      </c>
      <c r="L42" s="148" t="s">
        <v>773</v>
      </c>
      <c r="M42" s="148" t="s">
        <v>775</v>
      </c>
      <c r="N42" s="148" t="s">
        <v>773</v>
      </c>
      <c r="O42" s="148" t="s">
        <v>773</v>
      </c>
      <c r="P42" s="149">
        <v>29</v>
      </c>
      <c r="Q42" s="149"/>
      <c r="R42" s="166"/>
    </row>
    <row r="43" spans="1:18" hidden="1" x14ac:dyDescent="0.25">
      <c r="A43" s="148" t="s">
        <v>1275</v>
      </c>
      <c r="B43" s="148" t="s">
        <v>1276</v>
      </c>
      <c r="C43" s="148" t="s">
        <v>805</v>
      </c>
      <c r="D43" s="150" t="str">
        <f t="shared" si="0"/>
        <v>Thứ Năm</v>
      </c>
      <c r="E43" s="148" t="s">
        <v>769</v>
      </c>
      <c r="F43" s="148" t="s">
        <v>770</v>
      </c>
      <c r="G43" s="153" t="s">
        <v>1293</v>
      </c>
      <c r="H43" s="148" t="s">
        <v>1294</v>
      </c>
      <c r="I43" s="148" t="s">
        <v>773</v>
      </c>
      <c r="J43" s="148" t="s">
        <v>773</v>
      </c>
      <c r="K43" s="148" t="s">
        <v>1295</v>
      </c>
      <c r="L43" s="148" t="s">
        <v>773</v>
      </c>
      <c r="M43" s="148" t="s">
        <v>775</v>
      </c>
      <c r="N43" s="148" t="s">
        <v>773</v>
      </c>
      <c r="O43" s="148" t="s">
        <v>773</v>
      </c>
      <c r="P43" s="149">
        <v>71</v>
      </c>
      <c r="Q43" s="149"/>
      <c r="R43" s="166"/>
    </row>
    <row r="44" spans="1:18" hidden="1" x14ac:dyDescent="0.25">
      <c r="A44" s="148" t="s">
        <v>1275</v>
      </c>
      <c r="B44" s="148" t="s">
        <v>1276</v>
      </c>
      <c r="C44" s="148" t="s">
        <v>809</v>
      </c>
      <c r="D44" s="150" t="str">
        <f t="shared" si="0"/>
        <v>Thứ SáU</v>
      </c>
      <c r="E44" s="148" t="s">
        <v>769</v>
      </c>
      <c r="F44" s="148" t="s">
        <v>770</v>
      </c>
      <c r="G44" s="153" t="s">
        <v>1296</v>
      </c>
      <c r="H44" s="148" t="s">
        <v>1297</v>
      </c>
      <c r="I44" s="148" t="s">
        <v>773</v>
      </c>
      <c r="J44" s="148" t="s">
        <v>773</v>
      </c>
      <c r="K44" s="148" t="s">
        <v>1279</v>
      </c>
      <c r="L44" s="148" t="s">
        <v>773</v>
      </c>
      <c r="M44" s="148" t="s">
        <v>775</v>
      </c>
      <c r="N44" s="148" t="s">
        <v>773</v>
      </c>
      <c r="O44" s="148" t="s">
        <v>773</v>
      </c>
      <c r="P44" s="149">
        <v>71</v>
      </c>
      <c r="Q44" s="149"/>
      <c r="R44" s="166"/>
    </row>
    <row r="45" spans="1:18" hidden="1" x14ac:dyDescent="0.25">
      <c r="A45" s="148" t="s">
        <v>1275</v>
      </c>
      <c r="B45" s="148" t="s">
        <v>1276</v>
      </c>
      <c r="C45" s="148" t="s">
        <v>813</v>
      </c>
      <c r="D45" s="150" t="str">
        <f t="shared" si="0"/>
        <v>Thứ BảY</v>
      </c>
      <c r="E45" s="148" t="s">
        <v>769</v>
      </c>
      <c r="F45" s="148" t="s">
        <v>770</v>
      </c>
      <c r="G45" s="153" t="s">
        <v>1298</v>
      </c>
      <c r="H45" s="148" t="s">
        <v>1299</v>
      </c>
      <c r="I45" s="148" t="s">
        <v>773</v>
      </c>
      <c r="J45" s="148" t="s">
        <v>773</v>
      </c>
      <c r="K45" s="148" t="s">
        <v>1300</v>
      </c>
      <c r="L45" s="148" t="s">
        <v>773</v>
      </c>
      <c r="M45" s="148" t="s">
        <v>775</v>
      </c>
      <c r="N45" s="148" t="s">
        <v>773</v>
      </c>
      <c r="O45" s="148" t="s">
        <v>773</v>
      </c>
      <c r="P45" s="149">
        <v>64</v>
      </c>
      <c r="Q45" s="149"/>
      <c r="R45"/>
    </row>
    <row r="46" spans="1:18" hidden="1" x14ac:dyDescent="0.25">
      <c r="A46" s="148" t="s">
        <v>1275</v>
      </c>
      <c r="B46" s="148" t="s">
        <v>1276</v>
      </c>
      <c r="C46" s="148" t="s">
        <v>818</v>
      </c>
      <c r="D46" s="150" t="str">
        <f t="shared" si="0"/>
        <v>Chủ NhậT</v>
      </c>
      <c r="E46" s="148" t="s">
        <v>769</v>
      </c>
      <c r="F46" s="148" t="s">
        <v>1767</v>
      </c>
      <c r="G46" s="153" t="s">
        <v>776</v>
      </c>
      <c r="H46" s="148" t="s">
        <v>776</v>
      </c>
      <c r="I46" s="148" t="s">
        <v>773</v>
      </c>
      <c r="J46" s="148" t="s">
        <v>773</v>
      </c>
      <c r="K46" s="148" t="s">
        <v>773</v>
      </c>
      <c r="L46" s="148" t="s">
        <v>775</v>
      </c>
      <c r="M46" s="148" t="s">
        <v>773</v>
      </c>
      <c r="N46" s="148" t="s">
        <v>773</v>
      </c>
      <c r="O46" s="148" t="s">
        <v>773</v>
      </c>
      <c r="P46" s="149">
        <v>0</v>
      </c>
      <c r="Q46" s="149"/>
      <c r="R46"/>
    </row>
    <row r="47" spans="1:18" hidden="1" x14ac:dyDescent="0.25">
      <c r="A47" s="148" t="s">
        <v>1275</v>
      </c>
      <c r="B47" s="148" t="s">
        <v>1276</v>
      </c>
      <c r="C47" s="148" t="s">
        <v>819</v>
      </c>
      <c r="D47" s="150" t="str">
        <f t="shared" si="0"/>
        <v>Thứ Hai</v>
      </c>
      <c r="E47" s="148" t="s">
        <v>769</v>
      </c>
      <c r="F47" s="148" t="s">
        <v>770</v>
      </c>
      <c r="G47" s="153" t="s">
        <v>1301</v>
      </c>
      <c r="H47" s="148" t="s">
        <v>1302</v>
      </c>
      <c r="I47" s="148" t="s">
        <v>773</v>
      </c>
      <c r="J47" s="148" t="s">
        <v>773</v>
      </c>
      <c r="K47" s="148" t="s">
        <v>1303</v>
      </c>
      <c r="L47" s="148" t="s">
        <v>773</v>
      </c>
      <c r="M47" s="148" t="s">
        <v>775</v>
      </c>
      <c r="N47" s="148" t="s">
        <v>773</v>
      </c>
      <c r="O47" s="148" t="s">
        <v>773</v>
      </c>
      <c r="P47" s="149">
        <v>110</v>
      </c>
      <c r="Q47" s="149"/>
      <c r="R47"/>
    </row>
    <row r="48" spans="1:18" hidden="1" x14ac:dyDescent="0.25">
      <c r="A48" s="148" t="s">
        <v>1275</v>
      </c>
      <c r="B48" s="148" t="s">
        <v>1276</v>
      </c>
      <c r="C48" s="148" t="s">
        <v>823</v>
      </c>
      <c r="D48" s="150" t="str">
        <f t="shared" si="0"/>
        <v>Thứ Ba</v>
      </c>
      <c r="E48" s="148" t="s">
        <v>769</v>
      </c>
      <c r="F48" s="148" t="s">
        <v>770</v>
      </c>
      <c r="G48" s="153" t="s">
        <v>1304</v>
      </c>
      <c r="H48" s="148" t="s">
        <v>1305</v>
      </c>
      <c r="I48" s="148" t="s">
        <v>773</v>
      </c>
      <c r="J48" s="148" t="s">
        <v>773</v>
      </c>
      <c r="K48" s="148" t="s">
        <v>1295</v>
      </c>
      <c r="L48" s="148" t="s">
        <v>773</v>
      </c>
      <c r="M48" s="148" t="s">
        <v>775</v>
      </c>
      <c r="N48" s="148" t="s">
        <v>773</v>
      </c>
      <c r="O48" s="148" t="s">
        <v>773</v>
      </c>
      <c r="P48" s="149">
        <v>72</v>
      </c>
      <c r="Q48" s="149"/>
      <c r="R48"/>
    </row>
    <row r="49" spans="1:18" hidden="1" x14ac:dyDescent="0.25">
      <c r="A49" s="148" t="s">
        <v>1275</v>
      </c>
      <c r="B49" s="148" t="s">
        <v>1276</v>
      </c>
      <c r="C49" s="148" t="s">
        <v>827</v>
      </c>
      <c r="D49" s="150" t="str">
        <f t="shared" si="0"/>
        <v>Thứ Tư</v>
      </c>
      <c r="E49" s="148" t="s">
        <v>769</v>
      </c>
      <c r="F49" s="148" t="s">
        <v>770</v>
      </c>
      <c r="G49" s="153" t="s">
        <v>1290</v>
      </c>
      <c r="H49" s="148" t="s">
        <v>1306</v>
      </c>
      <c r="I49" s="148" t="s">
        <v>773</v>
      </c>
      <c r="J49" s="148" t="s">
        <v>773</v>
      </c>
      <c r="K49" s="148" t="s">
        <v>1307</v>
      </c>
      <c r="L49" s="148" t="s">
        <v>773</v>
      </c>
      <c r="M49" s="148" t="s">
        <v>775</v>
      </c>
      <c r="N49" s="148" t="s">
        <v>773</v>
      </c>
      <c r="O49" s="148" t="s">
        <v>773</v>
      </c>
      <c r="P49" s="149">
        <v>50</v>
      </c>
      <c r="Q49" s="149"/>
      <c r="R49"/>
    </row>
    <row r="50" spans="1:18" hidden="1" x14ac:dyDescent="0.25">
      <c r="A50" s="148" t="s">
        <v>1275</v>
      </c>
      <c r="B50" s="148" t="s">
        <v>1276</v>
      </c>
      <c r="C50" s="148" t="s">
        <v>829</v>
      </c>
      <c r="D50" s="150" t="str">
        <f t="shared" si="0"/>
        <v>Thứ Năm</v>
      </c>
      <c r="E50" s="148" t="s">
        <v>769</v>
      </c>
      <c r="F50" s="148" t="s">
        <v>770</v>
      </c>
      <c r="G50" s="153" t="s">
        <v>1308</v>
      </c>
      <c r="H50" s="148" t="s">
        <v>1309</v>
      </c>
      <c r="I50" s="148" t="s">
        <v>773</v>
      </c>
      <c r="J50" s="148" t="s">
        <v>773</v>
      </c>
      <c r="K50" s="148" t="s">
        <v>1310</v>
      </c>
      <c r="L50" s="148" t="s">
        <v>773</v>
      </c>
      <c r="M50" s="148" t="s">
        <v>775</v>
      </c>
      <c r="N50" s="148" t="s">
        <v>773</v>
      </c>
      <c r="O50" s="148" t="s">
        <v>773</v>
      </c>
      <c r="P50" s="149">
        <v>72</v>
      </c>
      <c r="Q50" s="149"/>
      <c r="R50"/>
    </row>
    <row r="51" spans="1:18" hidden="1" x14ac:dyDescent="0.25">
      <c r="A51" s="148" t="s">
        <v>1275</v>
      </c>
      <c r="B51" s="148" t="s">
        <v>1276</v>
      </c>
      <c r="C51" s="148" t="s">
        <v>833</v>
      </c>
      <c r="D51" s="150" t="str">
        <f t="shared" si="0"/>
        <v>Thứ SáU</v>
      </c>
      <c r="E51" s="148" t="s">
        <v>769</v>
      </c>
      <c r="F51" s="148" t="s">
        <v>770</v>
      </c>
      <c r="G51" s="153" t="s">
        <v>1311</v>
      </c>
      <c r="H51" s="148" t="s">
        <v>1085</v>
      </c>
      <c r="I51" s="148" t="s">
        <v>773</v>
      </c>
      <c r="J51" s="148" t="s">
        <v>773</v>
      </c>
      <c r="K51" s="148" t="s">
        <v>1312</v>
      </c>
      <c r="L51" s="148" t="s">
        <v>773</v>
      </c>
      <c r="M51" s="148" t="s">
        <v>775</v>
      </c>
      <c r="N51" s="148" t="s">
        <v>773</v>
      </c>
      <c r="O51" s="148" t="s">
        <v>773</v>
      </c>
      <c r="P51" s="149">
        <v>71</v>
      </c>
      <c r="Q51" s="149"/>
      <c r="R51"/>
    </row>
    <row r="52" spans="1:18" hidden="1" x14ac:dyDescent="0.25">
      <c r="A52" s="148" t="s">
        <v>1275</v>
      </c>
      <c r="B52" s="148" t="s">
        <v>1276</v>
      </c>
      <c r="C52" s="148" t="s">
        <v>837</v>
      </c>
      <c r="D52" s="150" t="str">
        <f t="shared" si="0"/>
        <v>Thứ BảY</v>
      </c>
      <c r="E52" s="148" t="s">
        <v>769</v>
      </c>
      <c r="F52" s="148" t="s">
        <v>770</v>
      </c>
      <c r="G52" s="153" t="s">
        <v>1313</v>
      </c>
      <c r="H52" s="148" t="s">
        <v>1314</v>
      </c>
      <c r="I52" s="148" t="s">
        <v>773</v>
      </c>
      <c r="J52" s="148" t="s">
        <v>773</v>
      </c>
      <c r="K52" s="148" t="s">
        <v>1315</v>
      </c>
      <c r="L52" s="148" t="s">
        <v>773</v>
      </c>
      <c r="M52" s="148" t="s">
        <v>775</v>
      </c>
      <c r="N52" s="148" t="s">
        <v>773</v>
      </c>
      <c r="O52" s="148" t="s">
        <v>773</v>
      </c>
      <c r="P52" s="149">
        <v>78</v>
      </c>
      <c r="Q52" s="149"/>
      <c r="R52"/>
    </row>
    <row r="53" spans="1:18" hidden="1" x14ac:dyDescent="0.25">
      <c r="A53" s="148" t="s">
        <v>1275</v>
      </c>
      <c r="B53" s="148" t="s">
        <v>1276</v>
      </c>
      <c r="C53" s="148" t="s">
        <v>841</v>
      </c>
      <c r="D53" s="150" t="str">
        <f t="shared" si="0"/>
        <v>Chủ NhậT</v>
      </c>
      <c r="E53" s="148" t="s">
        <v>769</v>
      </c>
      <c r="F53" s="148" t="s">
        <v>1767</v>
      </c>
      <c r="G53" s="153" t="s">
        <v>776</v>
      </c>
      <c r="H53" s="148" t="s">
        <v>776</v>
      </c>
      <c r="I53" s="148" t="s">
        <v>773</v>
      </c>
      <c r="J53" s="148" t="s">
        <v>773</v>
      </c>
      <c r="K53" s="148" t="s">
        <v>773</v>
      </c>
      <c r="L53" s="148" t="s">
        <v>775</v>
      </c>
      <c r="M53" s="148" t="s">
        <v>773</v>
      </c>
      <c r="N53" s="148" t="s">
        <v>773</v>
      </c>
      <c r="O53" s="148" t="s">
        <v>773</v>
      </c>
      <c r="P53" s="149">
        <v>0</v>
      </c>
      <c r="Q53" s="149"/>
      <c r="R53"/>
    </row>
    <row r="54" spans="1:18" hidden="1" x14ac:dyDescent="0.25">
      <c r="A54" s="153" t="s">
        <v>1275</v>
      </c>
      <c r="B54" s="153" t="s">
        <v>1276</v>
      </c>
      <c r="C54" s="153" t="s">
        <v>842</v>
      </c>
      <c r="D54" s="154" t="str">
        <f t="shared" si="0"/>
        <v>Thứ Hai</v>
      </c>
      <c r="E54" s="153" t="s">
        <v>769</v>
      </c>
      <c r="F54" s="153" t="s">
        <v>770</v>
      </c>
      <c r="G54" s="153" t="s">
        <v>776</v>
      </c>
      <c r="H54" s="153" t="s">
        <v>776</v>
      </c>
      <c r="I54" s="153" t="s">
        <v>773</v>
      </c>
      <c r="J54" s="153" t="s">
        <v>773</v>
      </c>
      <c r="K54" s="153" t="s">
        <v>773</v>
      </c>
      <c r="L54" s="153" t="s">
        <v>775</v>
      </c>
      <c r="M54" s="153" t="s">
        <v>773</v>
      </c>
      <c r="N54" s="153" t="s">
        <v>773</v>
      </c>
      <c r="O54" s="153" t="s">
        <v>773</v>
      </c>
      <c r="P54" s="149">
        <v>0</v>
      </c>
      <c r="Q54" s="149"/>
      <c r="R54"/>
    </row>
    <row r="55" spans="1:18" hidden="1" x14ac:dyDescent="0.25">
      <c r="A55" s="148" t="s">
        <v>1275</v>
      </c>
      <c r="B55" s="148" t="s">
        <v>1276</v>
      </c>
      <c r="C55" s="148" t="s">
        <v>845</v>
      </c>
      <c r="D55" s="150" t="str">
        <f t="shared" si="0"/>
        <v>Thứ Ba</v>
      </c>
      <c r="E55" s="148" t="s">
        <v>769</v>
      </c>
      <c r="F55" s="148" t="s">
        <v>770</v>
      </c>
      <c r="G55" s="153" t="s">
        <v>1316</v>
      </c>
      <c r="H55" s="148" t="s">
        <v>776</v>
      </c>
      <c r="I55" s="148" t="s">
        <v>773</v>
      </c>
      <c r="J55" s="148" t="s">
        <v>773</v>
      </c>
      <c r="K55" s="148" t="s">
        <v>773</v>
      </c>
      <c r="L55" s="148" t="s">
        <v>775</v>
      </c>
      <c r="M55" s="148" t="s">
        <v>773</v>
      </c>
      <c r="N55" s="148" t="s">
        <v>773</v>
      </c>
      <c r="O55" s="148" t="s">
        <v>773</v>
      </c>
      <c r="P55" s="149">
        <v>0</v>
      </c>
      <c r="Q55" s="149"/>
      <c r="R55"/>
    </row>
    <row r="56" spans="1:18" hidden="1" x14ac:dyDescent="0.25">
      <c r="A56" s="148" t="s">
        <v>1275</v>
      </c>
      <c r="B56" s="148" t="s">
        <v>1276</v>
      </c>
      <c r="C56" s="148" t="s">
        <v>849</v>
      </c>
      <c r="D56" s="150" t="str">
        <f t="shared" si="0"/>
        <v>Thứ Tư</v>
      </c>
      <c r="E56" s="148" t="s">
        <v>769</v>
      </c>
      <c r="F56" s="148" t="s">
        <v>770</v>
      </c>
      <c r="G56" s="153" t="s">
        <v>1317</v>
      </c>
      <c r="H56" s="148" t="s">
        <v>1318</v>
      </c>
      <c r="I56" s="148" t="s">
        <v>773</v>
      </c>
      <c r="J56" s="148" t="s">
        <v>773</v>
      </c>
      <c r="K56" s="148" t="s">
        <v>1319</v>
      </c>
      <c r="L56" s="148" t="s">
        <v>773</v>
      </c>
      <c r="M56" s="148" t="s">
        <v>775</v>
      </c>
      <c r="N56" s="148" t="s">
        <v>773</v>
      </c>
      <c r="O56" s="148" t="s">
        <v>773</v>
      </c>
      <c r="P56" s="149">
        <v>8</v>
      </c>
      <c r="Q56" s="149"/>
      <c r="R56"/>
    </row>
    <row r="57" spans="1:18" hidden="1" x14ac:dyDescent="0.25">
      <c r="A57" s="148" t="s">
        <v>1275</v>
      </c>
      <c r="B57" s="148" t="s">
        <v>1276</v>
      </c>
      <c r="C57" s="148" t="s">
        <v>853</v>
      </c>
      <c r="D57" s="150" t="str">
        <f t="shared" si="0"/>
        <v>Thứ Năm</v>
      </c>
      <c r="E57" s="148" t="s">
        <v>769</v>
      </c>
      <c r="F57" s="148" t="s">
        <v>770</v>
      </c>
      <c r="G57" s="153" t="s">
        <v>1320</v>
      </c>
      <c r="H57" s="148" t="s">
        <v>795</v>
      </c>
      <c r="I57" s="148" t="s">
        <v>773</v>
      </c>
      <c r="J57" s="148" t="s">
        <v>773</v>
      </c>
      <c r="K57" s="148" t="s">
        <v>1312</v>
      </c>
      <c r="L57" s="148" t="s">
        <v>773</v>
      </c>
      <c r="M57" s="148" t="s">
        <v>775</v>
      </c>
      <c r="N57" s="148" t="s">
        <v>773</v>
      </c>
      <c r="O57" s="148" t="s">
        <v>773</v>
      </c>
      <c r="P57" s="149">
        <v>73</v>
      </c>
      <c r="Q57" s="149"/>
      <c r="R57"/>
    </row>
    <row r="58" spans="1:18" hidden="1" x14ac:dyDescent="0.25">
      <c r="A58" s="148" t="s">
        <v>1275</v>
      </c>
      <c r="B58" s="148" t="s">
        <v>1276</v>
      </c>
      <c r="C58" s="148" t="s">
        <v>858</v>
      </c>
      <c r="D58" s="150" t="str">
        <f t="shared" si="0"/>
        <v>Thứ SáU</v>
      </c>
      <c r="E58" s="148" t="s">
        <v>769</v>
      </c>
      <c r="F58" s="148" t="s">
        <v>770</v>
      </c>
      <c r="G58" s="153" t="s">
        <v>1321</v>
      </c>
      <c r="H58" s="148" t="s">
        <v>1322</v>
      </c>
      <c r="I58" s="148" t="s">
        <v>773</v>
      </c>
      <c r="J58" s="148" t="s">
        <v>773</v>
      </c>
      <c r="K58" s="148" t="s">
        <v>1323</v>
      </c>
      <c r="L58" s="148" t="s">
        <v>773</v>
      </c>
      <c r="M58" s="148" t="s">
        <v>775</v>
      </c>
      <c r="N58" s="148" t="s">
        <v>773</v>
      </c>
      <c r="O58" s="148" t="s">
        <v>773</v>
      </c>
      <c r="P58" s="149">
        <v>54</v>
      </c>
      <c r="Q58" s="149"/>
      <c r="R58"/>
    </row>
    <row r="59" spans="1:18" hidden="1" x14ac:dyDescent="0.25">
      <c r="A59" s="148" t="s">
        <v>1275</v>
      </c>
      <c r="B59" s="148" t="s">
        <v>1276</v>
      </c>
      <c r="C59" s="148" t="s">
        <v>862</v>
      </c>
      <c r="D59" s="150" t="str">
        <f t="shared" si="0"/>
        <v>Thứ BảY</v>
      </c>
      <c r="E59" s="148" t="s">
        <v>769</v>
      </c>
      <c r="F59" s="148" t="s">
        <v>770</v>
      </c>
      <c r="G59" s="153" t="s">
        <v>1324</v>
      </c>
      <c r="H59" s="148" t="s">
        <v>776</v>
      </c>
      <c r="I59" s="148" t="s">
        <v>773</v>
      </c>
      <c r="J59" s="148" t="s">
        <v>773</v>
      </c>
      <c r="K59" s="148" t="s">
        <v>773</v>
      </c>
      <c r="L59" s="148" t="s">
        <v>775</v>
      </c>
      <c r="M59" s="148" t="s">
        <v>773</v>
      </c>
      <c r="N59" s="148" t="s">
        <v>773</v>
      </c>
      <c r="O59" s="148" t="s">
        <v>773</v>
      </c>
      <c r="P59" s="149">
        <v>0</v>
      </c>
      <c r="Q59" s="149"/>
      <c r="R59"/>
    </row>
    <row r="60" spans="1:18" hidden="1" x14ac:dyDescent="0.25">
      <c r="A60" s="148" t="s">
        <v>1275</v>
      </c>
      <c r="B60" s="148" t="s">
        <v>1276</v>
      </c>
      <c r="C60" s="148" t="s">
        <v>866</v>
      </c>
      <c r="D60" s="150" t="str">
        <f t="shared" si="0"/>
        <v>Chủ NhậT</v>
      </c>
      <c r="E60" s="148" t="s">
        <v>769</v>
      </c>
      <c r="F60" s="148" t="s">
        <v>1767</v>
      </c>
      <c r="G60" s="153" t="s">
        <v>776</v>
      </c>
      <c r="H60" s="148" t="s">
        <v>776</v>
      </c>
      <c r="I60" s="148" t="s">
        <v>773</v>
      </c>
      <c r="J60" s="148" t="s">
        <v>773</v>
      </c>
      <c r="K60" s="148" t="s">
        <v>773</v>
      </c>
      <c r="L60" s="148" t="s">
        <v>775</v>
      </c>
      <c r="M60" s="148" t="s">
        <v>773</v>
      </c>
      <c r="N60" s="148" t="s">
        <v>773</v>
      </c>
      <c r="O60" s="148" t="s">
        <v>773</v>
      </c>
      <c r="P60" s="149">
        <v>0</v>
      </c>
      <c r="Q60" s="149"/>
      <c r="R60"/>
    </row>
    <row r="61" spans="1:18" hidden="1" x14ac:dyDescent="0.25">
      <c r="A61" s="148" t="s">
        <v>1275</v>
      </c>
      <c r="B61" s="148" t="s">
        <v>1276</v>
      </c>
      <c r="C61" s="148" t="s">
        <v>867</v>
      </c>
      <c r="D61" s="150" t="str">
        <f t="shared" si="0"/>
        <v>Thứ Hai</v>
      </c>
      <c r="E61" s="148" t="s">
        <v>769</v>
      </c>
      <c r="F61" s="148" t="s">
        <v>770</v>
      </c>
      <c r="G61" s="153" t="s">
        <v>1325</v>
      </c>
      <c r="H61" s="148" t="s">
        <v>1326</v>
      </c>
      <c r="I61" s="148" t="s">
        <v>773</v>
      </c>
      <c r="J61" s="148" t="s">
        <v>773</v>
      </c>
      <c r="K61" s="148" t="s">
        <v>1327</v>
      </c>
      <c r="L61" s="148" t="s">
        <v>773</v>
      </c>
      <c r="M61" s="148" t="s">
        <v>775</v>
      </c>
      <c r="N61" s="148" t="s">
        <v>773</v>
      </c>
      <c r="O61" s="148" t="s">
        <v>773</v>
      </c>
      <c r="P61" s="149">
        <v>95</v>
      </c>
      <c r="Q61" s="149"/>
      <c r="R61"/>
    </row>
    <row r="62" spans="1:18" hidden="1" x14ac:dyDescent="0.25">
      <c r="A62" s="148" t="s">
        <v>1275</v>
      </c>
      <c r="B62" s="148" t="s">
        <v>1276</v>
      </c>
      <c r="C62" s="148" t="s">
        <v>870</v>
      </c>
      <c r="D62" s="150" t="str">
        <f t="shared" si="0"/>
        <v>Thứ Ba</v>
      </c>
      <c r="E62" s="148" t="s">
        <v>769</v>
      </c>
      <c r="F62" s="148" t="s">
        <v>770</v>
      </c>
      <c r="G62" s="153" t="s">
        <v>1328</v>
      </c>
      <c r="H62" s="148" t="s">
        <v>1329</v>
      </c>
      <c r="I62" s="148" t="s">
        <v>773</v>
      </c>
      <c r="J62" s="148" t="s">
        <v>773</v>
      </c>
      <c r="K62" s="148" t="s">
        <v>1330</v>
      </c>
      <c r="L62" s="148" t="s">
        <v>773</v>
      </c>
      <c r="M62" s="148" t="s">
        <v>775</v>
      </c>
      <c r="N62" s="148" t="s">
        <v>773</v>
      </c>
      <c r="O62" s="148" t="s">
        <v>773</v>
      </c>
      <c r="P62" s="149">
        <v>107</v>
      </c>
      <c r="Q62" s="149"/>
      <c r="R62"/>
    </row>
    <row r="63" spans="1:18" hidden="1" x14ac:dyDescent="0.25">
      <c r="A63" s="148" t="s">
        <v>1275</v>
      </c>
      <c r="B63" s="148" t="s">
        <v>1276</v>
      </c>
      <c r="C63" s="148" t="s">
        <v>874</v>
      </c>
      <c r="D63" s="150" t="str">
        <f t="shared" si="0"/>
        <v>Thứ Tư</v>
      </c>
      <c r="E63" s="148" t="s">
        <v>769</v>
      </c>
      <c r="F63" s="148" t="s">
        <v>770</v>
      </c>
      <c r="G63" s="153" t="s">
        <v>1331</v>
      </c>
      <c r="H63" s="148" t="s">
        <v>776</v>
      </c>
      <c r="I63" s="148" t="s">
        <v>773</v>
      </c>
      <c r="J63" s="148" t="s">
        <v>773</v>
      </c>
      <c r="K63" s="148" t="s">
        <v>773</v>
      </c>
      <c r="L63" s="148" t="s">
        <v>775</v>
      </c>
      <c r="M63" s="148" t="s">
        <v>773</v>
      </c>
      <c r="N63" s="148" t="s">
        <v>773</v>
      </c>
      <c r="O63" s="148" t="s">
        <v>773</v>
      </c>
      <c r="P63" s="149">
        <v>0</v>
      </c>
      <c r="Q63" s="149"/>
      <c r="R63"/>
    </row>
    <row r="64" spans="1:18" hidden="1" x14ac:dyDescent="0.25">
      <c r="A64" s="148" t="s">
        <v>1275</v>
      </c>
      <c r="B64" s="148" t="s">
        <v>1276</v>
      </c>
      <c r="C64" s="148" t="s">
        <v>878</v>
      </c>
      <c r="D64" s="150" t="str">
        <f t="shared" si="0"/>
        <v>Thứ Năm</v>
      </c>
      <c r="E64" s="148" t="s">
        <v>769</v>
      </c>
      <c r="F64" s="148" t="s">
        <v>770</v>
      </c>
      <c r="G64" s="153" t="s">
        <v>1332</v>
      </c>
      <c r="H64" s="148" t="s">
        <v>1333</v>
      </c>
      <c r="I64" s="148" t="s">
        <v>773</v>
      </c>
      <c r="J64" s="148" t="s">
        <v>773</v>
      </c>
      <c r="K64" s="148" t="s">
        <v>1334</v>
      </c>
      <c r="L64" s="148" t="s">
        <v>773</v>
      </c>
      <c r="M64" s="148" t="s">
        <v>775</v>
      </c>
      <c r="N64" s="148" t="s">
        <v>773</v>
      </c>
      <c r="O64" s="148" t="s">
        <v>773</v>
      </c>
      <c r="P64" s="149">
        <v>63</v>
      </c>
      <c r="Q64" s="149"/>
      <c r="R64"/>
    </row>
    <row r="65" spans="1:18" hidden="1" x14ac:dyDescent="0.25">
      <c r="A65" s="148" t="s">
        <v>1335</v>
      </c>
      <c r="B65" s="148" t="s">
        <v>1336</v>
      </c>
      <c r="C65" s="148" t="s">
        <v>768</v>
      </c>
      <c r="D65" s="150" t="str">
        <f t="shared" si="0"/>
        <v>Thứ ba</v>
      </c>
      <c r="E65" s="148" t="s">
        <v>769</v>
      </c>
      <c r="F65" s="148" t="s">
        <v>770</v>
      </c>
      <c r="G65" s="153" t="s">
        <v>1337</v>
      </c>
      <c r="H65" s="148" t="s">
        <v>776</v>
      </c>
      <c r="I65" s="148" t="s">
        <v>773</v>
      </c>
      <c r="J65" s="148" t="s">
        <v>773</v>
      </c>
      <c r="K65" s="148" t="s">
        <v>773</v>
      </c>
      <c r="L65" s="148" t="s">
        <v>775</v>
      </c>
      <c r="M65" s="148" t="s">
        <v>773</v>
      </c>
      <c r="N65" s="148" t="s">
        <v>773</v>
      </c>
      <c r="O65" s="148" t="s">
        <v>773</v>
      </c>
      <c r="P65" s="149">
        <v>0</v>
      </c>
      <c r="Q65" s="149"/>
    </row>
    <row r="66" spans="1:18" x14ac:dyDescent="0.25">
      <c r="A66" s="148" t="s">
        <v>1335</v>
      </c>
      <c r="B66" s="148" t="s">
        <v>1336</v>
      </c>
      <c r="C66" s="148" t="s">
        <v>777</v>
      </c>
      <c r="D66" s="150" t="str">
        <f t="shared" si="0"/>
        <v>Thứ Tư</v>
      </c>
      <c r="E66" s="148" t="s">
        <v>769</v>
      </c>
      <c r="F66" s="148" t="s">
        <v>770</v>
      </c>
      <c r="G66" s="153" t="s">
        <v>1338</v>
      </c>
      <c r="H66" s="148" t="s">
        <v>776</v>
      </c>
      <c r="I66" s="153" t="s">
        <v>904</v>
      </c>
      <c r="J66" s="148" t="s">
        <v>773</v>
      </c>
      <c r="K66" s="148" t="s">
        <v>773</v>
      </c>
      <c r="L66" s="148" t="s">
        <v>775</v>
      </c>
      <c r="M66" s="148" t="s">
        <v>773</v>
      </c>
      <c r="N66" s="148" t="s">
        <v>773</v>
      </c>
      <c r="O66" s="148" t="s">
        <v>773</v>
      </c>
      <c r="P66" s="149">
        <v>0</v>
      </c>
      <c r="Q66" s="180" t="s">
        <v>1803</v>
      </c>
    </row>
    <row r="67" spans="1:18" hidden="1" x14ac:dyDescent="0.25">
      <c r="A67" s="148" t="s">
        <v>1335</v>
      </c>
      <c r="B67" s="148" t="s">
        <v>1336</v>
      </c>
      <c r="C67" s="148" t="s">
        <v>782</v>
      </c>
      <c r="D67" s="150" t="str">
        <f t="shared" si="0"/>
        <v>Thứ Năm</v>
      </c>
      <c r="E67" s="148" t="s">
        <v>769</v>
      </c>
      <c r="F67" s="148" t="s">
        <v>770</v>
      </c>
      <c r="G67" s="153" t="s">
        <v>1339</v>
      </c>
      <c r="H67" s="148" t="s">
        <v>776</v>
      </c>
      <c r="I67" s="148" t="s">
        <v>773</v>
      </c>
      <c r="J67" s="148" t="s">
        <v>773</v>
      </c>
      <c r="K67" s="148" t="s">
        <v>773</v>
      </c>
      <c r="L67" s="148" t="s">
        <v>775</v>
      </c>
      <c r="M67" s="148" t="s">
        <v>773</v>
      </c>
      <c r="N67" s="148" t="s">
        <v>773</v>
      </c>
      <c r="O67" s="148" t="s">
        <v>773</v>
      </c>
      <c r="P67" s="149">
        <v>0</v>
      </c>
      <c r="Q67" s="149"/>
    </row>
    <row r="68" spans="1:18" x14ac:dyDescent="0.25">
      <c r="A68" s="148" t="s">
        <v>1335</v>
      </c>
      <c r="B68" s="148" t="s">
        <v>1336</v>
      </c>
      <c r="C68" s="148" t="s">
        <v>787</v>
      </c>
      <c r="D68" s="150" t="str">
        <f t="shared" si="0"/>
        <v>Thứ SáU</v>
      </c>
      <c r="E68" s="148" t="s">
        <v>769</v>
      </c>
      <c r="F68" s="148" t="s">
        <v>770</v>
      </c>
      <c r="G68" s="153" t="s">
        <v>1340</v>
      </c>
      <c r="H68" s="148" t="s">
        <v>776</v>
      </c>
      <c r="I68" s="153" t="s">
        <v>891</v>
      </c>
      <c r="J68" s="148" t="s">
        <v>773</v>
      </c>
      <c r="K68" s="148" t="s">
        <v>773</v>
      </c>
      <c r="L68" s="148" t="s">
        <v>775</v>
      </c>
      <c r="M68" s="148" t="s">
        <v>773</v>
      </c>
      <c r="N68" s="148" t="s">
        <v>773</v>
      </c>
      <c r="O68" s="148" t="s">
        <v>773</v>
      </c>
      <c r="P68" s="149">
        <v>0</v>
      </c>
      <c r="Q68" s="180" t="s">
        <v>1803</v>
      </c>
    </row>
    <row r="69" spans="1:18" hidden="1" x14ac:dyDescent="0.25">
      <c r="A69" s="148" t="s">
        <v>1335</v>
      </c>
      <c r="B69" s="148" t="s">
        <v>1336</v>
      </c>
      <c r="C69" s="148" t="s">
        <v>791</v>
      </c>
      <c r="D69" s="150" t="str">
        <f t="shared" si="0"/>
        <v>Thứ BảY</v>
      </c>
      <c r="E69" s="148" t="s">
        <v>769</v>
      </c>
      <c r="F69" s="148" t="s">
        <v>770</v>
      </c>
      <c r="G69" s="153" t="s">
        <v>1341</v>
      </c>
      <c r="H69" s="148" t="s">
        <v>776</v>
      </c>
      <c r="I69" s="148" t="s">
        <v>773</v>
      </c>
      <c r="J69" s="148" t="s">
        <v>773</v>
      </c>
      <c r="K69" s="148" t="s">
        <v>773</v>
      </c>
      <c r="L69" s="148" t="s">
        <v>775</v>
      </c>
      <c r="M69" s="148" t="s">
        <v>773</v>
      </c>
      <c r="N69" s="148" t="s">
        <v>773</v>
      </c>
      <c r="O69" s="148" t="s">
        <v>773</v>
      </c>
      <c r="P69" s="149">
        <v>0</v>
      </c>
      <c r="Q69" s="149"/>
    </row>
    <row r="70" spans="1:18" hidden="1" x14ac:dyDescent="0.25">
      <c r="A70" s="148" t="s">
        <v>1335</v>
      </c>
      <c r="B70" s="148" t="s">
        <v>1336</v>
      </c>
      <c r="C70" s="148" t="s">
        <v>792</v>
      </c>
      <c r="D70" s="150" t="str">
        <f t="shared" si="0"/>
        <v>Chủ NhậT</v>
      </c>
      <c r="E70" s="148" t="s">
        <v>769</v>
      </c>
      <c r="F70" s="148" t="s">
        <v>1767</v>
      </c>
      <c r="G70" s="153" t="s">
        <v>776</v>
      </c>
      <c r="H70" s="148" t="s">
        <v>776</v>
      </c>
      <c r="I70" s="148" t="s">
        <v>773</v>
      </c>
      <c r="J70" s="148" t="s">
        <v>773</v>
      </c>
      <c r="K70" s="148" t="s">
        <v>773</v>
      </c>
      <c r="L70" s="148" t="s">
        <v>775</v>
      </c>
      <c r="M70" s="148" t="s">
        <v>773</v>
      </c>
      <c r="N70" s="148" t="s">
        <v>773</v>
      </c>
      <c r="O70" s="148" t="s">
        <v>773</v>
      </c>
      <c r="P70" s="149">
        <v>0</v>
      </c>
      <c r="Q70" s="149"/>
    </row>
    <row r="71" spans="1:18" x14ac:dyDescent="0.25">
      <c r="A71" s="148" t="s">
        <v>1335</v>
      </c>
      <c r="B71" s="148" t="s">
        <v>1336</v>
      </c>
      <c r="C71" s="148" t="s">
        <v>793</v>
      </c>
      <c r="D71" s="150" t="str">
        <f t="shared" si="0"/>
        <v>Thứ Hai</v>
      </c>
      <c r="E71" s="148" t="s">
        <v>769</v>
      </c>
      <c r="F71" s="148" t="s">
        <v>770</v>
      </c>
      <c r="G71" s="153" t="s">
        <v>1342</v>
      </c>
      <c r="H71" s="148" t="s">
        <v>776</v>
      </c>
      <c r="I71" s="153" t="s">
        <v>886</v>
      </c>
      <c r="J71" s="148" t="s">
        <v>773</v>
      </c>
      <c r="K71" s="148" t="s">
        <v>773</v>
      </c>
      <c r="L71" s="148" t="s">
        <v>775</v>
      </c>
      <c r="M71" s="148" t="s">
        <v>773</v>
      </c>
      <c r="N71" s="148" t="s">
        <v>773</v>
      </c>
      <c r="O71" s="148" t="s">
        <v>773</v>
      </c>
      <c r="P71" s="149">
        <v>0</v>
      </c>
      <c r="Q71" s="180" t="s">
        <v>1803</v>
      </c>
    </row>
    <row r="72" spans="1:18" hidden="1" x14ac:dyDescent="0.25">
      <c r="A72" s="153" t="s">
        <v>1335</v>
      </c>
      <c r="B72" s="153" t="s">
        <v>1336</v>
      </c>
      <c r="C72" s="153" t="s">
        <v>797</v>
      </c>
      <c r="D72" s="154" t="str">
        <f t="shared" si="0"/>
        <v>Thứ Ba</v>
      </c>
      <c r="E72" s="153" t="s">
        <v>769</v>
      </c>
      <c r="F72" s="153" t="s">
        <v>1795</v>
      </c>
      <c r="G72" s="153" t="s">
        <v>776</v>
      </c>
      <c r="H72" s="153" t="s">
        <v>776</v>
      </c>
      <c r="I72" s="153" t="s">
        <v>773</v>
      </c>
      <c r="J72" s="153" t="s">
        <v>773</v>
      </c>
      <c r="K72" s="153" t="s">
        <v>773</v>
      </c>
      <c r="L72" s="153" t="s">
        <v>775</v>
      </c>
      <c r="M72" s="153" t="s">
        <v>773</v>
      </c>
      <c r="N72" s="153" t="s">
        <v>773</v>
      </c>
      <c r="O72" s="153" t="s">
        <v>773</v>
      </c>
      <c r="P72" s="149">
        <v>0</v>
      </c>
      <c r="Q72" s="149"/>
      <c r="R72" s="152" t="s">
        <v>1796</v>
      </c>
    </row>
    <row r="73" spans="1:18" hidden="1" x14ac:dyDescent="0.25">
      <c r="A73" s="148" t="s">
        <v>1335</v>
      </c>
      <c r="B73" s="148" t="s">
        <v>1336</v>
      </c>
      <c r="C73" s="148" t="s">
        <v>801</v>
      </c>
      <c r="D73" s="150" t="str">
        <f t="shared" si="0"/>
        <v>Thứ Tư</v>
      </c>
      <c r="E73" s="148" t="s">
        <v>769</v>
      </c>
      <c r="F73" s="148" t="s">
        <v>770</v>
      </c>
      <c r="G73" s="153" t="s">
        <v>1343</v>
      </c>
      <c r="H73" s="148" t="s">
        <v>776</v>
      </c>
      <c r="I73" s="148" t="s">
        <v>773</v>
      </c>
      <c r="J73" s="148" t="s">
        <v>773</v>
      </c>
      <c r="K73" s="148" t="s">
        <v>773</v>
      </c>
      <c r="L73" s="148" t="s">
        <v>775</v>
      </c>
      <c r="M73" s="148" t="s">
        <v>773</v>
      </c>
      <c r="N73" s="148" t="s">
        <v>773</v>
      </c>
      <c r="O73" s="148" t="s">
        <v>773</v>
      </c>
      <c r="P73" s="149">
        <v>0</v>
      </c>
      <c r="Q73" s="149"/>
    </row>
    <row r="74" spans="1:18" hidden="1" x14ac:dyDescent="0.25">
      <c r="A74" s="148" t="s">
        <v>1335</v>
      </c>
      <c r="B74" s="148" t="s">
        <v>1336</v>
      </c>
      <c r="C74" s="148" t="s">
        <v>805</v>
      </c>
      <c r="D74" s="150" t="str">
        <f t="shared" si="0"/>
        <v>Thứ Năm</v>
      </c>
      <c r="E74" s="148" t="s">
        <v>769</v>
      </c>
      <c r="F74" s="148" t="s">
        <v>770</v>
      </c>
      <c r="G74" s="153" t="s">
        <v>1344</v>
      </c>
      <c r="H74" s="148" t="s">
        <v>776</v>
      </c>
      <c r="I74" s="148" t="s">
        <v>773</v>
      </c>
      <c r="J74" s="148" t="s">
        <v>773</v>
      </c>
      <c r="K74" s="148" t="s">
        <v>773</v>
      </c>
      <c r="L74" s="148" t="s">
        <v>775</v>
      </c>
      <c r="M74" s="148" t="s">
        <v>773</v>
      </c>
      <c r="N74" s="148" t="s">
        <v>773</v>
      </c>
      <c r="O74" s="148" t="s">
        <v>773</v>
      </c>
      <c r="P74" s="149">
        <v>0</v>
      </c>
      <c r="Q74" s="149"/>
    </row>
    <row r="75" spans="1:18" x14ac:dyDescent="0.25">
      <c r="A75" s="148" t="s">
        <v>1335</v>
      </c>
      <c r="B75" s="148" t="s">
        <v>1336</v>
      </c>
      <c r="C75" s="148" t="s">
        <v>809</v>
      </c>
      <c r="D75" s="150" t="str">
        <f t="shared" si="0"/>
        <v>Thứ SáU</v>
      </c>
      <c r="E75" s="148" t="s">
        <v>769</v>
      </c>
      <c r="F75" s="148" t="s">
        <v>770</v>
      </c>
      <c r="G75" s="153" t="s">
        <v>1345</v>
      </c>
      <c r="H75" s="148" t="s">
        <v>776</v>
      </c>
      <c r="I75" s="153" t="s">
        <v>891</v>
      </c>
      <c r="J75" s="148" t="s">
        <v>773</v>
      </c>
      <c r="K75" s="148" t="s">
        <v>773</v>
      </c>
      <c r="L75" s="148" t="s">
        <v>775</v>
      </c>
      <c r="M75" s="148" t="s">
        <v>773</v>
      </c>
      <c r="N75" s="148" t="s">
        <v>773</v>
      </c>
      <c r="O75" s="148" t="s">
        <v>773</v>
      </c>
      <c r="P75" s="149">
        <v>0</v>
      </c>
      <c r="Q75" s="180" t="s">
        <v>1803</v>
      </c>
    </row>
    <row r="76" spans="1:18" hidden="1" x14ac:dyDescent="0.25">
      <c r="A76" s="148" t="s">
        <v>1335</v>
      </c>
      <c r="B76" s="148" t="s">
        <v>1336</v>
      </c>
      <c r="C76" s="148" t="s">
        <v>813</v>
      </c>
      <c r="D76" s="150" t="str">
        <f t="shared" si="0"/>
        <v>Thứ BảY</v>
      </c>
      <c r="E76" s="148" t="s">
        <v>769</v>
      </c>
      <c r="F76" s="148" t="s">
        <v>770</v>
      </c>
      <c r="G76" s="153" t="s">
        <v>1346</v>
      </c>
      <c r="H76" s="148" t="s">
        <v>776</v>
      </c>
      <c r="I76" s="148" t="s">
        <v>773</v>
      </c>
      <c r="J76" s="148" t="s">
        <v>773</v>
      </c>
      <c r="K76" s="148" t="s">
        <v>773</v>
      </c>
      <c r="L76" s="148" t="s">
        <v>775</v>
      </c>
      <c r="M76" s="148" t="s">
        <v>773</v>
      </c>
      <c r="N76" s="148" t="s">
        <v>773</v>
      </c>
      <c r="O76" s="148" t="s">
        <v>773</v>
      </c>
      <c r="P76" s="149">
        <v>0</v>
      </c>
      <c r="Q76" s="149"/>
    </row>
    <row r="77" spans="1:18" hidden="1" x14ac:dyDescent="0.25">
      <c r="A77" s="148" t="s">
        <v>1335</v>
      </c>
      <c r="B77" s="148" t="s">
        <v>1336</v>
      </c>
      <c r="C77" s="148" t="s">
        <v>818</v>
      </c>
      <c r="D77" s="150" t="str">
        <f t="shared" si="0"/>
        <v>Chủ NhậT</v>
      </c>
      <c r="E77" s="148" t="s">
        <v>769</v>
      </c>
      <c r="F77" s="148" t="s">
        <v>1767</v>
      </c>
      <c r="G77" s="153" t="s">
        <v>776</v>
      </c>
      <c r="H77" s="148" t="s">
        <v>776</v>
      </c>
      <c r="I77" s="148" t="s">
        <v>773</v>
      </c>
      <c r="J77" s="148" t="s">
        <v>773</v>
      </c>
      <c r="K77" s="148" t="s">
        <v>773</v>
      </c>
      <c r="L77" s="148" t="s">
        <v>775</v>
      </c>
      <c r="M77" s="148" t="s">
        <v>773</v>
      </c>
      <c r="N77" s="148" t="s">
        <v>773</v>
      </c>
      <c r="O77" s="148" t="s">
        <v>773</v>
      </c>
      <c r="P77" s="149">
        <v>0</v>
      </c>
      <c r="Q77" s="149"/>
    </row>
    <row r="78" spans="1:18" s="167" customFormat="1" ht="17.25" customHeight="1" x14ac:dyDescent="0.25">
      <c r="A78" s="148" t="s">
        <v>1335</v>
      </c>
      <c r="B78" s="148" t="s">
        <v>1336</v>
      </c>
      <c r="C78" s="148" t="s">
        <v>819</v>
      </c>
      <c r="D78" s="150" t="str">
        <f t="shared" si="0"/>
        <v>Thứ Hai</v>
      </c>
      <c r="E78" s="148" t="s">
        <v>769</v>
      </c>
      <c r="F78" s="148" t="s">
        <v>770</v>
      </c>
      <c r="G78" s="153" t="s">
        <v>1347</v>
      </c>
      <c r="H78" s="148" t="s">
        <v>776</v>
      </c>
      <c r="I78" s="153" t="s">
        <v>857</v>
      </c>
      <c r="J78" s="148" t="s">
        <v>773</v>
      </c>
      <c r="K78" s="148" t="s">
        <v>773</v>
      </c>
      <c r="L78" s="148" t="s">
        <v>775</v>
      </c>
      <c r="M78" s="148" t="s">
        <v>773</v>
      </c>
      <c r="N78" s="148" t="s">
        <v>773</v>
      </c>
      <c r="O78" s="148" t="s">
        <v>773</v>
      </c>
      <c r="P78" s="149">
        <v>0</v>
      </c>
      <c r="Q78" s="180" t="s">
        <v>1803</v>
      </c>
      <c r="R78" s="152"/>
    </row>
    <row r="79" spans="1:18" hidden="1" x14ac:dyDescent="0.25">
      <c r="A79" s="148" t="s">
        <v>1335</v>
      </c>
      <c r="B79" s="148" t="s">
        <v>1336</v>
      </c>
      <c r="C79" s="148" t="s">
        <v>823</v>
      </c>
      <c r="D79" s="150" t="str">
        <f t="shared" si="0"/>
        <v>Thứ Ba</v>
      </c>
      <c r="E79" s="148" t="s">
        <v>769</v>
      </c>
      <c r="F79" s="148" t="s">
        <v>770</v>
      </c>
      <c r="G79" s="153" t="s">
        <v>1348</v>
      </c>
      <c r="H79" s="148" t="s">
        <v>776</v>
      </c>
      <c r="I79" s="148" t="s">
        <v>773</v>
      </c>
      <c r="J79" s="148" t="s">
        <v>773</v>
      </c>
      <c r="K79" s="148" t="s">
        <v>773</v>
      </c>
      <c r="L79" s="148" t="s">
        <v>775</v>
      </c>
      <c r="M79" s="148" t="s">
        <v>773</v>
      </c>
      <c r="N79" s="148" t="s">
        <v>773</v>
      </c>
      <c r="O79" s="148" t="s">
        <v>773</v>
      </c>
      <c r="P79" s="149">
        <v>0</v>
      </c>
      <c r="Q79" s="149"/>
    </row>
    <row r="80" spans="1:18" hidden="1" x14ac:dyDescent="0.25">
      <c r="A80" s="148" t="s">
        <v>1335</v>
      </c>
      <c r="B80" s="148" t="s">
        <v>1336</v>
      </c>
      <c r="C80" s="148" t="s">
        <v>827</v>
      </c>
      <c r="D80" s="150" t="str">
        <f t="shared" si="0"/>
        <v>Thứ Tư</v>
      </c>
      <c r="E80" s="148" t="s">
        <v>769</v>
      </c>
      <c r="F80" s="148" t="s">
        <v>770</v>
      </c>
      <c r="G80" s="153" t="s">
        <v>1349</v>
      </c>
      <c r="H80" s="148" t="s">
        <v>776</v>
      </c>
      <c r="I80" s="148" t="s">
        <v>773</v>
      </c>
      <c r="J80" s="148" t="s">
        <v>773</v>
      </c>
      <c r="K80" s="148" t="s">
        <v>773</v>
      </c>
      <c r="L80" s="148" t="s">
        <v>775</v>
      </c>
      <c r="M80" s="148" t="s">
        <v>773</v>
      </c>
      <c r="N80" s="148" t="s">
        <v>773</v>
      </c>
      <c r="O80" s="148" t="s">
        <v>773</v>
      </c>
      <c r="P80" s="149">
        <v>0</v>
      </c>
      <c r="Q80" s="149"/>
    </row>
    <row r="81" spans="1:18" hidden="1" x14ac:dyDescent="0.25">
      <c r="A81" s="148" t="s">
        <v>1335</v>
      </c>
      <c r="B81" s="148" t="s">
        <v>1336</v>
      </c>
      <c r="C81" s="148" t="s">
        <v>829</v>
      </c>
      <c r="D81" s="150" t="str">
        <f t="shared" si="0"/>
        <v>Thứ Năm</v>
      </c>
      <c r="E81" s="148" t="s">
        <v>769</v>
      </c>
      <c r="F81" s="148" t="s">
        <v>770</v>
      </c>
      <c r="G81" s="153" t="s">
        <v>1350</v>
      </c>
      <c r="H81" s="148" t="s">
        <v>776</v>
      </c>
      <c r="I81" s="148" t="s">
        <v>773</v>
      </c>
      <c r="J81" s="148" t="s">
        <v>773</v>
      </c>
      <c r="K81" s="148" t="s">
        <v>773</v>
      </c>
      <c r="L81" s="148" t="s">
        <v>775</v>
      </c>
      <c r="M81" s="148" t="s">
        <v>773</v>
      </c>
      <c r="N81" s="148" t="s">
        <v>773</v>
      </c>
      <c r="O81" s="148" t="s">
        <v>773</v>
      </c>
      <c r="P81" s="149">
        <v>0</v>
      </c>
      <c r="Q81" s="149"/>
    </row>
    <row r="82" spans="1:18" hidden="1" x14ac:dyDescent="0.25">
      <c r="A82" s="148" t="s">
        <v>1335</v>
      </c>
      <c r="B82" s="148" t="s">
        <v>1336</v>
      </c>
      <c r="C82" s="148" t="s">
        <v>833</v>
      </c>
      <c r="D82" s="150" t="str">
        <f t="shared" si="0"/>
        <v>Thứ SáU</v>
      </c>
      <c r="E82" s="148" t="s">
        <v>769</v>
      </c>
      <c r="F82" s="148" t="s">
        <v>770</v>
      </c>
      <c r="G82" s="153" t="s">
        <v>1351</v>
      </c>
      <c r="H82" s="148" t="s">
        <v>776</v>
      </c>
      <c r="I82" s="148" t="s">
        <v>773</v>
      </c>
      <c r="J82" s="148" t="s">
        <v>773</v>
      </c>
      <c r="K82" s="148" t="s">
        <v>773</v>
      </c>
      <c r="L82" s="148" t="s">
        <v>775</v>
      </c>
      <c r="M82" s="148" t="s">
        <v>773</v>
      </c>
      <c r="N82" s="148" t="s">
        <v>773</v>
      </c>
      <c r="O82" s="148" t="s">
        <v>773</v>
      </c>
      <c r="P82" s="149">
        <v>0</v>
      </c>
      <c r="Q82" s="149"/>
    </row>
    <row r="83" spans="1:18" hidden="1" x14ac:dyDescent="0.25">
      <c r="A83" s="148" t="s">
        <v>1335</v>
      </c>
      <c r="B83" s="148" t="s">
        <v>1336</v>
      </c>
      <c r="C83" s="148" t="s">
        <v>837</v>
      </c>
      <c r="D83" s="150" t="str">
        <f t="shared" si="0"/>
        <v>Thứ BảY</v>
      </c>
      <c r="E83" s="148" t="s">
        <v>769</v>
      </c>
      <c r="F83" s="148" t="s">
        <v>770</v>
      </c>
      <c r="G83" s="153" t="s">
        <v>1352</v>
      </c>
      <c r="H83" s="148" t="s">
        <v>776</v>
      </c>
      <c r="I83" s="148" t="s">
        <v>773</v>
      </c>
      <c r="J83" s="148" t="s">
        <v>773</v>
      </c>
      <c r="K83" s="148" t="s">
        <v>773</v>
      </c>
      <c r="L83" s="148" t="s">
        <v>775</v>
      </c>
      <c r="M83" s="148" t="s">
        <v>773</v>
      </c>
      <c r="N83" s="148" t="s">
        <v>773</v>
      </c>
      <c r="O83" s="148" t="s">
        <v>773</v>
      </c>
      <c r="P83" s="149">
        <v>0</v>
      </c>
      <c r="Q83" s="149"/>
    </row>
    <row r="84" spans="1:18" hidden="1" x14ac:dyDescent="0.25">
      <c r="A84" s="148" t="s">
        <v>1335</v>
      </c>
      <c r="B84" s="148" t="s">
        <v>1336</v>
      </c>
      <c r="C84" s="148" t="s">
        <v>841</v>
      </c>
      <c r="D84" s="150" t="str">
        <f t="shared" si="0"/>
        <v>Chủ NhậT</v>
      </c>
      <c r="E84" s="148" t="s">
        <v>769</v>
      </c>
      <c r="F84" s="148" t="s">
        <v>1767</v>
      </c>
      <c r="G84" s="153" t="s">
        <v>776</v>
      </c>
      <c r="H84" s="148" t="s">
        <v>776</v>
      </c>
      <c r="I84" s="148" t="s">
        <v>773</v>
      </c>
      <c r="J84" s="148" t="s">
        <v>773</v>
      </c>
      <c r="K84" s="148" t="s">
        <v>773</v>
      </c>
      <c r="L84" s="148" t="s">
        <v>775</v>
      </c>
      <c r="M84" s="148" t="s">
        <v>773</v>
      </c>
      <c r="N84" s="148" t="s">
        <v>773</v>
      </c>
      <c r="O84" s="148" t="s">
        <v>773</v>
      </c>
      <c r="P84" s="149">
        <v>0</v>
      </c>
      <c r="Q84" s="149"/>
    </row>
    <row r="85" spans="1:18" hidden="1" x14ac:dyDescent="0.25">
      <c r="A85" s="153" t="s">
        <v>1335</v>
      </c>
      <c r="B85" s="153" t="s">
        <v>1336</v>
      </c>
      <c r="C85" s="153" t="s">
        <v>842</v>
      </c>
      <c r="D85" s="154" t="str">
        <f t="shared" si="0"/>
        <v>Thứ Hai</v>
      </c>
      <c r="E85" s="153" t="s">
        <v>769</v>
      </c>
      <c r="F85" s="153" t="s">
        <v>1789</v>
      </c>
      <c r="G85" s="153" t="s">
        <v>776</v>
      </c>
      <c r="H85" s="153" t="s">
        <v>776</v>
      </c>
      <c r="I85" s="153" t="s">
        <v>773</v>
      </c>
      <c r="J85" s="153" t="s">
        <v>773</v>
      </c>
      <c r="K85" s="153" t="s">
        <v>773</v>
      </c>
      <c r="L85" s="153" t="s">
        <v>775</v>
      </c>
      <c r="M85" s="153" t="s">
        <v>773</v>
      </c>
      <c r="N85" s="153" t="s">
        <v>773</v>
      </c>
      <c r="O85" s="153" t="s">
        <v>773</v>
      </c>
      <c r="P85" s="149">
        <v>0</v>
      </c>
      <c r="Q85" s="153" t="s">
        <v>1789</v>
      </c>
    </row>
    <row r="86" spans="1:18" hidden="1" x14ac:dyDescent="0.25">
      <c r="A86" s="148" t="s">
        <v>1335</v>
      </c>
      <c r="B86" s="148" t="s">
        <v>1336</v>
      </c>
      <c r="C86" s="148" t="s">
        <v>845</v>
      </c>
      <c r="D86" s="150" t="str">
        <f t="shared" si="0"/>
        <v>Thứ Ba</v>
      </c>
      <c r="E86" s="148" t="s">
        <v>769</v>
      </c>
      <c r="F86" s="148" t="s">
        <v>770</v>
      </c>
      <c r="G86" s="153" t="s">
        <v>1353</v>
      </c>
      <c r="H86" s="148" t="s">
        <v>776</v>
      </c>
      <c r="I86" s="148" t="s">
        <v>773</v>
      </c>
      <c r="J86" s="148" t="s">
        <v>773</v>
      </c>
      <c r="K86" s="148" t="s">
        <v>773</v>
      </c>
      <c r="L86" s="148" t="s">
        <v>775</v>
      </c>
      <c r="M86" s="148" t="s">
        <v>773</v>
      </c>
      <c r="N86" s="148" t="s">
        <v>773</v>
      </c>
      <c r="O86" s="148" t="s">
        <v>773</v>
      </c>
      <c r="P86" s="149">
        <v>0</v>
      </c>
      <c r="Q86" s="149"/>
    </row>
    <row r="87" spans="1:18" hidden="1" x14ac:dyDescent="0.25">
      <c r="A87" s="148" t="s">
        <v>1335</v>
      </c>
      <c r="B87" s="148" t="s">
        <v>1336</v>
      </c>
      <c r="C87" s="148" t="s">
        <v>849</v>
      </c>
      <c r="D87" s="150" t="str">
        <f t="shared" si="0"/>
        <v>Thứ Tư</v>
      </c>
      <c r="E87" s="148" t="s">
        <v>769</v>
      </c>
      <c r="F87" s="148" t="s">
        <v>770</v>
      </c>
      <c r="G87" s="153" t="s">
        <v>1103</v>
      </c>
      <c r="H87" s="148" t="s">
        <v>776</v>
      </c>
      <c r="I87" s="148" t="s">
        <v>773</v>
      </c>
      <c r="J87" s="148" t="s">
        <v>773</v>
      </c>
      <c r="K87" s="148" t="s">
        <v>773</v>
      </c>
      <c r="L87" s="148" t="s">
        <v>775</v>
      </c>
      <c r="M87" s="148" t="s">
        <v>773</v>
      </c>
      <c r="N87" s="148" t="s">
        <v>773</v>
      </c>
      <c r="O87" s="148" t="s">
        <v>773</v>
      </c>
      <c r="P87" s="149">
        <v>0</v>
      </c>
      <c r="Q87" s="149"/>
    </row>
    <row r="88" spans="1:18" hidden="1" x14ac:dyDescent="0.25">
      <c r="A88" s="148" t="s">
        <v>1335</v>
      </c>
      <c r="B88" s="148" t="s">
        <v>1336</v>
      </c>
      <c r="C88" s="148" t="s">
        <v>853</v>
      </c>
      <c r="D88" s="150" t="str">
        <f t="shared" si="0"/>
        <v>Thứ Năm</v>
      </c>
      <c r="E88" s="148" t="s">
        <v>769</v>
      </c>
      <c r="F88" s="148" t="s">
        <v>770</v>
      </c>
      <c r="G88" s="153" t="s">
        <v>1354</v>
      </c>
      <c r="H88" s="148" t="s">
        <v>776</v>
      </c>
      <c r="I88" s="148" t="s">
        <v>773</v>
      </c>
      <c r="J88" s="148" t="s">
        <v>773</v>
      </c>
      <c r="K88" s="148" t="s">
        <v>773</v>
      </c>
      <c r="L88" s="148" t="s">
        <v>775</v>
      </c>
      <c r="M88" s="148" t="s">
        <v>773</v>
      </c>
      <c r="N88" s="148" t="s">
        <v>773</v>
      </c>
      <c r="O88" s="148" t="s">
        <v>773</v>
      </c>
      <c r="P88" s="149">
        <v>0</v>
      </c>
      <c r="Q88" s="149"/>
    </row>
    <row r="89" spans="1:18" x14ac:dyDescent="0.25">
      <c r="A89" s="148" t="s">
        <v>1335</v>
      </c>
      <c r="B89" s="148" t="s">
        <v>1336</v>
      </c>
      <c r="C89" s="148" t="s">
        <v>858</v>
      </c>
      <c r="D89" s="150" t="str">
        <f t="shared" si="0"/>
        <v>Thứ SáU</v>
      </c>
      <c r="E89" s="148" t="s">
        <v>769</v>
      </c>
      <c r="F89" s="148" t="s">
        <v>770</v>
      </c>
      <c r="G89" s="153" t="s">
        <v>1355</v>
      </c>
      <c r="H89" s="148" t="s">
        <v>776</v>
      </c>
      <c r="I89" s="153" t="s">
        <v>817</v>
      </c>
      <c r="J89" s="148" t="s">
        <v>773</v>
      </c>
      <c r="K89" s="148" t="s">
        <v>773</v>
      </c>
      <c r="L89" s="148" t="s">
        <v>775</v>
      </c>
      <c r="M89" s="148" t="s">
        <v>773</v>
      </c>
      <c r="N89" s="148" t="s">
        <v>773</v>
      </c>
      <c r="O89" s="148" t="s">
        <v>773</v>
      </c>
      <c r="P89" s="149">
        <v>0</v>
      </c>
      <c r="Q89" s="180" t="s">
        <v>1803</v>
      </c>
    </row>
    <row r="90" spans="1:18" hidden="1" x14ac:dyDescent="0.25">
      <c r="A90" s="148" t="s">
        <v>1335</v>
      </c>
      <c r="B90" s="148" t="s">
        <v>1336</v>
      </c>
      <c r="C90" s="148" t="s">
        <v>862</v>
      </c>
      <c r="D90" s="150" t="str">
        <f t="shared" si="0"/>
        <v>Thứ BảY</v>
      </c>
      <c r="E90" s="148" t="s">
        <v>769</v>
      </c>
      <c r="F90" s="148" t="s">
        <v>770</v>
      </c>
      <c r="G90" s="153" t="s">
        <v>1356</v>
      </c>
      <c r="H90" s="148" t="s">
        <v>776</v>
      </c>
      <c r="I90" s="148" t="s">
        <v>773</v>
      </c>
      <c r="J90" s="148" t="s">
        <v>773</v>
      </c>
      <c r="K90" s="148" t="s">
        <v>773</v>
      </c>
      <c r="L90" s="148" t="s">
        <v>775</v>
      </c>
      <c r="M90" s="148" t="s">
        <v>773</v>
      </c>
      <c r="N90" s="148" t="s">
        <v>773</v>
      </c>
      <c r="O90" s="148" t="s">
        <v>773</v>
      </c>
      <c r="P90" s="149">
        <v>0</v>
      </c>
      <c r="Q90" s="149"/>
    </row>
    <row r="91" spans="1:18" hidden="1" x14ac:dyDescent="0.25">
      <c r="A91" s="148" t="s">
        <v>1335</v>
      </c>
      <c r="B91" s="148" t="s">
        <v>1336</v>
      </c>
      <c r="C91" s="148" t="s">
        <v>866</v>
      </c>
      <c r="D91" s="150" t="str">
        <f t="shared" si="0"/>
        <v>Chủ NhậT</v>
      </c>
      <c r="E91" s="148" t="s">
        <v>769</v>
      </c>
      <c r="F91" s="148" t="s">
        <v>1767</v>
      </c>
      <c r="G91" s="153" t="s">
        <v>776</v>
      </c>
      <c r="H91" s="148" t="s">
        <v>776</v>
      </c>
      <c r="I91" s="148" t="s">
        <v>773</v>
      </c>
      <c r="J91" s="148" t="s">
        <v>773</v>
      </c>
      <c r="K91" s="148" t="s">
        <v>773</v>
      </c>
      <c r="L91" s="148" t="s">
        <v>775</v>
      </c>
      <c r="M91" s="148" t="s">
        <v>773</v>
      </c>
      <c r="N91" s="148" t="s">
        <v>773</v>
      </c>
      <c r="O91" s="148" t="s">
        <v>773</v>
      </c>
      <c r="P91" s="149">
        <v>0</v>
      </c>
      <c r="Q91" s="149"/>
    </row>
    <row r="92" spans="1:18" x14ac:dyDescent="0.25">
      <c r="A92" s="148" t="s">
        <v>1335</v>
      </c>
      <c r="B92" s="148" t="s">
        <v>1336</v>
      </c>
      <c r="C92" s="148" t="s">
        <v>867</v>
      </c>
      <c r="D92" s="150" t="str">
        <f t="shared" si="0"/>
        <v>Thứ Hai</v>
      </c>
      <c r="E92" s="148" t="s">
        <v>769</v>
      </c>
      <c r="F92" s="148" t="s">
        <v>770</v>
      </c>
      <c r="G92" s="153" t="s">
        <v>1357</v>
      </c>
      <c r="H92" s="148" t="s">
        <v>776</v>
      </c>
      <c r="I92" s="153" t="s">
        <v>891</v>
      </c>
      <c r="J92" s="148" t="s">
        <v>773</v>
      </c>
      <c r="K92" s="148" t="s">
        <v>773</v>
      </c>
      <c r="L92" s="148" t="s">
        <v>775</v>
      </c>
      <c r="M92" s="148" t="s">
        <v>773</v>
      </c>
      <c r="N92" s="148" t="s">
        <v>773</v>
      </c>
      <c r="O92" s="148" t="s">
        <v>773</v>
      </c>
      <c r="P92" s="149">
        <v>0</v>
      </c>
      <c r="Q92" s="180" t="s">
        <v>1803</v>
      </c>
    </row>
    <row r="93" spans="1:18" hidden="1" x14ac:dyDescent="0.25">
      <c r="A93" s="148" t="s">
        <v>1335</v>
      </c>
      <c r="B93" s="148" t="s">
        <v>1336</v>
      </c>
      <c r="C93" s="148" t="s">
        <v>870</v>
      </c>
      <c r="D93" s="150" t="str">
        <f t="shared" si="0"/>
        <v>Thứ Ba</v>
      </c>
      <c r="E93" s="148" t="s">
        <v>769</v>
      </c>
      <c r="F93" s="148" t="s">
        <v>770</v>
      </c>
      <c r="G93" s="153" t="s">
        <v>1358</v>
      </c>
      <c r="H93" s="148" t="s">
        <v>776</v>
      </c>
      <c r="I93" s="148" t="s">
        <v>773</v>
      </c>
      <c r="J93" s="148" t="s">
        <v>773</v>
      </c>
      <c r="K93" s="148" t="s">
        <v>773</v>
      </c>
      <c r="L93" s="148" t="s">
        <v>775</v>
      </c>
      <c r="M93" s="148" t="s">
        <v>773</v>
      </c>
      <c r="N93" s="148" t="s">
        <v>773</v>
      </c>
      <c r="O93" s="148" t="s">
        <v>773</v>
      </c>
      <c r="P93" s="149">
        <v>0</v>
      </c>
      <c r="Q93" s="149"/>
    </row>
    <row r="94" spans="1:18" hidden="1" x14ac:dyDescent="0.25">
      <c r="A94" s="148" t="s">
        <v>1335</v>
      </c>
      <c r="B94" s="148" t="s">
        <v>1336</v>
      </c>
      <c r="C94" s="148" t="s">
        <v>874</v>
      </c>
      <c r="D94" s="150" t="str">
        <f t="shared" si="0"/>
        <v>Thứ Tư</v>
      </c>
      <c r="E94" s="148" t="s">
        <v>769</v>
      </c>
      <c r="F94" s="148" t="s">
        <v>770</v>
      </c>
      <c r="G94" s="153" t="s">
        <v>1359</v>
      </c>
      <c r="H94" s="148" t="s">
        <v>776</v>
      </c>
      <c r="I94" s="148" t="s">
        <v>773</v>
      </c>
      <c r="J94" s="148" t="s">
        <v>773</v>
      </c>
      <c r="K94" s="148" t="s">
        <v>773</v>
      </c>
      <c r="L94" s="148" t="s">
        <v>775</v>
      </c>
      <c r="M94" s="148" t="s">
        <v>773</v>
      </c>
      <c r="N94" s="148" t="s">
        <v>773</v>
      </c>
      <c r="O94" s="148" t="s">
        <v>773</v>
      </c>
      <c r="P94" s="149">
        <v>0</v>
      </c>
      <c r="Q94" s="149"/>
    </row>
    <row r="95" spans="1:18" hidden="1" x14ac:dyDescent="0.25">
      <c r="A95" s="148" t="s">
        <v>1335</v>
      </c>
      <c r="B95" s="148" t="s">
        <v>1336</v>
      </c>
      <c r="C95" s="148" t="s">
        <v>878</v>
      </c>
      <c r="D95" s="150" t="str">
        <f t="shared" si="0"/>
        <v>Thứ Năm</v>
      </c>
      <c r="E95" s="148" t="s">
        <v>769</v>
      </c>
      <c r="F95" s="148" t="s">
        <v>770</v>
      </c>
      <c r="G95" s="153" t="s">
        <v>1106</v>
      </c>
      <c r="H95" s="148" t="s">
        <v>776</v>
      </c>
      <c r="I95" s="148" t="s">
        <v>773</v>
      </c>
      <c r="J95" s="148" t="s">
        <v>773</v>
      </c>
      <c r="K95" s="148" t="s">
        <v>773</v>
      </c>
      <c r="L95" s="148" t="s">
        <v>775</v>
      </c>
      <c r="M95" s="148" t="s">
        <v>773</v>
      </c>
      <c r="N95" s="148" t="s">
        <v>773</v>
      </c>
      <c r="O95" s="148" t="s">
        <v>773</v>
      </c>
      <c r="P95" s="149">
        <v>0</v>
      </c>
      <c r="Q95" s="149"/>
    </row>
    <row r="96" spans="1:18" hidden="1" x14ac:dyDescent="0.25">
      <c r="A96" s="148" t="s">
        <v>1360</v>
      </c>
      <c r="B96" s="148" t="s">
        <v>1361</v>
      </c>
      <c r="C96" s="148" t="s">
        <v>768</v>
      </c>
      <c r="D96" s="150" t="str">
        <f t="shared" si="0"/>
        <v>Thứ ba</v>
      </c>
      <c r="E96" s="148" t="s">
        <v>769</v>
      </c>
      <c r="F96" s="148" t="s">
        <v>770</v>
      </c>
      <c r="G96" s="153" t="s">
        <v>1362</v>
      </c>
      <c r="H96" s="148" t="s">
        <v>776</v>
      </c>
      <c r="I96" s="148" t="s">
        <v>773</v>
      </c>
      <c r="J96" s="148" t="s">
        <v>773</v>
      </c>
      <c r="K96" s="148" t="s">
        <v>773</v>
      </c>
      <c r="L96" s="148" t="s">
        <v>775</v>
      </c>
      <c r="M96" s="148" t="s">
        <v>773</v>
      </c>
      <c r="N96" s="148" t="s">
        <v>773</v>
      </c>
      <c r="O96" s="148" t="s">
        <v>773</v>
      </c>
      <c r="P96" s="149">
        <v>0</v>
      </c>
      <c r="Q96" s="149"/>
      <c r="R96"/>
    </row>
    <row r="97" spans="1:18" hidden="1" x14ac:dyDescent="0.25">
      <c r="A97" s="148" t="s">
        <v>1360</v>
      </c>
      <c r="B97" s="148" t="s">
        <v>1361</v>
      </c>
      <c r="C97" s="148" t="s">
        <v>777</v>
      </c>
      <c r="D97" s="150" t="str">
        <f t="shared" si="0"/>
        <v>Thứ Tư</v>
      </c>
      <c r="E97" s="148" t="s">
        <v>769</v>
      </c>
      <c r="F97" s="148" t="s">
        <v>770</v>
      </c>
      <c r="G97" s="153" t="s">
        <v>1363</v>
      </c>
      <c r="H97" s="148" t="s">
        <v>776</v>
      </c>
      <c r="I97" s="148" t="s">
        <v>773</v>
      </c>
      <c r="J97" s="148" t="s">
        <v>773</v>
      </c>
      <c r="K97" s="148" t="s">
        <v>773</v>
      </c>
      <c r="L97" s="148" t="s">
        <v>775</v>
      </c>
      <c r="M97" s="148" t="s">
        <v>773</v>
      </c>
      <c r="N97" s="148" t="s">
        <v>773</v>
      </c>
      <c r="O97" s="148" t="s">
        <v>773</v>
      </c>
      <c r="P97" s="149">
        <v>0</v>
      </c>
      <c r="Q97" s="149"/>
      <c r="R97"/>
    </row>
    <row r="98" spans="1:18" hidden="1" x14ac:dyDescent="0.25">
      <c r="A98" s="148" t="s">
        <v>1360</v>
      </c>
      <c r="B98" s="148" t="s">
        <v>1361</v>
      </c>
      <c r="C98" s="148" t="s">
        <v>782</v>
      </c>
      <c r="D98" s="150" t="str">
        <f t="shared" ref="D98:D161" si="1">+VLOOKUP(C98,C$3:D$33,2,0)</f>
        <v>Thứ Năm</v>
      </c>
      <c r="E98" s="148" t="s">
        <v>769</v>
      </c>
      <c r="F98" s="148" t="s">
        <v>770</v>
      </c>
      <c r="G98" s="153" t="s">
        <v>1364</v>
      </c>
      <c r="H98" s="148" t="s">
        <v>776</v>
      </c>
      <c r="I98" s="148" t="s">
        <v>773</v>
      </c>
      <c r="J98" s="148" t="s">
        <v>773</v>
      </c>
      <c r="K98" s="148" t="s">
        <v>773</v>
      </c>
      <c r="L98" s="148" t="s">
        <v>775</v>
      </c>
      <c r="M98" s="148" t="s">
        <v>773</v>
      </c>
      <c r="N98" s="148" t="s">
        <v>773</v>
      </c>
      <c r="O98" s="148" t="s">
        <v>773</v>
      </c>
      <c r="P98" s="149">
        <v>0</v>
      </c>
      <c r="Q98" s="149"/>
      <c r="R98"/>
    </row>
    <row r="99" spans="1:18" hidden="1" x14ac:dyDescent="0.25">
      <c r="A99" s="148" t="s">
        <v>1360</v>
      </c>
      <c r="B99" s="148" t="s">
        <v>1361</v>
      </c>
      <c r="C99" s="148" t="s">
        <v>787</v>
      </c>
      <c r="D99" s="150" t="str">
        <f t="shared" si="1"/>
        <v>Thứ SáU</v>
      </c>
      <c r="E99" s="148" t="s">
        <v>769</v>
      </c>
      <c r="F99" s="148" t="s">
        <v>770</v>
      </c>
      <c r="G99" s="153" t="s">
        <v>1365</v>
      </c>
      <c r="H99" s="148" t="s">
        <v>776</v>
      </c>
      <c r="I99" s="148" t="s">
        <v>773</v>
      </c>
      <c r="J99" s="148" t="s">
        <v>773</v>
      </c>
      <c r="K99" s="148" t="s">
        <v>773</v>
      </c>
      <c r="L99" s="148" t="s">
        <v>775</v>
      </c>
      <c r="M99" s="148" t="s">
        <v>773</v>
      </c>
      <c r="N99" s="148" t="s">
        <v>773</v>
      </c>
      <c r="O99" s="148" t="s">
        <v>773</v>
      </c>
      <c r="P99" s="149">
        <v>0</v>
      </c>
      <c r="Q99" s="149"/>
      <c r="R99"/>
    </row>
    <row r="100" spans="1:18" hidden="1" x14ac:dyDescent="0.25">
      <c r="A100" s="148" t="s">
        <v>1360</v>
      </c>
      <c r="B100" s="148" t="s">
        <v>1361</v>
      </c>
      <c r="C100" s="148" t="s">
        <v>791</v>
      </c>
      <c r="D100" s="150" t="str">
        <f t="shared" si="1"/>
        <v>Thứ BảY</v>
      </c>
      <c r="E100" s="148" t="s">
        <v>769</v>
      </c>
      <c r="F100" s="148" t="s">
        <v>770</v>
      </c>
      <c r="G100" s="153" t="s">
        <v>1366</v>
      </c>
      <c r="H100" s="148" t="s">
        <v>776</v>
      </c>
      <c r="I100" s="148" t="s">
        <v>773</v>
      </c>
      <c r="J100" s="148" t="s">
        <v>773</v>
      </c>
      <c r="K100" s="148" t="s">
        <v>773</v>
      </c>
      <c r="L100" s="148" t="s">
        <v>775</v>
      </c>
      <c r="M100" s="148" t="s">
        <v>773</v>
      </c>
      <c r="N100" s="148" t="s">
        <v>773</v>
      </c>
      <c r="O100" s="148" t="s">
        <v>773</v>
      </c>
      <c r="P100" s="149">
        <v>0</v>
      </c>
      <c r="Q100" s="149"/>
      <c r="R100"/>
    </row>
    <row r="101" spans="1:18" hidden="1" x14ac:dyDescent="0.25">
      <c r="A101" s="148" t="s">
        <v>1360</v>
      </c>
      <c r="B101" s="148" t="s">
        <v>1361</v>
      </c>
      <c r="C101" s="148" t="s">
        <v>792</v>
      </c>
      <c r="D101" s="150" t="str">
        <f t="shared" si="1"/>
        <v>Chủ NhậT</v>
      </c>
      <c r="E101" s="148" t="s">
        <v>769</v>
      </c>
      <c r="F101" s="148" t="s">
        <v>1767</v>
      </c>
      <c r="G101" s="153" t="s">
        <v>776</v>
      </c>
      <c r="H101" s="148" t="s">
        <v>776</v>
      </c>
      <c r="I101" s="148" t="s">
        <v>773</v>
      </c>
      <c r="J101" s="148" t="s">
        <v>773</v>
      </c>
      <c r="K101" s="148" t="s">
        <v>773</v>
      </c>
      <c r="L101" s="148" t="s">
        <v>775</v>
      </c>
      <c r="M101" s="148" t="s">
        <v>773</v>
      </c>
      <c r="N101" s="148" t="s">
        <v>773</v>
      </c>
      <c r="O101" s="148" t="s">
        <v>773</v>
      </c>
      <c r="P101" s="149">
        <v>0</v>
      </c>
      <c r="Q101" s="149"/>
      <c r="R101"/>
    </row>
    <row r="102" spans="1:18" hidden="1" x14ac:dyDescent="0.25">
      <c r="A102" s="148" t="s">
        <v>1360</v>
      </c>
      <c r="B102" s="148" t="s">
        <v>1361</v>
      </c>
      <c r="C102" s="148" t="s">
        <v>793</v>
      </c>
      <c r="D102" s="150" t="str">
        <f t="shared" si="1"/>
        <v>Thứ Hai</v>
      </c>
      <c r="E102" s="148" t="s">
        <v>769</v>
      </c>
      <c r="F102" s="148" t="s">
        <v>770</v>
      </c>
      <c r="G102" s="153" t="s">
        <v>1005</v>
      </c>
      <c r="H102" s="148" t="s">
        <v>776</v>
      </c>
      <c r="I102" s="148" t="s">
        <v>773</v>
      </c>
      <c r="J102" s="148" t="s">
        <v>773</v>
      </c>
      <c r="K102" s="148" t="s">
        <v>773</v>
      </c>
      <c r="L102" s="148" t="s">
        <v>775</v>
      </c>
      <c r="M102" s="148" t="s">
        <v>773</v>
      </c>
      <c r="N102" s="148" t="s">
        <v>773</v>
      </c>
      <c r="O102" s="148" t="s">
        <v>773</v>
      </c>
      <c r="P102" s="149">
        <v>0</v>
      </c>
      <c r="Q102" s="149"/>
      <c r="R102"/>
    </row>
    <row r="103" spans="1:18" hidden="1" x14ac:dyDescent="0.25">
      <c r="A103" s="148" t="s">
        <v>1360</v>
      </c>
      <c r="B103" s="148" t="s">
        <v>1361</v>
      </c>
      <c r="C103" s="148" t="s">
        <v>797</v>
      </c>
      <c r="D103" s="150" t="str">
        <f t="shared" si="1"/>
        <v>Thứ Ba</v>
      </c>
      <c r="E103" s="148" t="s">
        <v>769</v>
      </c>
      <c r="F103" s="148" t="s">
        <v>770</v>
      </c>
      <c r="G103" s="153" t="s">
        <v>1367</v>
      </c>
      <c r="H103" s="148" t="s">
        <v>776</v>
      </c>
      <c r="I103" s="148" t="s">
        <v>773</v>
      </c>
      <c r="J103" s="148" t="s">
        <v>773</v>
      </c>
      <c r="K103" s="148" t="s">
        <v>773</v>
      </c>
      <c r="L103" s="148" t="s">
        <v>775</v>
      </c>
      <c r="M103" s="148" t="s">
        <v>773</v>
      </c>
      <c r="N103" s="148" t="s">
        <v>773</v>
      </c>
      <c r="O103" s="148" t="s">
        <v>773</v>
      </c>
      <c r="P103" s="149">
        <v>0</v>
      </c>
      <c r="Q103" s="149"/>
      <c r="R103"/>
    </row>
    <row r="104" spans="1:18" hidden="1" x14ac:dyDescent="0.25">
      <c r="A104" s="148" t="s">
        <v>1360</v>
      </c>
      <c r="B104" s="148" t="s">
        <v>1361</v>
      </c>
      <c r="C104" s="148" t="s">
        <v>801</v>
      </c>
      <c r="D104" s="150" t="str">
        <f t="shared" si="1"/>
        <v>Thứ Tư</v>
      </c>
      <c r="E104" s="148" t="s">
        <v>769</v>
      </c>
      <c r="F104" s="148" t="s">
        <v>770</v>
      </c>
      <c r="G104" s="153" t="s">
        <v>1368</v>
      </c>
      <c r="H104" s="148" t="s">
        <v>776</v>
      </c>
      <c r="I104" s="148" t="s">
        <v>773</v>
      </c>
      <c r="J104" s="148" t="s">
        <v>773</v>
      </c>
      <c r="K104" s="148" t="s">
        <v>773</v>
      </c>
      <c r="L104" s="148" t="s">
        <v>775</v>
      </c>
      <c r="M104" s="148" t="s">
        <v>773</v>
      </c>
      <c r="N104" s="148" t="s">
        <v>773</v>
      </c>
      <c r="O104" s="148" t="s">
        <v>773</v>
      </c>
      <c r="P104" s="149">
        <v>0</v>
      </c>
      <c r="Q104" s="149"/>
      <c r="R104"/>
    </row>
    <row r="105" spans="1:18" hidden="1" x14ac:dyDescent="0.25">
      <c r="A105" s="148" t="s">
        <v>1360</v>
      </c>
      <c r="B105" s="148" t="s">
        <v>1361</v>
      </c>
      <c r="C105" s="148" t="s">
        <v>805</v>
      </c>
      <c r="D105" s="150" t="str">
        <f t="shared" si="1"/>
        <v>Thứ Năm</v>
      </c>
      <c r="E105" s="148" t="s">
        <v>769</v>
      </c>
      <c r="F105" s="148" t="s">
        <v>770</v>
      </c>
      <c r="G105" s="153" t="s">
        <v>1369</v>
      </c>
      <c r="H105" s="148" t="s">
        <v>776</v>
      </c>
      <c r="I105" s="148" t="s">
        <v>773</v>
      </c>
      <c r="J105" s="148" t="s">
        <v>773</v>
      </c>
      <c r="K105" s="148" t="s">
        <v>773</v>
      </c>
      <c r="L105" s="148" t="s">
        <v>775</v>
      </c>
      <c r="M105" s="148" t="s">
        <v>773</v>
      </c>
      <c r="N105" s="148" t="s">
        <v>773</v>
      </c>
      <c r="O105" s="148" t="s">
        <v>773</v>
      </c>
      <c r="P105" s="149">
        <v>0</v>
      </c>
      <c r="Q105" s="149"/>
      <c r="R105"/>
    </row>
    <row r="106" spans="1:18" hidden="1" x14ac:dyDescent="0.25">
      <c r="A106" s="153" t="s">
        <v>1360</v>
      </c>
      <c r="B106" s="153" t="s">
        <v>1361</v>
      </c>
      <c r="C106" s="153" t="s">
        <v>809</v>
      </c>
      <c r="D106" s="154" t="str">
        <f t="shared" si="1"/>
        <v>Thứ SáU</v>
      </c>
      <c r="E106" s="153" t="s">
        <v>769</v>
      </c>
      <c r="F106" s="153" t="s">
        <v>1789</v>
      </c>
      <c r="G106" s="153" t="s">
        <v>776</v>
      </c>
      <c r="H106" s="153" t="s">
        <v>776</v>
      </c>
      <c r="I106" s="153" t="s">
        <v>773</v>
      </c>
      <c r="J106" s="153" t="s">
        <v>773</v>
      </c>
      <c r="K106" s="153" t="s">
        <v>773</v>
      </c>
      <c r="L106" s="153" t="s">
        <v>775</v>
      </c>
      <c r="M106" s="153" t="s">
        <v>773</v>
      </c>
      <c r="N106" s="153" t="s">
        <v>773</v>
      </c>
      <c r="O106" s="153" t="s">
        <v>773</v>
      </c>
      <c r="P106" s="149">
        <v>0</v>
      </c>
      <c r="Q106" s="153" t="s">
        <v>1789</v>
      </c>
      <c r="R106"/>
    </row>
    <row r="107" spans="1:18" ht="15.75" hidden="1" customHeight="1" x14ac:dyDescent="0.25">
      <c r="A107" s="148" t="s">
        <v>1360</v>
      </c>
      <c r="B107" s="148" t="s">
        <v>1361</v>
      </c>
      <c r="C107" s="148" t="s">
        <v>813</v>
      </c>
      <c r="D107" s="150" t="str">
        <f t="shared" si="1"/>
        <v>Thứ BảY</v>
      </c>
      <c r="E107" s="148" t="s">
        <v>769</v>
      </c>
      <c r="F107" s="148" t="s">
        <v>770</v>
      </c>
      <c r="G107" s="153" t="s">
        <v>1370</v>
      </c>
      <c r="H107" s="148" t="s">
        <v>776</v>
      </c>
      <c r="I107" s="148" t="s">
        <v>773</v>
      </c>
      <c r="J107" s="148" t="s">
        <v>773</v>
      </c>
      <c r="K107" s="148" t="s">
        <v>773</v>
      </c>
      <c r="L107" s="148" t="s">
        <v>775</v>
      </c>
      <c r="M107" s="148" t="s">
        <v>773</v>
      </c>
      <c r="N107" s="148" t="s">
        <v>773</v>
      </c>
      <c r="O107" s="148" t="s">
        <v>773</v>
      </c>
      <c r="P107" s="149">
        <v>0</v>
      </c>
      <c r="Q107" s="149"/>
      <c r="R107"/>
    </row>
    <row r="108" spans="1:18" hidden="1" x14ac:dyDescent="0.25">
      <c r="A108" s="148" t="s">
        <v>1360</v>
      </c>
      <c r="B108" s="148" t="s">
        <v>1361</v>
      </c>
      <c r="C108" s="148" t="s">
        <v>818</v>
      </c>
      <c r="D108" s="150" t="str">
        <f t="shared" si="1"/>
        <v>Chủ NhậT</v>
      </c>
      <c r="E108" s="148" t="s">
        <v>769</v>
      </c>
      <c r="F108" s="148" t="s">
        <v>1767</v>
      </c>
      <c r="G108" s="153" t="s">
        <v>776</v>
      </c>
      <c r="H108" s="148" t="s">
        <v>776</v>
      </c>
      <c r="I108" s="148" t="s">
        <v>773</v>
      </c>
      <c r="J108" s="148" t="s">
        <v>773</v>
      </c>
      <c r="K108" s="148" t="s">
        <v>773</v>
      </c>
      <c r="L108" s="148" t="s">
        <v>775</v>
      </c>
      <c r="M108" s="148" t="s">
        <v>773</v>
      </c>
      <c r="N108" s="148" t="s">
        <v>773</v>
      </c>
      <c r="O108" s="148" t="s">
        <v>773</v>
      </c>
      <c r="P108" s="149">
        <v>0</v>
      </c>
      <c r="Q108" s="149"/>
      <c r="R108"/>
    </row>
    <row r="109" spans="1:18" hidden="1" x14ac:dyDescent="0.25">
      <c r="A109" s="148" t="s">
        <v>1360</v>
      </c>
      <c r="B109" s="148" t="s">
        <v>1361</v>
      </c>
      <c r="C109" s="148" t="s">
        <v>819</v>
      </c>
      <c r="D109" s="150" t="str">
        <f t="shared" si="1"/>
        <v>Thứ Hai</v>
      </c>
      <c r="E109" s="148" t="s">
        <v>769</v>
      </c>
      <c r="F109" s="148" t="s">
        <v>770</v>
      </c>
      <c r="G109" s="153" t="s">
        <v>1371</v>
      </c>
      <c r="H109" s="148" t="s">
        <v>776</v>
      </c>
      <c r="I109" s="148" t="s">
        <v>773</v>
      </c>
      <c r="J109" s="148" t="s">
        <v>773</v>
      </c>
      <c r="K109" s="148" t="s">
        <v>773</v>
      </c>
      <c r="L109" s="148" t="s">
        <v>775</v>
      </c>
      <c r="M109" s="148" t="s">
        <v>773</v>
      </c>
      <c r="N109" s="148" t="s">
        <v>773</v>
      </c>
      <c r="O109" s="148" t="s">
        <v>773</v>
      </c>
      <c r="P109" s="149">
        <v>0</v>
      </c>
      <c r="Q109" s="149"/>
      <c r="R109"/>
    </row>
    <row r="110" spans="1:18" hidden="1" x14ac:dyDescent="0.25">
      <c r="A110" s="148" t="s">
        <v>1360</v>
      </c>
      <c r="B110" s="148" t="s">
        <v>1361</v>
      </c>
      <c r="C110" s="148" t="s">
        <v>823</v>
      </c>
      <c r="D110" s="150" t="str">
        <f t="shared" si="1"/>
        <v>Thứ Ba</v>
      </c>
      <c r="E110" s="148" t="s">
        <v>769</v>
      </c>
      <c r="F110" s="148" t="s">
        <v>770</v>
      </c>
      <c r="G110" s="153" t="s">
        <v>1371</v>
      </c>
      <c r="H110" s="148" t="s">
        <v>776</v>
      </c>
      <c r="I110" s="148" t="s">
        <v>773</v>
      </c>
      <c r="J110" s="148" t="s">
        <v>773</v>
      </c>
      <c r="K110" s="148" t="s">
        <v>773</v>
      </c>
      <c r="L110" s="148" t="s">
        <v>775</v>
      </c>
      <c r="M110" s="148" t="s">
        <v>773</v>
      </c>
      <c r="N110" s="148" t="s">
        <v>773</v>
      </c>
      <c r="O110" s="148" t="s">
        <v>773</v>
      </c>
      <c r="P110" s="149">
        <v>0</v>
      </c>
      <c r="Q110" s="149"/>
      <c r="R110"/>
    </row>
    <row r="111" spans="1:18" hidden="1" x14ac:dyDescent="0.25">
      <c r="A111" s="148" t="s">
        <v>1360</v>
      </c>
      <c r="B111" s="148" t="s">
        <v>1361</v>
      </c>
      <c r="C111" s="148" t="s">
        <v>827</v>
      </c>
      <c r="D111" s="150" t="str">
        <f t="shared" si="1"/>
        <v>Thứ Tư</v>
      </c>
      <c r="E111" s="148" t="s">
        <v>769</v>
      </c>
      <c r="F111" s="148" t="s">
        <v>770</v>
      </c>
      <c r="G111" s="153" t="s">
        <v>1372</v>
      </c>
      <c r="H111" s="148" t="s">
        <v>776</v>
      </c>
      <c r="I111" s="148" t="s">
        <v>773</v>
      </c>
      <c r="J111" s="148" t="s">
        <v>773</v>
      </c>
      <c r="K111" s="148" t="s">
        <v>773</v>
      </c>
      <c r="L111" s="148" t="s">
        <v>775</v>
      </c>
      <c r="M111" s="148" t="s">
        <v>773</v>
      </c>
      <c r="N111" s="148" t="s">
        <v>773</v>
      </c>
      <c r="O111" s="148" t="s">
        <v>773</v>
      </c>
      <c r="P111" s="149">
        <v>0</v>
      </c>
      <c r="Q111" s="149"/>
      <c r="R111"/>
    </row>
    <row r="112" spans="1:18" hidden="1" x14ac:dyDescent="0.25">
      <c r="A112" s="148" t="s">
        <v>1360</v>
      </c>
      <c r="B112" s="148" t="s">
        <v>1361</v>
      </c>
      <c r="C112" s="148" t="s">
        <v>829</v>
      </c>
      <c r="D112" s="150" t="str">
        <f t="shared" si="1"/>
        <v>Thứ Năm</v>
      </c>
      <c r="E112" s="148" t="s">
        <v>769</v>
      </c>
      <c r="F112" s="148" t="s">
        <v>770</v>
      </c>
      <c r="G112" s="153" t="s">
        <v>1373</v>
      </c>
      <c r="H112" s="148" t="s">
        <v>776</v>
      </c>
      <c r="I112" s="148" t="s">
        <v>773</v>
      </c>
      <c r="J112" s="148" t="s">
        <v>773</v>
      </c>
      <c r="K112" s="148" t="s">
        <v>773</v>
      </c>
      <c r="L112" s="148" t="s">
        <v>775</v>
      </c>
      <c r="M112" s="148" t="s">
        <v>773</v>
      </c>
      <c r="N112" s="148" t="s">
        <v>773</v>
      </c>
      <c r="O112" s="148" t="s">
        <v>773</v>
      </c>
      <c r="P112" s="149">
        <v>0</v>
      </c>
      <c r="Q112" s="149"/>
      <c r="R112"/>
    </row>
    <row r="113" spans="1:18" hidden="1" x14ac:dyDescent="0.25">
      <c r="A113" s="148" t="s">
        <v>1360</v>
      </c>
      <c r="B113" s="148" t="s">
        <v>1361</v>
      </c>
      <c r="C113" s="148" t="s">
        <v>833</v>
      </c>
      <c r="D113" s="150" t="str">
        <f t="shared" si="1"/>
        <v>Thứ SáU</v>
      </c>
      <c r="E113" s="148" t="s">
        <v>769</v>
      </c>
      <c r="F113" s="148" t="s">
        <v>770</v>
      </c>
      <c r="G113" s="153" t="s">
        <v>1374</v>
      </c>
      <c r="H113" s="148" t="s">
        <v>776</v>
      </c>
      <c r="I113" s="148" t="s">
        <v>773</v>
      </c>
      <c r="J113" s="148" t="s">
        <v>773</v>
      </c>
      <c r="K113" s="148" t="s">
        <v>773</v>
      </c>
      <c r="L113" s="148" t="s">
        <v>775</v>
      </c>
      <c r="M113" s="148" t="s">
        <v>773</v>
      </c>
      <c r="N113" s="148" t="s">
        <v>773</v>
      </c>
      <c r="O113" s="148" t="s">
        <v>773</v>
      </c>
      <c r="P113" s="149">
        <v>0</v>
      </c>
      <c r="Q113" s="149"/>
      <c r="R113"/>
    </row>
    <row r="114" spans="1:18" x14ac:dyDescent="0.25">
      <c r="A114" s="148" t="s">
        <v>1360</v>
      </c>
      <c r="B114" s="148" t="s">
        <v>1361</v>
      </c>
      <c r="C114" s="148" t="s">
        <v>837</v>
      </c>
      <c r="D114" s="150" t="str">
        <f t="shared" si="1"/>
        <v>Thứ BảY</v>
      </c>
      <c r="E114" s="148" t="s">
        <v>769</v>
      </c>
      <c r="F114" s="148" t="s">
        <v>770</v>
      </c>
      <c r="G114" s="153" t="s">
        <v>1375</v>
      </c>
      <c r="H114" s="148" t="s">
        <v>776</v>
      </c>
      <c r="I114" s="153" t="s">
        <v>925</v>
      </c>
      <c r="J114" s="148" t="s">
        <v>773</v>
      </c>
      <c r="K114" s="148" t="s">
        <v>773</v>
      </c>
      <c r="L114" s="148" t="s">
        <v>775</v>
      </c>
      <c r="M114" s="148" t="s">
        <v>773</v>
      </c>
      <c r="N114" s="148" t="s">
        <v>773</v>
      </c>
      <c r="O114" s="148" t="s">
        <v>773</v>
      </c>
      <c r="P114" s="149">
        <v>0</v>
      </c>
      <c r="Q114" s="180" t="s">
        <v>1803</v>
      </c>
      <c r="R114"/>
    </row>
    <row r="115" spans="1:18" hidden="1" x14ac:dyDescent="0.25">
      <c r="A115" s="148" t="s">
        <v>1360</v>
      </c>
      <c r="B115" s="148" t="s">
        <v>1361</v>
      </c>
      <c r="C115" s="148" t="s">
        <v>841</v>
      </c>
      <c r="D115" s="150" t="str">
        <f t="shared" si="1"/>
        <v>Chủ NhậT</v>
      </c>
      <c r="E115" s="148" t="s">
        <v>769</v>
      </c>
      <c r="F115" s="148" t="s">
        <v>1767</v>
      </c>
      <c r="G115" s="153" t="s">
        <v>776</v>
      </c>
      <c r="H115" s="148" t="s">
        <v>776</v>
      </c>
      <c r="I115" s="148" t="s">
        <v>773</v>
      </c>
      <c r="J115" s="148" t="s">
        <v>773</v>
      </c>
      <c r="K115" s="148" t="s">
        <v>773</v>
      </c>
      <c r="L115" s="148" t="s">
        <v>775</v>
      </c>
      <c r="M115" s="148" t="s">
        <v>773</v>
      </c>
      <c r="N115" s="148" t="s">
        <v>773</v>
      </c>
      <c r="O115" s="148" t="s">
        <v>773</v>
      </c>
      <c r="P115" s="149">
        <v>0</v>
      </c>
      <c r="Q115" s="149"/>
      <c r="R115"/>
    </row>
    <row r="116" spans="1:18" hidden="1" x14ac:dyDescent="0.25">
      <c r="A116" s="148" t="s">
        <v>1360</v>
      </c>
      <c r="B116" s="148" t="s">
        <v>1361</v>
      </c>
      <c r="C116" s="148" t="s">
        <v>842</v>
      </c>
      <c r="D116" s="150" t="str">
        <f t="shared" si="1"/>
        <v>Thứ Hai</v>
      </c>
      <c r="E116" s="148" t="s">
        <v>769</v>
      </c>
      <c r="F116" s="148" t="s">
        <v>770</v>
      </c>
      <c r="G116" s="153" t="s">
        <v>1376</v>
      </c>
      <c r="H116" s="148" t="s">
        <v>776</v>
      </c>
      <c r="I116" s="148" t="s">
        <v>773</v>
      </c>
      <c r="J116" s="148" t="s">
        <v>773</v>
      </c>
      <c r="K116" s="148" t="s">
        <v>773</v>
      </c>
      <c r="L116" s="148" t="s">
        <v>775</v>
      </c>
      <c r="M116" s="148" t="s">
        <v>773</v>
      </c>
      <c r="N116" s="148" t="s">
        <v>773</v>
      </c>
      <c r="O116" s="148" t="s">
        <v>773</v>
      </c>
      <c r="P116" s="149">
        <v>0</v>
      </c>
      <c r="Q116" s="149"/>
      <c r="R116"/>
    </row>
    <row r="117" spans="1:18" hidden="1" x14ac:dyDescent="0.25">
      <c r="A117" s="148" t="s">
        <v>1360</v>
      </c>
      <c r="B117" s="148" t="s">
        <v>1361</v>
      </c>
      <c r="C117" s="148" t="s">
        <v>845</v>
      </c>
      <c r="D117" s="150" t="str">
        <f t="shared" si="1"/>
        <v>Thứ Ba</v>
      </c>
      <c r="E117" s="148" t="s">
        <v>769</v>
      </c>
      <c r="F117" s="148" t="s">
        <v>770</v>
      </c>
      <c r="G117" s="153" t="s">
        <v>1377</v>
      </c>
      <c r="H117" s="148" t="s">
        <v>776</v>
      </c>
      <c r="I117" s="148" t="s">
        <v>773</v>
      </c>
      <c r="J117" s="148" t="s">
        <v>773</v>
      </c>
      <c r="K117" s="148" t="s">
        <v>773</v>
      </c>
      <c r="L117" s="148" t="s">
        <v>775</v>
      </c>
      <c r="M117" s="148" t="s">
        <v>773</v>
      </c>
      <c r="N117" s="148" t="s">
        <v>773</v>
      </c>
      <c r="O117" s="148" t="s">
        <v>773</v>
      </c>
      <c r="P117" s="149">
        <v>0</v>
      </c>
      <c r="Q117" s="149"/>
      <c r="R117"/>
    </row>
    <row r="118" spans="1:18" hidden="1" x14ac:dyDescent="0.25">
      <c r="A118" s="148" t="s">
        <v>1360</v>
      </c>
      <c r="B118" s="148" t="s">
        <v>1361</v>
      </c>
      <c r="C118" s="148" t="s">
        <v>849</v>
      </c>
      <c r="D118" s="150" t="str">
        <f t="shared" si="1"/>
        <v>Thứ Tư</v>
      </c>
      <c r="E118" s="148" t="s">
        <v>769</v>
      </c>
      <c r="F118" s="148" t="s">
        <v>770</v>
      </c>
      <c r="G118" s="153" t="s">
        <v>1378</v>
      </c>
      <c r="H118" s="148" t="s">
        <v>776</v>
      </c>
      <c r="I118" s="148" t="s">
        <v>773</v>
      </c>
      <c r="J118" s="148" t="s">
        <v>773</v>
      </c>
      <c r="K118" s="148" t="s">
        <v>773</v>
      </c>
      <c r="L118" s="148" t="s">
        <v>775</v>
      </c>
      <c r="M118" s="148" t="s">
        <v>773</v>
      </c>
      <c r="N118" s="148" t="s">
        <v>773</v>
      </c>
      <c r="O118" s="148" t="s">
        <v>773</v>
      </c>
      <c r="P118" s="149">
        <v>0</v>
      </c>
      <c r="Q118" s="149"/>
      <c r="R118"/>
    </row>
    <row r="119" spans="1:18" hidden="1" x14ac:dyDescent="0.25">
      <c r="A119" s="148" t="s">
        <v>1360</v>
      </c>
      <c r="B119" s="148" t="s">
        <v>1361</v>
      </c>
      <c r="C119" s="148" t="s">
        <v>853</v>
      </c>
      <c r="D119" s="150" t="str">
        <f t="shared" si="1"/>
        <v>Thứ Năm</v>
      </c>
      <c r="E119" s="148" t="s">
        <v>769</v>
      </c>
      <c r="F119" s="148" t="s">
        <v>770</v>
      </c>
      <c r="G119" s="153" t="s">
        <v>1379</v>
      </c>
      <c r="H119" s="148" t="s">
        <v>776</v>
      </c>
      <c r="I119" s="148" t="s">
        <v>773</v>
      </c>
      <c r="J119" s="148" t="s">
        <v>773</v>
      </c>
      <c r="K119" s="148" t="s">
        <v>773</v>
      </c>
      <c r="L119" s="148" t="s">
        <v>775</v>
      </c>
      <c r="M119" s="148" t="s">
        <v>773</v>
      </c>
      <c r="N119" s="148" t="s">
        <v>773</v>
      </c>
      <c r="O119" s="148" t="s">
        <v>773</v>
      </c>
      <c r="P119" s="149">
        <v>0</v>
      </c>
      <c r="Q119" s="149"/>
      <c r="R119"/>
    </row>
    <row r="120" spans="1:18" hidden="1" x14ac:dyDescent="0.25">
      <c r="A120" s="148" t="s">
        <v>1360</v>
      </c>
      <c r="B120" s="148" t="s">
        <v>1361</v>
      </c>
      <c r="C120" s="148" t="s">
        <v>858</v>
      </c>
      <c r="D120" s="150" t="str">
        <f t="shared" si="1"/>
        <v>Thứ SáU</v>
      </c>
      <c r="E120" s="148" t="s">
        <v>769</v>
      </c>
      <c r="F120" s="148" t="s">
        <v>770</v>
      </c>
      <c r="G120" s="153" t="s">
        <v>1380</v>
      </c>
      <c r="H120" s="148" t="s">
        <v>776</v>
      </c>
      <c r="I120" s="148" t="s">
        <v>773</v>
      </c>
      <c r="J120" s="148" t="s">
        <v>773</v>
      </c>
      <c r="K120" s="148" t="s">
        <v>773</v>
      </c>
      <c r="L120" s="148" t="s">
        <v>775</v>
      </c>
      <c r="M120" s="148" t="s">
        <v>773</v>
      </c>
      <c r="N120" s="148" t="s">
        <v>773</v>
      </c>
      <c r="O120" s="148" t="s">
        <v>773</v>
      </c>
      <c r="P120" s="149">
        <v>0</v>
      </c>
      <c r="Q120" s="149"/>
      <c r="R120"/>
    </row>
    <row r="121" spans="1:18" hidden="1" x14ac:dyDescent="0.25">
      <c r="A121" s="148" t="s">
        <v>1360</v>
      </c>
      <c r="B121" s="148" t="s">
        <v>1361</v>
      </c>
      <c r="C121" s="148" t="s">
        <v>862</v>
      </c>
      <c r="D121" s="150" t="str">
        <f t="shared" si="1"/>
        <v>Thứ BảY</v>
      </c>
      <c r="E121" s="148" t="s">
        <v>769</v>
      </c>
      <c r="F121" s="148" t="s">
        <v>770</v>
      </c>
      <c r="G121" s="153" t="s">
        <v>1381</v>
      </c>
      <c r="H121" s="148" t="s">
        <v>776</v>
      </c>
      <c r="I121" s="148" t="s">
        <v>773</v>
      </c>
      <c r="J121" s="148" t="s">
        <v>773</v>
      </c>
      <c r="K121" s="148" t="s">
        <v>773</v>
      </c>
      <c r="L121" s="148" t="s">
        <v>775</v>
      </c>
      <c r="M121" s="148" t="s">
        <v>773</v>
      </c>
      <c r="N121" s="148" t="s">
        <v>773</v>
      </c>
      <c r="O121" s="148" t="s">
        <v>773</v>
      </c>
      <c r="P121" s="149">
        <v>0</v>
      </c>
      <c r="Q121" s="149"/>
      <c r="R121"/>
    </row>
    <row r="122" spans="1:18" hidden="1" x14ac:dyDescent="0.25">
      <c r="A122" s="148" t="s">
        <v>1360</v>
      </c>
      <c r="B122" s="148" t="s">
        <v>1361</v>
      </c>
      <c r="C122" s="148" t="s">
        <v>866</v>
      </c>
      <c r="D122" s="150" t="str">
        <f t="shared" si="1"/>
        <v>Chủ NhậT</v>
      </c>
      <c r="E122" s="148" t="s">
        <v>769</v>
      </c>
      <c r="F122" s="148" t="s">
        <v>1767</v>
      </c>
      <c r="G122" s="153" t="s">
        <v>776</v>
      </c>
      <c r="H122" s="148" t="s">
        <v>776</v>
      </c>
      <c r="I122" s="148" t="s">
        <v>773</v>
      </c>
      <c r="J122" s="148" t="s">
        <v>773</v>
      </c>
      <c r="K122" s="148" t="s">
        <v>773</v>
      </c>
      <c r="L122" s="148" t="s">
        <v>775</v>
      </c>
      <c r="M122" s="148" t="s">
        <v>773</v>
      </c>
      <c r="N122" s="148" t="s">
        <v>773</v>
      </c>
      <c r="O122" s="148" t="s">
        <v>773</v>
      </c>
      <c r="P122" s="149">
        <v>0</v>
      </c>
      <c r="Q122" s="149"/>
      <c r="R122"/>
    </row>
    <row r="123" spans="1:18" hidden="1" x14ac:dyDescent="0.25">
      <c r="A123" s="148" t="s">
        <v>1360</v>
      </c>
      <c r="B123" s="148" t="s">
        <v>1361</v>
      </c>
      <c r="C123" s="148" t="s">
        <v>867</v>
      </c>
      <c r="D123" s="150" t="str">
        <f t="shared" si="1"/>
        <v>Thứ Hai</v>
      </c>
      <c r="E123" s="148" t="s">
        <v>769</v>
      </c>
      <c r="F123" s="148" t="s">
        <v>770</v>
      </c>
      <c r="G123" s="153" t="s">
        <v>1382</v>
      </c>
      <c r="H123" s="148" t="s">
        <v>776</v>
      </c>
      <c r="I123" s="148" t="s">
        <v>773</v>
      </c>
      <c r="J123" s="148" t="s">
        <v>773</v>
      </c>
      <c r="K123" s="148" t="s">
        <v>773</v>
      </c>
      <c r="L123" s="148" t="s">
        <v>775</v>
      </c>
      <c r="M123" s="148" t="s">
        <v>773</v>
      </c>
      <c r="N123" s="148" t="s">
        <v>773</v>
      </c>
      <c r="O123" s="148" t="s">
        <v>773</v>
      </c>
      <c r="P123" s="149">
        <v>0</v>
      </c>
      <c r="Q123" s="149"/>
      <c r="R123"/>
    </row>
    <row r="124" spans="1:18" hidden="1" x14ac:dyDescent="0.25">
      <c r="A124" s="148" t="s">
        <v>1360</v>
      </c>
      <c r="B124" s="148" t="s">
        <v>1361</v>
      </c>
      <c r="C124" s="148" t="s">
        <v>870</v>
      </c>
      <c r="D124" s="150" t="str">
        <f t="shared" si="1"/>
        <v>Thứ Ba</v>
      </c>
      <c r="E124" s="148" t="s">
        <v>769</v>
      </c>
      <c r="F124" s="148" t="s">
        <v>770</v>
      </c>
      <c r="G124" s="153" t="s">
        <v>1383</v>
      </c>
      <c r="H124" s="148" t="s">
        <v>776</v>
      </c>
      <c r="I124" s="148" t="s">
        <v>773</v>
      </c>
      <c r="J124" s="148" t="s">
        <v>773</v>
      </c>
      <c r="K124" s="148" t="s">
        <v>773</v>
      </c>
      <c r="L124" s="148" t="s">
        <v>775</v>
      </c>
      <c r="M124" s="148" t="s">
        <v>773</v>
      </c>
      <c r="N124" s="148" t="s">
        <v>773</v>
      </c>
      <c r="O124" s="148" t="s">
        <v>773</v>
      </c>
      <c r="P124" s="149">
        <v>0</v>
      </c>
      <c r="Q124" s="149"/>
      <c r="R124"/>
    </row>
    <row r="125" spans="1:18" hidden="1" x14ac:dyDescent="0.25">
      <c r="A125" s="148" t="s">
        <v>1360</v>
      </c>
      <c r="B125" s="148" t="s">
        <v>1361</v>
      </c>
      <c r="C125" s="148" t="s">
        <v>874</v>
      </c>
      <c r="D125" s="150" t="str">
        <f t="shared" si="1"/>
        <v>Thứ Tư</v>
      </c>
      <c r="E125" s="148" t="s">
        <v>769</v>
      </c>
      <c r="F125" s="148" t="s">
        <v>770</v>
      </c>
      <c r="G125" s="153" t="s">
        <v>1384</v>
      </c>
      <c r="H125" s="148" t="s">
        <v>776</v>
      </c>
      <c r="I125" s="148" t="s">
        <v>773</v>
      </c>
      <c r="J125" s="148" t="s">
        <v>773</v>
      </c>
      <c r="K125" s="148" t="s">
        <v>1015</v>
      </c>
      <c r="L125" s="148" t="s">
        <v>1385</v>
      </c>
      <c r="M125" s="148" t="s">
        <v>1015</v>
      </c>
      <c r="N125" s="148" t="s">
        <v>773</v>
      </c>
      <c r="O125" s="148" t="s">
        <v>773</v>
      </c>
      <c r="P125" s="149">
        <v>0</v>
      </c>
      <c r="Q125" s="149"/>
      <c r="R125"/>
    </row>
    <row r="126" spans="1:18" hidden="1" x14ac:dyDescent="0.25">
      <c r="A126" s="148" t="s">
        <v>1360</v>
      </c>
      <c r="B126" s="148" t="s">
        <v>1361</v>
      </c>
      <c r="C126" s="148" t="s">
        <v>878</v>
      </c>
      <c r="D126" s="150" t="str">
        <f t="shared" si="1"/>
        <v>Thứ Năm</v>
      </c>
      <c r="E126" s="148" t="s">
        <v>769</v>
      </c>
      <c r="F126" s="148" t="s">
        <v>770</v>
      </c>
      <c r="G126" s="153" t="s">
        <v>1386</v>
      </c>
      <c r="H126" s="148" t="s">
        <v>776</v>
      </c>
      <c r="I126" s="148" t="s">
        <v>773</v>
      </c>
      <c r="J126" s="148" t="s">
        <v>773</v>
      </c>
      <c r="K126" s="148" t="s">
        <v>1387</v>
      </c>
      <c r="L126" s="148" t="s">
        <v>1388</v>
      </c>
      <c r="M126" s="148" t="s">
        <v>1387</v>
      </c>
      <c r="N126" s="148" t="s">
        <v>773</v>
      </c>
      <c r="O126" s="148" t="s">
        <v>773</v>
      </c>
      <c r="P126" s="149">
        <v>0</v>
      </c>
      <c r="Q126" s="149"/>
      <c r="R126"/>
    </row>
    <row r="127" spans="1:18" hidden="1" x14ac:dyDescent="0.25">
      <c r="A127" s="148" t="s">
        <v>1389</v>
      </c>
      <c r="B127" s="148" t="s">
        <v>1390</v>
      </c>
      <c r="C127" s="148" t="s">
        <v>768</v>
      </c>
      <c r="D127" s="150" t="str">
        <f t="shared" si="1"/>
        <v>Thứ ba</v>
      </c>
      <c r="E127" s="148" t="s">
        <v>769</v>
      </c>
      <c r="F127" s="148" t="s">
        <v>770</v>
      </c>
      <c r="G127" s="153" t="s">
        <v>1391</v>
      </c>
      <c r="H127" s="148" t="s">
        <v>776</v>
      </c>
      <c r="I127" s="148" t="s">
        <v>773</v>
      </c>
      <c r="J127" s="148" t="s">
        <v>773</v>
      </c>
      <c r="K127" s="148" t="s">
        <v>773</v>
      </c>
      <c r="L127" s="148" t="s">
        <v>775</v>
      </c>
      <c r="M127" s="148" t="s">
        <v>773</v>
      </c>
      <c r="N127" s="148" t="s">
        <v>773</v>
      </c>
      <c r="O127" s="148" t="s">
        <v>773</v>
      </c>
      <c r="P127" s="149">
        <v>0</v>
      </c>
      <c r="Q127" s="149"/>
      <c r="R127"/>
    </row>
    <row r="128" spans="1:18" hidden="1" x14ac:dyDescent="0.25">
      <c r="A128" s="153" t="s">
        <v>1389</v>
      </c>
      <c r="B128" s="153" t="s">
        <v>1390</v>
      </c>
      <c r="C128" s="153" t="s">
        <v>777</v>
      </c>
      <c r="D128" s="154" t="str">
        <f t="shared" si="1"/>
        <v>Thứ Tư</v>
      </c>
      <c r="E128" s="153" t="s">
        <v>769</v>
      </c>
      <c r="F128" s="153" t="s">
        <v>1789</v>
      </c>
      <c r="G128" s="153" t="s">
        <v>776</v>
      </c>
      <c r="H128" s="153" t="s">
        <v>776</v>
      </c>
      <c r="I128" s="153" t="s">
        <v>773</v>
      </c>
      <c r="J128" s="153" t="s">
        <v>773</v>
      </c>
      <c r="K128" s="153" t="s">
        <v>773</v>
      </c>
      <c r="L128" s="153" t="s">
        <v>775</v>
      </c>
      <c r="M128" s="153" t="s">
        <v>773</v>
      </c>
      <c r="N128" s="153" t="s">
        <v>773</v>
      </c>
      <c r="O128" s="153" t="s">
        <v>773</v>
      </c>
      <c r="P128" s="149">
        <v>0</v>
      </c>
      <c r="Q128" s="153" t="s">
        <v>1789</v>
      </c>
      <c r="R128"/>
    </row>
    <row r="129" spans="1:18" hidden="1" x14ac:dyDescent="0.25">
      <c r="A129" s="148" t="s">
        <v>1389</v>
      </c>
      <c r="B129" s="148" t="s">
        <v>1390</v>
      </c>
      <c r="C129" s="148" t="s">
        <v>782</v>
      </c>
      <c r="D129" s="150" t="str">
        <f t="shared" si="1"/>
        <v>Thứ Năm</v>
      </c>
      <c r="E129" s="148" t="s">
        <v>769</v>
      </c>
      <c r="F129" s="148" t="s">
        <v>770</v>
      </c>
      <c r="G129" s="153" t="s">
        <v>1392</v>
      </c>
      <c r="H129" s="148" t="s">
        <v>776</v>
      </c>
      <c r="I129" s="148" t="s">
        <v>773</v>
      </c>
      <c r="J129" s="148" t="s">
        <v>773</v>
      </c>
      <c r="K129" s="148" t="s">
        <v>773</v>
      </c>
      <c r="L129" s="148" t="s">
        <v>775</v>
      </c>
      <c r="M129" s="148" t="s">
        <v>773</v>
      </c>
      <c r="N129" s="148" t="s">
        <v>773</v>
      </c>
      <c r="O129" s="148" t="s">
        <v>773</v>
      </c>
      <c r="P129" s="149">
        <v>0</v>
      </c>
      <c r="Q129" s="149"/>
      <c r="R129"/>
    </row>
    <row r="130" spans="1:18" hidden="1" x14ac:dyDescent="0.25">
      <c r="A130" s="148" t="s">
        <v>1389</v>
      </c>
      <c r="B130" s="148" t="s">
        <v>1390</v>
      </c>
      <c r="C130" s="148" t="s">
        <v>787</v>
      </c>
      <c r="D130" s="150" t="str">
        <f t="shared" si="1"/>
        <v>Thứ SáU</v>
      </c>
      <c r="E130" s="148" t="s">
        <v>769</v>
      </c>
      <c r="F130" s="148" t="s">
        <v>770</v>
      </c>
      <c r="G130" s="153" t="s">
        <v>1393</v>
      </c>
      <c r="H130" s="148" t="s">
        <v>776</v>
      </c>
      <c r="I130" s="148" t="s">
        <v>773</v>
      </c>
      <c r="J130" s="148" t="s">
        <v>773</v>
      </c>
      <c r="K130" s="148" t="s">
        <v>773</v>
      </c>
      <c r="L130" s="148" t="s">
        <v>775</v>
      </c>
      <c r="M130" s="148" t="s">
        <v>773</v>
      </c>
      <c r="N130" s="148" t="s">
        <v>773</v>
      </c>
      <c r="O130" s="148" t="s">
        <v>773</v>
      </c>
      <c r="P130" s="149">
        <v>0</v>
      </c>
      <c r="Q130" s="149"/>
      <c r="R130"/>
    </row>
    <row r="131" spans="1:18" hidden="1" x14ac:dyDescent="0.25">
      <c r="A131" s="148" t="s">
        <v>1389</v>
      </c>
      <c r="B131" s="148" t="s">
        <v>1390</v>
      </c>
      <c r="C131" s="148" t="s">
        <v>791</v>
      </c>
      <c r="D131" s="150" t="str">
        <f t="shared" si="1"/>
        <v>Thứ BảY</v>
      </c>
      <c r="E131" s="148" t="s">
        <v>769</v>
      </c>
      <c r="F131" s="148" t="s">
        <v>770</v>
      </c>
      <c r="G131" s="153" t="s">
        <v>1394</v>
      </c>
      <c r="H131" s="148" t="s">
        <v>776</v>
      </c>
      <c r="I131" s="148" t="s">
        <v>773</v>
      </c>
      <c r="J131" s="148" t="s">
        <v>773</v>
      </c>
      <c r="K131" s="148" t="s">
        <v>773</v>
      </c>
      <c r="L131" s="148" t="s">
        <v>775</v>
      </c>
      <c r="M131" s="148" t="s">
        <v>773</v>
      </c>
      <c r="N131" s="148" t="s">
        <v>773</v>
      </c>
      <c r="O131" s="148" t="s">
        <v>773</v>
      </c>
      <c r="P131" s="149">
        <v>0</v>
      </c>
      <c r="Q131" s="149"/>
      <c r="R131"/>
    </row>
    <row r="132" spans="1:18" hidden="1" x14ac:dyDescent="0.25">
      <c r="A132" s="148" t="s">
        <v>1389</v>
      </c>
      <c r="B132" s="148" t="s">
        <v>1390</v>
      </c>
      <c r="C132" s="148" t="s">
        <v>792</v>
      </c>
      <c r="D132" s="150" t="str">
        <f t="shared" si="1"/>
        <v>Chủ NhậT</v>
      </c>
      <c r="E132" s="148" t="s">
        <v>769</v>
      </c>
      <c r="F132" s="148" t="s">
        <v>1767</v>
      </c>
      <c r="G132" s="153" t="s">
        <v>776</v>
      </c>
      <c r="H132" s="148" t="s">
        <v>776</v>
      </c>
      <c r="I132" s="148" t="s">
        <v>773</v>
      </c>
      <c r="J132" s="148" t="s">
        <v>773</v>
      </c>
      <c r="K132" s="148" t="s">
        <v>773</v>
      </c>
      <c r="L132" s="148" t="s">
        <v>775</v>
      </c>
      <c r="M132" s="148" t="s">
        <v>773</v>
      </c>
      <c r="N132" s="148" t="s">
        <v>773</v>
      </c>
      <c r="O132" s="148" t="s">
        <v>773</v>
      </c>
      <c r="P132" s="149">
        <v>0</v>
      </c>
      <c r="Q132" s="149"/>
      <c r="R132"/>
    </row>
    <row r="133" spans="1:18" hidden="1" x14ac:dyDescent="0.25">
      <c r="A133" s="148" t="s">
        <v>1389</v>
      </c>
      <c r="B133" s="148" t="s">
        <v>1390</v>
      </c>
      <c r="C133" s="148" t="s">
        <v>793</v>
      </c>
      <c r="D133" s="150" t="str">
        <f t="shared" si="1"/>
        <v>Thứ Hai</v>
      </c>
      <c r="E133" s="148" t="s">
        <v>769</v>
      </c>
      <c r="F133" s="148" t="s">
        <v>770</v>
      </c>
      <c r="G133" s="153" t="s">
        <v>1395</v>
      </c>
      <c r="H133" s="148" t="s">
        <v>776</v>
      </c>
      <c r="I133" s="148" t="s">
        <v>773</v>
      </c>
      <c r="J133" s="148" t="s">
        <v>773</v>
      </c>
      <c r="K133" s="148" t="s">
        <v>773</v>
      </c>
      <c r="L133" s="148" t="s">
        <v>775</v>
      </c>
      <c r="M133" s="148" t="s">
        <v>773</v>
      </c>
      <c r="N133" s="148" t="s">
        <v>773</v>
      </c>
      <c r="O133" s="148" t="s">
        <v>773</v>
      </c>
      <c r="P133" s="149">
        <v>0</v>
      </c>
      <c r="Q133" s="149"/>
      <c r="R133"/>
    </row>
    <row r="134" spans="1:18" hidden="1" x14ac:dyDescent="0.25">
      <c r="A134" s="148" t="s">
        <v>1389</v>
      </c>
      <c r="B134" s="148" t="s">
        <v>1390</v>
      </c>
      <c r="C134" s="148" t="s">
        <v>797</v>
      </c>
      <c r="D134" s="150" t="str">
        <f t="shared" si="1"/>
        <v>Thứ Ba</v>
      </c>
      <c r="E134" s="148" t="s">
        <v>769</v>
      </c>
      <c r="F134" s="148" t="s">
        <v>770</v>
      </c>
      <c r="G134" s="153" t="s">
        <v>1396</v>
      </c>
      <c r="H134" s="148" t="s">
        <v>776</v>
      </c>
      <c r="I134" s="148" t="s">
        <v>773</v>
      </c>
      <c r="J134" s="148" t="s">
        <v>773</v>
      </c>
      <c r="K134" s="148" t="s">
        <v>773</v>
      </c>
      <c r="L134" s="148" t="s">
        <v>775</v>
      </c>
      <c r="M134" s="148" t="s">
        <v>773</v>
      </c>
      <c r="N134" s="148" t="s">
        <v>773</v>
      </c>
      <c r="O134" s="148" t="s">
        <v>773</v>
      </c>
      <c r="P134" s="149">
        <v>0</v>
      </c>
      <c r="Q134" s="149"/>
      <c r="R134"/>
    </row>
    <row r="135" spans="1:18" hidden="1" x14ac:dyDescent="0.25">
      <c r="A135" s="148" t="s">
        <v>1389</v>
      </c>
      <c r="B135" s="148" t="s">
        <v>1390</v>
      </c>
      <c r="C135" s="148" t="s">
        <v>801</v>
      </c>
      <c r="D135" s="150" t="str">
        <f t="shared" si="1"/>
        <v>Thứ Tư</v>
      </c>
      <c r="E135" s="148" t="s">
        <v>769</v>
      </c>
      <c r="F135" s="148" t="s">
        <v>770</v>
      </c>
      <c r="G135" s="153" t="s">
        <v>1397</v>
      </c>
      <c r="H135" s="148" t="s">
        <v>776</v>
      </c>
      <c r="I135" s="148" t="s">
        <v>773</v>
      </c>
      <c r="J135" s="148" t="s">
        <v>773</v>
      </c>
      <c r="K135" s="148" t="s">
        <v>773</v>
      </c>
      <c r="L135" s="148" t="s">
        <v>775</v>
      </c>
      <c r="M135" s="148" t="s">
        <v>773</v>
      </c>
      <c r="N135" s="148" t="s">
        <v>773</v>
      </c>
      <c r="O135" s="148" t="s">
        <v>773</v>
      </c>
      <c r="P135" s="149">
        <v>0</v>
      </c>
      <c r="Q135" s="149"/>
      <c r="R135"/>
    </row>
    <row r="136" spans="1:18" hidden="1" x14ac:dyDescent="0.25">
      <c r="A136" s="148" t="s">
        <v>1389</v>
      </c>
      <c r="B136" s="148" t="s">
        <v>1390</v>
      </c>
      <c r="C136" s="148" t="s">
        <v>805</v>
      </c>
      <c r="D136" s="150" t="str">
        <f t="shared" si="1"/>
        <v>Thứ Năm</v>
      </c>
      <c r="E136" s="148" t="s">
        <v>769</v>
      </c>
      <c r="F136" s="148" t="s">
        <v>770</v>
      </c>
      <c r="G136" s="153" t="s">
        <v>1398</v>
      </c>
      <c r="H136" s="148" t="s">
        <v>776</v>
      </c>
      <c r="I136" s="148" t="s">
        <v>773</v>
      </c>
      <c r="J136" s="148" t="s">
        <v>773</v>
      </c>
      <c r="K136" s="148" t="s">
        <v>773</v>
      </c>
      <c r="L136" s="148" t="s">
        <v>775</v>
      </c>
      <c r="M136" s="148" t="s">
        <v>773</v>
      </c>
      <c r="N136" s="148" t="s">
        <v>773</v>
      </c>
      <c r="O136" s="148" t="s">
        <v>773</v>
      </c>
      <c r="P136" s="149">
        <v>0</v>
      </c>
      <c r="Q136" s="149"/>
      <c r="R136"/>
    </row>
    <row r="137" spans="1:18" hidden="1" x14ac:dyDescent="0.25">
      <c r="A137" s="148" t="s">
        <v>1389</v>
      </c>
      <c r="B137" s="148" t="s">
        <v>1390</v>
      </c>
      <c r="C137" s="148" t="s">
        <v>809</v>
      </c>
      <c r="D137" s="150" t="str">
        <f t="shared" si="1"/>
        <v>Thứ SáU</v>
      </c>
      <c r="E137" s="148" t="s">
        <v>769</v>
      </c>
      <c r="F137" s="148" t="s">
        <v>770</v>
      </c>
      <c r="G137" s="153" t="s">
        <v>1399</v>
      </c>
      <c r="H137" s="148" t="s">
        <v>776</v>
      </c>
      <c r="I137" s="148" t="s">
        <v>773</v>
      </c>
      <c r="J137" s="148" t="s">
        <v>773</v>
      </c>
      <c r="K137" s="148" t="s">
        <v>773</v>
      </c>
      <c r="L137" s="148" t="s">
        <v>775</v>
      </c>
      <c r="M137" s="148" t="s">
        <v>773</v>
      </c>
      <c r="N137" s="148" t="s">
        <v>773</v>
      </c>
      <c r="O137" s="148" t="s">
        <v>773</v>
      </c>
      <c r="P137" s="149">
        <v>0</v>
      </c>
      <c r="Q137" s="149"/>
      <c r="R137"/>
    </row>
    <row r="138" spans="1:18" hidden="1" x14ac:dyDescent="0.25">
      <c r="A138" s="148" t="s">
        <v>1389</v>
      </c>
      <c r="B138" s="148" t="s">
        <v>1390</v>
      </c>
      <c r="C138" s="148" t="s">
        <v>813</v>
      </c>
      <c r="D138" s="150" t="str">
        <f t="shared" si="1"/>
        <v>Thứ BảY</v>
      </c>
      <c r="E138" s="148" t="s">
        <v>769</v>
      </c>
      <c r="F138" s="148" t="s">
        <v>770</v>
      </c>
      <c r="G138" s="153" t="s">
        <v>1400</v>
      </c>
      <c r="H138" s="148" t="s">
        <v>776</v>
      </c>
      <c r="I138" s="148" t="s">
        <v>773</v>
      </c>
      <c r="J138" s="148" t="s">
        <v>773</v>
      </c>
      <c r="K138" s="148" t="s">
        <v>773</v>
      </c>
      <c r="L138" s="148" t="s">
        <v>775</v>
      </c>
      <c r="M138" s="148" t="s">
        <v>773</v>
      </c>
      <c r="N138" s="148" t="s">
        <v>773</v>
      </c>
      <c r="O138" s="148" t="s">
        <v>773</v>
      </c>
      <c r="P138" s="149">
        <v>0</v>
      </c>
      <c r="Q138" s="149"/>
      <c r="R138"/>
    </row>
    <row r="139" spans="1:18" hidden="1" x14ac:dyDescent="0.25">
      <c r="A139" s="148" t="s">
        <v>1389</v>
      </c>
      <c r="B139" s="148" t="s">
        <v>1390</v>
      </c>
      <c r="C139" s="148" t="s">
        <v>818</v>
      </c>
      <c r="D139" s="150" t="str">
        <f t="shared" si="1"/>
        <v>Chủ NhậT</v>
      </c>
      <c r="E139" s="148" t="s">
        <v>769</v>
      </c>
      <c r="F139" s="148" t="s">
        <v>1767</v>
      </c>
      <c r="G139" s="153" t="s">
        <v>776</v>
      </c>
      <c r="H139" s="148" t="s">
        <v>776</v>
      </c>
      <c r="I139" s="148" t="s">
        <v>773</v>
      </c>
      <c r="J139" s="148" t="s">
        <v>773</v>
      </c>
      <c r="K139" s="148" t="s">
        <v>773</v>
      </c>
      <c r="L139" s="148" t="s">
        <v>775</v>
      </c>
      <c r="M139" s="148" t="s">
        <v>773</v>
      </c>
      <c r="N139" s="148" t="s">
        <v>773</v>
      </c>
      <c r="O139" s="148" t="s">
        <v>773</v>
      </c>
      <c r="P139" s="149">
        <v>0</v>
      </c>
      <c r="Q139" s="149"/>
      <c r="R139"/>
    </row>
    <row r="140" spans="1:18" hidden="1" x14ac:dyDescent="0.25">
      <c r="A140" s="148" t="s">
        <v>1389</v>
      </c>
      <c r="B140" s="148" t="s">
        <v>1390</v>
      </c>
      <c r="C140" s="148" t="s">
        <v>819</v>
      </c>
      <c r="D140" s="150" t="str">
        <f t="shared" si="1"/>
        <v>Thứ Hai</v>
      </c>
      <c r="E140" s="148" t="s">
        <v>769</v>
      </c>
      <c r="F140" s="148" t="s">
        <v>770</v>
      </c>
      <c r="G140" s="153" t="s">
        <v>1401</v>
      </c>
      <c r="H140" s="148" t="s">
        <v>776</v>
      </c>
      <c r="I140" s="148" t="s">
        <v>773</v>
      </c>
      <c r="J140" s="148" t="s">
        <v>773</v>
      </c>
      <c r="K140" s="148" t="s">
        <v>773</v>
      </c>
      <c r="L140" s="148" t="s">
        <v>775</v>
      </c>
      <c r="M140" s="148" t="s">
        <v>773</v>
      </c>
      <c r="N140" s="148" t="s">
        <v>773</v>
      </c>
      <c r="O140" s="148" t="s">
        <v>773</v>
      </c>
      <c r="P140" s="149">
        <v>0</v>
      </c>
      <c r="Q140" s="149"/>
      <c r="R140"/>
    </row>
    <row r="141" spans="1:18" hidden="1" x14ac:dyDescent="0.25">
      <c r="A141" s="148" t="s">
        <v>1389</v>
      </c>
      <c r="B141" s="148" t="s">
        <v>1390</v>
      </c>
      <c r="C141" s="148" t="s">
        <v>823</v>
      </c>
      <c r="D141" s="150" t="str">
        <f t="shared" si="1"/>
        <v>Thứ Ba</v>
      </c>
      <c r="E141" s="148" t="s">
        <v>769</v>
      </c>
      <c r="F141" s="148" t="s">
        <v>770</v>
      </c>
      <c r="G141" s="153" t="s">
        <v>1402</v>
      </c>
      <c r="H141" s="148" t="s">
        <v>776</v>
      </c>
      <c r="I141" s="148" t="s">
        <v>773</v>
      </c>
      <c r="J141" s="148" t="s">
        <v>773</v>
      </c>
      <c r="K141" s="148" t="s">
        <v>773</v>
      </c>
      <c r="L141" s="148" t="s">
        <v>775</v>
      </c>
      <c r="M141" s="148" t="s">
        <v>773</v>
      </c>
      <c r="N141" s="148" t="s">
        <v>773</v>
      </c>
      <c r="O141" s="148" t="s">
        <v>773</v>
      </c>
      <c r="P141" s="149">
        <v>0</v>
      </c>
      <c r="Q141" s="149"/>
      <c r="R141"/>
    </row>
    <row r="142" spans="1:18" hidden="1" x14ac:dyDescent="0.25">
      <c r="A142" s="148" t="s">
        <v>1389</v>
      </c>
      <c r="B142" s="148" t="s">
        <v>1390</v>
      </c>
      <c r="C142" s="148" t="s">
        <v>827</v>
      </c>
      <c r="D142" s="150" t="str">
        <f t="shared" si="1"/>
        <v>Thứ Tư</v>
      </c>
      <c r="E142" s="148" t="s">
        <v>769</v>
      </c>
      <c r="F142" s="148" t="s">
        <v>770</v>
      </c>
      <c r="G142" s="153" t="s">
        <v>1403</v>
      </c>
      <c r="H142" s="148" t="s">
        <v>776</v>
      </c>
      <c r="I142" s="148" t="s">
        <v>773</v>
      </c>
      <c r="J142" s="148" t="s">
        <v>773</v>
      </c>
      <c r="K142" s="148" t="s">
        <v>773</v>
      </c>
      <c r="L142" s="148" t="s">
        <v>775</v>
      </c>
      <c r="M142" s="148" t="s">
        <v>773</v>
      </c>
      <c r="N142" s="148" t="s">
        <v>773</v>
      </c>
      <c r="O142" s="148" t="s">
        <v>773</v>
      </c>
      <c r="P142" s="149">
        <v>0</v>
      </c>
      <c r="Q142" s="149"/>
      <c r="R142"/>
    </row>
    <row r="143" spans="1:18" hidden="1" x14ac:dyDescent="0.25">
      <c r="A143" s="148" t="s">
        <v>1389</v>
      </c>
      <c r="B143" s="148" t="s">
        <v>1390</v>
      </c>
      <c r="C143" s="148" t="s">
        <v>829</v>
      </c>
      <c r="D143" s="150" t="str">
        <f t="shared" si="1"/>
        <v>Thứ Năm</v>
      </c>
      <c r="E143" s="148" t="s">
        <v>769</v>
      </c>
      <c r="F143" s="148" t="s">
        <v>770</v>
      </c>
      <c r="G143" s="153" t="s">
        <v>1404</v>
      </c>
      <c r="H143" s="148" t="s">
        <v>776</v>
      </c>
      <c r="I143" s="148" t="s">
        <v>773</v>
      </c>
      <c r="J143" s="148" t="s">
        <v>773</v>
      </c>
      <c r="K143" s="148" t="s">
        <v>773</v>
      </c>
      <c r="L143" s="148" t="s">
        <v>775</v>
      </c>
      <c r="M143" s="148" t="s">
        <v>773</v>
      </c>
      <c r="N143" s="148" t="s">
        <v>773</v>
      </c>
      <c r="O143" s="148" t="s">
        <v>773</v>
      </c>
      <c r="P143" s="149">
        <v>0</v>
      </c>
      <c r="Q143" s="149"/>
      <c r="R143"/>
    </row>
    <row r="144" spans="1:18" hidden="1" x14ac:dyDescent="0.25">
      <c r="A144" s="148" t="s">
        <v>1389</v>
      </c>
      <c r="B144" s="148" t="s">
        <v>1390</v>
      </c>
      <c r="C144" s="148" t="s">
        <v>833</v>
      </c>
      <c r="D144" s="150" t="str">
        <f t="shared" si="1"/>
        <v>Thứ SáU</v>
      </c>
      <c r="E144" s="148" t="s">
        <v>769</v>
      </c>
      <c r="F144" s="148" t="s">
        <v>770</v>
      </c>
      <c r="G144" s="153" t="s">
        <v>1405</v>
      </c>
      <c r="H144" s="148" t="s">
        <v>776</v>
      </c>
      <c r="I144" s="148" t="s">
        <v>773</v>
      </c>
      <c r="J144" s="148" t="s">
        <v>773</v>
      </c>
      <c r="K144" s="148" t="s">
        <v>773</v>
      </c>
      <c r="L144" s="148" t="s">
        <v>775</v>
      </c>
      <c r="M144" s="148" t="s">
        <v>773</v>
      </c>
      <c r="N144" s="148" t="s">
        <v>773</v>
      </c>
      <c r="O144" s="148" t="s">
        <v>773</v>
      </c>
      <c r="P144" s="149">
        <v>0</v>
      </c>
      <c r="Q144" s="149"/>
      <c r="R144"/>
    </row>
    <row r="145" spans="1:18" hidden="1" x14ac:dyDescent="0.25">
      <c r="A145" s="148" t="s">
        <v>1389</v>
      </c>
      <c r="B145" s="148" t="s">
        <v>1390</v>
      </c>
      <c r="C145" s="148" t="s">
        <v>837</v>
      </c>
      <c r="D145" s="150" t="str">
        <f t="shared" si="1"/>
        <v>Thứ BảY</v>
      </c>
      <c r="E145" s="148" t="s">
        <v>769</v>
      </c>
      <c r="F145" s="148" t="s">
        <v>770</v>
      </c>
      <c r="G145" s="153" t="s">
        <v>1406</v>
      </c>
      <c r="H145" s="148" t="s">
        <v>776</v>
      </c>
      <c r="I145" s="148" t="s">
        <v>773</v>
      </c>
      <c r="J145" s="148" t="s">
        <v>773</v>
      </c>
      <c r="K145" s="148" t="s">
        <v>773</v>
      </c>
      <c r="L145" s="148" t="s">
        <v>775</v>
      </c>
      <c r="M145" s="148" t="s">
        <v>773</v>
      </c>
      <c r="N145" s="148" t="s">
        <v>773</v>
      </c>
      <c r="O145" s="148" t="s">
        <v>773</v>
      </c>
      <c r="P145" s="149">
        <v>0</v>
      </c>
      <c r="Q145" s="149"/>
      <c r="R145"/>
    </row>
    <row r="146" spans="1:18" hidden="1" x14ac:dyDescent="0.25">
      <c r="A146" s="148" t="s">
        <v>1389</v>
      </c>
      <c r="B146" s="148" t="s">
        <v>1390</v>
      </c>
      <c r="C146" s="148" t="s">
        <v>841</v>
      </c>
      <c r="D146" s="150" t="str">
        <f t="shared" si="1"/>
        <v>Chủ NhậT</v>
      </c>
      <c r="E146" s="148" t="s">
        <v>769</v>
      </c>
      <c r="F146" s="148" t="s">
        <v>1767</v>
      </c>
      <c r="G146" s="153" t="s">
        <v>776</v>
      </c>
      <c r="H146" s="148" t="s">
        <v>776</v>
      </c>
      <c r="I146" s="148" t="s">
        <v>773</v>
      </c>
      <c r="J146" s="148" t="s">
        <v>773</v>
      </c>
      <c r="K146" s="148" t="s">
        <v>773</v>
      </c>
      <c r="L146" s="148" t="s">
        <v>775</v>
      </c>
      <c r="M146" s="148" t="s">
        <v>773</v>
      </c>
      <c r="N146" s="148" t="s">
        <v>773</v>
      </c>
      <c r="O146" s="148" t="s">
        <v>773</v>
      </c>
      <c r="P146" s="149">
        <v>0</v>
      </c>
      <c r="Q146" s="149"/>
      <c r="R146"/>
    </row>
    <row r="147" spans="1:18" hidden="1" x14ac:dyDescent="0.25">
      <c r="A147" s="148" t="s">
        <v>1389</v>
      </c>
      <c r="B147" s="148" t="s">
        <v>1390</v>
      </c>
      <c r="C147" s="148" t="s">
        <v>842</v>
      </c>
      <c r="D147" s="150" t="str">
        <f t="shared" si="1"/>
        <v>Thứ Hai</v>
      </c>
      <c r="E147" s="148" t="s">
        <v>769</v>
      </c>
      <c r="F147" s="148" t="s">
        <v>770</v>
      </c>
      <c r="G147" s="153" t="s">
        <v>1407</v>
      </c>
      <c r="H147" s="148" t="s">
        <v>776</v>
      </c>
      <c r="I147" s="148" t="s">
        <v>773</v>
      </c>
      <c r="J147" s="148" t="s">
        <v>773</v>
      </c>
      <c r="K147" s="148" t="s">
        <v>773</v>
      </c>
      <c r="L147" s="148" t="s">
        <v>775</v>
      </c>
      <c r="M147" s="148" t="s">
        <v>773</v>
      </c>
      <c r="N147" s="148" t="s">
        <v>773</v>
      </c>
      <c r="O147" s="148" t="s">
        <v>773</v>
      </c>
      <c r="P147" s="149">
        <v>0</v>
      </c>
      <c r="Q147" s="149"/>
      <c r="R147"/>
    </row>
    <row r="148" spans="1:18" hidden="1" x14ac:dyDescent="0.25">
      <c r="A148" s="148" t="s">
        <v>1389</v>
      </c>
      <c r="B148" s="148" t="s">
        <v>1390</v>
      </c>
      <c r="C148" s="148" t="s">
        <v>845</v>
      </c>
      <c r="D148" s="150" t="str">
        <f t="shared" si="1"/>
        <v>Thứ Ba</v>
      </c>
      <c r="E148" s="148" t="s">
        <v>769</v>
      </c>
      <c r="F148" s="148" t="s">
        <v>770</v>
      </c>
      <c r="G148" s="153" t="s">
        <v>1408</v>
      </c>
      <c r="H148" s="148" t="s">
        <v>776</v>
      </c>
      <c r="I148" s="148" t="s">
        <v>773</v>
      </c>
      <c r="J148" s="148" t="s">
        <v>773</v>
      </c>
      <c r="K148" s="148" t="s">
        <v>773</v>
      </c>
      <c r="L148" s="148" t="s">
        <v>775</v>
      </c>
      <c r="M148" s="148" t="s">
        <v>773</v>
      </c>
      <c r="N148" s="148" t="s">
        <v>773</v>
      </c>
      <c r="O148" s="148" t="s">
        <v>773</v>
      </c>
      <c r="P148" s="149">
        <v>0</v>
      </c>
      <c r="Q148" s="149"/>
      <c r="R148"/>
    </row>
    <row r="149" spans="1:18" hidden="1" x14ac:dyDescent="0.25">
      <c r="A149" s="148" t="s">
        <v>1389</v>
      </c>
      <c r="B149" s="148" t="s">
        <v>1390</v>
      </c>
      <c r="C149" s="148" t="s">
        <v>849</v>
      </c>
      <c r="D149" s="150" t="str">
        <f t="shared" si="1"/>
        <v>Thứ Tư</v>
      </c>
      <c r="E149" s="148" t="s">
        <v>769</v>
      </c>
      <c r="F149" s="148" t="s">
        <v>770</v>
      </c>
      <c r="G149" s="153" t="s">
        <v>1409</v>
      </c>
      <c r="H149" s="148" t="s">
        <v>776</v>
      </c>
      <c r="I149" s="148" t="s">
        <v>773</v>
      </c>
      <c r="J149" s="148" t="s">
        <v>773</v>
      </c>
      <c r="K149" s="148" t="s">
        <v>773</v>
      </c>
      <c r="L149" s="148" t="s">
        <v>775</v>
      </c>
      <c r="M149" s="148" t="s">
        <v>773</v>
      </c>
      <c r="N149" s="148" t="s">
        <v>773</v>
      </c>
      <c r="O149" s="148" t="s">
        <v>773</v>
      </c>
      <c r="P149" s="149">
        <v>0</v>
      </c>
      <c r="Q149" s="149"/>
      <c r="R149"/>
    </row>
    <row r="150" spans="1:18" hidden="1" x14ac:dyDescent="0.25">
      <c r="A150" s="148" t="s">
        <v>1389</v>
      </c>
      <c r="B150" s="148" t="s">
        <v>1390</v>
      </c>
      <c r="C150" s="148" t="s">
        <v>853</v>
      </c>
      <c r="D150" s="150" t="str">
        <f t="shared" si="1"/>
        <v>Thứ Năm</v>
      </c>
      <c r="E150" s="148" t="s">
        <v>769</v>
      </c>
      <c r="F150" s="148" t="s">
        <v>770</v>
      </c>
      <c r="G150" s="153" t="s">
        <v>1410</v>
      </c>
      <c r="H150" s="148" t="s">
        <v>776</v>
      </c>
      <c r="I150" s="148" t="s">
        <v>773</v>
      </c>
      <c r="J150" s="148" t="s">
        <v>773</v>
      </c>
      <c r="K150" s="148" t="s">
        <v>773</v>
      </c>
      <c r="L150" s="148" t="s">
        <v>775</v>
      </c>
      <c r="M150" s="148" t="s">
        <v>773</v>
      </c>
      <c r="N150" s="148" t="s">
        <v>773</v>
      </c>
      <c r="O150" s="148" t="s">
        <v>773</v>
      </c>
      <c r="P150" s="149">
        <v>0</v>
      </c>
      <c r="Q150" s="149"/>
      <c r="R150"/>
    </row>
    <row r="151" spans="1:18" hidden="1" x14ac:dyDescent="0.25">
      <c r="A151" s="148" t="s">
        <v>1389</v>
      </c>
      <c r="B151" s="148" t="s">
        <v>1390</v>
      </c>
      <c r="C151" s="148" t="s">
        <v>858</v>
      </c>
      <c r="D151" s="150" t="str">
        <f t="shared" si="1"/>
        <v>Thứ SáU</v>
      </c>
      <c r="E151" s="148" t="s">
        <v>769</v>
      </c>
      <c r="F151" s="148" t="s">
        <v>770</v>
      </c>
      <c r="G151" s="153" t="s">
        <v>846</v>
      </c>
      <c r="H151" s="148" t="s">
        <v>776</v>
      </c>
      <c r="I151" s="148" t="s">
        <v>773</v>
      </c>
      <c r="J151" s="148" t="s">
        <v>773</v>
      </c>
      <c r="K151" s="148" t="s">
        <v>773</v>
      </c>
      <c r="L151" s="148" t="s">
        <v>775</v>
      </c>
      <c r="M151" s="148" t="s">
        <v>773</v>
      </c>
      <c r="N151" s="148" t="s">
        <v>773</v>
      </c>
      <c r="O151" s="148" t="s">
        <v>773</v>
      </c>
      <c r="P151" s="149">
        <v>0</v>
      </c>
      <c r="Q151" s="149"/>
      <c r="R151"/>
    </row>
    <row r="152" spans="1:18" hidden="1" x14ac:dyDescent="0.25">
      <c r="A152" s="148" t="s">
        <v>1389</v>
      </c>
      <c r="B152" s="148" t="s">
        <v>1390</v>
      </c>
      <c r="C152" s="148" t="s">
        <v>862</v>
      </c>
      <c r="D152" s="150" t="str">
        <f t="shared" si="1"/>
        <v>Thứ BảY</v>
      </c>
      <c r="E152" s="148" t="s">
        <v>769</v>
      </c>
      <c r="F152" s="148" t="s">
        <v>770</v>
      </c>
      <c r="G152" s="153" t="s">
        <v>1411</v>
      </c>
      <c r="H152" s="148" t="s">
        <v>776</v>
      </c>
      <c r="I152" s="148" t="s">
        <v>773</v>
      </c>
      <c r="J152" s="148" t="s">
        <v>773</v>
      </c>
      <c r="K152" s="148" t="s">
        <v>773</v>
      </c>
      <c r="L152" s="148" t="s">
        <v>775</v>
      </c>
      <c r="M152" s="148" t="s">
        <v>773</v>
      </c>
      <c r="N152" s="148" t="s">
        <v>773</v>
      </c>
      <c r="O152" s="148" t="s">
        <v>773</v>
      </c>
      <c r="P152" s="149">
        <v>0</v>
      </c>
      <c r="Q152" s="149"/>
      <c r="R152"/>
    </row>
    <row r="153" spans="1:18" hidden="1" x14ac:dyDescent="0.25">
      <c r="A153" s="148" t="s">
        <v>1389</v>
      </c>
      <c r="B153" s="148" t="s">
        <v>1390</v>
      </c>
      <c r="C153" s="148" t="s">
        <v>866</v>
      </c>
      <c r="D153" s="150" t="str">
        <f t="shared" si="1"/>
        <v>Chủ NhậT</v>
      </c>
      <c r="E153" s="148" t="s">
        <v>769</v>
      </c>
      <c r="F153" s="148" t="s">
        <v>1767</v>
      </c>
      <c r="G153" s="153" t="s">
        <v>776</v>
      </c>
      <c r="H153" s="148" t="s">
        <v>776</v>
      </c>
      <c r="I153" s="148" t="s">
        <v>773</v>
      </c>
      <c r="J153" s="148" t="s">
        <v>773</v>
      </c>
      <c r="K153" s="148" t="s">
        <v>773</v>
      </c>
      <c r="L153" s="148" t="s">
        <v>775</v>
      </c>
      <c r="M153" s="148" t="s">
        <v>773</v>
      </c>
      <c r="N153" s="148" t="s">
        <v>773</v>
      </c>
      <c r="O153" s="148" t="s">
        <v>773</v>
      </c>
      <c r="P153" s="149">
        <v>0</v>
      </c>
      <c r="Q153" s="149"/>
      <c r="R153"/>
    </row>
    <row r="154" spans="1:18" hidden="1" x14ac:dyDescent="0.25">
      <c r="A154" s="148" t="s">
        <v>1389</v>
      </c>
      <c r="B154" s="148" t="s">
        <v>1390</v>
      </c>
      <c r="C154" s="148" t="s">
        <v>867</v>
      </c>
      <c r="D154" s="150" t="str">
        <f t="shared" si="1"/>
        <v>Thứ Hai</v>
      </c>
      <c r="E154" s="148" t="s">
        <v>769</v>
      </c>
      <c r="F154" s="148" t="s">
        <v>770</v>
      </c>
      <c r="G154" s="153" t="s">
        <v>1412</v>
      </c>
      <c r="H154" s="148" t="s">
        <v>776</v>
      </c>
      <c r="I154" s="148" t="s">
        <v>773</v>
      </c>
      <c r="J154" s="148" t="s">
        <v>773</v>
      </c>
      <c r="K154" s="148" t="s">
        <v>773</v>
      </c>
      <c r="L154" s="148" t="s">
        <v>775</v>
      </c>
      <c r="M154" s="148" t="s">
        <v>773</v>
      </c>
      <c r="N154" s="148" t="s">
        <v>773</v>
      </c>
      <c r="O154" s="148" t="s">
        <v>773</v>
      </c>
      <c r="P154" s="149">
        <v>0</v>
      </c>
      <c r="Q154" s="149"/>
      <c r="R154"/>
    </row>
    <row r="155" spans="1:18" hidden="1" x14ac:dyDescent="0.25">
      <c r="A155" s="148" t="s">
        <v>1389</v>
      </c>
      <c r="B155" s="148" t="s">
        <v>1390</v>
      </c>
      <c r="C155" s="148" t="s">
        <v>870</v>
      </c>
      <c r="D155" s="150" t="str">
        <f t="shared" si="1"/>
        <v>Thứ Ba</v>
      </c>
      <c r="E155" s="148" t="s">
        <v>769</v>
      </c>
      <c r="F155" s="148" t="s">
        <v>770</v>
      </c>
      <c r="G155" s="153" t="s">
        <v>1413</v>
      </c>
      <c r="H155" s="148" t="s">
        <v>776</v>
      </c>
      <c r="I155" s="148" t="s">
        <v>773</v>
      </c>
      <c r="J155" s="148" t="s">
        <v>773</v>
      </c>
      <c r="K155" s="148" t="s">
        <v>773</v>
      </c>
      <c r="L155" s="148" t="s">
        <v>775</v>
      </c>
      <c r="M155" s="148" t="s">
        <v>773</v>
      </c>
      <c r="N155" s="148" t="s">
        <v>773</v>
      </c>
      <c r="O155" s="148" t="s">
        <v>773</v>
      </c>
      <c r="P155" s="149">
        <v>0</v>
      </c>
      <c r="Q155" s="149"/>
      <c r="R155"/>
    </row>
    <row r="156" spans="1:18" hidden="1" x14ac:dyDescent="0.25">
      <c r="A156" s="148" t="s">
        <v>1389</v>
      </c>
      <c r="B156" s="148" t="s">
        <v>1390</v>
      </c>
      <c r="C156" s="148" t="s">
        <v>874</v>
      </c>
      <c r="D156" s="150" t="str">
        <f t="shared" si="1"/>
        <v>Thứ Tư</v>
      </c>
      <c r="E156" s="148" t="s">
        <v>769</v>
      </c>
      <c r="F156" s="148" t="s">
        <v>770</v>
      </c>
      <c r="G156" s="153" t="s">
        <v>1183</v>
      </c>
      <c r="H156" s="148" t="s">
        <v>776</v>
      </c>
      <c r="I156" s="148" t="s">
        <v>773</v>
      </c>
      <c r="J156" s="148" t="s">
        <v>773</v>
      </c>
      <c r="K156" s="148" t="s">
        <v>773</v>
      </c>
      <c r="L156" s="148" t="s">
        <v>775</v>
      </c>
      <c r="M156" s="148" t="s">
        <v>773</v>
      </c>
      <c r="N156" s="148" t="s">
        <v>773</v>
      </c>
      <c r="O156" s="148" t="s">
        <v>773</v>
      </c>
      <c r="P156" s="149">
        <v>0</v>
      </c>
      <c r="Q156" s="149"/>
      <c r="R156"/>
    </row>
    <row r="157" spans="1:18" hidden="1" x14ac:dyDescent="0.25">
      <c r="A157" s="148" t="s">
        <v>1389</v>
      </c>
      <c r="B157" s="148" t="s">
        <v>1390</v>
      </c>
      <c r="C157" s="148" t="s">
        <v>878</v>
      </c>
      <c r="D157" s="150" t="str">
        <f t="shared" si="1"/>
        <v>Thứ Năm</v>
      </c>
      <c r="E157" s="148" t="s">
        <v>769</v>
      </c>
      <c r="F157" s="148" t="s">
        <v>770</v>
      </c>
      <c r="G157" s="153" t="s">
        <v>1405</v>
      </c>
      <c r="H157" s="148" t="s">
        <v>776</v>
      </c>
      <c r="I157" s="148" t="s">
        <v>773</v>
      </c>
      <c r="J157" s="148" t="s">
        <v>773</v>
      </c>
      <c r="K157" s="148" t="s">
        <v>773</v>
      </c>
      <c r="L157" s="148" t="s">
        <v>775</v>
      </c>
      <c r="M157" s="148" t="s">
        <v>773</v>
      </c>
      <c r="N157" s="148" t="s">
        <v>773</v>
      </c>
      <c r="O157" s="148" t="s">
        <v>773</v>
      </c>
      <c r="P157" s="149">
        <v>0</v>
      </c>
      <c r="Q157" s="149"/>
      <c r="R157"/>
    </row>
    <row r="158" spans="1:18" hidden="1" x14ac:dyDescent="0.25">
      <c r="A158" s="148" t="s">
        <v>1414</v>
      </c>
      <c r="B158" s="148" t="s">
        <v>1415</v>
      </c>
      <c r="C158" s="148" t="s">
        <v>768</v>
      </c>
      <c r="D158" s="150" t="str">
        <f t="shared" si="1"/>
        <v>Thứ ba</v>
      </c>
      <c r="E158" s="148" t="s">
        <v>769</v>
      </c>
      <c r="F158" s="148" t="s">
        <v>770</v>
      </c>
      <c r="G158" s="153" t="s">
        <v>1416</v>
      </c>
      <c r="H158" s="148" t="s">
        <v>776</v>
      </c>
      <c r="I158" s="148" t="s">
        <v>773</v>
      </c>
      <c r="J158" s="148" t="s">
        <v>773</v>
      </c>
      <c r="K158" s="148" t="s">
        <v>773</v>
      </c>
      <c r="L158" s="148" t="s">
        <v>775</v>
      </c>
      <c r="M158" s="148" t="s">
        <v>773</v>
      </c>
      <c r="N158" s="148" t="s">
        <v>773</v>
      </c>
      <c r="O158" s="148" t="s">
        <v>773</v>
      </c>
      <c r="P158" s="149">
        <v>0</v>
      </c>
      <c r="Q158" s="149"/>
      <c r="R158"/>
    </row>
    <row r="159" spans="1:18" hidden="1" x14ac:dyDescent="0.25">
      <c r="A159" s="148" t="s">
        <v>1414</v>
      </c>
      <c r="B159" s="148" t="s">
        <v>1415</v>
      </c>
      <c r="C159" s="148" t="s">
        <v>777</v>
      </c>
      <c r="D159" s="150" t="str">
        <f t="shared" si="1"/>
        <v>Thứ Tư</v>
      </c>
      <c r="E159" s="148" t="s">
        <v>769</v>
      </c>
      <c r="F159" s="148" t="s">
        <v>770</v>
      </c>
      <c r="G159" s="153" t="s">
        <v>1417</v>
      </c>
      <c r="H159" s="148" t="s">
        <v>776</v>
      </c>
      <c r="I159" s="148" t="s">
        <v>773</v>
      </c>
      <c r="J159" s="148" t="s">
        <v>773</v>
      </c>
      <c r="K159" s="148" t="s">
        <v>773</v>
      </c>
      <c r="L159" s="148" t="s">
        <v>775</v>
      </c>
      <c r="M159" s="148" t="s">
        <v>773</v>
      </c>
      <c r="N159" s="148" t="s">
        <v>773</v>
      </c>
      <c r="O159" s="148" t="s">
        <v>773</v>
      </c>
      <c r="P159" s="149">
        <v>0</v>
      </c>
      <c r="Q159" s="149"/>
      <c r="R159"/>
    </row>
    <row r="160" spans="1:18" hidden="1" x14ac:dyDescent="0.25">
      <c r="A160" s="148" t="s">
        <v>1414</v>
      </c>
      <c r="B160" s="148" t="s">
        <v>1415</v>
      </c>
      <c r="C160" s="148" t="s">
        <v>782</v>
      </c>
      <c r="D160" s="150" t="str">
        <f t="shared" si="1"/>
        <v>Thứ Năm</v>
      </c>
      <c r="E160" s="148" t="s">
        <v>769</v>
      </c>
      <c r="F160" s="148" t="s">
        <v>770</v>
      </c>
      <c r="G160" s="153" t="s">
        <v>1418</v>
      </c>
      <c r="H160" s="148" t="s">
        <v>776</v>
      </c>
      <c r="I160" s="148" t="s">
        <v>773</v>
      </c>
      <c r="J160" s="148" t="s">
        <v>773</v>
      </c>
      <c r="K160" s="148" t="s">
        <v>773</v>
      </c>
      <c r="L160" s="148" t="s">
        <v>775</v>
      </c>
      <c r="M160" s="148" t="s">
        <v>773</v>
      </c>
      <c r="N160" s="148" t="s">
        <v>773</v>
      </c>
      <c r="O160" s="148" t="s">
        <v>773</v>
      </c>
      <c r="P160" s="149">
        <v>0</v>
      </c>
      <c r="Q160" s="149"/>
      <c r="R160"/>
    </row>
    <row r="161" spans="1:18" hidden="1" x14ac:dyDescent="0.25">
      <c r="A161" s="148" t="s">
        <v>1414</v>
      </c>
      <c r="B161" s="148" t="s">
        <v>1415</v>
      </c>
      <c r="C161" s="148" t="s">
        <v>787</v>
      </c>
      <c r="D161" s="150" t="str">
        <f t="shared" si="1"/>
        <v>Thứ SáU</v>
      </c>
      <c r="E161" s="148" t="s">
        <v>769</v>
      </c>
      <c r="F161" s="148" t="s">
        <v>770</v>
      </c>
      <c r="G161" s="153" t="s">
        <v>1419</v>
      </c>
      <c r="H161" s="148" t="s">
        <v>776</v>
      </c>
      <c r="I161" s="148" t="s">
        <v>773</v>
      </c>
      <c r="J161" s="148" t="s">
        <v>773</v>
      </c>
      <c r="K161" s="148" t="s">
        <v>773</v>
      </c>
      <c r="L161" s="148" t="s">
        <v>775</v>
      </c>
      <c r="M161" s="148" t="s">
        <v>773</v>
      </c>
      <c r="N161" s="148" t="s">
        <v>773</v>
      </c>
      <c r="O161" s="148" t="s">
        <v>773</v>
      </c>
      <c r="P161" s="149">
        <v>0</v>
      </c>
      <c r="Q161" s="149"/>
      <c r="R161"/>
    </row>
    <row r="162" spans="1:18" hidden="1" x14ac:dyDescent="0.25">
      <c r="A162" s="148" t="s">
        <v>1414</v>
      </c>
      <c r="B162" s="148" t="s">
        <v>1415</v>
      </c>
      <c r="C162" s="148" t="s">
        <v>791</v>
      </c>
      <c r="D162" s="150" t="str">
        <f t="shared" ref="D162:D225" si="2">+VLOOKUP(C162,C$3:D$33,2,0)</f>
        <v>Thứ BảY</v>
      </c>
      <c r="E162" s="148" t="s">
        <v>769</v>
      </c>
      <c r="F162" s="148" t="s">
        <v>770</v>
      </c>
      <c r="G162" s="153" t="s">
        <v>1420</v>
      </c>
      <c r="H162" s="148" t="s">
        <v>776</v>
      </c>
      <c r="I162" s="148" t="s">
        <v>773</v>
      </c>
      <c r="J162" s="148" t="s">
        <v>773</v>
      </c>
      <c r="K162" s="148" t="s">
        <v>773</v>
      </c>
      <c r="L162" s="148" t="s">
        <v>775</v>
      </c>
      <c r="M162" s="148" t="s">
        <v>773</v>
      </c>
      <c r="N162" s="148" t="s">
        <v>773</v>
      </c>
      <c r="O162" s="148" t="s">
        <v>773</v>
      </c>
      <c r="P162" s="149">
        <v>0</v>
      </c>
      <c r="Q162" s="149"/>
      <c r="R162"/>
    </row>
    <row r="163" spans="1:18" hidden="1" x14ac:dyDescent="0.25">
      <c r="A163" s="148" t="s">
        <v>1414</v>
      </c>
      <c r="B163" s="148" t="s">
        <v>1415</v>
      </c>
      <c r="C163" s="148" t="s">
        <v>792</v>
      </c>
      <c r="D163" s="150" t="str">
        <f t="shared" si="2"/>
        <v>Chủ NhậT</v>
      </c>
      <c r="E163" s="148" t="s">
        <v>769</v>
      </c>
      <c r="F163" s="148" t="s">
        <v>1767</v>
      </c>
      <c r="G163" s="153" t="s">
        <v>776</v>
      </c>
      <c r="H163" s="148" t="s">
        <v>776</v>
      </c>
      <c r="I163" s="148" t="s">
        <v>773</v>
      </c>
      <c r="J163" s="148" t="s">
        <v>773</v>
      </c>
      <c r="K163" s="148" t="s">
        <v>773</v>
      </c>
      <c r="L163" s="148" t="s">
        <v>775</v>
      </c>
      <c r="M163" s="148" t="s">
        <v>773</v>
      </c>
      <c r="N163" s="148" t="s">
        <v>773</v>
      </c>
      <c r="O163" s="148" t="s">
        <v>773</v>
      </c>
      <c r="P163" s="149">
        <v>0</v>
      </c>
      <c r="Q163" s="149"/>
      <c r="R163"/>
    </row>
    <row r="164" spans="1:18" hidden="1" x14ac:dyDescent="0.25">
      <c r="A164" s="148" t="s">
        <v>1414</v>
      </c>
      <c r="B164" s="148" t="s">
        <v>1415</v>
      </c>
      <c r="C164" s="148" t="s">
        <v>793</v>
      </c>
      <c r="D164" s="150" t="str">
        <f t="shared" si="2"/>
        <v>Thứ Hai</v>
      </c>
      <c r="E164" s="148" t="s">
        <v>769</v>
      </c>
      <c r="F164" s="148" t="s">
        <v>770</v>
      </c>
      <c r="G164" s="153" t="s">
        <v>901</v>
      </c>
      <c r="H164" s="148" t="s">
        <v>776</v>
      </c>
      <c r="I164" s="148" t="s">
        <v>773</v>
      </c>
      <c r="J164" s="148" t="s">
        <v>773</v>
      </c>
      <c r="K164" s="148" t="s">
        <v>773</v>
      </c>
      <c r="L164" s="148" t="s">
        <v>775</v>
      </c>
      <c r="M164" s="148" t="s">
        <v>773</v>
      </c>
      <c r="N164" s="148" t="s">
        <v>773</v>
      </c>
      <c r="O164" s="148" t="s">
        <v>773</v>
      </c>
      <c r="P164" s="149">
        <v>0</v>
      </c>
      <c r="Q164" s="149"/>
      <c r="R164"/>
    </row>
    <row r="165" spans="1:18" hidden="1" x14ac:dyDescent="0.25">
      <c r="A165" s="148" t="s">
        <v>1414</v>
      </c>
      <c r="B165" s="148" t="s">
        <v>1415</v>
      </c>
      <c r="C165" s="148" t="s">
        <v>797</v>
      </c>
      <c r="D165" s="150" t="str">
        <f t="shared" si="2"/>
        <v>Thứ Ba</v>
      </c>
      <c r="E165" s="148" t="s">
        <v>769</v>
      </c>
      <c r="F165" s="148" t="s">
        <v>770</v>
      </c>
      <c r="G165" s="153" t="s">
        <v>1421</v>
      </c>
      <c r="H165" s="148" t="s">
        <v>776</v>
      </c>
      <c r="I165" s="148" t="s">
        <v>773</v>
      </c>
      <c r="J165" s="148" t="s">
        <v>773</v>
      </c>
      <c r="K165" s="148" t="s">
        <v>773</v>
      </c>
      <c r="L165" s="148" t="s">
        <v>775</v>
      </c>
      <c r="M165" s="148" t="s">
        <v>773</v>
      </c>
      <c r="N165" s="148" t="s">
        <v>773</v>
      </c>
      <c r="O165" s="148" t="s">
        <v>773</v>
      </c>
      <c r="P165" s="149">
        <v>0</v>
      </c>
      <c r="Q165" s="149"/>
      <c r="R165"/>
    </row>
    <row r="166" spans="1:18" hidden="1" x14ac:dyDescent="0.25">
      <c r="A166" s="148" t="s">
        <v>1414</v>
      </c>
      <c r="B166" s="148" t="s">
        <v>1415</v>
      </c>
      <c r="C166" s="148" t="s">
        <v>801</v>
      </c>
      <c r="D166" s="150" t="str">
        <f t="shared" si="2"/>
        <v>Thứ Tư</v>
      </c>
      <c r="E166" s="148" t="s">
        <v>769</v>
      </c>
      <c r="F166" s="148" t="s">
        <v>770</v>
      </c>
      <c r="G166" s="153" t="s">
        <v>1422</v>
      </c>
      <c r="H166" s="148" t="s">
        <v>776</v>
      </c>
      <c r="I166" s="148" t="s">
        <v>773</v>
      </c>
      <c r="J166" s="148" t="s">
        <v>773</v>
      </c>
      <c r="K166" s="148" t="s">
        <v>773</v>
      </c>
      <c r="L166" s="148" t="s">
        <v>775</v>
      </c>
      <c r="M166" s="148" t="s">
        <v>773</v>
      </c>
      <c r="N166" s="148" t="s">
        <v>773</v>
      </c>
      <c r="O166" s="148" t="s">
        <v>773</v>
      </c>
      <c r="P166" s="149">
        <v>0</v>
      </c>
      <c r="Q166" s="149"/>
      <c r="R166"/>
    </row>
    <row r="167" spans="1:18" hidden="1" x14ac:dyDescent="0.25">
      <c r="A167" s="148" t="s">
        <v>1414</v>
      </c>
      <c r="B167" s="148" t="s">
        <v>1415</v>
      </c>
      <c r="C167" s="148" t="s">
        <v>805</v>
      </c>
      <c r="D167" s="150" t="str">
        <f t="shared" si="2"/>
        <v>Thứ Năm</v>
      </c>
      <c r="E167" s="148" t="s">
        <v>769</v>
      </c>
      <c r="F167" s="148" t="s">
        <v>770</v>
      </c>
      <c r="G167" s="153" t="s">
        <v>1423</v>
      </c>
      <c r="H167" s="148" t="s">
        <v>776</v>
      </c>
      <c r="I167" s="148" t="s">
        <v>773</v>
      </c>
      <c r="J167" s="148" t="s">
        <v>773</v>
      </c>
      <c r="K167" s="148" t="s">
        <v>773</v>
      </c>
      <c r="L167" s="148" t="s">
        <v>775</v>
      </c>
      <c r="M167" s="148" t="s">
        <v>773</v>
      </c>
      <c r="N167" s="148" t="s">
        <v>773</v>
      </c>
      <c r="O167" s="148" t="s">
        <v>773</v>
      </c>
      <c r="P167" s="149">
        <v>0</v>
      </c>
      <c r="Q167" s="149"/>
      <c r="R167"/>
    </row>
    <row r="168" spans="1:18" hidden="1" x14ac:dyDescent="0.25">
      <c r="A168" s="148" t="s">
        <v>1414</v>
      </c>
      <c r="B168" s="148" t="s">
        <v>1415</v>
      </c>
      <c r="C168" s="148" t="s">
        <v>809</v>
      </c>
      <c r="D168" s="150" t="str">
        <f t="shared" si="2"/>
        <v>Thứ SáU</v>
      </c>
      <c r="E168" s="148" t="s">
        <v>769</v>
      </c>
      <c r="F168" s="148" t="s">
        <v>770</v>
      </c>
      <c r="G168" s="153" t="s">
        <v>1424</v>
      </c>
      <c r="H168" s="148" t="s">
        <v>776</v>
      </c>
      <c r="I168" s="148" t="s">
        <v>773</v>
      </c>
      <c r="J168" s="148" t="s">
        <v>773</v>
      </c>
      <c r="K168" s="148" t="s">
        <v>781</v>
      </c>
      <c r="L168" s="148" t="s">
        <v>1425</v>
      </c>
      <c r="M168" s="148" t="s">
        <v>781</v>
      </c>
      <c r="N168" s="148" t="s">
        <v>773</v>
      </c>
      <c r="O168" s="148" t="s">
        <v>773</v>
      </c>
      <c r="P168" s="149">
        <v>0</v>
      </c>
      <c r="Q168" s="149"/>
      <c r="R168"/>
    </row>
    <row r="169" spans="1:18" hidden="1" x14ac:dyDescent="0.25">
      <c r="A169" s="148" t="s">
        <v>1414</v>
      </c>
      <c r="B169" s="148" t="s">
        <v>1415</v>
      </c>
      <c r="C169" s="148" t="s">
        <v>813</v>
      </c>
      <c r="D169" s="150" t="str">
        <f t="shared" si="2"/>
        <v>Thứ BảY</v>
      </c>
      <c r="E169" s="148" t="s">
        <v>769</v>
      </c>
      <c r="F169" s="148" t="s">
        <v>770</v>
      </c>
      <c r="G169" s="153" t="s">
        <v>1426</v>
      </c>
      <c r="H169" s="148" t="s">
        <v>776</v>
      </c>
      <c r="I169" s="148" t="s">
        <v>773</v>
      </c>
      <c r="J169" s="148" t="s">
        <v>773</v>
      </c>
      <c r="K169" s="148" t="s">
        <v>773</v>
      </c>
      <c r="L169" s="148" t="s">
        <v>775</v>
      </c>
      <c r="M169" s="148" t="s">
        <v>773</v>
      </c>
      <c r="N169" s="148" t="s">
        <v>773</v>
      </c>
      <c r="O169" s="148" t="s">
        <v>773</v>
      </c>
      <c r="P169" s="149">
        <v>0</v>
      </c>
      <c r="Q169" s="149"/>
      <c r="R169"/>
    </row>
    <row r="170" spans="1:18" hidden="1" x14ac:dyDescent="0.25">
      <c r="A170" s="148" t="s">
        <v>1414</v>
      </c>
      <c r="B170" s="148" t="s">
        <v>1415</v>
      </c>
      <c r="C170" s="148" t="s">
        <v>818</v>
      </c>
      <c r="D170" s="150" t="str">
        <f t="shared" si="2"/>
        <v>Chủ NhậT</v>
      </c>
      <c r="E170" s="148" t="s">
        <v>769</v>
      </c>
      <c r="F170" s="148" t="s">
        <v>1767</v>
      </c>
      <c r="G170" s="153" t="s">
        <v>776</v>
      </c>
      <c r="H170" s="148" t="s">
        <v>776</v>
      </c>
      <c r="I170" s="148" t="s">
        <v>773</v>
      </c>
      <c r="J170" s="148" t="s">
        <v>773</v>
      </c>
      <c r="K170" s="148" t="s">
        <v>773</v>
      </c>
      <c r="L170" s="148" t="s">
        <v>775</v>
      </c>
      <c r="M170" s="148" t="s">
        <v>773</v>
      </c>
      <c r="N170" s="148" t="s">
        <v>773</v>
      </c>
      <c r="O170" s="148" t="s">
        <v>773</v>
      </c>
      <c r="P170" s="149">
        <v>0</v>
      </c>
      <c r="Q170" s="149"/>
      <c r="R170"/>
    </row>
    <row r="171" spans="1:18" hidden="1" x14ac:dyDescent="0.25">
      <c r="A171" s="148" t="s">
        <v>1414</v>
      </c>
      <c r="B171" s="148" t="s">
        <v>1415</v>
      </c>
      <c r="C171" s="148" t="s">
        <v>819</v>
      </c>
      <c r="D171" s="150" t="str">
        <f t="shared" si="2"/>
        <v>Thứ Hai</v>
      </c>
      <c r="E171" s="148" t="s">
        <v>769</v>
      </c>
      <c r="F171" s="148" t="s">
        <v>770</v>
      </c>
      <c r="G171" s="153" t="s">
        <v>1427</v>
      </c>
      <c r="H171" s="148" t="s">
        <v>776</v>
      </c>
      <c r="I171" s="148" t="s">
        <v>773</v>
      </c>
      <c r="J171" s="148" t="s">
        <v>773</v>
      </c>
      <c r="K171" s="148" t="s">
        <v>773</v>
      </c>
      <c r="L171" s="148" t="s">
        <v>775</v>
      </c>
      <c r="M171" s="148" t="s">
        <v>773</v>
      </c>
      <c r="N171" s="148" t="s">
        <v>773</v>
      </c>
      <c r="O171" s="148" t="s">
        <v>773</v>
      </c>
      <c r="P171" s="149">
        <v>0</v>
      </c>
      <c r="Q171" s="149"/>
      <c r="R171"/>
    </row>
    <row r="172" spans="1:18" hidden="1" x14ac:dyDescent="0.25">
      <c r="A172" s="148" t="s">
        <v>1414</v>
      </c>
      <c r="B172" s="148" t="s">
        <v>1415</v>
      </c>
      <c r="C172" s="148" t="s">
        <v>823</v>
      </c>
      <c r="D172" s="150" t="str">
        <f t="shared" si="2"/>
        <v>Thứ Ba</v>
      </c>
      <c r="E172" s="148" t="s">
        <v>769</v>
      </c>
      <c r="F172" s="148" t="s">
        <v>770</v>
      </c>
      <c r="G172" s="153" t="s">
        <v>1428</v>
      </c>
      <c r="H172" s="148" t="s">
        <v>776</v>
      </c>
      <c r="I172" s="148" t="s">
        <v>773</v>
      </c>
      <c r="J172" s="148" t="s">
        <v>773</v>
      </c>
      <c r="K172" s="148" t="s">
        <v>773</v>
      </c>
      <c r="L172" s="148" t="s">
        <v>775</v>
      </c>
      <c r="M172" s="148" t="s">
        <v>773</v>
      </c>
      <c r="N172" s="148" t="s">
        <v>773</v>
      </c>
      <c r="O172" s="148" t="s">
        <v>773</v>
      </c>
      <c r="P172" s="149">
        <v>0</v>
      </c>
      <c r="Q172" s="149"/>
      <c r="R172"/>
    </row>
    <row r="173" spans="1:18" hidden="1" x14ac:dyDescent="0.25">
      <c r="A173" s="148" t="s">
        <v>1414</v>
      </c>
      <c r="B173" s="148" t="s">
        <v>1415</v>
      </c>
      <c r="C173" s="148" t="s">
        <v>827</v>
      </c>
      <c r="D173" s="150" t="str">
        <f t="shared" si="2"/>
        <v>Thứ Tư</v>
      </c>
      <c r="E173" s="148" t="s">
        <v>769</v>
      </c>
      <c r="F173" s="148" t="s">
        <v>770</v>
      </c>
      <c r="G173" s="153" t="s">
        <v>1429</v>
      </c>
      <c r="H173" s="148" t="s">
        <v>776</v>
      </c>
      <c r="I173" s="148" t="s">
        <v>773</v>
      </c>
      <c r="J173" s="148" t="s">
        <v>773</v>
      </c>
      <c r="K173" s="148" t="s">
        <v>773</v>
      </c>
      <c r="L173" s="148" t="s">
        <v>775</v>
      </c>
      <c r="M173" s="148" t="s">
        <v>773</v>
      </c>
      <c r="N173" s="148" t="s">
        <v>773</v>
      </c>
      <c r="O173" s="148" t="s">
        <v>773</v>
      </c>
      <c r="P173" s="149">
        <v>0</v>
      </c>
      <c r="Q173" s="149"/>
      <c r="R173"/>
    </row>
    <row r="174" spans="1:18" hidden="1" x14ac:dyDescent="0.25">
      <c r="A174" s="148" t="s">
        <v>1414</v>
      </c>
      <c r="B174" s="148" t="s">
        <v>1415</v>
      </c>
      <c r="C174" s="148" t="s">
        <v>829</v>
      </c>
      <c r="D174" s="150" t="str">
        <f t="shared" si="2"/>
        <v>Thứ Năm</v>
      </c>
      <c r="E174" s="148" t="s">
        <v>769</v>
      </c>
      <c r="F174" s="148" t="s">
        <v>770</v>
      </c>
      <c r="G174" s="153" t="s">
        <v>1430</v>
      </c>
      <c r="H174" s="148" t="s">
        <v>776</v>
      </c>
      <c r="I174" s="148" t="s">
        <v>773</v>
      </c>
      <c r="J174" s="148" t="s">
        <v>773</v>
      </c>
      <c r="K174" s="148" t="s">
        <v>773</v>
      </c>
      <c r="L174" s="148" t="s">
        <v>775</v>
      </c>
      <c r="M174" s="148" t="s">
        <v>773</v>
      </c>
      <c r="N174" s="148" t="s">
        <v>773</v>
      </c>
      <c r="O174" s="148" t="s">
        <v>773</v>
      </c>
      <c r="P174" s="149">
        <v>0</v>
      </c>
      <c r="Q174" s="149"/>
      <c r="R174"/>
    </row>
    <row r="175" spans="1:18" hidden="1" x14ac:dyDescent="0.25">
      <c r="A175" s="148" t="s">
        <v>1414</v>
      </c>
      <c r="B175" s="148" t="s">
        <v>1415</v>
      </c>
      <c r="C175" s="148" t="s">
        <v>833</v>
      </c>
      <c r="D175" s="150" t="str">
        <f t="shared" si="2"/>
        <v>Thứ SáU</v>
      </c>
      <c r="E175" s="148" t="s">
        <v>769</v>
      </c>
      <c r="F175" s="148" t="s">
        <v>770</v>
      </c>
      <c r="G175" s="153" t="s">
        <v>1431</v>
      </c>
      <c r="H175" s="148" t="s">
        <v>776</v>
      </c>
      <c r="I175" s="148" t="s">
        <v>773</v>
      </c>
      <c r="J175" s="148" t="s">
        <v>773</v>
      </c>
      <c r="K175" s="148" t="s">
        <v>773</v>
      </c>
      <c r="L175" s="148" t="s">
        <v>775</v>
      </c>
      <c r="M175" s="148" t="s">
        <v>773</v>
      </c>
      <c r="N175" s="148" t="s">
        <v>773</v>
      </c>
      <c r="O175" s="148" t="s">
        <v>773</v>
      </c>
      <c r="P175" s="149">
        <v>0</v>
      </c>
      <c r="Q175" s="149"/>
      <c r="R175"/>
    </row>
    <row r="176" spans="1:18" hidden="1" x14ac:dyDescent="0.25">
      <c r="A176" s="148" t="s">
        <v>1414</v>
      </c>
      <c r="B176" s="148" t="s">
        <v>1415</v>
      </c>
      <c r="C176" s="148" t="s">
        <v>837</v>
      </c>
      <c r="D176" s="150" t="str">
        <f t="shared" si="2"/>
        <v>Thứ BảY</v>
      </c>
      <c r="E176" s="148" t="s">
        <v>769</v>
      </c>
      <c r="F176" s="148" t="s">
        <v>770</v>
      </c>
      <c r="G176" s="153" t="s">
        <v>1432</v>
      </c>
      <c r="H176" s="148" t="s">
        <v>776</v>
      </c>
      <c r="I176" s="148" t="s">
        <v>773</v>
      </c>
      <c r="J176" s="148" t="s">
        <v>773</v>
      </c>
      <c r="K176" s="148" t="s">
        <v>773</v>
      </c>
      <c r="L176" s="148" t="s">
        <v>775</v>
      </c>
      <c r="M176" s="148" t="s">
        <v>773</v>
      </c>
      <c r="N176" s="148" t="s">
        <v>773</v>
      </c>
      <c r="O176" s="148" t="s">
        <v>773</v>
      </c>
      <c r="P176" s="149">
        <v>0</v>
      </c>
      <c r="Q176" s="149"/>
      <c r="R176"/>
    </row>
    <row r="177" spans="1:18" hidden="1" x14ac:dyDescent="0.25">
      <c r="A177" s="148" t="s">
        <v>1414</v>
      </c>
      <c r="B177" s="148" t="s">
        <v>1415</v>
      </c>
      <c r="C177" s="148" t="s">
        <v>841</v>
      </c>
      <c r="D177" s="150" t="str">
        <f t="shared" si="2"/>
        <v>Chủ NhậT</v>
      </c>
      <c r="E177" s="148" t="s">
        <v>769</v>
      </c>
      <c r="F177" s="148" t="s">
        <v>1767</v>
      </c>
      <c r="G177" s="153" t="s">
        <v>776</v>
      </c>
      <c r="H177" s="148" t="s">
        <v>776</v>
      </c>
      <c r="I177" s="148" t="s">
        <v>773</v>
      </c>
      <c r="J177" s="148" t="s">
        <v>773</v>
      </c>
      <c r="K177" s="148" t="s">
        <v>773</v>
      </c>
      <c r="L177" s="148" t="s">
        <v>775</v>
      </c>
      <c r="M177" s="148" t="s">
        <v>773</v>
      </c>
      <c r="N177" s="148" t="s">
        <v>773</v>
      </c>
      <c r="O177" s="148" t="s">
        <v>773</v>
      </c>
      <c r="P177" s="149">
        <v>0</v>
      </c>
      <c r="Q177" s="149"/>
      <c r="R177"/>
    </row>
    <row r="178" spans="1:18" hidden="1" x14ac:dyDescent="0.25">
      <c r="A178" s="148" t="s">
        <v>1414</v>
      </c>
      <c r="B178" s="148" t="s">
        <v>1415</v>
      </c>
      <c r="C178" s="148" t="s">
        <v>842</v>
      </c>
      <c r="D178" s="150" t="str">
        <f t="shared" si="2"/>
        <v>Thứ Hai</v>
      </c>
      <c r="E178" s="148" t="s">
        <v>769</v>
      </c>
      <c r="F178" s="148" t="s">
        <v>770</v>
      </c>
      <c r="G178" s="153" t="s">
        <v>1433</v>
      </c>
      <c r="H178" s="148" t="s">
        <v>776</v>
      </c>
      <c r="I178" s="148" t="s">
        <v>773</v>
      </c>
      <c r="J178" s="148" t="s">
        <v>773</v>
      </c>
      <c r="K178" s="148" t="s">
        <v>773</v>
      </c>
      <c r="L178" s="148" t="s">
        <v>775</v>
      </c>
      <c r="M178" s="148" t="s">
        <v>773</v>
      </c>
      <c r="N178" s="148" t="s">
        <v>773</v>
      </c>
      <c r="O178" s="148" t="s">
        <v>773</v>
      </c>
      <c r="P178" s="149">
        <v>0</v>
      </c>
      <c r="Q178" s="149"/>
      <c r="R178"/>
    </row>
    <row r="179" spans="1:18" hidden="1" x14ac:dyDescent="0.25">
      <c r="A179" s="148" t="s">
        <v>1414</v>
      </c>
      <c r="B179" s="148" t="s">
        <v>1415</v>
      </c>
      <c r="C179" s="148" t="s">
        <v>845</v>
      </c>
      <c r="D179" s="150" t="str">
        <f t="shared" si="2"/>
        <v>Thứ Ba</v>
      </c>
      <c r="E179" s="148" t="s">
        <v>769</v>
      </c>
      <c r="F179" s="148" t="s">
        <v>770</v>
      </c>
      <c r="G179" s="153" t="s">
        <v>1434</v>
      </c>
      <c r="H179" s="148" t="s">
        <v>776</v>
      </c>
      <c r="I179" s="148" t="s">
        <v>773</v>
      </c>
      <c r="J179" s="148" t="s">
        <v>773</v>
      </c>
      <c r="K179" s="148" t="s">
        <v>773</v>
      </c>
      <c r="L179" s="148" t="s">
        <v>775</v>
      </c>
      <c r="M179" s="148" t="s">
        <v>773</v>
      </c>
      <c r="N179" s="148" t="s">
        <v>773</v>
      </c>
      <c r="O179" s="148" t="s">
        <v>773</v>
      </c>
      <c r="P179" s="149">
        <v>0</v>
      </c>
      <c r="Q179" s="149"/>
      <c r="R179"/>
    </row>
    <row r="180" spans="1:18" hidden="1" x14ac:dyDescent="0.25">
      <c r="A180" s="148" t="s">
        <v>1414</v>
      </c>
      <c r="B180" s="148" t="s">
        <v>1415</v>
      </c>
      <c r="C180" s="148" t="s">
        <v>849</v>
      </c>
      <c r="D180" s="150" t="str">
        <f t="shared" si="2"/>
        <v>Thứ Tư</v>
      </c>
      <c r="E180" s="148" t="s">
        <v>769</v>
      </c>
      <c r="F180" s="148" t="s">
        <v>770</v>
      </c>
      <c r="G180" s="153" t="s">
        <v>1435</v>
      </c>
      <c r="H180" s="148" t="s">
        <v>776</v>
      </c>
      <c r="I180" s="148" t="s">
        <v>773</v>
      </c>
      <c r="J180" s="148" t="s">
        <v>773</v>
      </c>
      <c r="K180" s="148" t="s">
        <v>773</v>
      </c>
      <c r="L180" s="148" t="s">
        <v>775</v>
      </c>
      <c r="M180" s="148" t="s">
        <v>773</v>
      </c>
      <c r="N180" s="148" t="s">
        <v>773</v>
      </c>
      <c r="O180" s="148" t="s">
        <v>773</v>
      </c>
      <c r="P180" s="149">
        <v>0</v>
      </c>
      <c r="Q180" s="149"/>
      <c r="R180"/>
    </row>
    <row r="181" spans="1:18" hidden="1" x14ac:dyDescent="0.25">
      <c r="A181" s="148" t="s">
        <v>1414</v>
      </c>
      <c r="B181" s="148" t="s">
        <v>1415</v>
      </c>
      <c r="C181" s="148" t="s">
        <v>853</v>
      </c>
      <c r="D181" s="150" t="str">
        <f t="shared" si="2"/>
        <v>Thứ Năm</v>
      </c>
      <c r="E181" s="148" t="s">
        <v>769</v>
      </c>
      <c r="F181" s="148" t="s">
        <v>770</v>
      </c>
      <c r="G181" s="153" t="s">
        <v>1436</v>
      </c>
      <c r="H181" s="148" t="s">
        <v>776</v>
      </c>
      <c r="I181" s="148" t="s">
        <v>773</v>
      </c>
      <c r="J181" s="148" t="s">
        <v>773</v>
      </c>
      <c r="K181" s="148" t="s">
        <v>773</v>
      </c>
      <c r="L181" s="148" t="s">
        <v>775</v>
      </c>
      <c r="M181" s="148" t="s">
        <v>773</v>
      </c>
      <c r="N181" s="148" t="s">
        <v>773</v>
      </c>
      <c r="O181" s="148" t="s">
        <v>773</v>
      </c>
      <c r="P181" s="149">
        <v>0</v>
      </c>
      <c r="Q181" s="149"/>
      <c r="R181"/>
    </row>
    <row r="182" spans="1:18" hidden="1" x14ac:dyDescent="0.25">
      <c r="A182" s="148" t="s">
        <v>1414</v>
      </c>
      <c r="B182" s="148" t="s">
        <v>1415</v>
      </c>
      <c r="C182" s="148" t="s">
        <v>858</v>
      </c>
      <c r="D182" s="150" t="str">
        <f t="shared" si="2"/>
        <v>Thứ SáU</v>
      </c>
      <c r="E182" s="148" t="s">
        <v>769</v>
      </c>
      <c r="F182" s="148" t="s">
        <v>770</v>
      </c>
      <c r="G182" s="153" t="s">
        <v>1437</v>
      </c>
      <c r="H182" s="148" t="s">
        <v>776</v>
      </c>
      <c r="I182" s="148" t="s">
        <v>773</v>
      </c>
      <c r="J182" s="148" t="s">
        <v>773</v>
      </c>
      <c r="K182" s="148" t="s">
        <v>773</v>
      </c>
      <c r="L182" s="148" t="s">
        <v>775</v>
      </c>
      <c r="M182" s="148" t="s">
        <v>773</v>
      </c>
      <c r="N182" s="148" t="s">
        <v>773</v>
      </c>
      <c r="O182" s="148" t="s">
        <v>773</v>
      </c>
      <c r="P182" s="149">
        <v>0</v>
      </c>
      <c r="Q182" s="149"/>
      <c r="R182"/>
    </row>
    <row r="183" spans="1:18" hidden="1" x14ac:dyDescent="0.25">
      <c r="A183" s="148" t="s">
        <v>1414</v>
      </c>
      <c r="B183" s="148" t="s">
        <v>1415</v>
      </c>
      <c r="C183" s="148" t="s">
        <v>862</v>
      </c>
      <c r="D183" s="150" t="str">
        <f t="shared" si="2"/>
        <v>Thứ BảY</v>
      </c>
      <c r="E183" s="148" t="s">
        <v>769</v>
      </c>
      <c r="F183" s="148" t="s">
        <v>770</v>
      </c>
      <c r="G183" s="153" t="s">
        <v>1438</v>
      </c>
      <c r="H183" s="148" t="s">
        <v>776</v>
      </c>
      <c r="I183" s="148" t="s">
        <v>773</v>
      </c>
      <c r="J183" s="148" t="s">
        <v>773</v>
      </c>
      <c r="K183" s="148" t="s">
        <v>773</v>
      </c>
      <c r="L183" s="148" t="s">
        <v>775</v>
      </c>
      <c r="M183" s="148" t="s">
        <v>773</v>
      </c>
      <c r="N183" s="148" t="s">
        <v>773</v>
      </c>
      <c r="O183" s="148" t="s">
        <v>773</v>
      </c>
      <c r="P183" s="149">
        <v>0</v>
      </c>
      <c r="Q183" s="149"/>
      <c r="R183"/>
    </row>
    <row r="184" spans="1:18" hidden="1" x14ac:dyDescent="0.25">
      <c r="A184" s="148" t="s">
        <v>1414</v>
      </c>
      <c r="B184" s="148" t="s">
        <v>1415</v>
      </c>
      <c r="C184" s="148" t="s">
        <v>866</v>
      </c>
      <c r="D184" s="150" t="str">
        <f t="shared" si="2"/>
        <v>Chủ NhậT</v>
      </c>
      <c r="E184" s="148" t="s">
        <v>769</v>
      </c>
      <c r="F184" s="148" t="s">
        <v>1767</v>
      </c>
      <c r="G184" s="153" t="s">
        <v>776</v>
      </c>
      <c r="H184" s="148" t="s">
        <v>776</v>
      </c>
      <c r="I184" s="148" t="s">
        <v>773</v>
      </c>
      <c r="J184" s="148" t="s">
        <v>773</v>
      </c>
      <c r="K184" s="148" t="s">
        <v>773</v>
      </c>
      <c r="L184" s="148" t="s">
        <v>775</v>
      </c>
      <c r="M184" s="148" t="s">
        <v>773</v>
      </c>
      <c r="N184" s="148" t="s">
        <v>773</v>
      </c>
      <c r="O184" s="148" t="s">
        <v>773</v>
      </c>
      <c r="P184" s="149">
        <v>0</v>
      </c>
      <c r="Q184" s="149"/>
      <c r="R184"/>
    </row>
    <row r="185" spans="1:18" hidden="1" x14ac:dyDescent="0.25">
      <c r="A185" s="148" t="s">
        <v>1414</v>
      </c>
      <c r="B185" s="148" t="s">
        <v>1415</v>
      </c>
      <c r="C185" s="148" t="s">
        <v>867</v>
      </c>
      <c r="D185" s="150" t="str">
        <f t="shared" si="2"/>
        <v>Thứ Hai</v>
      </c>
      <c r="E185" s="148" t="s">
        <v>769</v>
      </c>
      <c r="F185" s="148" t="s">
        <v>770</v>
      </c>
      <c r="G185" s="153" t="s">
        <v>1439</v>
      </c>
      <c r="H185" s="148" t="s">
        <v>776</v>
      </c>
      <c r="I185" s="148" t="s">
        <v>773</v>
      </c>
      <c r="J185" s="148" t="s">
        <v>773</v>
      </c>
      <c r="K185" s="148" t="s">
        <v>773</v>
      </c>
      <c r="L185" s="148" t="s">
        <v>775</v>
      </c>
      <c r="M185" s="148" t="s">
        <v>773</v>
      </c>
      <c r="N185" s="148" t="s">
        <v>773</v>
      </c>
      <c r="O185" s="148" t="s">
        <v>773</v>
      </c>
      <c r="P185" s="149">
        <v>0</v>
      </c>
      <c r="Q185" s="149"/>
      <c r="R185"/>
    </row>
    <row r="186" spans="1:18" hidden="1" x14ac:dyDescent="0.25">
      <c r="A186" s="148" t="s">
        <v>1414</v>
      </c>
      <c r="B186" s="148" t="s">
        <v>1415</v>
      </c>
      <c r="C186" s="148" t="s">
        <v>870</v>
      </c>
      <c r="D186" s="150" t="str">
        <f t="shared" si="2"/>
        <v>Thứ Ba</v>
      </c>
      <c r="E186" s="148" t="s">
        <v>769</v>
      </c>
      <c r="F186" s="148" t="s">
        <v>770</v>
      </c>
      <c r="G186" s="153" t="s">
        <v>1440</v>
      </c>
      <c r="H186" s="148" t="s">
        <v>776</v>
      </c>
      <c r="I186" s="148" t="s">
        <v>773</v>
      </c>
      <c r="J186" s="148" t="s">
        <v>773</v>
      </c>
      <c r="K186" s="148" t="s">
        <v>773</v>
      </c>
      <c r="L186" s="148" t="s">
        <v>775</v>
      </c>
      <c r="M186" s="148" t="s">
        <v>773</v>
      </c>
      <c r="N186" s="148" t="s">
        <v>773</v>
      </c>
      <c r="O186" s="148" t="s">
        <v>773</v>
      </c>
      <c r="P186" s="149">
        <v>0</v>
      </c>
      <c r="Q186" s="149"/>
      <c r="R186"/>
    </row>
    <row r="187" spans="1:18" hidden="1" x14ac:dyDescent="0.25">
      <c r="A187" s="148" t="s">
        <v>1414</v>
      </c>
      <c r="B187" s="148" t="s">
        <v>1415</v>
      </c>
      <c r="C187" s="148" t="s">
        <v>874</v>
      </c>
      <c r="D187" s="150" t="str">
        <f t="shared" si="2"/>
        <v>Thứ Tư</v>
      </c>
      <c r="E187" s="148" t="s">
        <v>769</v>
      </c>
      <c r="F187" s="148" t="s">
        <v>770</v>
      </c>
      <c r="G187" s="153" t="s">
        <v>1441</v>
      </c>
      <c r="H187" s="148" t="s">
        <v>776</v>
      </c>
      <c r="I187" s="148" t="s">
        <v>773</v>
      </c>
      <c r="J187" s="148" t="s">
        <v>773</v>
      </c>
      <c r="K187" s="148" t="s">
        <v>773</v>
      </c>
      <c r="L187" s="148" t="s">
        <v>775</v>
      </c>
      <c r="M187" s="148" t="s">
        <v>773</v>
      </c>
      <c r="N187" s="148" t="s">
        <v>773</v>
      </c>
      <c r="O187" s="148" t="s">
        <v>773</v>
      </c>
      <c r="P187" s="149">
        <v>0</v>
      </c>
      <c r="Q187" s="149"/>
      <c r="R187"/>
    </row>
    <row r="188" spans="1:18" hidden="1" x14ac:dyDescent="0.25">
      <c r="A188" s="148" t="s">
        <v>1414</v>
      </c>
      <c r="B188" s="148" t="s">
        <v>1415</v>
      </c>
      <c r="C188" s="148" t="s">
        <v>878</v>
      </c>
      <c r="D188" s="150" t="str">
        <f t="shared" si="2"/>
        <v>Thứ Năm</v>
      </c>
      <c r="E188" s="148" t="s">
        <v>769</v>
      </c>
      <c r="F188" s="148" t="s">
        <v>770</v>
      </c>
      <c r="G188" s="153" t="s">
        <v>1442</v>
      </c>
      <c r="H188" s="148" t="s">
        <v>776</v>
      </c>
      <c r="I188" s="148" t="s">
        <v>773</v>
      </c>
      <c r="J188" s="148" t="s">
        <v>773</v>
      </c>
      <c r="K188" s="148" t="s">
        <v>773</v>
      </c>
      <c r="L188" s="148" t="s">
        <v>775</v>
      </c>
      <c r="M188" s="148" t="s">
        <v>773</v>
      </c>
      <c r="N188" s="148" t="s">
        <v>773</v>
      </c>
      <c r="O188" s="148" t="s">
        <v>773</v>
      </c>
      <c r="P188" s="149">
        <v>0</v>
      </c>
      <c r="Q188" s="149"/>
      <c r="R188"/>
    </row>
    <row r="189" spans="1:18" hidden="1" x14ac:dyDescent="0.25">
      <c r="A189" s="153" t="s">
        <v>1443</v>
      </c>
      <c r="B189" s="153" t="s">
        <v>1444</v>
      </c>
      <c r="C189" s="153" t="s">
        <v>768</v>
      </c>
      <c r="D189" s="154" t="str">
        <f t="shared" si="2"/>
        <v>Thứ ba</v>
      </c>
      <c r="E189" s="153" t="s">
        <v>769</v>
      </c>
      <c r="F189" s="153" t="s">
        <v>1789</v>
      </c>
      <c r="G189" s="153" t="s">
        <v>776</v>
      </c>
      <c r="H189" s="153" t="s">
        <v>776</v>
      </c>
      <c r="I189" s="153" t="s">
        <v>773</v>
      </c>
      <c r="J189" s="153" t="s">
        <v>773</v>
      </c>
      <c r="K189" s="153" t="s">
        <v>773</v>
      </c>
      <c r="L189" s="153" t="s">
        <v>775</v>
      </c>
      <c r="M189" s="153" t="s">
        <v>773</v>
      </c>
      <c r="N189" s="153" t="s">
        <v>773</v>
      </c>
      <c r="O189" s="153" t="s">
        <v>773</v>
      </c>
      <c r="P189" s="149">
        <v>0</v>
      </c>
      <c r="Q189" s="153" t="s">
        <v>1789</v>
      </c>
      <c r="R189"/>
    </row>
    <row r="190" spans="1:18" hidden="1" x14ac:dyDescent="0.25">
      <c r="A190" s="148" t="s">
        <v>1443</v>
      </c>
      <c r="B190" s="148" t="s">
        <v>1444</v>
      </c>
      <c r="C190" s="148" t="s">
        <v>777</v>
      </c>
      <c r="D190" s="150" t="str">
        <f t="shared" si="2"/>
        <v>Thứ Tư</v>
      </c>
      <c r="E190" s="148" t="s">
        <v>769</v>
      </c>
      <c r="F190" s="148" t="s">
        <v>770</v>
      </c>
      <c r="G190" s="153" t="s">
        <v>1201</v>
      </c>
      <c r="H190" s="148" t="s">
        <v>776</v>
      </c>
      <c r="I190" s="148" t="s">
        <v>773</v>
      </c>
      <c r="J190" s="148" t="s">
        <v>773</v>
      </c>
      <c r="K190" s="148" t="s">
        <v>773</v>
      </c>
      <c r="L190" s="148" t="s">
        <v>775</v>
      </c>
      <c r="M190" s="148" t="s">
        <v>773</v>
      </c>
      <c r="N190" s="148" t="s">
        <v>773</v>
      </c>
      <c r="O190" s="148" t="s">
        <v>773</v>
      </c>
      <c r="P190" s="149">
        <v>0</v>
      </c>
      <c r="Q190" s="149"/>
      <c r="R190"/>
    </row>
    <row r="191" spans="1:18" hidden="1" x14ac:dyDescent="0.25">
      <c r="A191" s="148" t="s">
        <v>1443</v>
      </c>
      <c r="B191" s="148" t="s">
        <v>1444</v>
      </c>
      <c r="C191" s="148" t="s">
        <v>782</v>
      </c>
      <c r="D191" s="150" t="str">
        <f t="shared" si="2"/>
        <v>Thứ Năm</v>
      </c>
      <c r="E191" s="148" t="s">
        <v>769</v>
      </c>
      <c r="F191" s="148" t="s">
        <v>770</v>
      </c>
      <c r="G191" s="153" t="s">
        <v>1445</v>
      </c>
      <c r="H191" s="148" t="s">
        <v>776</v>
      </c>
      <c r="I191" s="148" t="s">
        <v>773</v>
      </c>
      <c r="J191" s="148" t="s">
        <v>773</v>
      </c>
      <c r="K191" s="148" t="s">
        <v>773</v>
      </c>
      <c r="L191" s="148" t="s">
        <v>775</v>
      </c>
      <c r="M191" s="148" t="s">
        <v>773</v>
      </c>
      <c r="N191" s="148" t="s">
        <v>773</v>
      </c>
      <c r="O191" s="148" t="s">
        <v>773</v>
      </c>
      <c r="P191" s="149">
        <v>0</v>
      </c>
      <c r="Q191" s="149"/>
      <c r="R191"/>
    </row>
    <row r="192" spans="1:18" hidden="1" x14ac:dyDescent="0.25">
      <c r="A192" s="148" t="s">
        <v>1443</v>
      </c>
      <c r="B192" s="148" t="s">
        <v>1444</v>
      </c>
      <c r="C192" s="148" t="s">
        <v>787</v>
      </c>
      <c r="D192" s="150" t="str">
        <f t="shared" si="2"/>
        <v>Thứ SáU</v>
      </c>
      <c r="E192" s="148" t="s">
        <v>769</v>
      </c>
      <c r="F192" s="148" t="s">
        <v>770</v>
      </c>
      <c r="G192" s="153" t="s">
        <v>1446</v>
      </c>
      <c r="H192" s="148" t="s">
        <v>776</v>
      </c>
      <c r="I192" s="148" t="s">
        <v>773</v>
      </c>
      <c r="J192" s="148" t="s">
        <v>773</v>
      </c>
      <c r="K192" s="148" t="s">
        <v>773</v>
      </c>
      <c r="L192" s="148" t="s">
        <v>775</v>
      </c>
      <c r="M192" s="148" t="s">
        <v>773</v>
      </c>
      <c r="N192" s="148" t="s">
        <v>773</v>
      </c>
      <c r="O192" s="148" t="s">
        <v>773</v>
      </c>
      <c r="P192" s="149">
        <v>0</v>
      </c>
      <c r="Q192" s="149"/>
      <c r="R192"/>
    </row>
    <row r="193" spans="1:18" hidden="1" x14ac:dyDescent="0.25">
      <c r="A193" s="148" t="s">
        <v>1443</v>
      </c>
      <c r="B193" s="148" t="s">
        <v>1444</v>
      </c>
      <c r="C193" s="148" t="s">
        <v>791</v>
      </c>
      <c r="D193" s="150" t="str">
        <f t="shared" si="2"/>
        <v>Thứ BảY</v>
      </c>
      <c r="E193" s="148" t="s">
        <v>769</v>
      </c>
      <c r="F193" s="148" t="s">
        <v>770</v>
      </c>
      <c r="G193" s="153" t="s">
        <v>1101</v>
      </c>
      <c r="H193" s="148" t="s">
        <v>776</v>
      </c>
      <c r="I193" s="148" t="s">
        <v>773</v>
      </c>
      <c r="J193" s="148" t="s">
        <v>773</v>
      </c>
      <c r="K193" s="148" t="s">
        <v>773</v>
      </c>
      <c r="L193" s="148" t="s">
        <v>775</v>
      </c>
      <c r="M193" s="148" t="s">
        <v>773</v>
      </c>
      <c r="N193" s="148" t="s">
        <v>773</v>
      </c>
      <c r="O193" s="148" t="s">
        <v>773</v>
      </c>
      <c r="P193" s="149">
        <v>0</v>
      </c>
      <c r="Q193" s="149"/>
      <c r="R193"/>
    </row>
    <row r="194" spans="1:18" hidden="1" x14ac:dyDescent="0.25">
      <c r="A194" s="148" t="s">
        <v>1443</v>
      </c>
      <c r="B194" s="148" t="s">
        <v>1444</v>
      </c>
      <c r="C194" s="148" t="s">
        <v>792</v>
      </c>
      <c r="D194" s="150" t="str">
        <f t="shared" si="2"/>
        <v>Chủ NhậT</v>
      </c>
      <c r="E194" s="148" t="s">
        <v>769</v>
      </c>
      <c r="F194" s="148" t="s">
        <v>1767</v>
      </c>
      <c r="G194" s="153" t="s">
        <v>776</v>
      </c>
      <c r="H194" s="148" t="s">
        <v>776</v>
      </c>
      <c r="I194" s="148" t="s">
        <v>773</v>
      </c>
      <c r="J194" s="148" t="s">
        <v>773</v>
      </c>
      <c r="K194" s="148" t="s">
        <v>773</v>
      </c>
      <c r="L194" s="148" t="s">
        <v>775</v>
      </c>
      <c r="M194" s="148" t="s">
        <v>773</v>
      </c>
      <c r="N194" s="148" t="s">
        <v>773</v>
      </c>
      <c r="O194" s="148" t="s">
        <v>773</v>
      </c>
      <c r="P194" s="149">
        <v>0</v>
      </c>
      <c r="Q194" s="149"/>
      <c r="R194"/>
    </row>
    <row r="195" spans="1:18" hidden="1" x14ac:dyDescent="0.25">
      <c r="A195" s="148" t="s">
        <v>1443</v>
      </c>
      <c r="B195" s="148" t="s">
        <v>1444</v>
      </c>
      <c r="C195" s="148" t="s">
        <v>793</v>
      </c>
      <c r="D195" s="150" t="str">
        <f t="shared" si="2"/>
        <v>Thứ Hai</v>
      </c>
      <c r="E195" s="148" t="s">
        <v>769</v>
      </c>
      <c r="F195" s="148" t="s">
        <v>770</v>
      </c>
      <c r="G195" s="153" t="s">
        <v>998</v>
      </c>
      <c r="H195" s="148" t="s">
        <v>776</v>
      </c>
      <c r="I195" s="148" t="s">
        <v>773</v>
      </c>
      <c r="J195" s="148" t="s">
        <v>773</v>
      </c>
      <c r="K195" s="148" t="s">
        <v>773</v>
      </c>
      <c r="L195" s="148" t="s">
        <v>775</v>
      </c>
      <c r="M195" s="148" t="s">
        <v>773</v>
      </c>
      <c r="N195" s="148" t="s">
        <v>773</v>
      </c>
      <c r="O195" s="148" t="s">
        <v>773</v>
      </c>
      <c r="P195" s="149">
        <v>0</v>
      </c>
      <c r="Q195" s="149"/>
      <c r="R195"/>
    </row>
    <row r="196" spans="1:18" hidden="1" x14ac:dyDescent="0.25">
      <c r="A196" s="148" t="s">
        <v>1443</v>
      </c>
      <c r="B196" s="148" t="s">
        <v>1444</v>
      </c>
      <c r="C196" s="148" t="s">
        <v>797</v>
      </c>
      <c r="D196" s="150" t="str">
        <f t="shared" si="2"/>
        <v>Thứ Ba</v>
      </c>
      <c r="E196" s="148" t="s">
        <v>769</v>
      </c>
      <c r="F196" s="148" t="s">
        <v>770</v>
      </c>
      <c r="G196" s="153" t="s">
        <v>1447</v>
      </c>
      <c r="H196" s="148" t="s">
        <v>776</v>
      </c>
      <c r="I196" s="148" t="s">
        <v>773</v>
      </c>
      <c r="J196" s="148" t="s">
        <v>773</v>
      </c>
      <c r="K196" s="148" t="s">
        <v>773</v>
      </c>
      <c r="L196" s="148" t="s">
        <v>775</v>
      </c>
      <c r="M196" s="148" t="s">
        <v>773</v>
      </c>
      <c r="N196" s="148" t="s">
        <v>773</v>
      </c>
      <c r="O196" s="148" t="s">
        <v>773</v>
      </c>
      <c r="P196" s="149">
        <v>0</v>
      </c>
      <c r="Q196" s="149"/>
      <c r="R196"/>
    </row>
    <row r="197" spans="1:18" hidden="1" x14ac:dyDescent="0.25">
      <c r="A197" s="148" t="s">
        <v>1443</v>
      </c>
      <c r="B197" s="148" t="s">
        <v>1444</v>
      </c>
      <c r="C197" s="148" t="s">
        <v>801</v>
      </c>
      <c r="D197" s="150" t="str">
        <f t="shared" si="2"/>
        <v>Thứ Tư</v>
      </c>
      <c r="E197" s="148" t="s">
        <v>769</v>
      </c>
      <c r="F197" s="148" t="s">
        <v>770</v>
      </c>
      <c r="G197" s="153" t="s">
        <v>1448</v>
      </c>
      <c r="H197" s="148" t="s">
        <v>776</v>
      </c>
      <c r="I197" s="148" t="s">
        <v>773</v>
      </c>
      <c r="J197" s="148" t="s">
        <v>773</v>
      </c>
      <c r="K197" s="148" t="s">
        <v>773</v>
      </c>
      <c r="L197" s="148" t="s">
        <v>775</v>
      </c>
      <c r="M197" s="148" t="s">
        <v>773</v>
      </c>
      <c r="N197" s="148" t="s">
        <v>773</v>
      </c>
      <c r="O197" s="148" t="s">
        <v>773</v>
      </c>
      <c r="P197" s="149">
        <v>0</v>
      </c>
      <c r="Q197" s="149"/>
      <c r="R197"/>
    </row>
    <row r="198" spans="1:18" hidden="1" x14ac:dyDescent="0.25">
      <c r="A198" s="148" t="s">
        <v>1443</v>
      </c>
      <c r="B198" s="148" t="s">
        <v>1444</v>
      </c>
      <c r="C198" s="148" t="s">
        <v>805</v>
      </c>
      <c r="D198" s="150" t="str">
        <f t="shared" si="2"/>
        <v>Thứ Năm</v>
      </c>
      <c r="E198" s="148" t="s">
        <v>769</v>
      </c>
      <c r="F198" s="148" t="s">
        <v>770</v>
      </c>
      <c r="G198" s="153" t="s">
        <v>1449</v>
      </c>
      <c r="H198" s="148" t="s">
        <v>776</v>
      </c>
      <c r="I198" s="148" t="s">
        <v>773</v>
      </c>
      <c r="J198" s="148" t="s">
        <v>773</v>
      </c>
      <c r="K198" s="148" t="s">
        <v>773</v>
      </c>
      <c r="L198" s="148" t="s">
        <v>775</v>
      </c>
      <c r="M198" s="148" t="s">
        <v>773</v>
      </c>
      <c r="N198" s="148" t="s">
        <v>773</v>
      </c>
      <c r="O198" s="148" t="s">
        <v>773</v>
      </c>
      <c r="P198" s="149">
        <v>0</v>
      </c>
      <c r="Q198" s="149"/>
      <c r="R198"/>
    </row>
    <row r="199" spans="1:18" hidden="1" x14ac:dyDescent="0.25">
      <c r="A199" s="148" t="s">
        <v>1443</v>
      </c>
      <c r="B199" s="148" t="s">
        <v>1444</v>
      </c>
      <c r="C199" s="148" t="s">
        <v>809</v>
      </c>
      <c r="D199" s="150" t="str">
        <f t="shared" si="2"/>
        <v>Thứ SáU</v>
      </c>
      <c r="E199" s="148" t="s">
        <v>769</v>
      </c>
      <c r="F199" s="148" t="s">
        <v>770</v>
      </c>
      <c r="G199" s="153" t="s">
        <v>1450</v>
      </c>
      <c r="H199" s="148" t="s">
        <v>776</v>
      </c>
      <c r="I199" s="148" t="s">
        <v>773</v>
      </c>
      <c r="J199" s="148" t="s">
        <v>773</v>
      </c>
      <c r="K199" s="148" t="s">
        <v>773</v>
      </c>
      <c r="L199" s="148" t="s">
        <v>775</v>
      </c>
      <c r="M199" s="148" t="s">
        <v>773</v>
      </c>
      <c r="N199" s="148" t="s">
        <v>773</v>
      </c>
      <c r="O199" s="148" t="s">
        <v>773</v>
      </c>
      <c r="P199" s="149">
        <v>0</v>
      </c>
      <c r="Q199" s="149"/>
      <c r="R199"/>
    </row>
    <row r="200" spans="1:18" hidden="1" x14ac:dyDescent="0.25">
      <c r="A200" s="148" t="s">
        <v>1443</v>
      </c>
      <c r="B200" s="148" t="s">
        <v>1444</v>
      </c>
      <c r="C200" s="148" t="s">
        <v>813</v>
      </c>
      <c r="D200" s="150" t="str">
        <f t="shared" si="2"/>
        <v>Thứ BảY</v>
      </c>
      <c r="E200" s="148" t="s">
        <v>769</v>
      </c>
      <c r="F200" s="148" t="s">
        <v>770</v>
      </c>
      <c r="G200" s="153" t="s">
        <v>1451</v>
      </c>
      <c r="H200" s="148" t="s">
        <v>776</v>
      </c>
      <c r="I200" s="148" t="s">
        <v>773</v>
      </c>
      <c r="J200" s="148" t="s">
        <v>773</v>
      </c>
      <c r="K200" s="148" t="s">
        <v>773</v>
      </c>
      <c r="L200" s="148" t="s">
        <v>775</v>
      </c>
      <c r="M200" s="148" t="s">
        <v>773</v>
      </c>
      <c r="N200" s="148" t="s">
        <v>773</v>
      </c>
      <c r="O200" s="148" t="s">
        <v>773</v>
      </c>
      <c r="P200" s="149">
        <v>0</v>
      </c>
      <c r="Q200" s="149"/>
      <c r="R200"/>
    </row>
    <row r="201" spans="1:18" hidden="1" x14ac:dyDescent="0.25">
      <c r="A201" s="148" t="s">
        <v>1443</v>
      </c>
      <c r="B201" s="148" t="s">
        <v>1444</v>
      </c>
      <c r="C201" s="148" t="s">
        <v>818</v>
      </c>
      <c r="D201" s="150" t="str">
        <f t="shared" si="2"/>
        <v>Chủ NhậT</v>
      </c>
      <c r="E201" s="148" t="s">
        <v>769</v>
      </c>
      <c r="F201" s="148" t="s">
        <v>1767</v>
      </c>
      <c r="G201" s="153" t="s">
        <v>776</v>
      </c>
      <c r="H201" s="148" t="s">
        <v>776</v>
      </c>
      <c r="I201" s="148" t="s">
        <v>773</v>
      </c>
      <c r="J201" s="148" t="s">
        <v>773</v>
      </c>
      <c r="K201" s="148" t="s">
        <v>773</v>
      </c>
      <c r="L201" s="148" t="s">
        <v>775</v>
      </c>
      <c r="M201" s="148" t="s">
        <v>773</v>
      </c>
      <c r="N201" s="148" t="s">
        <v>773</v>
      </c>
      <c r="O201" s="148" t="s">
        <v>773</v>
      </c>
      <c r="P201" s="149">
        <v>0</v>
      </c>
      <c r="Q201" s="149"/>
      <c r="R201"/>
    </row>
    <row r="202" spans="1:18" hidden="1" x14ac:dyDescent="0.25">
      <c r="A202" s="148" t="s">
        <v>1443</v>
      </c>
      <c r="B202" s="148" t="s">
        <v>1444</v>
      </c>
      <c r="C202" s="148" t="s">
        <v>819</v>
      </c>
      <c r="D202" s="150" t="str">
        <f t="shared" si="2"/>
        <v>Thứ Hai</v>
      </c>
      <c r="E202" s="148" t="s">
        <v>769</v>
      </c>
      <c r="F202" s="148" t="s">
        <v>770</v>
      </c>
      <c r="G202" s="153" t="s">
        <v>1452</v>
      </c>
      <c r="H202" s="148" t="s">
        <v>776</v>
      </c>
      <c r="I202" s="148" t="s">
        <v>773</v>
      </c>
      <c r="J202" s="148" t="s">
        <v>773</v>
      </c>
      <c r="K202" s="148" t="s">
        <v>773</v>
      </c>
      <c r="L202" s="148" t="s">
        <v>775</v>
      </c>
      <c r="M202" s="148" t="s">
        <v>773</v>
      </c>
      <c r="N202" s="148" t="s">
        <v>773</v>
      </c>
      <c r="O202" s="148" t="s">
        <v>773</v>
      </c>
      <c r="P202" s="149">
        <v>0</v>
      </c>
      <c r="Q202" s="149"/>
      <c r="R202"/>
    </row>
    <row r="203" spans="1:18" hidden="1" x14ac:dyDescent="0.25">
      <c r="A203" s="148" t="s">
        <v>1443</v>
      </c>
      <c r="B203" s="148" t="s">
        <v>1444</v>
      </c>
      <c r="C203" s="148" t="s">
        <v>823</v>
      </c>
      <c r="D203" s="150" t="str">
        <f t="shared" si="2"/>
        <v>Thứ Ba</v>
      </c>
      <c r="E203" s="148" t="s">
        <v>769</v>
      </c>
      <c r="F203" s="148" t="s">
        <v>770</v>
      </c>
      <c r="G203" s="153" t="s">
        <v>1453</v>
      </c>
      <c r="H203" s="148" t="s">
        <v>776</v>
      </c>
      <c r="I203" s="148" t="s">
        <v>773</v>
      </c>
      <c r="J203" s="148" t="s">
        <v>773</v>
      </c>
      <c r="K203" s="148" t="s">
        <v>773</v>
      </c>
      <c r="L203" s="148" t="s">
        <v>775</v>
      </c>
      <c r="M203" s="148" t="s">
        <v>773</v>
      </c>
      <c r="N203" s="148" t="s">
        <v>773</v>
      </c>
      <c r="O203" s="148" t="s">
        <v>773</v>
      </c>
      <c r="P203" s="149">
        <v>0</v>
      </c>
      <c r="Q203" s="149"/>
      <c r="R203"/>
    </row>
    <row r="204" spans="1:18" hidden="1" x14ac:dyDescent="0.25">
      <c r="A204" s="148" t="s">
        <v>1443</v>
      </c>
      <c r="B204" s="148" t="s">
        <v>1444</v>
      </c>
      <c r="C204" s="148" t="s">
        <v>827</v>
      </c>
      <c r="D204" s="150" t="str">
        <f t="shared" si="2"/>
        <v>Thứ Tư</v>
      </c>
      <c r="E204" s="148" t="s">
        <v>769</v>
      </c>
      <c r="F204" s="148" t="s">
        <v>770</v>
      </c>
      <c r="G204" s="153" t="s">
        <v>1454</v>
      </c>
      <c r="H204" s="148" t="s">
        <v>776</v>
      </c>
      <c r="I204" s="148" t="s">
        <v>773</v>
      </c>
      <c r="J204" s="148" t="s">
        <v>773</v>
      </c>
      <c r="K204" s="148" t="s">
        <v>773</v>
      </c>
      <c r="L204" s="148" t="s">
        <v>775</v>
      </c>
      <c r="M204" s="148" t="s">
        <v>773</v>
      </c>
      <c r="N204" s="148" t="s">
        <v>773</v>
      </c>
      <c r="O204" s="148" t="s">
        <v>773</v>
      </c>
      <c r="P204" s="149">
        <v>0</v>
      </c>
      <c r="Q204" s="149"/>
      <c r="R204"/>
    </row>
    <row r="205" spans="1:18" hidden="1" x14ac:dyDescent="0.25">
      <c r="A205" s="148" t="s">
        <v>1443</v>
      </c>
      <c r="B205" s="148" t="s">
        <v>1444</v>
      </c>
      <c r="C205" s="148" t="s">
        <v>829</v>
      </c>
      <c r="D205" s="150" t="str">
        <f t="shared" si="2"/>
        <v>Thứ Năm</v>
      </c>
      <c r="E205" s="148" t="s">
        <v>769</v>
      </c>
      <c r="F205" s="148" t="s">
        <v>770</v>
      </c>
      <c r="G205" s="153" t="s">
        <v>1455</v>
      </c>
      <c r="H205" s="148" t="s">
        <v>776</v>
      </c>
      <c r="I205" s="148" t="s">
        <v>773</v>
      </c>
      <c r="J205" s="148" t="s">
        <v>773</v>
      </c>
      <c r="K205" s="148" t="s">
        <v>773</v>
      </c>
      <c r="L205" s="148" t="s">
        <v>775</v>
      </c>
      <c r="M205" s="148" t="s">
        <v>773</v>
      </c>
      <c r="N205" s="148" t="s">
        <v>773</v>
      </c>
      <c r="O205" s="148" t="s">
        <v>773</v>
      </c>
      <c r="P205" s="149">
        <v>0</v>
      </c>
      <c r="Q205" s="149"/>
      <c r="R205"/>
    </row>
    <row r="206" spans="1:18" hidden="1" x14ac:dyDescent="0.25">
      <c r="A206" s="148" t="s">
        <v>1443</v>
      </c>
      <c r="B206" s="148" t="s">
        <v>1444</v>
      </c>
      <c r="C206" s="148" t="s">
        <v>833</v>
      </c>
      <c r="D206" s="150" t="str">
        <f t="shared" si="2"/>
        <v>Thứ SáU</v>
      </c>
      <c r="E206" s="148" t="s">
        <v>769</v>
      </c>
      <c r="F206" s="148" t="s">
        <v>770</v>
      </c>
      <c r="G206" s="153" t="s">
        <v>1456</v>
      </c>
      <c r="H206" s="148" t="s">
        <v>776</v>
      </c>
      <c r="I206" s="148" t="s">
        <v>773</v>
      </c>
      <c r="J206" s="148" t="s">
        <v>773</v>
      </c>
      <c r="K206" s="148" t="s">
        <v>773</v>
      </c>
      <c r="L206" s="148" t="s">
        <v>775</v>
      </c>
      <c r="M206" s="148" t="s">
        <v>773</v>
      </c>
      <c r="N206" s="148" t="s">
        <v>773</v>
      </c>
      <c r="O206" s="148" t="s">
        <v>773</v>
      </c>
      <c r="P206" s="149">
        <v>0</v>
      </c>
      <c r="Q206" s="149"/>
      <c r="R206"/>
    </row>
    <row r="207" spans="1:18" hidden="1" x14ac:dyDescent="0.25">
      <c r="A207" s="148" t="s">
        <v>1443</v>
      </c>
      <c r="B207" s="148" t="s">
        <v>1444</v>
      </c>
      <c r="C207" s="148" t="s">
        <v>837</v>
      </c>
      <c r="D207" s="150" t="str">
        <f t="shared" si="2"/>
        <v>Thứ BảY</v>
      </c>
      <c r="E207" s="148" t="s">
        <v>769</v>
      </c>
      <c r="F207" s="148" t="s">
        <v>770</v>
      </c>
      <c r="G207" s="153" t="s">
        <v>977</v>
      </c>
      <c r="H207" s="148" t="s">
        <v>776</v>
      </c>
      <c r="I207" s="148" t="s">
        <v>773</v>
      </c>
      <c r="J207" s="148" t="s">
        <v>773</v>
      </c>
      <c r="K207" s="148" t="s">
        <v>773</v>
      </c>
      <c r="L207" s="148" t="s">
        <v>775</v>
      </c>
      <c r="M207" s="148" t="s">
        <v>773</v>
      </c>
      <c r="N207" s="148" t="s">
        <v>773</v>
      </c>
      <c r="O207" s="148" t="s">
        <v>773</v>
      </c>
      <c r="P207" s="149">
        <v>0</v>
      </c>
      <c r="Q207" s="149"/>
      <c r="R207"/>
    </row>
    <row r="208" spans="1:18" hidden="1" x14ac:dyDescent="0.25">
      <c r="A208" s="148" t="s">
        <v>1443</v>
      </c>
      <c r="B208" s="148" t="s">
        <v>1444</v>
      </c>
      <c r="C208" s="148" t="s">
        <v>841</v>
      </c>
      <c r="D208" s="150" t="str">
        <f t="shared" si="2"/>
        <v>Chủ NhậT</v>
      </c>
      <c r="E208" s="148" t="s">
        <v>769</v>
      </c>
      <c r="F208" s="148" t="s">
        <v>1767</v>
      </c>
      <c r="G208" s="153" t="s">
        <v>776</v>
      </c>
      <c r="H208" s="148" t="s">
        <v>776</v>
      </c>
      <c r="I208" s="148" t="s">
        <v>773</v>
      </c>
      <c r="J208" s="148" t="s">
        <v>773</v>
      </c>
      <c r="K208" s="148" t="s">
        <v>773</v>
      </c>
      <c r="L208" s="148" t="s">
        <v>775</v>
      </c>
      <c r="M208" s="148" t="s">
        <v>773</v>
      </c>
      <c r="N208" s="148" t="s">
        <v>773</v>
      </c>
      <c r="O208" s="148" t="s">
        <v>773</v>
      </c>
      <c r="P208" s="149">
        <v>0</v>
      </c>
      <c r="Q208" s="149"/>
      <c r="R208"/>
    </row>
    <row r="209" spans="1:18" x14ac:dyDescent="0.25">
      <c r="A209" s="148" t="s">
        <v>1443</v>
      </c>
      <c r="B209" s="148" t="s">
        <v>1444</v>
      </c>
      <c r="C209" s="148" t="s">
        <v>842</v>
      </c>
      <c r="D209" s="150" t="str">
        <f t="shared" si="2"/>
        <v>Thứ Hai</v>
      </c>
      <c r="E209" s="148" t="s">
        <v>769</v>
      </c>
      <c r="F209" s="148" t="s">
        <v>770</v>
      </c>
      <c r="G209" s="153" t="s">
        <v>1457</v>
      </c>
      <c r="H209" s="148" t="s">
        <v>776</v>
      </c>
      <c r="I209" s="153" t="s">
        <v>886</v>
      </c>
      <c r="J209" s="148" t="s">
        <v>773</v>
      </c>
      <c r="K209" s="148" t="s">
        <v>773</v>
      </c>
      <c r="L209" s="148" t="s">
        <v>775</v>
      </c>
      <c r="M209" s="148" t="s">
        <v>773</v>
      </c>
      <c r="N209" s="148" t="s">
        <v>773</v>
      </c>
      <c r="O209" s="148" t="s">
        <v>773</v>
      </c>
      <c r="P209" s="149">
        <v>0</v>
      </c>
      <c r="Q209" s="180" t="s">
        <v>1803</v>
      </c>
      <c r="R209"/>
    </row>
    <row r="210" spans="1:18" hidden="1" x14ac:dyDescent="0.25">
      <c r="A210" s="148" t="s">
        <v>1443</v>
      </c>
      <c r="B210" s="148" t="s">
        <v>1444</v>
      </c>
      <c r="C210" s="148" t="s">
        <v>845</v>
      </c>
      <c r="D210" s="150" t="str">
        <f t="shared" si="2"/>
        <v>Thứ Ba</v>
      </c>
      <c r="E210" s="148" t="s">
        <v>769</v>
      </c>
      <c r="F210" s="148" t="s">
        <v>770</v>
      </c>
      <c r="G210" s="153" t="s">
        <v>1136</v>
      </c>
      <c r="H210" s="148" t="s">
        <v>776</v>
      </c>
      <c r="I210" s="148" t="s">
        <v>773</v>
      </c>
      <c r="J210" s="148" t="s">
        <v>773</v>
      </c>
      <c r="K210" s="148" t="s">
        <v>773</v>
      </c>
      <c r="L210" s="148" t="s">
        <v>775</v>
      </c>
      <c r="M210" s="148" t="s">
        <v>773</v>
      </c>
      <c r="N210" s="148" t="s">
        <v>773</v>
      </c>
      <c r="O210" s="148" t="s">
        <v>773</v>
      </c>
      <c r="P210" s="149">
        <v>0</v>
      </c>
      <c r="Q210" s="149"/>
      <c r="R210"/>
    </row>
    <row r="211" spans="1:18" hidden="1" x14ac:dyDescent="0.25">
      <c r="A211" s="148" t="s">
        <v>1443</v>
      </c>
      <c r="B211" s="148" t="s">
        <v>1444</v>
      </c>
      <c r="C211" s="148" t="s">
        <v>849</v>
      </c>
      <c r="D211" s="150" t="str">
        <f t="shared" si="2"/>
        <v>Thứ Tư</v>
      </c>
      <c r="E211" s="148" t="s">
        <v>769</v>
      </c>
      <c r="F211" s="148" t="s">
        <v>770</v>
      </c>
      <c r="G211" s="153" t="s">
        <v>1458</v>
      </c>
      <c r="H211" s="148" t="s">
        <v>776</v>
      </c>
      <c r="I211" s="148" t="s">
        <v>773</v>
      </c>
      <c r="J211" s="148" t="s">
        <v>773</v>
      </c>
      <c r="K211" s="148" t="s">
        <v>773</v>
      </c>
      <c r="L211" s="148" t="s">
        <v>775</v>
      </c>
      <c r="M211" s="148" t="s">
        <v>773</v>
      </c>
      <c r="N211" s="148" t="s">
        <v>773</v>
      </c>
      <c r="O211" s="148" t="s">
        <v>773</v>
      </c>
      <c r="P211" s="149">
        <v>0</v>
      </c>
      <c r="Q211" s="149"/>
      <c r="R211"/>
    </row>
    <row r="212" spans="1:18" hidden="1" x14ac:dyDescent="0.25">
      <c r="A212" s="148" t="s">
        <v>1443</v>
      </c>
      <c r="B212" s="148" t="s">
        <v>1444</v>
      </c>
      <c r="C212" s="148" t="s">
        <v>853</v>
      </c>
      <c r="D212" s="150" t="str">
        <f t="shared" si="2"/>
        <v>Thứ Năm</v>
      </c>
      <c r="E212" s="148" t="s">
        <v>769</v>
      </c>
      <c r="F212" s="148" t="s">
        <v>770</v>
      </c>
      <c r="G212" s="153" t="s">
        <v>1459</v>
      </c>
      <c r="H212" s="148" t="s">
        <v>776</v>
      </c>
      <c r="I212" s="148" t="s">
        <v>773</v>
      </c>
      <c r="J212" s="148" t="s">
        <v>773</v>
      </c>
      <c r="K212" s="148" t="s">
        <v>773</v>
      </c>
      <c r="L212" s="148" t="s">
        <v>775</v>
      </c>
      <c r="M212" s="148" t="s">
        <v>773</v>
      </c>
      <c r="N212" s="148" t="s">
        <v>773</v>
      </c>
      <c r="O212" s="148" t="s">
        <v>773</v>
      </c>
      <c r="P212" s="149">
        <v>0</v>
      </c>
      <c r="Q212" s="149"/>
      <c r="R212"/>
    </row>
    <row r="213" spans="1:18" hidden="1" x14ac:dyDescent="0.25">
      <c r="A213" s="148" t="s">
        <v>1443</v>
      </c>
      <c r="B213" s="148" t="s">
        <v>1444</v>
      </c>
      <c r="C213" s="148" t="s">
        <v>858</v>
      </c>
      <c r="D213" s="150" t="str">
        <f t="shared" si="2"/>
        <v>Thứ SáU</v>
      </c>
      <c r="E213" s="148" t="s">
        <v>769</v>
      </c>
      <c r="F213" s="148" t="s">
        <v>770</v>
      </c>
      <c r="G213" s="153" t="s">
        <v>1460</v>
      </c>
      <c r="H213" s="148" t="s">
        <v>776</v>
      </c>
      <c r="I213" s="148" t="s">
        <v>773</v>
      </c>
      <c r="J213" s="148" t="s">
        <v>773</v>
      </c>
      <c r="K213" s="148" t="s">
        <v>773</v>
      </c>
      <c r="L213" s="148" t="s">
        <v>775</v>
      </c>
      <c r="M213" s="148" t="s">
        <v>773</v>
      </c>
      <c r="N213" s="148" t="s">
        <v>773</v>
      </c>
      <c r="O213" s="148" t="s">
        <v>773</v>
      </c>
      <c r="P213" s="149">
        <v>0</v>
      </c>
      <c r="Q213" s="149"/>
      <c r="R213"/>
    </row>
    <row r="214" spans="1:18" hidden="1" x14ac:dyDescent="0.25">
      <c r="A214" s="148" t="s">
        <v>1443</v>
      </c>
      <c r="B214" s="148" t="s">
        <v>1444</v>
      </c>
      <c r="C214" s="148" t="s">
        <v>862</v>
      </c>
      <c r="D214" s="150" t="str">
        <f t="shared" si="2"/>
        <v>Thứ BảY</v>
      </c>
      <c r="E214" s="148" t="s">
        <v>769</v>
      </c>
      <c r="F214" s="148" t="s">
        <v>770</v>
      </c>
      <c r="G214" s="153" t="s">
        <v>1141</v>
      </c>
      <c r="H214" s="148" t="s">
        <v>776</v>
      </c>
      <c r="I214" s="148" t="s">
        <v>773</v>
      </c>
      <c r="J214" s="148" t="s">
        <v>773</v>
      </c>
      <c r="K214" s="148" t="s">
        <v>773</v>
      </c>
      <c r="L214" s="148" t="s">
        <v>775</v>
      </c>
      <c r="M214" s="148" t="s">
        <v>773</v>
      </c>
      <c r="N214" s="148" t="s">
        <v>773</v>
      </c>
      <c r="O214" s="148" t="s">
        <v>773</v>
      </c>
      <c r="P214" s="149">
        <v>0</v>
      </c>
      <c r="Q214" s="149"/>
      <c r="R214"/>
    </row>
    <row r="215" spans="1:18" hidden="1" x14ac:dyDescent="0.25">
      <c r="A215" s="148" t="s">
        <v>1443</v>
      </c>
      <c r="B215" s="148" t="s">
        <v>1444</v>
      </c>
      <c r="C215" s="148" t="s">
        <v>866</v>
      </c>
      <c r="D215" s="150" t="str">
        <f t="shared" si="2"/>
        <v>Chủ NhậT</v>
      </c>
      <c r="E215" s="148" t="s">
        <v>769</v>
      </c>
      <c r="F215" s="148" t="s">
        <v>1767</v>
      </c>
      <c r="G215" s="153" t="s">
        <v>776</v>
      </c>
      <c r="H215" s="148" t="s">
        <v>776</v>
      </c>
      <c r="I215" s="148" t="s">
        <v>773</v>
      </c>
      <c r="J215" s="148" t="s">
        <v>773</v>
      </c>
      <c r="K215" s="148" t="s">
        <v>773</v>
      </c>
      <c r="L215" s="148" t="s">
        <v>775</v>
      </c>
      <c r="M215" s="148" t="s">
        <v>773</v>
      </c>
      <c r="N215" s="148" t="s">
        <v>773</v>
      </c>
      <c r="O215" s="148" t="s">
        <v>773</v>
      </c>
      <c r="P215" s="149">
        <v>0</v>
      </c>
      <c r="Q215" s="149"/>
      <c r="R215"/>
    </row>
    <row r="216" spans="1:18" hidden="1" x14ac:dyDescent="0.25">
      <c r="A216" s="148" t="s">
        <v>1443</v>
      </c>
      <c r="B216" s="148" t="s">
        <v>1444</v>
      </c>
      <c r="C216" s="148" t="s">
        <v>867</v>
      </c>
      <c r="D216" s="150" t="str">
        <f t="shared" si="2"/>
        <v>Thứ Hai</v>
      </c>
      <c r="E216" s="148" t="s">
        <v>769</v>
      </c>
      <c r="F216" s="148" t="s">
        <v>770</v>
      </c>
      <c r="G216" s="153" t="s">
        <v>1461</v>
      </c>
      <c r="H216" s="148" t="s">
        <v>776</v>
      </c>
      <c r="I216" s="148" t="s">
        <v>773</v>
      </c>
      <c r="J216" s="148" t="s">
        <v>773</v>
      </c>
      <c r="K216" s="148" t="s">
        <v>773</v>
      </c>
      <c r="L216" s="148" t="s">
        <v>775</v>
      </c>
      <c r="M216" s="148" t="s">
        <v>773</v>
      </c>
      <c r="N216" s="148" t="s">
        <v>773</v>
      </c>
      <c r="O216" s="148" t="s">
        <v>773</v>
      </c>
      <c r="P216" s="149">
        <v>0</v>
      </c>
      <c r="Q216" s="149"/>
      <c r="R216"/>
    </row>
    <row r="217" spans="1:18" hidden="1" x14ac:dyDescent="0.25">
      <c r="A217" s="148" t="s">
        <v>1443</v>
      </c>
      <c r="B217" s="148" t="s">
        <v>1444</v>
      </c>
      <c r="C217" s="148" t="s">
        <v>870</v>
      </c>
      <c r="D217" s="150" t="str">
        <f t="shared" si="2"/>
        <v>Thứ Ba</v>
      </c>
      <c r="E217" s="148" t="s">
        <v>769</v>
      </c>
      <c r="F217" s="148" t="s">
        <v>770</v>
      </c>
      <c r="G217" s="153" t="s">
        <v>1191</v>
      </c>
      <c r="H217" s="148" t="s">
        <v>776</v>
      </c>
      <c r="I217" s="148" t="s">
        <v>773</v>
      </c>
      <c r="J217" s="148" t="s">
        <v>773</v>
      </c>
      <c r="K217" s="148" t="s">
        <v>773</v>
      </c>
      <c r="L217" s="148" t="s">
        <v>775</v>
      </c>
      <c r="M217" s="148" t="s">
        <v>773</v>
      </c>
      <c r="N217" s="148" t="s">
        <v>773</v>
      </c>
      <c r="O217" s="148" t="s">
        <v>773</v>
      </c>
      <c r="P217" s="149">
        <v>0</v>
      </c>
      <c r="Q217" s="149"/>
      <c r="R217"/>
    </row>
    <row r="218" spans="1:18" hidden="1" x14ac:dyDescent="0.25">
      <c r="A218" s="148" t="s">
        <v>1443</v>
      </c>
      <c r="B218" s="148" t="s">
        <v>1444</v>
      </c>
      <c r="C218" s="148" t="s">
        <v>874</v>
      </c>
      <c r="D218" s="150" t="str">
        <f t="shared" si="2"/>
        <v>Thứ Tư</v>
      </c>
      <c r="E218" s="148" t="s">
        <v>769</v>
      </c>
      <c r="F218" s="148" t="s">
        <v>770</v>
      </c>
      <c r="G218" s="153" t="s">
        <v>1462</v>
      </c>
      <c r="H218" s="148" t="s">
        <v>776</v>
      </c>
      <c r="I218" s="148" t="s">
        <v>773</v>
      </c>
      <c r="J218" s="148" t="s">
        <v>773</v>
      </c>
      <c r="K218" s="148" t="s">
        <v>773</v>
      </c>
      <c r="L218" s="148" t="s">
        <v>775</v>
      </c>
      <c r="M218" s="148" t="s">
        <v>773</v>
      </c>
      <c r="N218" s="148" t="s">
        <v>773</v>
      </c>
      <c r="O218" s="148" t="s">
        <v>773</v>
      </c>
      <c r="P218" s="149">
        <v>0</v>
      </c>
      <c r="Q218" s="149"/>
      <c r="R218"/>
    </row>
    <row r="219" spans="1:18" hidden="1" x14ac:dyDescent="0.25">
      <c r="A219" s="148" t="s">
        <v>1443</v>
      </c>
      <c r="B219" s="148" t="s">
        <v>1444</v>
      </c>
      <c r="C219" s="148" t="s">
        <v>878</v>
      </c>
      <c r="D219" s="150" t="str">
        <f t="shared" si="2"/>
        <v>Thứ Năm</v>
      </c>
      <c r="E219" s="148" t="s">
        <v>769</v>
      </c>
      <c r="F219" s="148" t="s">
        <v>770</v>
      </c>
      <c r="G219" s="153" t="s">
        <v>1463</v>
      </c>
      <c r="H219" s="148" t="s">
        <v>776</v>
      </c>
      <c r="I219" s="148" t="s">
        <v>773</v>
      </c>
      <c r="J219" s="148" t="s">
        <v>773</v>
      </c>
      <c r="K219" s="148" t="s">
        <v>773</v>
      </c>
      <c r="L219" s="148" t="s">
        <v>775</v>
      </c>
      <c r="M219" s="148" t="s">
        <v>773</v>
      </c>
      <c r="N219" s="148" t="s">
        <v>773</v>
      </c>
      <c r="O219" s="148" t="s">
        <v>773</v>
      </c>
      <c r="P219" s="149">
        <v>0</v>
      </c>
      <c r="Q219" s="149"/>
      <c r="R219"/>
    </row>
    <row r="220" spans="1:18" hidden="1" x14ac:dyDescent="0.25">
      <c r="A220" s="148" t="s">
        <v>1464</v>
      </c>
      <c r="B220" s="148" t="s">
        <v>1465</v>
      </c>
      <c r="C220" s="148" t="s">
        <v>768</v>
      </c>
      <c r="D220" s="150" t="str">
        <f t="shared" si="2"/>
        <v>Thứ ba</v>
      </c>
      <c r="E220" s="148" t="s">
        <v>769</v>
      </c>
      <c r="F220" s="148" t="s">
        <v>770</v>
      </c>
      <c r="G220" s="153" t="s">
        <v>1466</v>
      </c>
      <c r="H220" s="148" t="s">
        <v>1467</v>
      </c>
      <c r="I220" s="148" t="s">
        <v>773</v>
      </c>
      <c r="J220" s="148" t="s">
        <v>773</v>
      </c>
      <c r="K220" s="148" t="s">
        <v>1224</v>
      </c>
      <c r="L220" s="148" t="s">
        <v>773</v>
      </c>
      <c r="M220" s="148" t="s">
        <v>775</v>
      </c>
      <c r="N220" s="148" t="s">
        <v>773</v>
      </c>
      <c r="O220" s="148" t="s">
        <v>773</v>
      </c>
      <c r="P220" s="149">
        <v>60</v>
      </c>
      <c r="Q220" s="149"/>
      <c r="R220"/>
    </row>
    <row r="221" spans="1:18" hidden="1" x14ac:dyDescent="0.25">
      <c r="A221" s="148" t="s">
        <v>1464</v>
      </c>
      <c r="B221" s="148" t="s">
        <v>1465</v>
      </c>
      <c r="C221" s="148" t="s">
        <v>777</v>
      </c>
      <c r="D221" s="150" t="str">
        <f t="shared" si="2"/>
        <v>Thứ Tư</v>
      </c>
      <c r="E221" s="148" t="s">
        <v>769</v>
      </c>
      <c r="F221" s="148" t="s">
        <v>770</v>
      </c>
      <c r="G221" s="153" t="s">
        <v>1468</v>
      </c>
      <c r="H221" s="148" t="s">
        <v>1469</v>
      </c>
      <c r="I221" s="148" t="s">
        <v>773</v>
      </c>
      <c r="J221" s="148" t="s">
        <v>773</v>
      </c>
      <c r="K221" s="148" t="s">
        <v>808</v>
      </c>
      <c r="L221" s="148" t="s">
        <v>773</v>
      </c>
      <c r="M221" s="148" t="s">
        <v>775</v>
      </c>
      <c r="N221" s="148" t="s">
        <v>773</v>
      </c>
      <c r="O221" s="148" t="s">
        <v>773</v>
      </c>
      <c r="P221" s="149">
        <v>58</v>
      </c>
      <c r="Q221" s="149"/>
      <c r="R221"/>
    </row>
    <row r="222" spans="1:18" hidden="1" x14ac:dyDescent="0.25">
      <c r="A222" s="148" t="s">
        <v>1464</v>
      </c>
      <c r="B222" s="148" t="s">
        <v>1465</v>
      </c>
      <c r="C222" s="148" t="s">
        <v>782</v>
      </c>
      <c r="D222" s="150" t="str">
        <f t="shared" si="2"/>
        <v>Thứ Năm</v>
      </c>
      <c r="E222" s="148" t="s">
        <v>769</v>
      </c>
      <c r="F222" s="148" t="s">
        <v>770</v>
      </c>
      <c r="G222" s="153" t="s">
        <v>1470</v>
      </c>
      <c r="H222" s="148" t="s">
        <v>1471</v>
      </c>
      <c r="I222" s="148" t="s">
        <v>773</v>
      </c>
      <c r="J222" s="148" t="s">
        <v>773</v>
      </c>
      <c r="K222" s="148" t="s">
        <v>1472</v>
      </c>
      <c r="L222" s="148" t="s">
        <v>773</v>
      </c>
      <c r="M222" s="148" t="s">
        <v>775</v>
      </c>
      <c r="N222" s="148" t="s">
        <v>773</v>
      </c>
      <c r="O222" s="148" t="s">
        <v>773</v>
      </c>
      <c r="P222" s="149">
        <v>36</v>
      </c>
      <c r="Q222" s="149"/>
      <c r="R222"/>
    </row>
    <row r="223" spans="1:18" hidden="1" x14ac:dyDescent="0.25">
      <c r="A223" s="148" t="s">
        <v>1464</v>
      </c>
      <c r="B223" s="148" t="s">
        <v>1465</v>
      </c>
      <c r="C223" s="148" t="s">
        <v>787</v>
      </c>
      <c r="D223" s="150" t="str">
        <f t="shared" si="2"/>
        <v>Thứ SáU</v>
      </c>
      <c r="E223" s="148" t="s">
        <v>769</v>
      </c>
      <c r="F223" s="148" t="s">
        <v>770</v>
      </c>
      <c r="G223" s="153" t="s">
        <v>1473</v>
      </c>
      <c r="H223" s="148" t="s">
        <v>1474</v>
      </c>
      <c r="I223" s="148" t="s">
        <v>773</v>
      </c>
      <c r="J223" s="148" t="s">
        <v>773</v>
      </c>
      <c r="K223" s="148" t="s">
        <v>917</v>
      </c>
      <c r="L223" s="148" t="s">
        <v>773</v>
      </c>
      <c r="M223" s="148" t="s">
        <v>775</v>
      </c>
      <c r="N223" s="148" t="s">
        <v>773</v>
      </c>
      <c r="O223" s="148" t="s">
        <v>773</v>
      </c>
      <c r="P223" s="149">
        <v>42</v>
      </c>
      <c r="Q223" s="149"/>
      <c r="R223"/>
    </row>
    <row r="224" spans="1:18" hidden="1" x14ac:dyDescent="0.25">
      <c r="A224" s="148" t="s">
        <v>1464</v>
      </c>
      <c r="B224" s="148" t="s">
        <v>1465</v>
      </c>
      <c r="C224" s="148" t="s">
        <v>791</v>
      </c>
      <c r="D224" s="150" t="str">
        <f t="shared" si="2"/>
        <v>Thứ BảY</v>
      </c>
      <c r="E224" s="148" t="s">
        <v>769</v>
      </c>
      <c r="F224" s="148" t="s">
        <v>770</v>
      </c>
      <c r="G224" s="153" t="s">
        <v>1475</v>
      </c>
      <c r="H224" s="148" t="s">
        <v>1476</v>
      </c>
      <c r="I224" s="148" t="s">
        <v>773</v>
      </c>
      <c r="J224" s="148" t="s">
        <v>773</v>
      </c>
      <c r="K224" s="148" t="s">
        <v>1477</v>
      </c>
      <c r="L224" s="148" t="s">
        <v>773</v>
      </c>
      <c r="M224" s="148" t="s">
        <v>775</v>
      </c>
      <c r="N224" s="148" t="s">
        <v>773</v>
      </c>
      <c r="O224" s="148" t="s">
        <v>773</v>
      </c>
      <c r="P224" s="149">
        <v>34</v>
      </c>
      <c r="Q224" s="149"/>
      <c r="R224"/>
    </row>
    <row r="225" spans="1:18" hidden="1" x14ac:dyDescent="0.25">
      <c r="A225" s="148" t="s">
        <v>1464</v>
      </c>
      <c r="B225" s="148" t="s">
        <v>1465</v>
      </c>
      <c r="C225" s="148" t="s">
        <v>792</v>
      </c>
      <c r="D225" s="150" t="str">
        <f t="shared" si="2"/>
        <v>Chủ NhậT</v>
      </c>
      <c r="E225" s="148" t="s">
        <v>769</v>
      </c>
      <c r="F225" s="148" t="s">
        <v>1767</v>
      </c>
      <c r="G225" s="153" t="s">
        <v>776</v>
      </c>
      <c r="H225" s="148" t="s">
        <v>776</v>
      </c>
      <c r="I225" s="148" t="s">
        <v>773</v>
      </c>
      <c r="J225" s="148" t="s">
        <v>773</v>
      </c>
      <c r="K225" s="148" t="s">
        <v>773</v>
      </c>
      <c r="L225" s="148" t="s">
        <v>775</v>
      </c>
      <c r="M225" s="148" t="s">
        <v>773</v>
      </c>
      <c r="N225" s="148" t="s">
        <v>773</v>
      </c>
      <c r="O225" s="148" t="s">
        <v>773</v>
      </c>
      <c r="P225" s="149">
        <v>0</v>
      </c>
      <c r="Q225" s="149"/>
      <c r="R225"/>
    </row>
    <row r="226" spans="1:18" hidden="1" x14ac:dyDescent="0.25">
      <c r="A226" s="153" t="s">
        <v>1464</v>
      </c>
      <c r="B226" s="153" t="s">
        <v>1465</v>
      </c>
      <c r="C226" s="153" t="s">
        <v>793</v>
      </c>
      <c r="D226" s="154" t="str">
        <f t="shared" ref="D226:D289" si="3">+VLOOKUP(C226,C$3:D$33,2,0)</f>
        <v>Thứ Hai</v>
      </c>
      <c r="E226" s="153" t="s">
        <v>769</v>
      </c>
      <c r="F226" s="153" t="s">
        <v>770</v>
      </c>
      <c r="G226" s="153" t="s">
        <v>776</v>
      </c>
      <c r="H226" s="153" t="s">
        <v>1478</v>
      </c>
      <c r="I226" s="153" t="s">
        <v>773</v>
      </c>
      <c r="J226" s="153" t="s">
        <v>773</v>
      </c>
      <c r="K226" s="153" t="s">
        <v>1479</v>
      </c>
      <c r="L226" s="153" t="s">
        <v>1200</v>
      </c>
      <c r="M226" s="153" t="s">
        <v>1479</v>
      </c>
      <c r="N226" s="153" t="s">
        <v>773</v>
      </c>
      <c r="O226" s="153" t="s">
        <v>773</v>
      </c>
      <c r="P226" s="149">
        <v>48</v>
      </c>
      <c r="Q226" s="149"/>
      <c r="R226" s="152" t="s">
        <v>1794</v>
      </c>
    </row>
    <row r="227" spans="1:18" hidden="1" x14ac:dyDescent="0.25">
      <c r="A227" s="153" t="s">
        <v>1464</v>
      </c>
      <c r="B227" s="153" t="s">
        <v>1465</v>
      </c>
      <c r="C227" s="153" t="s">
        <v>797</v>
      </c>
      <c r="D227" s="154" t="str">
        <f t="shared" si="3"/>
        <v>Thứ Ba</v>
      </c>
      <c r="E227" s="153" t="s">
        <v>769</v>
      </c>
      <c r="F227" s="153" t="s">
        <v>770</v>
      </c>
      <c r="G227" s="153" t="s">
        <v>776</v>
      </c>
      <c r="H227" s="153" t="s">
        <v>1480</v>
      </c>
      <c r="I227" s="153" t="s">
        <v>773</v>
      </c>
      <c r="J227" s="153" t="s">
        <v>773</v>
      </c>
      <c r="K227" s="153" t="s">
        <v>1481</v>
      </c>
      <c r="L227" s="153" t="s">
        <v>1482</v>
      </c>
      <c r="M227" s="153" t="s">
        <v>1481</v>
      </c>
      <c r="N227" s="153" t="s">
        <v>773</v>
      </c>
      <c r="O227" s="153" t="s">
        <v>773</v>
      </c>
      <c r="P227" s="149">
        <v>39</v>
      </c>
      <c r="Q227" s="149"/>
      <c r="R227" s="152" t="s">
        <v>1794</v>
      </c>
    </row>
    <row r="228" spans="1:18" hidden="1" x14ac:dyDescent="0.25">
      <c r="A228" s="148" t="s">
        <v>1483</v>
      </c>
      <c r="B228" s="148" t="s">
        <v>1484</v>
      </c>
      <c r="C228" s="148" t="s">
        <v>768</v>
      </c>
      <c r="D228" s="150" t="str">
        <f t="shared" si="3"/>
        <v>Thứ ba</v>
      </c>
      <c r="E228" s="148" t="s">
        <v>769</v>
      </c>
      <c r="F228" s="148" t="s">
        <v>770</v>
      </c>
      <c r="G228" s="153" t="s">
        <v>1485</v>
      </c>
      <c r="H228" s="148" t="s">
        <v>776</v>
      </c>
      <c r="I228" s="148" t="s">
        <v>773</v>
      </c>
      <c r="J228" s="148" t="s">
        <v>773</v>
      </c>
      <c r="K228" s="148" t="s">
        <v>773</v>
      </c>
      <c r="L228" s="148" t="s">
        <v>775</v>
      </c>
      <c r="M228" s="148" t="s">
        <v>773</v>
      </c>
      <c r="N228" s="148" t="s">
        <v>773</v>
      </c>
      <c r="O228" s="148" t="s">
        <v>773</v>
      </c>
      <c r="P228" s="149">
        <v>0</v>
      </c>
      <c r="Q228" s="149"/>
      <c r="R228"/>
    </row>
    <row r="229" spans="1:18" hidden="1" x14ac:dyDescent="0.25">
      <c r="A229" s="148" t="s">
        <v>1483</v>
      </c>
      <c r="B229" s="148" t="s">
        <v>1484</v>
      </c>
      <c r="C229" s="148" t="s">
        <v>777</v>
      </c>
      <c r="D229" s="150" t="str">
        <f t="shared" si="3"/>
        <v>Thứ Tư</v>
      </c>
      <c r="E229" s="148" t="s">
        <v>769</v>
      </c>
      <c r="F229" s="148" t="s">
        <v>770</v>
      </c>
      <c r="G229" s="153" t="s">
        <v>846</v>
      </c>
      <c r="H229" s="148" t="s">
        <v>776</v>
      </c>
      <c r="I229" s="148" t="s">
        <v>773</v>
      </c>
      <c r="J229" s="148" t="s">
        <v>773</v>
      </c>
      <c r="K229" s="148" t="s">
        <v>773</v>
      </c>
      <c r="L229" s="148" t="s">
        <v>775</v>
      </c>
      <c r="M229" s="148" t="s">
        <v>773</v>
      </c>
      <c r="N229" s="148" t="s">
        <v>773</v>
      </c>
      <c r="O229" s="148" t="s">
        <v>773</v>
      </c>
      <c r="P229" s="149">
        <v>0</v>
      </c>
      <c r="Q229" s="149"/>
      <c r="R229"/>
    </row>
    <row r="230" spans="1:18" hidden="1" x14ac:dyDescent="0.25">
      <c r="A230" s="148" t="s">
        <v>1483</v>
      </c>
      <c r="B230" s="148" t="s">
        <v>1484</v>
      </c>
      <c r="C230" s="148" t="s">
        <v>782</v>
      </c>
      <c r="D230" s="150" t="str">
        <f t="shared" si="3"/>
        <v>Thứ Năm</v>
      </c>
      <c r="E230" s="148" t="s">
        <v>769</v>
      </c>
      <c r="F230" s="148" t="s">
        <v>770</v>
      </c>
      <c r="G230" s="153" t="s">
        <v>830</v>
      </c>
      <c r="H230" s="148" t="s">
        <v>776</v>
      </c>
      <c r="I230" s="148" t="s">
        <v>773</v>
      </c>
      <c r="J230" s="148" t="s">
        <v>773</v>
      </c>
      <c r="K230" s="148" t="s">
        <v>773</v>
      </c>
      <c r="L230" s="148" t="s">
        <v>775</v>
      </c>
      <c r="M230" s="148" t="s">
        <v>773</v>
      </c>
      <c r="N230" s="148" t="s">
        <v>773</v>
      </c>
      <c r="O230" s="148" t="s">
        <v>773</v>
      </c>
      <c r="P230" s="149">
        <v>0</v>
      </c>
      <c r="Q230" s="149"/>
      <c r="R230"/>
    </row>
    <row r="231" spans="1:18" hidden="1" x14ac:dyDescent="0.25">
      <c r="A231" s="148" t="s">
        <v>1483</v>
      </c>
      <c r="B231" s="148" t="s">
        <v>1484</v>
      </c>
      <c r="C231" s="148" t="s">
        <v>787</v>
      </c>
      <c r="D231" s="150" t="str">
        <f t="shared" si="3"/>
        <v>Thứ SáU</v>
      </c>
      <c r="E231" s="148" t="s">
        <v>769</v>
      </c>
      <c r="F231" s="148" t="s">
        <v>770</v>
      </c>
      <c r="G231" s="153" t="s">
        <v>1486</v>
      </c>
      <c r="H231" s="148" t="s">
        <v>776</v>
      </c>
      <c r="I231" s="148" t="s">
        <v>773</v>
      </c>
      <c r="J231" s="148" t="s">
        <v>773</v>
      </c>
      <c r="K231" s="148" t="s">
        <v>773</v>
      </c>
      <c r="L231" s="148" t="s">
        <v>775</v>
      </c>
      <c r="M231" s="148" t="s">
        <v>773</v>
      </c>
      <c r="N231" s="148" t="s">
        <v>773</v>
      </c>
      <c r="O231" s="148" t="s">
        <v>773</v>
      </c>
      <c r="P231" s="149">
        <v>0</v>
      </c>
      <c r="Q231" s="149"/>
      <c r="R231"/>
    </row>
    <row r="232" spans="1:18" hidden="1" x14ac:dyDescent="0.25">
      <c r="A232" s="148" t="s">
        <v>1483</v>
      </c>
      <c r="B232" s="148" t="s">
        <v>1484</v>
      </c>
      <c r="C232" s="148" t="s">
        <v>791</v>
      </c>
      <c r="D232" s="150" t="str">
        <f t="shared" si="3"/>
        <v>Thứ BảY</v>
      </c>
      <c r="E232" s="148" t="s">
        <v>769</v>
      </c>
      <c r="F232" s="148" t="s">
        <v>770</v>
      </c>
      <c r="G232" s="153" t="s">
        <v>1487</v>
      </c>
      <c r="H232" s="148" t="s">
        <v>776</v>
      </c>
      <c r="I232" s="148" t="s">
        <v>773</v>
      </c>
      <c r="J232" s="148" t="s">
        <v>773</v>
      </c>
      <c r="K232" s="148" t="s">
        <v>773</v>
      </c>
      <c r="L232" s="148" t="s">
        <v>775</v>
      </c>
      <c r="M232" s="148" t="s">
        <v>773</v>
      </c>
      <c r="N232" s="148" t="s">
        <v>773</v>
      </c>
      <c r="O232" s="148" t="s">
        <v>773</v>
      </c>
      <c r="P232" s="149">
        <v>0</v>
      </c>
      <c r="Q232" s="149"/>
      <c r="R232"/>
    </row>
    <row r="233" spans="1:18" hidden="1" x14ac:dyDescent="0.25">
      <c r="A233" s="148" t="s">
        <v>1483</v>
      </c>
      <c r="B233" s="148" t="s">
        <v>1484</v>
      </c>
      <c r="C233" s="148" t="s">
        <v>792</v>
      </c>
      <c r="D233" s="150" t="str">
        <f t="shared" si="3"/>
        <v>Chủ NhậT</v>
      </c>
      <c r="E233" s="148" t="s">
        <v>769</v>
      </c>
      <c r="F233" s="148" t="s">
        <v>1767</v>
      </c>
      <c r="G233" s="153" t="s">
        <v>776</v>
      </c>
      <c r="H233" s="148" t="s">
        <v>776</v>
      </c>
      <c r="I233" s="148" t="s">
        <v>773</v>
      </c>
      <c r="J233" s="148" t="s">
        <v>773</v>
      </c>
      <c r="K233" s="148" t="s">
        <v>773</v>
      </c>
      <c r="L233" s="148" t="s">
        <v>775</v>
      </c>
      <c r="M233" s="148" t="s">
        <v>773</v>
      </c>
      <c r="N233" s="148" t="s">
        <v>773</v>
      </c>
      <c r="O233" s="148" t="s">
        <v>773</v>
      </c>
      <c r="P233" s="149">
        <v>0</v>
      </c>
      <c r="Q233" s="149"/>
      <c r="R233"/>
    </row>
    <row r="234" spans="1:18" hidden="1" x14ac:dyDescent="0.25">
      <c r="A234" s="148" t="s">
        <v>1483</v>
      </c>
      <c r="B234" s="148" t="s">
        <v>1484</v>
      </c>
      <c r="C234" s="148" t="s">
        <v>793</v>
      </c>
      <c r="D234" s="150" t="str">
        <f t="shared" si="3"/>
        <v>Thứ Hai</v>
      </c>
      <c r="E234" s="148" t="s">
        <v>769</v>
      </c>
      <c r="F234" s="148" t="s">
        <v>770</v>
      </c>
      <c r="G234" s="153" t="s">
        <v>1488</v>
      </c>
      <c r="H234" s="148" t="s">
        <v>776</v>
      </c>
      <c r="I234" s="148" t="s">
        <v>773</v>
      </c>
      <c r="J234" s="148" t="s">
        <v>773</v>
      </c>
      <c r="K234" s="148" t="s">
        <v>773</v>
      </c>
      <c r="L234" s="148" t="s">
        <v>775</v>
      </c>
      <c r="M234" s="148" t="s">
        <v>773</v>
      </c>
      <c r="N234" s="148" t="s">
        <v>773</v>
      </c>
      <c r="O234" s="148" t="s">
        <v>773</v>
      </c>
      <c r="P234" s="149">
        <v>0</v>
      </c>
      <c r="Q234" s="149"/>
      <c r="R234"/>
    </row>
    <row r="235" spans="1:18" hidden="1" x14ac:dyDescent="0.25">
      <c r="A235" s="148" t="s">
        <v>1483</v>
      </c>
      <c r="B235" s="148" t="s">
        <v>1484</v>
      </c>
      <c r="C235" s="148" t="s">
        <v>797</v>
      </c>
      <c r="D235" s="150" t="str">
        <f t="shared" si="3"/>
        <v>Thứ Ba</v>
      </c>
      <c r="E235" s="148" t="s">
        <v>769</v>
      </c>
      <c r="F235" s="148" t="s">
        <v>770</v>
      </c>
      <c r="G235" s="153" t="s">
        <v>1489</v>
      </c>
      <c r="H235" s="148" t="s">
        <v>776</v>
      </c>
      <c r="I235" s="148" t="s">
        <v>773</v>
      </c>
      <c r="J235" s="148" t="s">
        <v>773</v>
      </c>
      <c r="K235" s="148" t="s">
        <v>773</v>
      </c>
      <c r="L235" s="148" t="s">
        <v>775</v>
      </c>
      <c r="M235" s="148" t="s">
        <v>773</v>
      </c>
      <c r="N235" s="148" t="s">
        <v>773</v>
      </c>
      <c r="O235" s="148" t="s">
        <v>773</v>
      </c>
      <c r="P235" s="149">
        <v>0</v>
      </c>
      <c r="Q235" s="149"/>
      <c r="R235"/>
    </row>
    <row r="236" spans="1:18" hidden="1" x14ac:dyDescent="0.25">
      <c r="A236" s="148" t="s">
        <v>1483</v>
      </c>
      <c r="B236" s="148" t="s">
        <v>1484</v>
      </c>
      <c r="C236" s="148" t="s">
        <v>801</v>
      </c>
      <c r="D236" s="150" t="str">
        <f t="shared" si="3"/>
        <v>Thứ Tư</v>
      </c>
      <c r="E236" s="148" t="s">
        <v>769</v>
      </c>
      <c r="F236" s="148" t="s">
        <v>770</v>
      </c>
      <c r="G236" s="153" t="s">
        <v>1412</v>
      </c>
      <c r="H236" s="148" t="s">
        <v>776</v>
      </c>
      <c r="I236" s="148" t="s">
        <v>773</v>
      </c>
      <c r="J236" s="148" t="s">
        <v>773</v>
      </c>
      <c r="K236" s="148" t="s">
        <v>773</v>
      </c>
      <c r="L236" s="148" t="s">
        <v>775</v>
      </c>
      <c r="M236" s="148" t="s">
        <v>773</v>
      </c>
      <c r="N236" s="148" t="s">
        <v>773</v>
      </c>
      <c r="O236" s="148" t="s">
        <v>773</v>
      </c>
      <c r="P236" s="149">
        <v>0</v>
      </c>
      <c r="Q236" s="149"/>
      <c r="R236"/>
    </row>
    <row r="237" spans="1:18" hidden="1" x14ac:dyDescent="0.25">
      <c r="A237" s="148" t="s">
        <v>1483</v>
      </c>
      <c r="B237" s="148" t="s">
        <v>1484</v>
      </c>
      <c r="C237" s="148" t="s">
        <v>805</v>
      </c>
      <c r="D237" s="150" t="str">
        <f t="shared" si="3"/>
        <v>Thứ Năm</v>
      </c>
      <c r="E237" s="148" t="s">
        <v>769</v>
      </c>
      <c r="F237" s="148" t="s">
        <v>770</v>
      </c>
      <c r="G237" s="153" t="s">
        <v>1490</v>
      </c>
      <c r="H237" s="148" t="s">
        <v>776</v>
      </c>
      <c r="I237" s="148" t="s">
        <v>773</v>
      </c>
      <c r="J237" s="148" t="s">
        <v>773</v>
      </c>
      <c r="K237" s="148" t="s">
        <v>773</v>
      </c>
      <c r="L237" s="148" t="s">
        <v>775</v>
      </c>
      <c r="M237" s="148" t="s">
        <v>773</v>
      </c>
      <c r="N237" s="148" t="s">
        <v>773</v>
      </c>
      <c r="O237" s="148" t="s">
        <v>773</v>
      </c>
      <c r="P237" s="149">
        <v>0</v>
      </c>
      <c r="Q237" s="149"/>
      <c r="R237"/>
    </row>
    <row r="238" spans="1:18" hidden="1" x14ac:dyDescent="0.25">
      <c r="A238" s="148" t="s">
        <v>1483</v>
      </c>
      <c r="B238" s="148" t="s">
        <v>1484</v>
      </c>
      <c r="C238" s="148" t="s">
        <v>809</v>
      </c>
      <c r="D238" s="150" t="str">
        <f t="shared" si="3"/>
        <v>Thứ SáU</v>
      </c>
      <c r="E238" s="148" t="s">
        <v>769</v>
      </c>
      <c r="F238" s="148" t="s">
        <v>770</v>
      </c>
      <c r="G238" s="153" t="s">
        <v>1491</v>
      </c>
      <c r="H238" s="148" t="s">
        <v>776</v>
      </c>
      <c r="I238" s="148" t="s">
        <v>773</v>
      </c>
      <c r="J238" s="148" t="s">
        <v>773</v>
      </c>
      <c r="K238" s="148" t="s">
        <v>773</v>
      </c>
      <c r="L238" s="148" t="s">
        <v>775</v>
      </c>
      <c r="M238" s="148" t="s">
        <v>773</v>
      </c>
      <c r="N238" s="148" t="s">
        <v>773</v>
      </c>
      <c r="O238" s="148" t="s">
        <v>773</v>
      </c>
      <c r="P238" s="149">
        <v>0</v>
      </c>
      <c r="Q238" s="149"/>
      <c r="R238"/>
    </row>
    <row r="239" spans="1:18" hidden="1" x14ac:dyDescent="0.25">
      <c r="A239" s="148" t="s">
        <v>1483</v>
      </c>
      <c r="B239" s="148" t="s">
        <v>1484</v>
      </c>
      <c r="C239" s="148" t="s">
        <v>813</v>
      </c>
      <c r="D239" s="150" t="str">
        <f t="shared" si="3"/>
        <v>Thứ BảY</v>
      </c>
      <c r="E239" s="148" t="s">
        <v>769</v>
      </c>
      <c r="F239" s="148" t="s">
        <v>770</v>
      </c>
      <c r="G239" s="153" t="s">
        <v>830</v>
      </c>
      <c r="H239" s="148" t="s">
        <v>776</v>
      </c>
      <c r="I239" s="148" t="s">
        <v>773</v>
      </c>
      <c r="J239" s="148" t="s">
        <v>773</v>
      </c>
      <c r="K239" s="148" t="s">
        <v>773</v>
      </c>
      <c r="L239" s="148" t="s">
        <v>775</v>
      </c>
      <c r="M239" s="148" t="s">
        <v>773</v>
      </c>
      <c r="N239" s="148" t="s">
        <v>773</v>
      </c>
      <c r="O239" s="148" t="s">
        <v>773</v>
      </c>
      <c r="P239" s="149">
        <v>0</v>
      </c>
      <c r="Q239" s="149"/>
      <c r="R239"/>
    </row>
    <row r="240" spans="1:18" hidden="1" x14ac:dyDescent="0.25">
      <c r="A240" s="148" t="s">
        <v>1483</v>
      </c>
      <c r="B240" s="148" t="s">
        <v>1484</v>
      </c>
      <c r="C240" s="148" t="s">
        <v>818</v>
      </c>
      <c r="D240" s="150" t="str">
        <f t="shared" si="3"/>
        <v>Chủ NhậT</v>
      </c>
      <c r="E240" s="148" t="s">
        <v>769</v>
      </c>
      <c r="F240" s="148" t="s">
        <v>1767</v>
      </c>
      <c r="G240" s="153" t="s">
        <v>776</v>
      </c>
      <c r="H240" s="148" t="s">
        <v>776</v>
      </c>
      <c r="I240" s="148" t="s">
        <v>773</v>
      </c>
      <c r="J240" s="148" t="s">
        <v>773</v>
      </c>
      <c r="K240" s="148" t="s">
        <v>773</v>
      </c>
      <c r="L240" s="148" t="s">
        <v>775</v>
      </c>
      <c r="M240" s="148" t="s">
        <v>773</v>
      </c>
      <c r="N240" s="148" t="s">
        <v>773</v>
      </c>
      <c r="O240" s="148" t="s">
        <v>773</v>
      </c>
      <c r="P240" s="149">
        <v>0</v>
      </c>
      <c r="Q240" s="149"/>
      <c r="R240"/>
    </row>
    <row r="241" spans="1:18" hidden="1" x14ac:dyDescent="0.25">
      <c r="A241" s="148" t="s">
        <v>1483</v>
      </c>
      <c r="B241" s="148" t="s">
        <v>1484</v>
      </c>
      <c r="C241" s="148" t="s">
        <v>819</v>
      </c>
      <c r="D241" s="150" t="str">
        <f t="shared" si="3"/>
        <v>Thứ Hai</v>
      </c>
      <c r="E241" s="148" t="s">
        <v>769</v>
      </c>
      <c r="F241" s="148" t="s">
        <v>770</v>
      </c>
      <c r="G241" s="153" t="s">
        <v>1492</v>
      </c>
      <c r="H241" s="148" t="s">
        <v>776</v>
      </c>
      <c r="I241" s="148" t="s">
        <v>773</v>
      </c>
      <c r="J241" s="148" t="s">
        <v>773</v>
      </c>
      <c r="K241" s="148" t="s">
        <v>773</v>
      </c>
      <c r="L241" s="148" t="s">
        <v>775</v>
      </c>
      <c r="M241" s="148" t="s">
        <v>773</v>
      </c>
      <c r="N241" s="148" t="s">
        <v>773</v>
      </c>
      <c r="O241" s="148" t="s">
        <v>773</v>
      </c>
      <c r="P241" s="149">
        <v>0</v>
      </c>
      <c r="Q241" s="149"/>
      <c r="R241"/>
    </row>
    <row r="242" spans="1:18" hidden="1" x14ac:dyDescent="0.25">
      <c r="A242" s="148" t="s">
        <v>1483</v>
      </c>
      <c r="B242" s="148" t="s">
        <v>1484</v>
      </c>
      <c r="C242" s="148" t="s">
        <v>823</v>
      </c>
      <c r="D242" s="150" t="str">
        <f t="shared" si="3"/>
        <v>Thứ Ba</v>
      </c>
      <c r="E242" s="148" t="s">
        <v>769</v>
      </c>
      <c r="F242" s="148" t="s">
        <v>770</v>
      </c>
      <c r="G242" s="153" t="s">
        <v>1359</v>
      </c>
      <c r="H242" s="148" t="s">
        <v>776</v>
      </c>
      <c r="I242" s="148" t="s">
        <v>773</v>
      </c>
      <c r="J242" s="148" t="s">
        <v>773</v>
      </c>
      <c r="K242" s="148" t="s">
        <v>773</v>
      </c>
      <c r="L242" s="148" t="s">
        <v>775</v>
      </c>
      <c r="M242" s="148" t="s">
        <v>773</v>
      </c>
      <c r="N242" s="148" t="s">
        <v>773</v>
      </c>
      <c r="O242" s="148" t="s">
        <v>773</v>
      </c>
      <c r="P242" s="149">
        <v>0</v>
      </c>
      <c r="Q242" s="149"/>
      <c r="R242"/>
    </row>
    <row r="243" spans="1:18" hidden="1" x14ac:dyDescent="0.25">
      <c r="A243" s="148" t="s">
        <v>1483</v>
      </c>
      <c r="B243" s="148" t="s">
        <v>1484</v>
      </c>
      <c r="C243" s="148" t="s">
        <v>827</v>
      </c>
      <c r="D243" s="150" t="str">
        <f t="shared" si="3"/>
        <v>Thứ Tư</v>
      </c>
      <c r="E243" s="148" t="s">
        <v>769</v>
      </c>
      <c r="F243" s="148" t="s">
        <v>770</v>
      </c>
      <c r="G243" s="153" t="s">
        <v>1128</v>
      </c>
      <c r="H243" s="148" t="s">
        <v>776</v>
      </c>
      <c r="I243" s="148" t="s">
        <v>773</v>
      </c>
      <c r="J243" s="148" t="s">
        <v>773</v>
      </c>
      <c r="K243" s="148" t="s">
        <v>773</v>
      </c>
      <c r="L243" s="148" t="s">
        <v>775</v>
      </c>
      <c r="M243" s="148" t="s">
        <v>773</v>
      </c>
      <c r="N243" s="148" t="s">
        <v>773</v>
      </c>
      <c r="O243" s="148" t="s">
        <v>773</v>
      </c>
      <c r="P243" s="149">
        <v>0</v>
      </c>
      <c r="Q243" s="149"/>
      <c r="R243"/>
    </row>
    <row r="244" spans="1:18" hidden="1" x14ac:dyDescent="0.25">
      <c r="A244" s="148" t="s">
        <v>1483</v>
      </c>
      <c r="B244" s="148" t="s">
        <v>1484</v>
      </c>
      <c r="C244" s="148" t="s">
        <v>829</v>
      </c>
      <c r="D244" s="150" t="str">
        <f t="shared" si="3"/>
        <v>Thứ Năm</v>
      </c>
      <c r="E244" s="148" t="s">
        <v>769</v>
      </c>
      <c r="F244" s="148" t="s">
        <v>770</v>
      </c>
      <c r="G244" s="153" t="s">
        <v>1493</v>
      </c>
      <c r="H244" s="148" t="s">
        <v>776</v>
      </c>
      <c r="I244" s="148" t="s">
        <v>773</v>
      </c>
      <c r="J244" s="148" t="s">
        <v>773</v>
      </c>
      <c r="K244" s="148" t="s">
        <v>773</v>
      </c>
      <c r="L244" s="148" t="s">
        <v>775</v>
      </c>
      <c r="M244" s="148" t="s">
        <v>773</v>
      </c>
      <c r="N244" s="148" t="s">
        <v>773</v>
      </c>
      <c r="O244" s="148" t="s">
        <v>773</v>
      </c>
      <c r="P244" s="149">
        <v>0</v>
      </c>
      <c r="Q244" s="149"/>
      <c r="R244"/>
    </row>
    <row r="245" spans="1:18" hidden="1" x14ac:dyDescent="0.25">
      <c r="A245" s="148" t="s">
        <v>1483</v>
      </c>
      <c r="B245" s="148" t="s">
        <v>1484</v>
      </c>
      <c r="C245" s="148" t="s">
        <v>833</v>
      </c>
      <c r="D245" s="150" t="str">
        <f t="shared" si="3"/>
        <v>Thứ SáU</v>
      </c>
      <c r="E245" s="148" t="s">
        <v>769</v>
      </c>
      <c r="F245" s="148" t="s">
        <v>770</v>
      </c>
      <c r="G245" s="153" t="s">
        <v>788</v>
      </c>
      <c r="H245" s="148" t="s">
        <v>776</v>
      </c>
      <c r="I245" s="148" t="s">
        <v>773</v>
      </c>
      <c r="J245" s="148" t="s">
        <v>773</v>
      </c>
      <c r="K245" s="148" t="s">
        <v>773</v>
      </c>
      <c r="L245" s="148" t="s">
        <v>775</v>
      </c>
      <c r="M245" s="148" t="s">
        <v>773</v>
      </c>
      <c r="N245" s="148" t="s">
        <v>773</v>
      </c>
      <c r="O245" s="148" t="s">
        <v>773</v>
      </c>
      <c r="P245" s="149">
        <v>0</v>
      </c>
      <c r="Q245" s="149"/>
      <c r="R245"/>
    </row>
    <row r="246" spans="1:18" hidden="1" x14ac:dyDescent="0.25">
      <c r="A246" s="148" t="s">
        <v>1483</v>
      </c>
      <c r="B246" s="148" t="s">
        <v>1484</v>
      </c>
      <c r="C246" s="148" t="s">
        <v>837</v>
      </c>
      <c r="D246" s="150" t="str">
        <f t="shared" si="3"/>
        <v>Thứ BảY</v>
      </c>
      <c r="E246" s="148" t="s">
        <v>769</v>
      </c>
      <c r="F246" s="148" t="s">
        <v>770</v>
      </c>
      <c r="G246" s="153" t="s">
        <v>1494</v>
      </c>
      <c r="H246" s="148" t="s">
        <v>776</v>
      </c>
      <c r="I246" s="148" t="s">
        <v>773</v>
      </c>
      <c r="J246" s="148" t="s">
        <v>773</v>
      </c>
      <c r="K246" s="148" t="s">
        <v>773</v>
      </c>
      <c r="L246" s="148" t="s">
        <v>775</v>
      </c>
      <c r="M246" s="148" t="s">
        <v>773</v>
      </c>
      <c r="N246" s="148" t="s">
        <v>773</v>
      </c>
      <c r="O246" s="148" t="s">
        <v>773</v>
      </c>
      <c r="P246" s="149">
        <v>0</v>
      </c>
      <c r="Q246" s="149"/>
      <c r="R246"/>
    </row>
    <row r="247" spans="1:18" hidden="1" x14ac:dyDescent="0.25">
      <c r="A247" s="148" t="s">
        <v>1483</v>
      </c>
      <c r="B247" s="148" t="s">
        <v>1484</v>
      </c>
      <c r="C247" s="148" t="s">
        <v>841</v>
      </c>
      <c r="D247" s="150" t="str">
        <f t="shared" si="3"/>
        <v>Chủ NhậT</v>
      </c>
      <c r="E247" s="148" t="s">
        <v>769</v>
      </c>
      <c r="F247" s="148" t="s">
        <v>1767</v>
      </c>
      <c r="G247" s="153" t="s">
        <v>776</v>
      </c>
      <c r="H247" s="148" t="s">
        <v>776</v>
      </c>
      <c r="I247" s="148" t="s">
        <v>773</v>
      </c>
      <c r="J247" s="148" t="s">
        <v>773</v>
      </c>
      <c r="K247" s="148" t="s">
        <v>773</v>
      </c>
      <c r="L247" s="148" t="s">
        <v>775</v>
      </c>
      <c r="M247" s="148" t="s">
        <v>773</v>
      </c>
      <c r="N247" s="148" t="s">
        <v>773</v>
      </c>
      <c r="O247" s="148" t="s">
        <v>773</v>
      </c>
      <c r="P247" s="149">
        <v>0</v>
      </c>
      <c r="Q247" s="149"/>
      <c r="R247"/>
    </row>
    <row r="248" spans="1:18" hidden="1" x14ac:dyDescent="0.25">
      <c r="A248" s="148" t="s">
        <v>1483</v>
      </c>
      <c r="B248" s="148" t="s">
        <v>1484</v>
      </c>
      <c r="C248" s="148" t="s">
        <v>842</v>
      </c>
      <c r="D248" s="150" t="str">
        <f t="shared" si="3"/>
        <v>Thứ Hai</v>
      </c>
      <c r="E248" s="148" t="s">
        <v>769</v>
      </c>
      <c r="F248" s="148" t="s">
        <v>770</v>
      </c>
      <c r="G248" s="153" t="s">
        <v>1093</v>
      </c>
      <c r="H248" s="148" t="s">
        <v>776</v>
      </c>
      <c r="I248" s="148" t="s">
        <v>773</v>
      </c>
      <c r="J248" s="148" t="s">
        <v>773</v>
      </c>
      <c r="K248" s="148" t="s">
        <v>773</v>
      </c>
      <c r="L248" s="148" t="s">
        <v>775</v>
      </c>
      <c r="M248" s="148" t="s">
        <v>773</v>
      </c>
      <c r="N248" s="148" t="s">
        <v>773</v>
      </c>
      <c r="O248" s="148" t="s">
        <v>773</v>
      </c>
      <c r="P248" s="149">
        <v>0</v>
      </c>
      <c r="Q248" s="149"/>
      <c r="R248"/>
    </row>
    <row r="249" spans="1:18" hidden="1" x14ac:dyDescent="0.25">
      <c r="A249" s="148" t="s">
        <v>1483</v>
      </c>
      <c r="B249" s="148" t="s">
        <v>1484</v>
      </c>
      <c r="C249" s="148" t="s">
        <v>845</v>
      </c>
      <c r="D249" s="150" t="str">
        <f t="shared" si="3"/>
        <v>Thứ Ba</v>
      </c>
      <c r="E249" s="148" t="s">
        <v>769</v>
      </c>
      <c r="F249" s="148" t="s">
        <v>770</v>
      </c>
      <c r="G249" s="153" t="s">
        <v>794</v>
      </c>
      <c r="H249" s="148" t="s">
        <v>776</v>
      </c>
      <c r="I249" s="148" t="s">
        <v>773</v>
      </c>
      <c r="J249" s="148" t="s">
        <v>773</v>
      </c>
      <c r="K249" s="148" t="s">
        <v>773</v>
      </c>
      <c r="L249" s="148" t="s">
        <v>775</v>
      </c>
      <c r="M249" s="148" t="s">
        <v>773</v>
      </c>
      <c r="N249" s="148" t="s">
        <v>773</v>
      </c>
      <c r="O249" s="148" t="s">
        <v>773</v>
      </c>
      <c r="P249" s="149">
        <v>0</v>
      </c>
      <c r="Q249" s="149"/>
      <c r="R249"/>
    </row>
    <row r="250" spans="1:18" hidden="1" x14ac:dyDescent="0.25">
      <c r="A250" s="148" t="s">
        <v>1483</v>
      </c>
      <c r="B250" s="148" t="s">
        <v>1484</v>
      </c>
      <c r="C250" s="148" t="s">
        <v>849</v>
      </c>
      <c r="D250" s="150" t="str">
        <f t="shared" si="3"/>
        <v>Thứ Tư</v>
      </c>
      <c r="E250" s="148" t="s">
        <v>769</v>
      </c>
      <c r="F250" s="148" t="s">
        <v>770</v>
      </c>
      <c r="G250" s="153" t="s">
        <v>1035</v>
      </c>
      <c r="H250" s="148" t="s">
        <v>776</v>
      </c>
      <c r="I250" s="148" t="s">
        <v>773</v>
      </c>
      <c r="J250" s="148" t="s">
        <v>773</v>
      </c>
      <c r="K250" s="148" t="s">
        <v>773</v>
      </c>
      <c r="L250" s="148" t="s">
        <v>775</v>
      </c>
      <c r="M250" s="148" t="s">
        <v>773</v>
      </c>
      <c r="N250" s="148" t="s">
        <v>773</v>
      </c>
      <c r="O250" s="148" t="s">
        <v>773</v>
      </c>
      <c r="P250" s="149">
        <v>0</v>
      </c>
      <c r="Q250" s="149"/>
      <c r="R250"/>
    </row>
    <row r="251" spans="1:18" hidden="1" x14ac:dyDescent="0.25">
      <c r="A251" s="148" t="s">
        <v>1483</v>
      </c>
      <c r="B251" s="148" t="s">
        <v>1484</v>
      </c>
      <c r="C251" s="148" t="s">
        <v>853</v>
      </c>
      <c r="D251" s="150" t="str">
        <f t="shared" si="3"/>
        <v>Thứ Năm</v>
      </c>
      <c r="E251" s="148" t="s">
        <v>769</v>
      </c>
      <c r="F251" s="148" t="s">
        <v>770</v>
      </c>
      <c r="G251" s="153" t="s">
        <v>1495</v>
      </c>
      <c r="H251" s="148" t="s">
        <v>776</v>
      </c>
      <c r="I251" s="148" t="s">
        <v>773</v>
      </c>
      <c r="J251" s="148" t="s">
        <v>773</v>
      </c>
      <c r="K251" s="148" t="s">
        <v>773</v>
      </c>
      <c r="L251" s="148" t="s">
        <v>775</v>
      </c>
      <c r="M251" s="148" t="s">
        <v>773</v>
      </c>
      <c r="N251" s="148" t="s">
        <v>773</v>
      </c>
      <c r="O251" s="148" t="s">
        <v>773</v>
      </c>
      <c r="P251" s="149">
        <v>0</v>
      </c>
      <c r="Q251" s="149"/>
      <c r="R251" s="151"/>
    </row>
    <row r="252" spans="1:18" hidden="1" x14ac:dyDescent="0.25">
      <c r="A252" s="148" t="s">
        <v>1483</v>
      </c>
      <c r="B252" s="148" t="s">
        <v>1484</v>
      </c>
      <c r="C252" s="148" t="s">
        <v>858</v>
      </c>
      <c r="D252" s="150" t="str">
        <f t="shared" si="3"/>
        <v>Thứ SáU</v>
      </c>
      <c r="E252" s="148" t="s">
        <v>769</v>
      </c>
      <c r="F252" s="148" t="s">
        <v>770</v>
      </c>
      <c r="G252" s="153" t="s">
        <v>1496</v>
      </c>
      <c r="H252" s="148" t="s">
        <v>776</v>
      </c>
      <c r="I252" s="148" t="s">
        <v>773</v>
      </c>
      <c r="J252" s="148" t="s">
        <v>773</v>
      </c>
      <c r="K252" s="148" t="s">
        <v>773</v>
      </c>
      <c r="L252" s="148" t="s">
        <v>775</v>
      </c>
      <c r="M252" s="148" t="s">
        <v>773</v>
      </c>
      <c r="N252" s="148" t="s">
        <v>773</v>
      </c>
      <c r="O252" s="148" t="s">
        <v>773</v>
      </c>
      <c r="P252" s="149">
        <v>0</v>
      </c>
      <c r="Q252" s="149"/>
      <c r="R252"/>
    </row>
    <row r="253" spans="1:18" hidden="1" x14ac:dyDescent="0.25">
      <c r="A253" s="148" t="s">
        <v>1483</v>
      </c>
      <c r="B253" s="148" t="s">
        <v>1484</v>
      </c>
      <c r="C253" s="148" t="s">
        <v>862</v>
      </c>
      <c r="D253" s="150" t="str">
        <f t="shared" si="3"/>
        <v>Thứ BảY</v>
      </c>
      <c r="E253" s="148" t="s">
        <v>769</v>
      </c>
      <c r="F253" s="148" t="s">
        <v>770</v>
      </c>
      <c r="G253" s="153" t="s">
        <v>1497</v>
      </c>
      <c r="H253" s="148" t="s">
        <v>776</v>
      </c>
      <c r="I253" s="148" t="s">
        <v>773</v>
      </c>
      <c r="J253" s="148" t="s">
        <v>773</v>
      </c>
      <c r="K253" s="148" t="s">
        <v>773</v>
      </c>
      <c r="L253" s="148" t="s">
        <v>775</v>
      </c>
      <c r="M253" s="148" t="s">
        <v>773</v>
      </c>
      <c r="N253" s="148" t="s">
        <v>773</v>
      </c>
      <c r="O253" s="148" t="s">
        <v>773</v>
      </c>
      <c r="P253" s="149">
        <v>0</v>
      </c>
      <c r="Q253" s="149"/>
      <c r="R253"/>
    </row>
    <row r="254" spans="1:18" hidden="1" x14ac:dyDescent="0.25">
      <c r="A254" s="148" t="s">
        <v>1483</v>
      </c>
      <c r="B254" s="148" t="s">
        <v>1484</v>
      </c>
      <c r="C254" s="148" t="s">
        <v>866</v>
      </c>
      <c r="D254" s="150" t="str">
        <f t="shared" si="3"/>
        <v>Chủ NhậT</v>
      </c>
      <c r="E254" s="148" t="s">
        <v>769</v>
      </c>
      <c r="F254" s="148" t="s">
        <v>1767</v>
      </c>
      <c r="G254" s="153" t="s">
        <v>776</v>
      </c>
      <c r="H254" s="148" t="s">
        <v>776</v>
      </c>
      <c r="I254" s="148" t="s">
        <v>773</v>
      </c>
      <c r="J254" s="148" t="s">
        <v>773</v>
      </c>
      <c r="K254" s="148" t="s">
        <v>773</v>
      </c>
      <c r="L254" s="148" t="s">
        <v>775</v>
      </c>
      <c r="M254" s="148" t="s">
        <v>773</v>
      </c>
      <c r="N254" s="148" t="s">
        <v>773</v>
      </c>
      <c r="O254" s="148" t="s">
        <v>773</v>
      </c>
      <c r="P254" s="149">
        <v>0</v>
      </c>
      <c r="Q254" s="149"/>
      <c r="R254" s="151"/>
    </row>
    <row r="255" spans="1:18" hidden="1" x14ac:dyDescent="0.25">
      <c r="A255" s="148" t="s">
        <v>1483</v>
      </c>
      <c r="B255" s="148" t="s">
        <v>1484</v>
      </c>
      <c r="C255" s="148" t="s">
        <v>867</v>
      </c>
      <c r="D255" s="150" t="str">
        <f t="shared" si="3"/>
        <v>Thứ Hai</v>
      </c>
      <c r="E255" s="148" t="s">
        <v>769</v>
      </c>
      <c r="F255" s="148" t="s">
        <v>770</v>
      </c>
      <c r="G255" s="153" t="s">
        <v>1448</v>
      </c>
      <c r="H255" s="148" t="s">
        <v>776</v>
      </c>
      <c r="I255" s="148" t="s">
        <v>773</v>
      </c>
      <c r="J255" s="148" t="s">
        <v>773</v>
      </c>
      <c r="K255" s="148" t="s">
        <v>773</v>
      </c>
      <c r="L255" s="148" t="s">
        <v>775</v>
      </c>
      <c r="M255" s="148" t="s">
        <v>773</v>
      </c>
      <c r="N255" s="148" t="s">
        <v>773</v>
      </c>
      <c r="O255" s="148" t="s">
        <v>773</v>
      </c>
      <c r="P255" s="149">
        <v>0</v>
      </c>
      <c r="Q255" s="149"/>
      <c r="R255"/>
    </row>
    <row r="256" spans="1:18" hidden="1" x14ac:dyDescent="0.25">
      <c r="A256" s="148" t="s">
        <v>1483</v>
      </c>
      <c r="B256" s="148" t="s">
        <v>1484</v>
      </c>
      <c r="C256" s="148" t="s">
        <v>870</v>
      </c>
      <c r="D256" s="150" t="str">
        <f t="shared" si="3"/>
        <v>Thứ Ba</v>
      </c>
      <c r="E256" s="148" t="s">
        <v>769</v>
      </c>
      <c r="F256" s="148" t="s">
        <v>770</v>
      </c>
      <c r="G256" s="153" t="s">
        <v>1498</v>
      </c>
      <c r="H256" s="148" t="s">
        <v>776</v>
      </c>
      <c r="I256" s="148" t="s">
        <v>773</v>
      </c>
      <c r="J256" s="148" t="s">
        <v>773</v>
      </c>
      <c r="K256" s="148" t="s">
        <v>773</v>
      </c>
      <c r="L256" s="148" t="s">
        <v>775</v>
      </c>
      <c r="M256" s="148" t="s">
        <v>773</v>
      </c>
      <c r="N256" s="148" t="s">
        <v>773</v>
      </c>
      <c r="O256" s="148" t="s">
        <v>773</v>
      </c>
      <c r="P256" s="149">
        <v>0</v>
      </c>
      <c r="Q256" s="149"/>
      <c r="R256"/>
    </row>
    <row r="257" spans="1:18" hidden="1" x14ac:dyDescent="0.25">
      <c r="A257" s="148" t="s">
        <v>1483</v>
      </c>
      <c r="B257" s="148" t="s">
        <v>1484</v>
      </c>
      <c r="C257" s="148" t="s">
        <v>874</v>
      </c>
      <c r="D257" s="150" t="str">
        <f t="shared" si="3"/>
        <v>Thứ Tư</v>
      </c>
      <c r="E257" s="148" t="s">
        <v>769</v>
      </c>
      <c r="F257" s="148" t="s">
        <v>770</v>
      </c>
      <c r="G257" s="153" t="s">
        <v>1499</v>
      </c>
      <c r="H257" s="148" t="s">
        <v>776</v>
      </c>
      <c r="I257" s="148" t="s">
        <v>773</v>
      </c>
      <c r="J257" s="148" t="s">
        <v>773</v>
      </c>
      <c r="K257" s="148" t="s">
        <v>773</v>
      </c>
      <c r="L257" s="148" t="s">
        <v>775</v>
      </c>
      <c r="M257" s="148" t="s">
        <v>773</v>
      </c>
      <c r="N257" s="148" t="s">
        <v>773</v>
      </c>
      <c r="O257" s="148" t="s">
        <v>773</v>
      </c>
      <c r="P257" s="149">
        <v>0</v>
      </c>
      <c r="Q257" s="149"/>
      <c r="R257"/>
    </row>
    <row r="258" spans="1:18" hidden="1" x14ac:dyDescent="0.25">
      <c r="A258" s="148" t="s">
        <v>1483</v>
      </c>
      <c r="B258" s="148" t="s">
        <v>1484</v>
      </c>
      <c r="C258" s="148" t="s">
        <v>878</v>
      </c>
      <c r="D258" s="150" t="str">
        <f t="shared" si="3"/>
        <v>Thứ Năm</v>
      </c>
      <c r="E258" s="148" t="s">
        <v>769</v>
      </c>
      <c r="F258" s="148" t="s">
        <v>770</v>
      </c>
      <c r="G258" s="153" t="s">
        <v>1159</v>
      </c>
      <c r="H258" s="148" t="s">
        <v>776</v>
      </c>
      <c r="I258" s="148" t="s">
        <v>773</v>
      </c>
      <c r="J258" s="148" t="s">
        <v>773</v>
      </c>
      <c r="K258" s="148" t="s">
        <v>773</v>
      </c>
      <c r="L258" s="148" t="s">
        <v>775</v>
      </c>
      <c r="M258" s="148" t="s">
        <v>773</v>
      </c>
      <c r="N258" s="148" t="s">
        <v>773</v>
      </c>
      <c r="O258" s="148" t="s">
        <v>773</v>
      </c>
      <c r="P258" s="149">
        <v>0</v>
      </c>
      <c r="Q258" s="149"/>
      <c r="R258"/>
    </row>
    <row r="259" spans="1:18" hidden="1" x14ac:dyDescent="0.25">
      <c r="A259" s="148" t="s">
        <v>1500</v>
      </c>
      <c r="B259" s="148" t="s">
        <v>1501</v>
      </c>
      <c r="C259" s="148" t="s">
        <v>768</v>
      </c>
      <c r="D259" s="150" t="str">
        <f t="shared" si="3"/>
        <v>Thứ ba</v>
      </c>
      <c r="E259" s="148" t="s">
        <v>769</v>
      </c>
      <c r="F259" s="148" t="s">
        <v>762</v>
      </c>
      <c r="G259" s="153" t="s">
        <v>776</v>
      </c>
      <c r="H259" s="148" t="s">
        <v>776</v>
      </c>
      <c r="I259" s="148" t="s">
        <v>773</v>
      </c>
      <c r="J259" s="148" t="s">
        <v>773</v>
      </c>
      <c r="K259" s="148" t="s">
        <v>773</v>
      </c>
      <c r="L259" s="148" t="s">
        <v>775</v>
      </c>
      <c r="M259" s="148" t="s">
        <v>773</v>
      </c>
      <c r="N259" s="148" t="s">
        <v>773</v>
      </c>
      <c r="O259" s="148" t="s">
        <v>773</v>
      </c>
      <c r="P259" s="149">
        <v>0</v>
      </c>
      <c r="Q259" s="188" t="s">
        <v>1778</v>
      </c>
      <c r="R259"/>
    </row>
    <row r="260" spans="1:18" hidden="1" x14ac:dyDescent="0.25">
      <c r="A260" s="148" t="s">
        <v>1500</v>
      </c>
      <c r="B260" s="148" t="s">
        <v>1501</v>
      </c>
      <c r="C260" s="148" t="s">
        <v>777</v>
      </c>
      <c r="D260" s="150" t="str">
        <f t="shared" si="3"/>
        <v>Thứ Tư</v>
      </c>
      <c r="E260" s="148" t="s">
        <v>769</v>
      </c>
      <c r="F260" s="148" t="s">
        <v>770</v>
      </c>
      <c r="G260" s="153" t="s">
        <v>1502</v>
      </c>
      <c r="H260" s="148" t="s">
        <v>776</v>
      </c>
      <c r="I260" s="148" t="s">
        <v>773</v>
      </c>
      <c r="J260" s="148" t="s">
        <v>773</v>
      </c>
      <c r="K260" s="148" t="s">
        <v>773</v>
      </c>
      <c r="L260" s="148" t="s">
        <v>775</v>
      </c>
      <c r="M260" s="148" t="s">
        <v>773</v>
      </c>
      <c r="N260" s="148" t="s">
        <v>773</v>
      </c>
      <c r="O260" s="148" t="s">
        <v>773</v>
      </c>
      <c r="P260" s="149">
        <v>0</v>
      </c>
      <c r="Q260" s="149"/>
      <c r="R260"/>
    </row>
    <row r="261" spans="1:18" hidden="1" x14ac:dyDescent="0.25">
      <c r="A261" s="148" t="s">
        <v>1500</v>
      </c>
      <c r="B261" s="148" t="s">
        <v>1501</v>
      </c>
      <c r="C261" s="148" t="s">
        <v>782</v>
      </c>
      <c r="D261" s="150" t="str">
        <f t="shared" si="3"/>
        <v>Thứ Năm</v>
      </c>
      <c r="E261" s="148" t="s">
        <v>769</v>
      </c>
      <c r="F261" s="148" t="s">
        <v>770</v>
      </c>
      <c r="G261" s="153" t="s">
        <v>1503</v>
      </c>
      <c r="H261" s="148" t="s">
        <v>776</v>
      </c>
      <c r="I261" s="148" t="s">
        <v>773</v>
      </c>
      <c r="J261" s="148" t="s">
        <v>773</v>
      </c>
      <c r="K261" s="148" t="s">
        <v>773</v>
      </c>
      <c r="L261" s="148" t="s">
        <v>775</v>
      </c>
      <c r="M261" s="148" t="s">
        <v>773</v>
      </c>
      <c r="N261" s="148" t="s">
        <v>773</v>
      </c>
      <c r="O261" s="148" t="s">
        <v>773</v>
      </c>
      <c r="P261" s="149">
        <v>0</v>
      </c>
      <c r="Q261" s="149"/>
      <c r="R261"/>
    </row>
    <row r="262" spans="1:18" hidden="1" x14ac:dyDescent="0.25">
      <c r="A262" s="148" t="s">
        <v>1500</v>
      </c>
      <c r="B262" s="148" t="s">
        <v>1501</v>
      </c>
      <c r="C262" s="148" t="s">
        <v>787</v>
      </c>
      <c r="D262" s="150" t="str">
        <f t="shared" si="3"/>
        <v>Thứ SáU</v>
      </c>
      <c r="E262" s="148" t="s">
        <v>769</v>
      </c>
      <c r="F262" s="148" t="s">
        <v>770</v>
      </c>
      <c r="G262" s="153" t="s">
        <v>1376</v>
      </c>
      <c r="H262" s="148" t="s">
        <v>776</v>
      </c>
      <c r="I262" s="148" t="s">
        <v>773</v>
      </c>
      <c r="J262" s="148" t="s">
        <v>773</v>
      </c>
      <c r="K262" s="148" t="s">
        <v>773</v>
      </c>
      <c r="L262" s="148" t="s">
        <v>775</v>
      </c>
      <c r="M262" s="148" t="s">
        <v>773</v>
      </c>
      <c r="N262" s="148" t="s">
        <v>773</v>
      </c>
      <c r="O262" s="148" t="s">
        <v>773</v>
      </c>
      <c r="P262" s="149">
        <v>0</v>
      </c>
      <c r="Q262" s="149"/>
      <c r="R262"/>
    </row>
    <row r="263" spans="1:18" hidden="1" x14ac:dyDescent="0.25">
      <c r="A263" s="153" t="s">
        <v>1500</v>
      </c>
      <c r="B263" s="153" t="s">
        <v>1501</v>
      </c>
      <c r="C263" s="153" t="s">
        <v>791</v>
      </c>
      <c r="D263" s="154" t="str">
        <f t="shared" si="3"/>
        <v>Thứ BảY</v>
      </c>
      <c r="E263" s="153" t="s">
        <v>769</v>
      </c>
      <c r="F263" s="153" t="s">
        <v>770</v>
      </c>
      <c r="G263" s="153" t="s">
        <v>776</v>
      </c>
      <c r="H263" s="153" t="s">
        <v>776</v>
      </c>
      <c r="I263" s="153" t="s">
        <v>773</v>
      </c>
      <c r="J263" s="153" t="s">
        <v>773</v>
      </c>
      <c r="K263" s="153" t="s">
        <v>773</v>
      </c>
      <c r="L263" s="153" t="s">
        <v>775</v>
      </c>
      <c r="M263" s="153" t="s">
        <v>773</v>
      </c>
      <c r="N263" s="153" t="s">
        <v>773</v>
      </c>
      <c r="O263" s="153" t="s">
        <v>773</v>
      </c>
      <c r="P263" s="149">
        <v>0</v>
      </c>
      <c r="Q263" s="149"/>
      <c r="R263"/>
    </row>
    <row r="264" spans="1:18" hidden="1" x14ac:dyDescent="0.25">
      <c r="A264" s="148" t="s">
        <v>1500</v>
      </c>
      <c r="B264" s="148" t="s">
        <v>1501</v>
      </c>
      <c r="C264" s="148" t="s">
        <v>792</v>
      </c>
      <c r="D264" s="150" t="str">
        <f t="shared" si="3"/>
        <v>Chủ NhậT</v>
      </c>
      <c r="E264" s="148" t="s">
        <v>769</v>
      </c>
      <c r="F264" s="148" t="s">
        <v>1767</v>
      </c>
      <c r="G264" s="153" t="s">
        <v>776</v>
      </c>
      <c r="H264" s="148" t="s">
        <v>776</v>
      </c>
      <c r="I264" s="148" t="s">
        <v>773</v>
      </c>
      <c r="J264" s="148" t="s">
        <v>773</v>
      </c>
      <c r="K264" s="148" t="s">
        <v>773</v>
      </c>
      <c r="L264" s="148" t="s">
        <v>775</v>
      </c>
      <c r="M264" s="148" t="s">
        <v>773</v>
      </c>
      <c r="N264" s="148" t="s">
        <v>773</v>
      </c>
      <c r="O264" s="148" t="s">
        <v>773</v>
      </c>
      <c r="P264" s="149">
        <v>0</v>
      </c>
      <c r="Q264" s="149"/>
      <c r="R264"/>
    </row>
    <row r="265" spans="1:18" hidden="1" x14ac:dyDescent="0.25">
      <c r="A265" s="148" t="s">
        <v>1500</v>
      </c>
      <c r="B265" s="148" t="s">
        <v>1501</v>
      </c>
      <c r="C265" s="148" t="s">
        <v>793</v>
      </c>
      <c r="D265" s="150" t="str">
        <f t="shared" si="3"/>
        <v>Thứ Hai</v>
      </c>
      <c r="E265" s="148" t="s">
        <v>769</v>
      </c>
      <c r="F265" s="148" t="s">
        <v>770</v>
      </c>
      <c r="G265" s="153" t="s">
        <v>1504</v>
      </c>
      <c r="H265" s="148" t="s">
        <v>776</v>
      </c>
      <c r="I265" s="148" t="s">
        <v>773</v>
      </c>
      <c r="J265" s="148" t="s">
        <v>773</v>
      </c>
      <c r="K265" s="148" t="s">
        <v>773</v>
      </c>
      <c r="L265" s="148" t="s">
        <v>775</v>
      </c>
      <c r="M265" s="148" t="s">
        <v>773</v>
      </c>
      <c r="N265" s="148" t="s">
        <v>773</v>
      </c>
      <c r="O265" s="148" t="s">
        <v>773</v>
      </c>
      <c r="P265" s="149">
        <v>0</v>
      </c>
      <c r="Q265" s="149"/>
      <c r="R265"/>
    </row>
    <row r="266" spans="1:18" hidden="1" x14ac:dyDescent="0.25">
      <c r="A266" s="148" t="s">
        <v>1500</v>
      </c>
      <c r="B266" s="148" t="s">
        <v>1501</v>
      </c>
      <c r="C266" s="148" t="s">
        <v>797</v>
      </c>
      <c r="D266" s="150" t="str">
        <f t="shared" si="3"/>
        <v>Thứ Ba</v>
      </c>
      <c r="E266" s="148" t="s">
        <v>769</v>
      </c>
      <c r="F266" s="148" t="s">
        <v>770</v>
      </c>
      <c r="G266" s="153" t="s">
        <v>1505</v>
      </c>
      <c r="H266" s="148" t="s">
        <v>776</v>
      </c>
      <c r="I266" s="148" t="s">
        <v>773</v>
      </c>
      <c r="J266" s="148" t="s">
        <v>773</v>
      </c>
      <c r="K266" s="148" t="s">
        <v>773</v>
      </c>
      <c r="L266" s="148" t="s">
        <v>775</v>
      </c>
      <c r="M266" s="148" t="s">
        <v>773</v>
      </c>
      <c r="N266" s="148" t="s">
        <v>773</v>
      </c>
      <c r="O266" s="148" t="s">
        <v>773</v>
      </c>
      <c r="P266" s="149">
        <v>0</v>
      </c>
      <c r="Q266" s="149"/>
      <c r="R266"/>
    </row>
    <row r="267" spans="1:18" hidden="1" x14ac:dyDescent="0.25">
      <c r="A267" s="148" t="s">
        <v>1500</v>
      </c>
      <c r="B267" s="148" t="s">
        <v>1501</v>
      </c>
      <c r="C267" s="148" t="s">
        <v>801</v>
      </c>
      <c r="D267" s="150" t="str">
        <f t="shared" si="3"/>
        <v>Thứ Tư</v>
      </c>
      <c r="E267" s="148" t="s">
        <v>769</v>
      </c>
      <c r="F267" s="148" t="s">
        <v>770</v>
      </c>
      <c r="G267" s="153" t="s">
        <v>1506</v>
      </c>
      <c r="H267" s="148" t="s">
        <v>776</v>
      </c>
      <c r="I267" s="148" t="s">
        <v>773</v>
      </c>
      <c r="J267" s="148" t="s">
        <v>773</v>
      </c>
      <c r="K267" s="148" t="s">
        <v>773</v>
      </c>
      <c r="L267" s="148" t="s">
        <v>775</v>
      </c>
      <c r="M267" s="148" t="s">
        <v>773</v>
      </c>
      <c r="N267" s="148" t="s">
        <v>773</v>
      </c>
      <c r="O267" s="148" t="s">
        <v>773</v>
      </c>
      <c r="P267" s="149">
        <v>0</v>
      </c>
      <c r="Q267" s="149"/>
      <c r="R267"/>
    </row>
    <row r="268" spans="1:18" hidden="1" x14ac:dyDescent="0.25">
      <c r="A268" s="148" t="s">
        <v>1500</v>
      </c>
      <c r="B268" s="148" t="s">
        <v>1501</v>
      </c>
      <c r="C268" s="148" t="s">
        <v>805</v>
      </c>
      <c r="D268" s="150" t="str">
        <f t="shared" si="3"/>
        <v>Thứ Năm</v>
      </c>
      <c r="E268" s="148" t="s">
        <v>769</v>
      </c>
      <c r="F268" s="148" t="s">
        <v>770</v>
      </c>
      <c r="G268" s="153" t="s">
        <v>1507</v>
      </c>
      <c r="H268" s="148" t="s">
        <v>776</v>
      </c>
      <c r="I268" s="148" t="s">
        <v>773</v>
      </c>
      <c r="J268" s="148" t="s">
        <v>773</v>
      </c>
      <c r="K268" s="148" t="s">
        <v>773</v>
      </c>
      <c r="L268" s="148" t="s">
        <v>775</v>
      </c>
      <c r="M268" s="148" t="s">
        <v>773</v>
      </c>
      <c r="N268" s="148" t="s">
        <v>773</v>
      </c>
      <c r="O268" s="148" t="s">
        <v>773</v>
      </c>
      <c r="P268" s="149">
        <v>0</v>
      </c>
      <c r="Q268" s="149"/>
      <c r="R268"/>
    </row>
    <row r="269" spans="1:18" hidden="1" x14ac:dyDescent="0.25">
      <c r="A269" s="148" t="s">
        <v>1500</v>
      </c>
      <c r="B269" s="148" t="s">
        <v>1501</v>
      </c>
      <c r="C269" s="148" t="s">
        <v>809</v>
      </c>
      <c r="D269" s="150" t="str">
        <f t="shared" si="3"/>
        <v>Thứ SáU</v>
      </c>
      <c r="E269" s="148" t="s">
        <v>769</v>
      </c>
      <c r="F269" s="148" t="s">
        <v>770</v>
      </c>
      <c r="G269" s="153" t="s">
        <v>1508</v>
      </c>
      <c r="H269" s="148" t="s">
        <v>776</v>
      </c>
      <c r="I269" s="148" t="s">
        <v>773</v>
      </c>
      <c r="J269" s="148" t="s">
        <v>773</v>
      </c>
      <c r="K269" s="148" t="s">
        <v>773</v>
      </c>
      <c r="L269" s="148" t="s">
        <v>775</v>
      </c>
      <c r="M269" s="148" t="s">
        <v>773</v>
      </c>
      <c r="N269" s="148" t="s">
        <v>773</v>
      </c>
      <c r="O269" s="148" t="s">
        <v>773</v>
      </c>
      <c r="P269" s="149">
        <v>0</v>
      </c>
      <c r="Q269" s="149"/>
      <c r="R269"/>
    </row>
    <row r="270" spans="1:18" hidden="1" x14ac:dyDescent="0.25">
      <c r="A270" s="148" t="s">
        <v>1500</v>
      </c>
      <c r="B270" s="148" t="s">
        <v>1501</v>
      </c>
      <c r="C270" s="148" t="s">
        <v>813</v>
      </c>
      <c r="D270" s="150" t="str">
        <f t="shared" si="3"/>
        <v>Thứ BảY</v>
      </c>
      <c r="E270" s="148" t="s">
        <v>769</v>
      </c>
      <c r="F270" s="148" t="s">
        <v>770</v>
      </c>
      <c r="G270" s="153" t="s">
        <v>1509</v>
      </c>
      <c r="H270" s="148" t="s">
        <v>776</v>
      </c>
      <c r="I270" s="148" t="s">
        <v>773</v>
      </c>
      <c r="J270" s="148" t="s">
        <v>773</v>
      </c>
      <c r="K270" s="148" t="s">
        <v>773</v>
      </c>
      <c r="L270" s="148" t="s">
        <v>775</v>
      </c>
      <c r="M270" s="148" t="s">
        <v>773</v>
      </c>
      <c r="N270" s="148" t="s">
        <v>773</v>
      </c>
      <c r="O270" s="148" t="s">
        <v>773</v>
      </c>
      <c r="P270" s="149">
        <v>0</v>
      </c>
      <c r="Q270" s="149"/>
      <c r="R270"/>
    </row>
    <row r="271" spans="1:18" hidden="1" x14ac:dyDescent="0.25">
      <c r="A271" s="148" t="s">
        <v>1500</v>
      </c>
      <c r="B271" s="148" t="s">
        <v>1501</v>
      </c>
      <c r="C271" s="148" t="s">
        <v>818</v>
      </c>
      <c r="D271" s="150" t="str">
        <f t="shared" si="3"/>
        <v>Chủ NhậT</v>
      </c>
      <c r="E271" s="148" t="s">
        <v>769</v>
      </c>
      <c r="F271" s="148" t="s">
        <v>1767</v>
      </c>
      <c r="G271" s="153" t="s">
        <v>776</v>
      </c>
      <c r="H271" s="148" t="s">
        <v>776</v>
      </c>
      <c r="I271" s="148" t="s">
        <v>773</v>
      </c>
      <c r="J271" s="148" t="s">
        <v>773</v>
      </c>
      <c r="K271" s="148" t="s">
        <v>773</v>
      </c>
      <c r="L271" s="148" t="s">
        <v>775</v>
      </c>
      <c r="M271" s="148" t="s">
        <v>773</v>
      </c>
      <c r="N271" s="148" t="s">
        <v>773</v>
      </c>
      <c r="O271" s="148" t="s">
        <v>773</v>
      </c>
      <c r="P271" s="149">
        <v>0</v>
      </c>
      <c r="Q271" s="149"/>
      <c r="R271" s="151"/>
    </row>
    <row r="272" spans="1:18" hidden="1" x14ac:dyDescent="0.25">
      <c r="A272" s="148" t="s">
        <v>1500</v>
      </c>
      <c r="B272" s="148" t="s">
        <v>1501</v>
      </c>
      <c r="C272" s="148" t="s">
        <v>819</v>
      </c>
      <c r="D272" s="150" t="str">
        <f t="shared" si="3"/>
        <v>Thứ Hai</v>
      </c>
      <c r="E272" s="148" t="s">
        <v>769</v>
      </c>
      <c r="F272" s="148" t="s">
        <v>770</v>
      </c>
      <c r="G272" s="153" t="s">
        <v>1510</v>
      </c>
      <c r="H272" s="148" t="s">
        <v>776</v>
      </c>
      <c r="I272" s="148" t="s">
        <v>773</v>
      </c>
      <c r="J272" s="148" t="s">
        <v>773</v>
      </c>
      <c r="K272" s="148" t="s">
        <v>773</v>
      </c>
      <c r="L272" s="148" t="s">
        <v>775</v>
      </c>
      <c r="M272" s="148" t="s">
        <v>773</v>
      </c>
      <c r="N272" s="148" t="s">
        <v>773</v>
      </c>
      <c r="O272" s="148" t="s">
        <v>773</v>
      </c>
      <c r="P272" s="149">
        <v>0</v>
      </c>
      <c r="Q272" s="149"/>
      <c r="R272"/>
    </row>
    <row r="273" spans="1:18" hidden="1" x14ac:dyDescent="0.25">
      <c r="A273" s="148" t="s">
        <v>1500</v>
      </c>
      <c r="B273" s="148" t="s">
        <v>1501</v>
      </c>
      <c r="C273" s="148" t="s">
        <v>823</v>
      </c>
      <c r="D273" s="150" t="str">
        <f t="shared" si="3"/>
        <v>Thứ Ba</v>
      </c>
      <c r="E273" s="148" t="s">
        <v>769</v>
      </c>
      <c r="F273" s="148" t="s">
        <v>770</v>
      </c>
      <c r="G273" s="153" t="s">
        <v>1509</v>
      </c>
      <c r="H273" s="148" t="s">
        <v>776</v>
      </c>
      <c r="I273" s="148" t="s">
        <v>773</v>
      </c>
      <c r="J273" s="148" t="s">
        <v>773</v>
      </c>
      <c r="K273" s="148" t="s">
        <v>773</v>
      </c>
      <c r="L273" s="148" t="s">
        <v>775</v>
      </c>
      <c r="M273" s="148" t="s">
        <v>773</v>
      </c>
      <c r="N273" s="148" t="s">
        <v>773</v>
      </c>
      <c r="O273" s="148" t="s">
        <v>773</v>
      </c>
      <c r="P273" s="149">
        <v>0</v>
      </c>
      <c r="Q273" s="149"/>
      <c r="R273"/>
    </row>
    <row r="274" spans="1:18" hidden="1" x14ac:dyDescent="0.25">
      <c r="A274" s="148" t="s">
        <v>1500</v>
      </c>
      <c r="B274" s="148" t="s">
        <v>1501</v>
      </c>
      <c r="C274" s="148" t="s">
        <v>827</v>
      </c>
      <c r="D274" s="150" t="str">
        <f t="shared" si="3"/>
        <v>Thứ Tư</v>
      </c>
      <c r="E274" s="148" t="s">
        <v>769</v>
      </c>
      <c r="F274" s="148" t="s">
        <v>770</v>
      </c>
      <c r="G274" s="153" t="s">
        <v>1511</v>
      </c>
      <c r="H274" s="148" t="s">
        <v>776</v>
      </c>
      <c r="I274" s="148" t="s">
        <v>773</v>
      </c>
      <c r="J274" s="148" t="s">
        <v>773</v>
      </c>
      <c r="K274" s="148" t="s">
        <v>773</v>
      </c>
      <c r="L274" s="148" t="s">
        <v>775</v>
      </c>
      <c r="M274" s="148" t="s">
        <v>773</v>
      </c>
      <c r="N274" s="148" t="s">
        <v>773</v>
      </c>
      <c r="O274" s="148" t="s">
        <v>773</v>
      </c>
      <c r="P274" s="149">
        <v>0</v>
      </c>
      <c r="Q274" s="149"/>
      <c r="R274"/>
    </row>
    <row r="275" spans="1:18" hidden="1" x14ac:dyDescent="0.25">
      <c r="A275" s="148" t="s">
        <v>1500</v>
      </c>
      <c r="B275" s="148" t="s">
        <v>1501</v>
      </c>
      <c r="C275" s="148" t="s">
        <v>829</v>
      </c>
      <c r="D275" s="150" t="str">
        <f t="shared" si="3"/>
        <v>Thứ Năm</v>
      </c>
      <c r="E275" s="148" t="s">
        <v>769</v>
      </c>
      <c r="F275" s="148" t="s">
        <v>770</v>
      </c>
      <c r="G275" s="153" t="s">
        <v>1018</v>
      </c>
      <c r="H275" s="148" t="s">
        <v>776</v>
      </c>
      <c r="I275" s="148" t="s">
        <v>773</v>
      </c>
      <c r="J275" s="148" t="s">
        <v>773</v>
      </c>
      <c r="K275" s="148" t="s">
        <v>773</v>
      </c>
      <c r="L275" s="148" t="s">
        <v>775</v>
      </c>
      <c r="M275" s="148" t="s">
        <v>773</v>
      </c>
      <c r="N275" s="148" t="s">
        <v>773</v>
      </c>
      <c r="O275" s="148" t="s">
        <v>773</v>
      </c>
      <c r="P275" s="149">
        <v>0</v>
      </c>
      <c r="Q275" s="149"/>
      <c r="R275"/>
    </row>
    <row r="276" spans="1:18" hidden="1" x14ac:dyDescent="0.25">
      <c r="A276" s="148" t="s">
        <v>1500</v>
      </c>
      <c r="B276" s="148" t="s">
        <v>1501</v>
      </c>
      <c r="C276" s="148" t="s">
        <v>833</v>
      </c>
      <c r="D276" s="150" t="str">
        <f t="shared" si="3"/>
        <v>Thứ SáU</v>
      </c>
      <c r="E276" s="148" t="s">
        <v>769</v>
      </c>
      <c r="F276" s="148" t="s">
        <v>770</v>
      </c>
      <c r="G276" s="153" t="s">
        <v>1512</v>
      </c>
      <c r="H276" s="148" t="s">
        <v>776</v>
      </c>
      <c r="I276" s="148" t="s">
        <v>773</v>
      </c>
      <c r="J276" s="148" t="s">
        <v>773</v>
      </c>
      <c r="K276" s="148" t="s">
        <v>773</v>
      </c>
      <c r="L276" s="148" t="s">
        <v>775</v>
      </c>
      <c r="M276" s="148" t="s">
        <v>773</v>
      </c>
      <c r="N276" s="148" t="s">
        <v>773</v>
      </c>
      <c r="O276" s="148" t="s">
        <v>773</v>
      </c>
      <c r="P276" s="149">
        <v>0</v>
      </c>
      <c r="Q276" s="149"/>
      <c r="R276"/>
    </row>
    <row r="277" spans="1:18" hidden="1" x14ac:dyDescent="0.25">
      <c r="A277" s="148" t="s">
        <v>1500</v>
      </c>
      <c r="B277" s="148" t="s">
        <v>1501</v>
      </c>
      <c r="C277" s="148" t="s">
        <v>837</v>
      </c>
      <c r="D277" s="150" t="str">
        <f t="shared" si="3"/>
        <v>Thứ BảY</v>
      </c>
      <c r="E277" s="148" t="s">
        <v>769</v>
      </c>
      <c r="F277" s="148" t="s">
        <v>770</v>
      </c>
      <c r="G277" s="153" t="s">
        <v>1513</v>
      </c>
      <c r="H277" s="148" t="s">
        <v>776</v>
      </c>
      <c r="I277" s="148" t="s">
        <v>773</v>
      </c>
      <c r="J277" s="148" t="s">
        <v>773</v>
      </c>
      <c r="K277" s="148" t="s">
        <v>773</v>
      </c>
      <c r="L277" s="148" t="s">
        <v>775</v>
      </c>
      <c r="M277" s="148" t="s">
        <v>773</v>
      </c>
      <c r="N277" s="148" t="s">
        <v>773</v>
      </c>
      <c r="O277" s="148" t="s">
        <v>773</v>
      </c>
      <c r="P277" s="149">
        <v>0</v>
      </c>
      <c r="Q277" s="149"/>
      <c r="R277"/>
    </row>
    <row r="278" spans="1:18" hidden="1" x14ac:dyDescent="0.25">
      <c r="A278" s="148" t="s">
        <v>1500</v>
      </c>
      <c r="B278" s="148" t="s">
        <v>1501</v>
      </c>
      <c r="C278" s="148" t="s">
        <v>841</v>
      </c>
      <c r="D278" s="150" t="str">
        <f t="shared" si="3"/>
        <v>Chủ NhậT</v>
      </c>
      <c r="E278" s="148" t="s">
        <v>769</v>
      </c>
      <c r="F278" s="148" t="s">
        <v>1767</v>
      </c>
      <c r="G278" s="153" t="s">
        <v>776</v>
      </c>
      <c r="H278" s="148" t="s">
        <v>776</v>
      </c>
      <c r="I278" s="148" t="s">
        <v>773</v>
      </c>
      <c r="J278" s="148" t="s">
        <v>773</v>
      </c>
      <c r="K278" s="148" t="s">
        <v>773</v>
      </c>
      <c r="L278" s="148" t="s">
        <v>775</v>
      </c>
      <c r="M278" s="148" t="s">
        <v>773</v>
      </c>
      <c r="N278" s="148" t="s">
        <v>773</v>
      </c>
      <c r="O278" s="148" t="s">
        <v>773</v>
      </c>
      <c r="P278" s="149">
        <v>0</v>
      </c>
      <c r="Q278" s="149"/>
      <c r="R278"/>
    </row>
    <row r="279" spans="1:18" hidden="1" x14ac:dyDescent="0.25">
      <c r="A279" s="148" t="s">
        <v>1500</v>
      </c>
      <c r="B279" s="148" t="s">
        <v>1501</v>
      </c>
      <c r="C279" s="148" t="s">
        <v>842</v>
      </c>
      <c r="D279" s="150" t="str">
        <f t="shared" si="3"/>
        <v>Thứ Hai</v>
      </c>
      <c r="E279" s="148" t="s">
        <v>769</v>
      </c>
      <c r="F279" s="148" t="s">
        <v>770</v>
      </c>
      <c r="G279" s="153" t="s">
        <v>1514</v>
      </c>
      <c r="H279" s="148" t="s">
        <v>776</v>
      </c>
      <c r="I279" s="148" t="s">
        <v>773</v>
      </c>
      <c r="J279" s="148" t="s">
        <v>773</v>
      </c>
      <c r="K279" s="148" t="s">
        <v>773</v>
      </c>
      <c r="L279" s="148" t="s">
        <v>775</v>
      </c>
      <c r="M279" s="148" t="s">
        <v>773</v>
      </c>
      <c r="N279" s="148" t="s">
        <v>773</v>
      </c>
      <c r="O279" s="148" t="s">
        <v>773</v>
      </c>
      <c r="P279" s="149">
        <v>0</v>
      </c>
      <c r="Q279" s="149"/>
      <c r="R279"/>
    </row>
    <row r="280" spans="1:18" hidden="1" x14ac:dyDescent="0.25">
      <c r="A280" s="148" t="s">
        <v>1500</v>
      </c>
      <c r="B280" s="148" t="s">
        <v>1501</v>
      </c>
      <c r="C280" s="148" t="s">
        <v>845</v>
      </c>
      <c r="D280" s="150" t="str">
        <f t="shared" si="3"/>
        <v>Thứ Ba</v>
      </c>
      <c r="E280" s="148" t="s">
        <v>769</v>
      </c>
      <c r="F280" s="148" t="s">
        <v>770</v>
      </c>
      <c r="G280" s="153" t="s">
        <v>1515</v>
      </c>
      <c r="H280" s="148" t="s">
        <v>776</v>
      </c>
      <c r="I280" s="148" t="s">
        <v>773</v>
      </c>
      <c r="J280" s="148" t="s">
        <v>773</v>
      </c>
      <c r="K280" s="148" t="s">
        <v>773</v>
      </c>
      <c r="L280" s="148" t="s">
        <v>775</v>
      </c>
      <c r="M280" s="148" t="s">
        <v>773</v>
      </c>
      <c r="N280" s="148" t="s">
        <v>773</v>
      </c>
      <c r="O280" s="148" t="s">
        <v>773</v>
      </c>
      <c r="P280" s="149">
        <v>0</v>
      </c>
      <c r="Q280" s="149"/>
      <c r="R280"/>
    </row>
    <row r="281" spans="1:18" hidden="1" x14ac:dyDescent="0.25">
      <c r="A281" s="148" t="s">
        <v>1500</v>
      </c>
      <c r="B281" s="148" t="s">
        <v>1501</v>
      </c>
      <c r="C281" s="148" t="s">
        <v>849</v>
      </c>
      <c r="D281" s="150" t="str">
        <f t="shared" si="3"/>
        <v>Thứ Tư</v>
      </c>
      <c r="E281" s="148" t="s">
        <v>769</v>
      </c>
      <c r="F281" s="148" t="s">
        <v>770</v>
      </c>
      <c r="G281" s="153" t="s">
        <v>1516</v>
      </c>
      <c r="H281" s="148" t="s">
        <v>776</v>
      </c>
      <c r="I281" s="148" t="s">
        <v>773</v>
      </c>
      <c r="J281" s="148" t="s">
        <v>773</v>
      </c>
      <c r="K281" s="148" t="s">
        <v>773</v>
      </c>
      <c r="L281" s="148" t="s">
        <v>775</v>
      </c>
      <c r="M281" s="148" t="s">
        <v>773</v>
      </c>
      <c r="N281" s="148" t="s">
        <v>773</v>
      </c>
      <c r="O281" s="148" t="s">
        <v>773</v>
      </c>
      <c r="P281" s="149">
        <v>0</v>
      </c>
      <c r="Q281" s="149"/>
      <c r="R281"/>
    </row>
    <row r="282" spans="1:18" hidden="1" x14ac:dyDescent="0.25">
      <c r="A282" s="148" t="s">
        <v>1500</v>
      </c>
      <c r="B282" s="148" t="s">
        <v>1501</v>
      </c>
      <c r="C282" s="148" t="s">
        <v>853</v>
      </c>
      <c r="D282" s="150" t="str">
        <f t="shared" si="3"/>
        <v>Thứ Năm</v>
      </c>
      <c r="E282" s="148" t="s">
        <v>769</v>
      </c>
      <c r="F282" s="148" t="s">
        <v>770</v>
      </c>
      <c r="G282" s="153" t="s">
        <v>1505</v>
      </c>
      <c r="H282" s="148" t="s">
        <v>776</v>
      </c>
      <c r="I282" s="148" t="s">
        <v>773</v>
      </c>
      <c r="J282" s="148" t="s">
        <v>773</v>
      </c>
      <c r="K282" s="148" t="s">
        <v>773</v>
      </c>
      <c r="L282" s="148" t="s">
        <v>775</v>
      </c>
      <c r="M282" s="148" t="s">
        <v>773</v>
      </c>
      <c r="N282" s="148" t="s">
        <v>773</v>
      </c>
      <c r="O282" s="148" t="s">
        <v>773</v>
      </c>
      <c r="P282" s="149">
        <v>0</v>
      </c>
      <c r="Q282" s="149"/>
      <c r="R282"/>
    </row>
    <row r="283" spans="1:18" hidden="1" x14ac:dyDescent="0.25">
      <c r="A283" s="148" t="s">
        <v>1500</v>
      </c>
      <c r="B283" s="148" t="s">
        <v>1501</v>
      </c>
      <c r="C283" s="148" t="s">
        <v>858</v>
      </c>
      <c r="D283" s="150" t="str">
        <f t="shared" si="3"/>
        <v>Thứ SáU</v>
      </c>
      <c r="E283" s="148" t="s">
        <v>769</v>
      </c>
      <c r="F283" s="148" t="s">
        <v>770</v>
      </c>
      <c r="G283" s="153" t="s">
        <v>1517</v>
      </c>
      <c r="H283" s="148" t="s">
        <v>776</v>
      </c>
      <c r="I283" s="148" t="s">
        <v>773</v>
      </c>
      <c r="J283" s="148" t="s">
        <v>773</v>
      </c>
      <c r="K283" s="148" t="s">
        <v>773</v>
      </c>
      <c r="L283" s="148" t="s">
        <v>775</v>
      </c>
      <c r="M283" s="148" t="s">
        <v>773</v>
      </c>
      <c r="N283" s="148" t="s">
        <v>773</v>
      </c>
      <c r="O283" s="148" t="s">
        <v>773</v>
      </c>
      <c r="P283" s="149">
        <v>0</v>
      </c>
      <c r="Q283" s="149"/>
      <c r="R283"/>
    </row>
    <row r="284" spans="1:18" hidden="1" x14ac:dyDescent="0.25">
      <c r="A284" s="148" t="s">
        <v>1500</v>
      </c>
      <c r="B284" s="148" t="s">
        <v>1501</v>
      </c>
      <c r="C284" s="148" t="s">
        <v>862</v>
      </c>
      <c r="D284" s="150" t="str">
        <f t="shared" si="3"/>
        <v>Thứ BảY</v>
      </c>
      <c r="E284" s="148" t="s">
        <v>769</v>
      </c>
      <c r="F284" s="148" t="s">
        <v>770</v>
      </c>
      <c r="G284" s="153" t="s">
        <v>1518</v>
      </c>
      <c r="H284" s="148" t="s">
        <v>776</v>
      </c>
      <c r="I284" s="148" t="s">
        <v>773</v>
      </c>
      <c r="J284" s="148" t="s">
        <v>773</v>
      </c>
      <c r="K284" s="148" t="s">
        <v>773</v>
      </c>
      <c r="L284" s="148" t="s">
        <v>775</v>
      </c>
      <c r="M284" s="148" t="s">
        <v>773</v>
      </c>
      <c r="N284" s="148" t="s">
        <v>773</v>
      </c>
      <c r="O284" s="148" t="s">
        <v>773</v>
      </c>
      <c r="P284" s="149">
        <v>0</v>
      </c>
      <c r="Q284" s="149"/>
      <c r="R284"/>
    </row>
    <row r="285" spans="1:18" hidden="1" x14ac:dyDescent="0.25">
      <c r="A285" s="148" t="s">
        <v>1500</v>
      </c>
      <c r="B285" s="148" t="s">
        <v>1501</v>
      </c>
      <c r="C285" s="148" t="s">
        <v>866</v>
      </c>
      <c r="D285" s="150" t="str">
        <f t="shared" si="3"/>
        <v>Chủ NhậT</v>
      </c>
      <c r="E285" s="148" t="s">
        <v>769</v>
      </c>
      <c r="F285" s="148" t="s">
        <v>1767</v>
      </c>
      <c r="G285" s="153" t="s">
        <v>776</v>
      </c>
      <c r="H285" s="148" t="s">
        <v>776</v>
      </c>
      <c r="I285" s="148" t="s">
        <v>773</v>
      </c>
      <c r="J285" s="148" t="s">
        <v>773</v>
      </c>
      <c r="K285" s="148" t="s">
        <v>773</v>
      </c>
      <c r="L285" s="148" t="s">
        <v>775</v>
      </c>
      <c r="M285" s="148" t="s">
        <v>773</v>
      </c>
      <c r="N285" s="148" t="s">
        <v>773</v>
      </c>
      <c r="O285" s="148" t="s">
        <v>773</v>
      </c>
      <c r="P285" s="149">
        <v>0</v>
      </c>
      <c r="Q285" s="149"/>
      <c r="R285"/>
    </row>
    <row r="286" spans="1:18" hidden="1" x14ac:dyDescent="0.25">
      <c r="A286" s="148" t="s">
        <v>1500</v>
      </c>
      <c r="B286" s="148" t="s">
        <v>1501</v>
      </c>
      <c r="C286" s="148" t="s">
        <v>867</v>
      </c>
      <c r="D286" s="150" t="str">
        <f t="shared" si="3"/>
        <v>Thứ Hai</v>
      </c>
      <c r="E286" s="148" t="s">
        <v>769</v>
      </c>
      <c r="F286" s="148" t="s">
        <v>770</v>
      </c>
      <c r="G286" s="153" t="s">
        <v>1519</v>
      </c>
      <c r="H286" s="148" t="s">
        <v>776</v>
      </c>
      <c r="I286" s="148" t="s">
        <v>773</v>
      </c>
      <c r="J286" s="148" t="s">
        <v>773</v>
      </c>
      <c r="K286" s="148" t="s">
        <v>773</v>
      </c>
      <c r="L286" s="148" t="s">
        <v>775</v>
      </c>
      <c r="M286" s="148" t="s">
        <v>773</v>
      </c>
      <c r="N286" s="148" t="s">
        <v>773</v>
      </c>
      <c r="O286" s="148" t="s">
        <v>773</v>
      </c>
      <c r="P286" s="149">
        <v>0</v>
      </c>
      <c r="Q286" s="149"/>
      <c r="R286"/>
    </row>
    <row r="287" spans="1:18" hidden="1" x14ac:dyDescent="0.25">
      <c r="A287" s="148" t="s">
        <v>1500</v>
      </c>
      <c r="B287" s="148" t="s">
        <v>1501</v>
      </c>
      <c r="C287" s="148" t="s">
        <v>870</v>
      </c>
      <c r="D287" s="150" t="str">
        <f t="shared" si="3"/>
        <v>Thứ Ba</v>
      </c>
      <c r="E287" s="148" t="s">
        <v>769</v>
      </c>
      <c r="F287" s="148" t="s">
        <v>770</v>
      </c>
      <c r="G287" s="153" t="s">
        <v>1520</v>
      </c>
      <c r="H287" s="148" t="s">
        <v>776</v>
      </c>
      <c r="I287" s="148" t="s">
        <v>773</v>
      </c>
      <c r="J287" s="148" t="s">
        <v>773</v>
      </c>
      <c r="K287" s="148" t="s">
        <v>773</v>
      </c>
      <c r="L287" s="148" t="s">
        <v>775</v>
      </c>
      <c r="M287" s="148" t="s">
        <v>773</v>
      </c>
      <c r="N287" s="148" t="s">
        <v>773</v>
      </c>
      <c r="O287" s="148" t="s">
        <v>773</v>
      </c>
      <c r="P287" s="149">
        <v>0</v>
      </c>
      <c r="Q287" s="149"/>
      <c r="R287"/>
    </row>
    <row r="288" spans="1:18" hidden="1" x14ac:dyDescent="0.25">
      <c r="A288" s="148" t="s">
        <v>1500</v>
      </c>
      <c r="B288" s="148" t="s">
        <v>1501</v>
      </c>
      <c r="C288" s="148" t="s">
        <v>874</v>
      </c>
      <c r="D288" s="150" t="str">
        <f t="shared" si="3"/>
        <v>Thứ Tư</v>
      </c>
      <c r="E288" s="148" t="s">
        <v>769</v>
      </c>
      <c r="F288" s="148" t="s">
        <v>770</v>
      </c>
      <c r="G288" s="153" t="s">
        <v>1082</v>
      </c>
      <c r="H288" s="148" t="s">
        <v>776</v>
      </c>
      <c r="I288" s="148" t="s">
        <v>773</v>
      </c>
      <c r="J288" s="148" t="s">
        <v>773</v>
      </c>
      <c r="K288" s="148" t="s">
        <v>773</v>
      </c>
      <c r="L288" s="148" t="s">
        <v>775</v>
      </c>
      <c r="M288" s="148" t="s">
        <v>773</v>
      </c>
      <c r="N288" s="148" t="s">
        <v>773</v>
      </c>
      <c r="O288" s="148" t="s">
        <v>773</v>
      </c>
      <c r="P288" s="149">
        <v>0</v>
      </c>
      <c r="Q288" s="149"/>
      <c r="R288"/>
    </row>
    <row r="289" spans="1:18" x14ac:dyDescent="0.25">
      <c r="A289" s="148" t="s">
        <v>1500</v>
      </c>
      <c r="B289" s="148" t="s">
        <v>1501</v>
      </c>
      <c r="C289" s="148" t="s">
        <v>878</v>
      </c>
      <c r="D289" s="150" t="str">
        <f t="shared" si="3"/>
        <v>Thứ Năm</v>
      </c>
      <c r="E289" s="148" t="s">
        <v>769</v>
      </c>
      <c r="F289" s="148" t="s">
        <v>770</v>
      </c>
      <c r="G289" s="153" t="s">
        <v>1521</v>
      </c>
      <c r="H289" s="148" t="s">
        <v>776</v>
      </c>
      <c r="I289" s="153" t="s">
        <v>925</v>
      </c>
      <c r="J289" s="148" t="s">
        <v>773</v>
      </c>
      <c r="K289" s="148" t="s">
        <v>773</v>
      </c>
      <c r="L289" s="148" t="s">
        <v>775</v>
      </c>
      <c r="M289" s="148" t="s">
        <v>773</v>
      </c>
      <c r="N289" s="148" t="s">
        <v>773</v>
      </c>
      <c r="O289" s="148" t="s">
        <v>773</v>
      </c>
      <c r="P289" s="149">
        <v>0</v>
      </c>
      <c r="Q289" s="180" t="s">
        <v>1803</v>
      </c>
      <c r="R289" s="166"/>
    </row>
    <row r="290" spans="1:18" x14ac:dyDescent="0.25">
      <c r="A290" s="148" t="s">
        <v>882</v>
      </c>
      <c r="B290" s="148" t="s">
        <v>883</v>
      </c>
      <c r="C290" s="148" t="s">
        <v>768</v>
      </c>
      <c r="D290" s="150" t="str">
        <f t="shared" ref="D290:D353" si="4">+VLOOKUP(C290,C$3:D$33,2,0)</f>
        <v>Thứ ba</v>
      </c>
      <c r="E290" s="148" t="s">
        <v>769</v>
      </c>
      <c r="F290" s="148" t="s">
        <v>770</v>
      </c>
      <c r="G290" s="153" t="s">
        <v>884</v>
      </c>
      <c r="H290" s="148" t="s">
        <v>885</v>
      </c>
      <c r="I290" s="153" t="s">
        <v>886</v>
      </c>
      <c r="J290" s="148" t="s">
        <v>773</v>
      </c>
      <c r="K290" s="148" t="s">
        <v>887</v>
      </c>
      <c r="L290" s="148" t="s">
        <v>773</v>
      </c>
      <c r="M290" s="148" t="s">
        <v>775</v>
      </c>
      <c r="N290" s="148" t="s">
        <v>773</v>
      </c>
      <c r="O290" s="148" t="s">
        <v>773</v>
      </c>
      <c r="P290" s="149">
        <v>21</v>
      </c>
      <c r="Q290" s="180" t="s">
        <v>1803</v>
      </c>
      <c r="R290" s="168" t="s">
        <v>1791</v>
      </c>
    </row>
    <row r="291" spans="1:18" x14ac:dyDescent="0.25">
      <c r="A291" s="148" t="s">
        <v>882</v>
      </c>
      <c r="B291" s="148" t="s">
        <v>883</v>
      </c>
      <c r="C291" s="148" t="s">
        <v>777</v>
      </c>
      <c r="D291" s="150" t="str">
        <f t="shared" si="4"/>
        <v>Thứ Tư</v>
      </c>
      <c r="E291" s="148" t="s">
        <v>769</v>
      </c>
      <c r="F291" s="148" t="s">
        <v>770</v>
      </c>
      <c r="G291" s="153" t="s">
        <v>889</v>
      </c>
      <c r="H291" s="148" t="s">
        <v>890</v>
      </c>
      <c r="I291" s="153" t="s">
        <v>891</v>
      </c>
      <c r="J291" s="148" t="s">
        <v>773</v>
      </c>
      <c r="K291" s="148" t="s">
        <v>892</v>
      </c>
      <c r="L291" s="148" t="s">
        <v>773</v>
      </c>
      <c r="M291" s="148" t="s">
        <v>775</v>
      </c>
      <c r="N291" s="148" t="s">
        <v>773</v>
      </c>
      <c r="O291" s="148" t="s">
        <v>773</v>
      </c>
      <c r="P291" s="149">
        <v>6</v>
      </c>
      <c r="Q291" s="180" t="s">
        <v>1803</v>
      </c>
      <c r="R291"/>
    </row>
    <row r="292" spans="1:18" hidden="1" x14ac:dyDescent="0.25">
      <c r="A292" s="148" t="s">
        <v>882</v>
      </c>
      <c r="B292" s="148" t="s">
        <v>883</v>
      </c>
      <c r="C292" s="148" t="s">
        <v>782</v>
      </c>
      <c r="D292" s="150" t="str">
        <f t="shared" si="4"/>
        <v>Thứ Năm</v>
      </c>
      <c r="E292" s="148" t="s">
        <v>769</v>
      </c>
      <c r="F292" s="148" t="s">
        <v>770</v>
      </c>
      <c r="G292" s="153" t="s">
        <v>894</v>
      </c>
      <c r="H292" s="148" t="s">
        <v>895</v>
      </c>
      <c r="I292" s="148" t="s">
        <v>773</v>
      </c>
      <c r="J292" s="148" t="s">
        <v>773</v>
      </c>
      <c r="K292" s="148" t="s">
        <v>896</v>
      </c>
      <c r="L292" s="148" t="s">
        <v>773</v>
      </c>
      <c r="M292" s="148" t="s">
        <v>775</v>
      </c>
      <c r="N292" s="148" t="s">
        <v>773</v>
      </c>
      <c r="O292" s="148" t="s">
        <v>773</v>
      </c>
      <c r="P292" s="149">
        <v>17</v>
      </c>
      <c r="Q292" s="149"/>
      <c r="R292"/>
    </row>
    <row r="293" spans="1:18" hidden="1" x14ac:dyDescent="0.25">
      <c r="A293" s="148" t="s">
        <v>882</v>
      </c>
      <c r="B293" s="148" t="s">
        <v>883</v>
      </c>
      <c r="C293" s="148" t="s">
        <v>787</v>
      </c>
      <c r="D293" s="150" t="str">
        <f t="shared" si="4"/>
        <v>Thứ SáU</v>
      </c>
      <c r="E293" s="148" t="s">
        <v>769</v>
      </c>
      <c r="F293" s="148" t="s">
        <v>770</v>
      </c>
      <c r="G293" s="153" t="s">
        <v>897</v>
      </c>
      <c r="H293" s="148" t="s">
        <v>898</v>
      </c>
      <c r="I293" s="148" t="s">
        <v>773</v>
      </c>
      <c r="J293" s="148" t="s">
        <v>773</v>
      </c>
      <c r="K293" s="148" t="s">
        <v>899</v>
      </c>
      <c r="L293" s="148" t="s">
        <v>773</v>
      </c>
      <c r="M293" s="148" t="s">
        <v>775</v>
      </c>
      <c r="N293" s="148" t="s">
        <v>773</v>
      </c>
      <c r="O293" s="148" t="s">
        <v>773</v>
      </c>
      <c r="P293" s="149">
        <v>13</v>
      </c>
      <c r="Q293" s="149"/>
      <c r="R293"/>
    </row>
    <row r="294" spans="1:18" hidden="1" x14ac:dyDescent="0.25">
      <c r="A294" s="148" t="s">
        <v>882</v>
      </c>
      <c r="B294" s="148" t="s">
        <v>883</v>
      </c>
      <c r="C294" s="148" t="s">
        <v>791</v>
      </c>
      <c r="D294" s="150" t="str">
        <f t="shared" si="4"/>
        <v>Thứ BảY</v>
      </c>
      <c r="E294" s="148" t="s">
        <v>769</v>
      </c>
      <c r="F294" s="148" t="s">
        <v>770</v>
      </c>
      <c r="G294" s="153" t="s">
        <v>901</v>
      </c>
      <c r="H294" s="148" t="s">
        <v>902</v>
      </c>
      <c r="I294" s="148" t="s">
        <v>773</v>
      </c>
      <c r="J294" s="148" t="s">
        <v>773</v>
      </c>
      <c r="K294" s="148" t="s">
        <v>903</v>
      </c>
      <c r="L294" s="148" t="s">
        <v>773</v>
      </c>
      <c r="M294" s="148" t="s">
        <v>775</v>
      </c>
      <c r="N294" s="148" t="s">
        <v>773</v>
      </c>
      <c r="O294" s="148" t="s">
        <v>773</v>
      </c>
      <c r="P294" s="149">
        <v>15</v>
      </c>
      <c r="Q294" s="149"/>
      <c r="R294"/>
    </row>
    <row r="295" spans="1:18" hidden="1" x14ac:dyDescent="0.25">
      <c r="A295" s="148" t="s">
        <v>882</v>
      </c>
      <c r="B295" s="148" t="s">
        <v>883</v>
      </c>
      <c r="C295" s="148" t="s">
        <v>792</v>
      </c>
      <c r="D295" s="150" t="str">
        <f t="shared" si="4"/>
        <v>Chủ NhậT</v>
      </c>
      <c r="E295" s="148" t="s">
        <v>769</v>
      </c>
      <c r="F295" s="148" t="s">
        <v>1767</v>
      </c>
      <c r="G295" s="153" t="s">
        <v>776</v>
      </c>
      <c r="H295" s="148" t="s">
        <v>776</v>
      </c>
      <c r="I295" s="148" t="s">
        <v>773</v>
      </c>
      <c r="J295" s="148" t="s">
        <v>773</v>
      </c>
      <c r="K295" s="148" t="s">
        <v>773</v>
      </c>
      <c r="L295" s="148" t="s">
        <v>775</v>
      </c>
      <c r="M295" s="148" t="s">
        <v>773</v>
      </c>
      <c r="N295" s="148" t="s">
        <v>773</v>
      </c>
      <c r="O295" s="148" t="s">
        <v>773</v>
      </c>
      <c r="P295" s="149">
        <v>0</v>
      </c>
      <c r="Q295" s="149"/>
      <c r="R295"/>
    </row>
    <row r="296" spans="1:18" hidden="1" x14ac:dyDescent="0.25">
      <c r="A296" s="153" t="s">
        <v>882</v>
      </c>
      <c r="B296" s="153" t="s">
        <v>883</v>
      </c>
      <c r="C296" s="153" t="s">
        <v>793</v>
      </c>
      <c r="D296" s="154" t="str">
        <f t="shared" si="4"/>
        <v>Thứ Hai</v>
      </c>
      <c r="E296" s="153" t="s">
        <v>769</v>
      </c>
      <c r="F296" s="153" t="s">
        <v>770</v>
      </c>
      <c r="G296" s="153" t="s">
        <v>776</v>
      </c>
      <c r="H296" s="153" t="s">
        <v>905</v>
      </c>
      <c r="I296" s="153" t="s">
        <v>773</v>
      </c>
      <c r="J296" s="153" t="s">
        <v>773</v>
      </c>
      <c r="K296" s="153" t="s">
        <v>773</v>
      </c>
      <c r="L296" s="153" t="s">
        <v>775</v>
      </c>
      <c r="M296" s="153" t="s">
        <v>773</v>
      </c>
      <c r="N296" s="153" t="s">
        <v>773</v>
      </c>
      <c r="O296" s="153" t="s">
        <v>773</v>
      </c>
      <c r="P296" s="149">
        <v>0</v>
      </c>
      <c r="Q296" s="149"/>
      <c r="R296" s="168"/>
    </row>
    <row r="297" spans="1:18" hidden="1" x14ac:dyDescent="0.25">
      <c r="A297" s="148" t="s">
        <v>882</v>
      </c>
      <c r="B297" s="148" t="s">
        <v>883</v>
      </c>
      <c r="C297" s="148" t="s">
        <v>797</v>
      </c>
      <c r="D297" s="150" t="str">
        <f t="shared" si="4"/>
        <v>Thứ Ba</v>
      </c>
      <c r="E297" s="148" t="s">
        <v>769</v>
      </c>
      <c r="F297" s="148" t="s">
        <v>770</v>
      </c>
      <c r="G297" s="153" t="s">
        <v>906</v>
      </c>
      <c r="H297" s="148" t="s">
        <v>907</v>
      </c>
      <c r="I297" s="148" t="s">
        <v>773</v>
      </c>
      <c r="J297" s="148" t="s">
        <v>773</v>
      </c>
      <c r="K297" s="148" t="s">
        <v>908</v>
      </c>
      <c r="L297" s="148" t="s">
        <v>773</v>
      </c>
      <c r="M297" s="148" t="s">
        <v>775</v>
      </c>
      <c r="N297" s="148" t="s">
        <v>773</v>
      </c>
      <c r="O297" s="148" t="s">
        <v>773</v>
      </c>
      <c r="P297" s="149">
        <v>8</v>
      </c>
      <c r="Q297" s="149"/>
      <c r="R297" s="168"/>
    </row>
    <row r="298" spans="1:18" hidden="1" x14ac:dyDescent="0.25">
      <c r="A298" s="148" t="s">
        <v>882</v>
      </c>
      <c r="B298" s="148" t="s">
        <v>883</v>
      </c>
      <c r="C298" s="148" t="s">
        <v>801</v>
      </c>
      <c r="D298" s="150" t="str">
        <f t="shared" si="4"/>
        <v>Thứ Tư</v>
      </c>
      <c r="E298" s="148" t="s">
        <v>769</v>
      </c>
      <c r="F298" s="148" t="s">
        <v>770</v>
      </c>
      <c r="G298" s="153" t="s">
        <v>910</v>
      </c>
      <c r="H298" s="148" t="s">
        <v>911</v>
      </c>
      <c r="I298" s="148" t="s">
        <v>773</v>
      </c>
      <c r="J298" s="148" t="s">
        <v>773</v>
      </c>
      <c r="K298" s="148" t="s">
        <v>896</v>
      </c>
      <c r="L298" s="148" t="s">
        <v>773</v>
      </c>
      <c r="M298" s="148" t="s">
        <v>775</v>
      </c>
      <c r="N298" s="148" t="s">
        <v>773</v>
      </c>
      <c r="O298" s="148" t="s">
        <v>773</v>
      </c>
      <c r="P298" s="149">
        <v>21</v>
      </c>
      <c r="Q298" s="149"/>
      <c r="R298"/>
    </row>
    <row r="299" spans="1:18" hidden="1" x14ac:dyDescent="0.25">
      <c r="A299" s="148" t="s">
        <v>882</v>
      </c>
      <c r="B299" s="148" t="s">
        <v>883</v>
      </c>
      <c r="C299" s="148" t="s">
        <v>805</v>
      </c>
      <c r="D299" s="150" t="str">
        <f t="shared" si="4"/>
        <v>Thứ Năm</v>
      </c>
      <c r="E299" s="148" t="s">
        <v>769</v>
      </c>
      <c r="F299" s="148" t="s">
        <v>770</v>
      </c>
      <c r="G299" s="153" t="s">
        <v>912</v>
      </c>
      <c r="H299" s="148" t="s">
        <v>913</v>
      </c>
      <c r="I299" s="148" t="s">
        <v>773</v>
      </c>
      <c r="J299" s="148" t="s">
        <v>773</v>
      </c>
      <c r="K299" s="148" t="s">
        <v>914</v>
      </c>
      <c r="L299" s="148" t="s">
        <v>773</v>
      </c>
      <c r="M299" s="148" t="s">
        <v>775</v>
      </c>
      <c r="N299" s="148" t="s">
        <v>773</v>
      </c>
      <c r="O299" s="148" t="s">
        <v>773</v>
      </c>
      <c r="P299" s="149">
        <v>11</v>
      </c>
      <c r="Q299" s="149"/>
      <c r="R299"/>
    </row>
    <row r="300" spans="1:18" hidden="1" x14ac:dyDescent="0.25">
      <c r="A300" s="148" t="s">
        <v>882</v>
      </c>
      <c r="B300" s="148" t="s">
        <v>883</v>
      </c>
      <c r="C300" s="148" t="s">
        <v>809</v>
      </c>
      <c r="D300" s="150" t="str">
        <f t="shared" si="4"/>
        <v>Thứ SáU</v>
      </c>
      <c r="E300" s="148" t="s">
        <v>769</v>
      </c>
      <c r="F300" s="148" t="s">
        <v>770</v>
      </c>
      <c r="G300" s="153" t="s">
        <v>915</v>
      </c>
      <c r="H300" s="148" t="s">
        <v>916</v>
      </c>
      <c r="I300" s="148" t="s">
        <v>773</v>
      </c>
      <c r="J300" s="148" t="s">
        <v>773</v>
      </c>
      <c r="K300" s="148" t="s">
        <v>917</v>
      </c>
      <c r="L300" s="148" t="s">
        <v>773</v>
      </c>
      <c r="M300" s="148" t="s">
        <v>775</v>
      </c>
      <c r="N300" s="148" t="s">
        <v>773</v>
      </c>
      <c r="O300" s="148" t="s">
        <v>773</v>
      </c>
      <c r="P300" s="149">
        <v>49</v>
      </c>
      <c r="Q300" s="149"/>
      <c r="R300"/>
    </row>
    <row r="301" spans="1:18" hidden="1" x14ac:dyDescent="0.25">
      <c r="A301" s="148" t="s">
        <v>882</v>
      </c>
      <c r="B301" s="148" t="s">
        <v>883</v>
      </c>
      <c r="C301" s="148" t="s">
        <v>813</v>
      </c>
      <c r="D301" s="150" t="str">
        <f t="shared" si="4"/>
        <v>Thứ BảY</v>
      </c>
      <c r="E301" s="148" t="s">
        <v>769</v>
      </c>
      <c r="F301" s="148" t="s">
        <v>770</v>
      </c>
      <c r="G301" s="153" t="s">
        <v>918</v>
      </c>
      <c r="H301" s="148" t="s">
        <v>919</v>
      </c>
      <c r="I301" s="148" t="s">
        <v>773</v>
      </c>
      <c r="J301" s="148" t="s">
        <v>773</v>
      </c>
      <c r="K301" s="148" t="s">
        <v>908</v>
      </c>
      <c r="L301" s="148" t="s">
        <v>773</v>
      </c>
      <c r="M301" s="148" t="s">
        <v>775</v>
      </c>
      <c r="N301" s="148" t="s">
        <v>773</v>
      </c>
      <c r="O301" s="148" t="s">
        <v>773</v>
      </c>
      <c r="P301" s="149">
        <v>13</v>
      </c>
      <c r="Q301" s="149"/>
      <c r="R301"/>
    </row>
    <row r="302" spans="1:18" hidden="1" x14ac:dyDescent="0.25">
      <c r="A302" s="148" t="s">
        <v>882</v>
      </c>
      <c r="B302" s="148" t="s">
        <v>883</v>
      </c>
      <c r="C302" s="148" t="s">
        <v>818</v>
      </c>
      <c r="D302" s="150" t="str">
        <f t="shared" si="4"/>
        <v>Chủ NhậT</v>
      </c>
      <c r="E302" s="148" t="s">
        <v>769</v>
      </c>
      <c r="F302" s="148" t="s">
        <v>1767</v>
      </c>
      <c r="G302" s="153" t="s">
        <v>776</v>
      </c>
      <c r="H302" s="148" t="s">
        <v>776</v>
      </c>
      <c r="I302" s="148" t="s">
        <v>773</v>
      </c>
      <c r="J302" s="148" t="s">
        <v>773</v>
      </c>
      <c r="K302" s="148" t="s">
        <v>773</v>
      </c>
      <c r="L302" s="148" t="s">
        <v>775</v>
      </c>
      <c r="M302" s="148" t="s">
        <v>773</v>
      </c>
      <c r="N302" s="148" t="s">
        <v>773</v>
      </c>
      <c r="O302" s="148" t="s">
        <v>773</v>
      </c>
      <c r="P302" s="149">
        <v>0</v>
      </c>
      <c r="Q302" s="149"/>
      <c r="R302"/>
    </row>
    <row r="303" spans="1:18" x14ac:dyDescent="0.25">
      <c r="A303" s="148" t="s">
        <v>882</v>
      </c>
      <c r="B303" s="148" t="s">
        <v>883</v>
      </c>
      <c r="C303" s="148" t="s">
        <v>819</v>
      </c>
      <c r="D303" s="150" t="str">
        <f t="shared" si="4"/>
        <v>Thứ Hai</v>
      </c>
      <c r="E303" s="148" t="s">
        <v>769</v>
      </c>
      <c r="F303" s="148" t="s">
        <v>770</v>
      </c>
      <c r="G303" s="153" t="s">
        <v>920</v>
      </c>
      <c r="H303" s="148" t="s">
        <v>921</v>
      </c>
      <c r="I303" s="153" t="s">
        <v>922</v>
      </c>
      <c r="J303" s="148" t="s">
        <v>773</v>
      </c>
      <c r="K303" s="148" t="s">
        <v>896</v>
      </c>
      <c r="L303" s="148" t="s">
        <v>773</v>
      </c>
      <c r="M303" s="148" t="s">
        <v>775</v>
      </c>
      <c r="N303" s="148" t="s">
        <v>773</v>
      </c>
      <c r="O303" s="148" t="s">
        <v>773</v>
      </c>
      <c r="P303" s="149">
        <v>35</v>
      </c>
      <c r="Q303" s="180" t="s">
        <v>1803</v>
      </c>
      <c r="R303" s="168" t="s">
        <v>1791</v>
      </c>
    </row>
    <row r="304" spans="1:18" x14ac:dyDescent="0.25">
      <c r="A304" s="148" t="s">
        <v>882</v>
      </c>
      <c r="B304" s="148" t="s">
        <v>883</v>
      </c>
      <c r="C304" s="148" t="s">
        <v>823</v>
      </c>
      <c r="D304" s="150" t="str">
        <f t="shared" si="4"/>
        <v>Thứ Ba</v>
      </c>
      <c r="E304" s="148" t="s">
        <v>769</v>
      </c>
      <c r="F304" s="148" t="s">
        <v>770</v>
      </c>
      <c r="G304" s="153" t="s">
        <v>923</v>
      </c>
      <c r="H304" s="148" t="s">
        <v>924</v>
      </c>
      <c r="I304" s="153" t="s">
        <v>925</v>
      </c>
      <c r="J304" s="148" t="s">
        <v>773</v>
      </c>
      <c r="K304" s="148" t="s">
        <v>914</v>
      </c>
      <c r="L304" s="148" t="s">
        <v>773</v>
      </c>
      <c r="M304" s="148" t="s">
        <v>775</v>
      </c>
      <c r="N304" s="148" t="s">
        <v>773</v>
      </c>
      <c r="O304" s="148" t="s">
        <v>773</v>
      </c>
      <c r="P304" s="149">
        <v>18</v>
      </c>
      <c r="Q304" s="180" t="s">
        <v>1803</v>
      </c>
      <c r="R304" s="168" t="s">
        <v>1791</v>
      </c>
    </row>
    <row r="305" spans="1:18" hidden="1" x14ac:dyDescent="0.25">
      <c r="A305" s="148" t="s">
        <v>882</v>
      </c>
      <c r="B305" s="148" t="s">
        <v>883</v>
      </c>
      <c r="C305" s="148" t="s">
        <v>827</v>
      </c>
      <c r="D305" s="150" t="str">
        <f t="shared" si="4"/>
        <v>Thứ Tư</v>
      </c>
      <c r="E305" s="148" t="s">
        <v>769</v>
      </c>
      <c r="F305" s="148" t="s">
        <v>770</v>
      </c>
      <c r="G305" s="153" t="s">
        <v>926</v>
      </c>
      <c r="H305" s="148" t="s">
        <v>927</v>
      </c>
      <c r="I305" s="148" t="s">
        <v>773</v>
      </c>
      <c r="J305" s="148" t="s">
        <v>773</v>
      </c>
      <c r="K305" s="148" t="s">
        <v>887</v>
      </c>
      <c r="L305" s="148" t="s">
        <v>773</v>
      </c>
      <c r="M305" s="148" t="s">
        <v>775</v>
      </c>
      <c r="N305" s="148" t="s">
        <v>773</v>
      </c>
      <c r="O305" s="148" t="s">
        <v>773</v>
      </c>
      <c r="P305" s="149">
        <v>16</v>
      </c>
      <c r="Q305" s="149"/>
      <c r="R305"/>
    </row>
    <row r="306" spans="1:18" hidden="1" x14ac:dyDescent="0.25">
      <c r="A306" s="148" t="s">
        <v>882</v>
      </c>
      <c r="B306" s="148" t="s">
        <v>883</v>
      </c>
      <c r="C306" s="148" t="s">
        <v>829</v>
      </c>
      <c r="D306" s="150" t="str">
        <f t="shared" si="4"/>
        <v>Thứ Năm</v>
      </c>
      <c r="E306" s="148" t="s">
        <v>769</v>
      </c>
      <c r="F306" s="148" t="s">
        <v>759</v>
      </c>
      <c r="G306" s="153" t="s">
        <v>929</v>
      </c>
      <c r="H306" s="148" t="s">
        <v>930</v>
      </c>
      <c r="I306" s="148" t="s">
        <v>773</v>
      </c>
      <c r="J306" s="148" t="s">
        <v>773</v>
      </c>
      <c r="K306" s="148" t="s">
        <v>931</v>
      </c>
      <c r="L306" s="148" t="s">
        <v>773</v>
      </c>
      <c r="M306" s="148" t="s">
        <v>775</v>
      </c>
      <c r="N306" s="148" t="s">
        <v>773</v>
      </c>
      <c r="O306" s="148" t="s">
        <v>773</v>
      </c>
      <c r="P306" s="149">
        <v>8</v>
      </c>
      <c r="Q306" s="149"/>
      <c r="R306"/>
    </row>
    <row r="307" spans="1:18" hidden="1" x14ac:dyDescent="0.25">
      <c r="A307" s="148" t="s">
        <v>882</v>
      </c>
      <c r="B307" s="148" t="s">
        <v>883</v>
      </c>
      <c r="C307" s="148" t="s">
        <v>833</v>
      </c>
      <c r="D307" s="150" t="str">
        <f t="shared" si="4"/>
        <v>Thứ SáU</v>
      </c>
      <c r="E307" s="148" t="s">
        <v>769</v>
      </c>
      <c r="F307" s="148" t="s">
        <v>759</v>
      </c>
      <c r="G307" s="153" t="s">
        <v>933</v>
      </c>
      <c r="H307" s="148" t="s">
        <v>934</v>
      </c>
      <c r="I307" s="148" t="s">
        <v>773</v>
      </c>
      <c r="J307" s="148" t="s">
        <v>773</v>
      </c>
      <c r="K307" s="148" t="s">
        <v>935</v>
      </c>
      <c r="L307" s="148" t="s">
        <v>773</v>
      </c>
      <c r="M307" s="148" t="s">
        <v>775</v>
      </c>
      <c r="N307" s="148" t="s">
        <v>773</v>
      </c>
      <c r="O307" s="148" t="s">
        <v>773</v>
      </c>
      <c r="P307" s="149">
        <v>0</v>
      </c>
      <c r="Q307" s="149"/>
      <c r="R307"/>
    </row>
    <row r="308" spans="1:18" hidden="1" x14ac:dyDescent="0.25">
      <c r="A308" s="148" t="s">
        <v>882</v>
      </c>
      <c r="B308" s="148" t="s">
        <v>883</v>
      </c>
      <c r="C308" s="148" t="s">
        <v>837</v>
      </c>
      <c r="D308" s="150" t="str">
        <f t="shared" si="4"/>
        <v>Thứ BảY</v>
      </c>
      <c r="E308" s="148" t="s">
        <v>769</v>
      </c>
      <c r="F308" s="148" t="s">
        <v>770</v>
      </c>
      <c r="G308" s="153" t="s">
        <v>936</v>
      </c>
      <c r="H308" s="148" t="s">
        <v>937</v>
      </c>
      <c r="I308" s="148" t="s">
        <v>773</v>
      </c>
      <c r="J308" s="148" t="s">
        <v>773</v>
      </c>
      <c r="K308" s="148" t="s">
        <v>896</v>
      </c>
      <c r="L308" s="148" t="s">
        <v>773</v>
      </c>
      <c r="M308" s="148" t="s">
        <v>775</v>
      </c>
      <c r="N308" s="148" t="s">
        <v>773</v>
      </c>
      <c r="O308" s="148" t="s">
        <v>773</v>
      </c>
      <c r="P308" s="149">
        <v>19</v>
      </c>
      <c r="Q308" s="149"/>
      <c r="R308"/>
    </row>
    <row r="309" spans="1:18" hidden="1" x14ac:dyDescent="0.25">
      <c r="A309" s="148" t="s">
        <v>882</v>
      </c>
      <c r="B309" s="148" t="s">
        <v>883</v>
      </c>
      <c r="C309" s="148" t="s">
        <v>841</v>
      </c>
      <c r="D309" s="150" t="str">
        <f t="shared" si="4"/>
        <v>Chủ NhậT</v>
      </c>
      <c r="E309" s="148" t="s">
        <v>769</v>
      </c>
      <c r="F309" s="148" t="s">
        <v>1767</v>
      </c>
      <c r="G309" s="153" t="s">
        <v>776</v>
      </c>
      <c r="H309" s="148" t="s">
        <v>776</v>
      </c>
      <c r="I309" s="148" t="s">
        <v>773</v>
      </c>
      <c r="J309" s="148" t="s">
        <v>773</v>
      </c>
      <c r="K309" s="148" t="s">
        <v>773</v>
      </c>
      <c r="L309" s="148" t="s">
        <v>775</v>
      </c>
      <c r="M309" s="148" t="s">
        <v>773</v>
      </c>
      <c r="N309" s="148" t="s">
        <v>773</v>
      </c>
      <c r="O309" s="148" t="s">
        <v>773</v>
      </c>
      <c r="P309" s="149">
        <v>0</v>
      </c>
      <c r="Q309" s="149"/>
      <c r="R309"/>
    </row>
    <row r="310" spans="1:18" x14ac:dyDescent="0.25">
      <c r="A310" s="148" t="s">
        <v>882</v>
      </c>
      <c r="B310" s="148" t="s">
        <v>883</v>
      </c>
      <c r="C310" s="148" t="s">
        <v>842</v>
      </c>
      <c r="D310" s="150" t="str">
        <f t="shared" si="4"/>
        <v>Thứ Hai</v>
      </c>
      <c r="E310" s="148" t="s">
        <v>769</v>
      </c>
      <c r="F310" s="148" t="s">
        <v>770</v>
      </c>
      <c r="G310" s="153" t="s">
        <v>938</v>
      </c>
      <c r="H310" s="148" t="s">
        <v>939</v>
      </c>
      <c r="I310" s="153" t="s">
        <v>888</v>
      </c>
      <c r="J310" s="148" t="s">
        <v>773</v>
      </c>
      <c r="K310" s="148" t="s">
        <v>940</v>
      </c>
      <c r="L310" s="148" t="s">
        <v>773</v>
      </c>
      <c r="M310" s="148" t="s">
        <v>775</v>
      </c>
      <c r="N310" s="148" t="s">
        <v>773</v>
      </c>
      <c r="O310" s="148" t="s">
        <v>773</v>
      </c>
      <c r="P310" s="149">
        <v>18</v>
      </c>
      <c r="Q310" s="180" t="s">
        <v>1803</v>
      </c>
      <c r="R310" s="168" t="s">
        <v>1791</v>
      </c>
    </row>
    <row r="311" spans="1:18" hidden="1" x14ac:dyDescent="0.25">
      <c r="A311" s="148" t="s">
        <v>882</v>
      </c>
      <c r="B311" s="148" t="s">
        <v>883</v>
      </c>
      <c r="C311" s="148" t="s">
        <v>845</v>
      </c>
      <c r="D311" s="150" t="str">
        <f t="shared" si="4"/>
        <v>Thứ Ba</v>
      </c>
      <c r="E311" s="148" t="s">
        <v>769</v>
      </c>
      <c r="F311" s="148" t="s">
        <v>770</v>
      </c>
      <c r="G311" s="153" t="s">
        <v>941</v>
      </c>
      <c r="H311" s="148" t="s">
        <v>942</v>
      </c>
      <c r="I311" s="148" t="s">
        <v>773</v>
      </c>
      <c r="J311" s="148" t="s">
        <v>773</v>
      </c>
      <c r="K311" s="148" t="s">
        <v>826</v>
      </c>
      <c r="L311" s="148" t="s">
        <v>773</v>
      </c>
      <c r="M311" s="148" t="s">
        <v>775</v>
      </c>
      <c r="N311" s="148" t="s">
        <v>773</v>
      </c>
      <c r="O311" s="148" t="s">
        <v>773</v>
      </c>
      <c r="P311" s="149">
        <v>17</v>
      </c>
      <c r="Q311" s="149"/>
      <c r="R311" s="168" t="s">
        <v>1791</v>
      </c>
    </row>
    <row r="312" spans="1:18" hidden="1" x14ac:dyDescent="0.25">
      <c r="A312" s="148" t="s">
        <v>882</v>
      </c>
      <c r="B312" s="148" t="s">
        <v>883</v>
      </c>
      <c r="C312" s="148" t="s">
        <v>849</v>
      </c>
      <c r="D312" s="150" t="str">
        <f t="shared" si="4"/>
        <v>Thứ Tư</v>
      </c>
      <c r="E312" s="148" t="s">
        <v>769</v>
      </c>
      <c r="F312" s="148" t="s">
        <v>759</v>
      </c>
      <c r="G312" s="153" t="s">
        <v>943</v>
      </c>
      <c r="H312" s="148" t="s">
        <v>944</v>
      </c>
      <c r="I312" s="148" t="s">
        <v>773</v>
      </c>
      <c r="J312" s="148" t="s">
        <v>773</v>
      </c>
      <c r="K312" s="148" t="s">
        <v>826</v>
      </c>
      <c r="L312" s="148" t="s">
        <v>773</v>
      </c>
      <c r="M312" s="148" t="s">
        <v>775</v>
      </c>
      <c r="N312" s="148" t="s">
        <v>773</v>
      </c>
      <c r="O312" s="148" t="s">
        <v>773</v>
      </c>
      <c r="P312" s="149">
        <v>7</v>
      </c>
      <c r="Q312" s="149"/>
      <c r="R312"/>
    </row>
    <row r="313" spans="1:18" hidden="1" x14ac:dyDescent="0.25">
      <c r="A313" s="148" t="s">
        <v>882</v>
      </c>
      <c r="B313" s="148" t="s">
        <v>883</v>
      </c>
      <c r="C313" s="148" t="s">
        <v>853</v>
      </c>
      <c r="D313" s="150" t="str">
        <f t="shared" si="4"/>
        <v>Thứ Năm</v>
      </c>
      <c r="E313" s="148" t="s">
        <v>769</v>
      </c>
      <c r="F313" s="148" t="s">
        <v>770</v>
      </c>
      <c r="G313" s="153" t="s">
        <v>945</v>
      </c>
      <c r="H313" s="148" t="s">
        <v>946</v>
      </c>
      <c r="I313" s="148" t="s">
        <v>773</v>
      </c>
      <c r="J313" s="148" t="s">
        <v>773</v>
      </c>
      <c r="K313" s="148" t="s">
        <v>947</v>
      </c>
      <c r="L313" s="148" t="s">
        <v>773</v>
      </c>
      <c r="M313" s="148" t="s">
        <v>775</v>
      </c>
      <c r="N313" s="148" t="s">
        <v>773</v>
      </c>
      <c r="O313" s="148" t="s">
        <v>773</v>
      </c>
      <c r="P313" s="149">
        <v>0</v>
      </c>
      <c r="Q313" s="149"/>
      <c r="R313"/>
    </row>
    <row r="314" spans="1:18" hidden="1" x14ac:dyDescent="0.25">
      <c r="A314" s="148" t="s">
        <v>882</v>
      </c>
      <c r="B314" s="148" t="s">
        <v>883</v>
      </c>
      <c r="C314" s="148" t="s">
        <v>858</v>
      </c>
      <c r="D314" s="150" t="str">
        <f t="shared" si="4"/>
        <v>Thứ SáU</v>
      </c>
      <c r="E314" s="148" t="s">
        <v>769</v>
      </c>
      <c r="F314" s="148" t="s">
        <v>770</v>
      </c>
      <c r="G314" s="153" t="s">
        <v>948</v>
      </c>
      <c r="H314" s="148" t="s">
        <v>949</v>
      </c>
      <c r="I314" s="148" t="s">
        <v>773</v>
      </c>
      <c r="J314" s="148" t="s">
        <v>773</v>
      </c>
      <c r="K314" s="148" t="s">
        <v>950</v>
      </c>
      <c r="L314" s="148" t="s">
        <v>773</v>
      </c>
      <c r="M314" s="148" t="s">
        <v>775</v>
      </c>
      <c r="N314" s="148" t="s">
        <v>773</v>
      </c>
      <c r="O314" s="148" t="s">
        <v>773</v>
      </c>
      <c r="P314" s="149">
        <v>0</v>
      </c>
      <c r="Q314" s="149"/>
      <c r="R314"/>
    </row>
    <row r="315" spans="1:18" hidden="1" x14ac:dyDescent="0.25">
      <c r="A315" s="148" t="s">
        <v>882</v>
      </c>
      <c r="B315" s="148" t="s">
        <v>883</v>
      </c>
      <c r="C315" s="148" t="s">
        <v>862</v>
      </c>
      <c r="D315" s="150" t="str">
        <f t="shared" si="4"/>
        <v>Thứ BảY</v>
      </c>
      <c r="E315" s="148" t="s">
        <v>769</v>
      </c>
      <c r="F315" s="148" t="s">
        <v>770</v>
      </c>
      <c r="G315" s="153" t="s">
        <v>951</v>
      </c>
      <c r="H315" s="148" t="s">
        <v>952</v>
      </c>
      <c r="I315" s="148" t="s">
        <v>773</v>
      </c>
      <c r="J315" s="148" t="s">
        <v>773</v>
      </c>
      <c r="K315" s="148" t="s">
        <v>953</v>
      </c>
      <c r="L315" s="148" t="s">
        <v>773</v>
      </c>
      <c r="M315" s="148" t="s">
        <v>775</v>
      </c>
      <c r="N315" s="148" t="s">
        <v>773</v>
      </c>
      <c r="O315" s="148" t="s">
        <v>773</v>
      </c>
      <c r="P315" s="149">
        <v>13</v>
      </c>
      <c r="Q315" s="149"/>
      <c r="R315"/>
    </row>
    <row r="316" spans="1:18" hidden="1" x14ac:dyDescent="0.25">
      <c r="A316" s="148" t="s">
        <v>882</v>
      </c>
      <c r="B316" s="148" t="s">
        <v>883</v>
      </c>
      <c r="C316" s="148" t="s">
        <v>866</v>
      </c>
      <c r="D316" s="150" t="str">
        <f t="shared" si="4"/>
        <v>Chủ NhậT</v>
      </c>
      <c r="E316" s="148" t="s">
        <v>769</v>
      </c>
      <c r="F316" s="148" t="s">
        <v>1767</v>
      </c>
      <c r="G316" s="153" t="s">
        <v>776</v>
      </c>
      <c r="H316" s="148" t="s">
        <v>776</v>
      </c>
      <c r="I316" s="148" t="s">
        <v>773</v>
      </c>
      <c r="J316" s="148" t="s">
        <v>773</v>
      </c>
      <c r="K316" s="148" t="s">
        <v>773</v>
      </c>
      <c r="L316" s="148" t="s">
        <v>775</v>
      </c>
      <c r="M316" s="148" t="s">
        <v>773</v>
      </c>
      <c r="N316" s="148" t="s">
        <v>773</v>
      </c>
      <c r="O316" s="148" t="s">
        <v>773</v>
      </c>
      <c r="P316" s="149">
        <v>0</v>
      </c>
      <c r="Q316" s="149"/>
      <c r="R316"/>
    </row>
    <row r="317" spans="1:18" x14ac:dyDescent="0.25">
      <c r="A317" s="148" t="s">
        <v>882</v>
      </c>
      <c r="B317" s="148" t="s">
        <v>883</v>
      </c>
      <c r="C317" s="148" t="s">
        <v>867</v>
      </c>
      <c r="D317" s="150" t="str">
        <f t="shared" si="4"/>
        <v>Thứ Hai</v>
      </c>
      <c r="E317" s="148" t="s">
        <v>769</v>
      </c>
      <c r="F317" s="148" t="s">
        <v>770</v>
      </c>
      <c r="G317" s="153" t="s">
        <v>954</v>
      </c>
      <c r="H317" s="148" t="s">
        <v>955</v>
      </c>
      <c r="I317" s="153" t="s">
        <v>888</v>
      </c>
      <c r="J317" s="148" t="s">
        <v>773</v>
      </c>
      <c r="K317" s="148" t="s">
        <v>956</v>
      </c>
      <c r="L317" s="148" t="s">
        <v>773</v>
      </c>
      <c r="M317" s="148" t="s">
        <v>775</v>
      </c>
      <c r="N317" s="148" t="s">
        <v>773</v>
      </c>
      <c r="O317" s="148" t="s">
        <v>773</v>
      </c>
      <c r="P317" s="149">
        <v>14</v>
      </c>
      <c r="Q317" s="180" t="s">
        <v>1803</v>
      </c>
      <c r="R317" s="168" t="s">
        <v>1791</v>
      </c>
    </row>
    <row r="318" spans="1:18" hidden="1" x14ac:dyDescent="0.25">
      <c r="A318" s="148" t="s">
        <v>882</v>
      </c>
      <c r="B318" s="148" t="s">
        <v>883</v>
      </c>
      <c r="C318" s="148" t="s">
        <v>870</v>
      </c>
      <c r="D318" s="150" t="str">
        <f t="shared" si="4"/>
        <v>Thứ Ba</v>
      </c>
      <c r="E318" s="148" t="s">
        <v>769</v>
      </c>
      <c r="F318" s="148" t="s">
        <v>770</v>
      </c>
      <c r="G318" s="153" t="s">
        <v>957</v>
      </c>
      <c r="H318" s="148" t="s">
        <v>958</v>
      </c>
      <c r="I318" s="148" t="s">
        <v>773</v>
      </c>
      <c r="J318" s="148" t="s">
        <v>773</v>
      </c>
      <c r="K318" s="148" t="s">
        <v>959</v>
      </c>
      <c r="L318" s="148" t="s">
        <v>773</v>
      </c>
      <c r="M318" s="148" t="s">
        <v>775</v>
      </c>
      <c r="N318" s="148" t="s">
        <v>773</v>
      </c>
      <c r="O318" s="148" t="s">
        <v>773</v>
      </c>
      <c r="P318" s="149">
        <v>32</v>
      </c>
      <c r="Q318" s="149"/>
      <c r="R318" s="168"/>
    </row>
    <row r="319" spans="1:18" hidden="1" x14ac:dyDescent="0.25">
      <c r="A319" s="148" t="s">
        <v>882</v>
      </c>
      <c r="B319" s="148" t="s">
        <v>883</v>
      </c>
      <c r="C319" s="148" t="s">
        <v>874</v>
      </c>
      <c r="D319" s="150" t="str">
        <f t="shared" si="4"/>
        <v>Thứ Tư</v>
      </c>
      <c r="E319" s="148" t="s">
        <v>769</v>
      </c>
      <c r="F319" s="148" t="s">
        <v>770</v>
      </c>
      <c r="G319" s="153" t="s">
        <v>960</v>
      </c>
      <c r="H319" s="148" t="s">
        <v>927</v>
      </c>
      <c r="I319" s="148" t="s">
        <v>773</v>
      </c>
      <c r="J319" s="148" t="s">
        <v>773</v>
      </c>
      <c r="K319" s="148" t="s">
        <v>892</v>
      </c>
      <c r="L319" s="148" t="s">
        <v>773</v>
      </c>
      <c r="M319" s="148" t="s">
        <v>775</v>
      </c>
      <c r="N319" s="148" t="s">
        <v>773</v>
      </c>
      <c r="O319" s="148" t="s">
        <v>773</v>
      </c>
      <c r="P319" s="149">
        <v>16</v>
      </c>
      <c r="Q319" s="149"/>
      <c r="R319"/>
    </row>
    <row r="320" spans="1:18" hidden="1" x14ac:dyDescent="0.25">
      <c r="A320" s="148" t="s">
        <v>882</v>
      </c>
      <c r="B320" s="148" t="s">
        <v>883</v>
      </c>
      <c r="C320" s="148" t="s">
        <v>878</v>
      </c>
      <c r="D320" s="150" t="str">
        <f t="shared" si="4"/>
        <v>Thứ Năm</v>
      </c>
      <c r="E320" s="148" t="s">
        <v>769</v>
      </c>
      <c r="F320" s="148" t="s">
        <v>770</v>
      </c>
      <c r="G320" s="153" t="s">
        <v>961</v>
      </c>
      <c r="H320" s="148" t="s">
        <v>962</v>
      </c>
      <c r="I320" s="148" t="s">
        <v>773</v>
      </c>
      <c r="J320" s="148" t="s">
        <v>773</v>
      </c>
      <c r="K320" s="148" t="s">
        <v>963</v>
      </c>
      <c r="L320" s="148" t="s">
        <v>773</v>
      </c>
      <c r="M320" s="148" t="s">
        <v>775</v>
      </c>
      <c r="N320" s="148" t="s">
        <v>773</v>
      </c>
      <c r="O320" s="148" t="s">
        <v>773</v>
      </c>
      <c r="P320" s="149">
        <v>11</v>
      </c>
      <c r="Q320" s="149"/>
      <c r="R320"/>
    </row>
    <row r="321" spans="1:18" hidden="1" x14ac:dyDescent="0.25">
      <c r="A321" s="148" t="s">
        <v>1522</v>
      </c>
      <c r="B321" s="148" t="s">
        <v>1523</v>
      </c>
      <c r="C321" s="148" t="s">
        <v>768</v>
      </c>
      <c r="D321" s="150" t="str">
        <f t="shared" si="4"/>
        <v>Thứ ba</v>
      </c>
      <c r="E321" s="148" t="s">
        <v>769</v>
      </c>
      <c r="F321" s="148" t="s">
        <v>770</v>
      </c>
      <c r="G321" s="153" t="s">
        <v>1524</v>
      </c>
      <c r="H321" s="148" t="s">
        <v>776</v>
      </c>
      <c r="I321" s="148" t="s">
        <v>773</v>
      </c>
      <c r="J321" s="148" t="s">
        <v>773</v>
      </c>
      <c r="K321" s="148" t="s">
        <v>773</v>
      </c>
      <c r="L321" s="148" t="s">
        <v>775</v>
      </c>
      <c r="M321" s="148" t="s">
        <v>773</v>
      </c>
      <c r="N321" s="148" t="s">
        <v>773</v>
      </c>
      <c r="O321" s="148" t="s">
        <v>773</v>
      </c>
      <c r="P321" s="149">
        <v>0</v>
      </c>
      <c r="Q321" s="149"/>
      <c r="R321"/>
    </row>
    <row r="322" spans="1:18" hidden="1" x14ac:dyDescent="0.25">
      <c r="A322" s="153" t="s">
        <v>1522</v>
      </c>
      <c r="B322" s="181" t="s">
        <v>1523</v>
      </c>
      <c r="C322" s="181" t="s">
        <v>777</v>
      </c>
      <c r="D322" s="182" t="str">
        <f t="shared" si="4"/>
        <v>Thứ Tư</v>
      </c>
      <c r="E322" s="181" t="s">
        <v>769</v>
      </c>
      <c r="F322" s="181" t="s">
        <v>1793</v>
      </c>
      <c r="G322" s="181" t="s">
        <v>776</v>
      </c>
      <c r="H322" s="181" t="s">
        <v>776</v>
      </c>
      <c r="I322" s="181" t="s">
        <v>773</v>
      </c>
      <c r="J322" s="181" t="s">
        <v>773</v>
      </c>
      <c r="K322" s="181" t="s">
        <v>773</v>
      </c>
      <c r="L322" s="181" t="s">
        <v>775</v>
      </c>
      <c r="M322" s="181" t="s">
        <v>773</v>
      </c>
      <c r="N322" s="181" t="s">
        <v>773</v>
      </c>
      <c r="O322" s="181" t="s">
        <v>773</v>
      </c>
      <c r="P322" s="183">
        <v>0</v>
      </c>
      <c r="Q322" s="183"/>
      <c r="R322" s="184" t="s">
        <v>1801</v>
      </c>
    </row>
    <row r="323" spans="1:18" hidden="1" x14ac:dyDescent="0.25">
      <c r="A323" s="148" t="s">
        <v>1522</v>
      </c>
      <c r="B323" s="148" t="s">
        <v>1523</v>
      </c>
      <c r="C323" s="148" t="s">
        <v>782</v>
      </c>
      <c r="D323" s="150" t="str">
        <f t="shared" si="4"/>
        <v>Thứ Năm</v>
      </c>
      <c r="E323" s="148" t="s">
        <v>769</v>
      </c>
      <c r="F323" s="148" t="s">
        <v>770</v>
      </c>
      <c r="G323" s="153" t="s">
        <v>1515</v>
      </c>
      <c r="H323" s="148" t="s">
        <v>776</v>
      </c>
      <c r="I323" s="148" t="s">
        <v>773</v>
      </c>
      <c r="J323" s="148" t="s">
        <v>773</v>
      </c>
      <c r="K323" s="148" t="s">
        <v>773</v>
      </c>
      <c r="L323" s="148" t="s">
        <v>775</v>
      </c>
      <c r="M323" s="148" t="s">
        <v>773</v>
      </c>
      <c r="N323" s="148" t="s">
        <v>773</v>
      </c>
      <c r="O323" s="148" t="s">
        <v>773</v>
      </c>
      <c r="P323" s="149">
        <v>0</v>
      </c>
      <c r="Q323" s="149"/>
      <c r="R323"/>
    </row>
    <row r="324" spans="1:18" hidden="1" x14ac:dyDescent="0.25">
      <c r="A324" s="148" t="s">
        <v>1522</v>
      </c>
      <c r="B324" s="148" t="s">
        <v>1523</v>
      </c>
      <c r="C324" s="148" t="s">
        <v>787</v>
      </c>
      <c r="D324" s="150" t="str">
        <f t="shared" si="4"/>
        <v>Thứ SáU</v>
      </c>
      <c r="E324" s="148" t="s">
        <v>769</v>
      </c>
      <c r="F324" s="148" t="s">
        <v>770</v>
      </c>
      <c r="G324" s="153" t="s">
        <v>1525</v>
      </c>
      <c r="H324" s="148" t="s">
        <v>776</v>
      </c>
      <c r="I324" s="148" t="s">
        <v>773</v>
      </c>
      <c r="J324" s="148" t="s">
        <v>773</v>
      </c>
      <c r="K324" s="148" t="s">
        <v>773</v>
      </c>
      <c r="L324" s="148" t="s">
        <v>775</v>
      </c>
      <c r="M324" s="148" t="s">
        <v>773</v>
      </c>
      <c r="N324" s="148" t="s">
        <v>773</v>
      </c>
      <c r="O324" s="148" t="s">
        <v>773</v>
      </c>
      <c r="P324" s="149">
        <v>0</v>
      </c>
      <c r="Q324" s="149"/>
      <c r="R324"/>
    </row>
    <row r="325" spans="1:18" x14ac:dyDescent="0.25">
      <c r="A325" s="148" t="s">
        <v>1522</v>
      </c>
      <c r="B325" s="148" t="s">
        <v>1523</v>
      </c>
      <c r="C325" s="148" t="s">
        <v>791</v>
      </c>
      <c r="D325" s="150" t="str">
        <f t="shared" si="4"/>
        <v>Thứ BảY</v>
      </c>
      <c r="E325" s="148" t="s">
        <v>769</v>
      </c>
      <c r="F325" s="148" t="s">
        <v>770</v>
      </c>
      <c r="G325" s="153" t="s">
        <v>1526</v>
      </c>
      <c r="H325" s="148" t="s">
        <v>776</v>
      </c>
      <c r="I325" s="153" t="s">
        <v>1041</v>
      </c>
      <c r="J325" s="148" t="s">
        <v>773</v>
      </c>
      <c r="K325" s="148" t="s">
        <v>773</v>
      </c>
      <c r="L325" s="148" t="s">
        <v>775</v>
      </c>
      <c r="M325" s="148" t="s">
        <v>773</v>
      </c>
      <c r="N325" s="148" t="s">
        <v>773</v>
      </c>
      <c r="O325" s="148" t="s">
        <v>773</v>
      </c>
      <c r="P325" s="149">
        <v>0</v>
      </c>
      <c r="Q325" s="180" t="s">
        <v>1803</v>
      </c>
      <c r="R325"/>
    </row>
    <row r="326" spans="1:18" hidden="1" x14ac:dyDescent="0.25">
      <c r="A326" s="148" t="s">
        <v>1522</v>
      </c>
      <c r="B326" s="148" t="s">
        <v>1523</v>
      </c>
      <c r="C326" s="148" t="s">
        <v>792</v>
      </c>
      <c r="D326" s="150" t="str">
        <f t="shared" si="4"/>
        <v>Chủ NhậT</v>
      </c>
      <c r="E326" s="148" t="s">
        <v>769</v>
      </c>
      <c r="F326" s="148" t="s">
        <v>1767</v>
      </c>
      <c r="G326" s="153" t="s">
        <v>776</v>
      </c>
      <c r="H326" s="148" t="s">
        <v>776</v>
      </c>
      <c r="I326" s="148" t="s">
        <v>773</v>
      </c>
      <c r="J326" s="148" t="s">
        <v>773</v>
      </c>
      <c r="K326" s="148" t="s">
        <v>773</v>
      </c>
      <c r="L326" s="148" t="s">
        <v>775</v>
      </c>
      <c r="M326" s="148" t="s">
        <v>773</v>
      </c>
      <c r="N326" s="148" t="s">
        <v>773</v>
      </c>
      <c r="O326" s="148" t="s">
        <v>773</v>
      </c>
      <c r="P326" s="149">
        <v>0</v>
      </c>
      <c r="Q326" s="149"/>
      <c r="R326"/>
    </row>
    <row r="327" spans="1:18" hidden="1" x14ac:dyDescent="0.25">
      <c r="A327" s="148" t="s">
        <v>1522</v>
      </c>
      <c r="B327" s="148" t="s">
        <v>1523</v>
      </c>
      <c r="C327" s="148" t="s">
        <v>793</v>
      </c>
      <c r="D327" s="150" t="str">
        <f t="shared" si="4"/>
        <v>Thứ Hai</v>
      </c>
      <c r="E327" s="148" t="s">
        <v>769</v>
      </c>
      <c r="F327" s="148" t="s">
        <v>770</v>
      </c>
      <c r="G327" s="153" t="s">
        <v>1212</v>
      </c>
      <c r="H327" s="148" t="s">
        <v>776</v>
      </c>
      <c r="I327" s="148" t="s">
        <v>773</v>
      </c>
      <c r="J327" s="148" t="s">
        <v>773</v>
      </c>
      <c r="K327" s="148" t="s">
        <v>773</v>
      </c>
      <c r="L327" s="148" t="s">
        <v>775</v>
      </c>
      <c r="M327" s="148" t="s">
        <v>773</v>
      </c>
      <c r="N327" s="148" t="s">
        <v>773</v>
      </c>
      <c r="O327" s="148" t="s">
        <v>773</v>
      </c>
      <c r="P327" s="149">
        <v>0</v>
      </c>
      <c r="Q327" s="149"/>
      <c r="R327"/>
    </row>
    <row r="328" spans="1:18" hidden="1" x14ac:dyDescent="0.25">
      <c r="A328" s="148" t="s">
        <v>1522</v>
      </c>
      <c r="B328" s="148" t="s">
        <v>1523</v>
      </c>
      <c r="C328" s="148" t="s">
        <v>797</v>
      </c>
      <c r="D328" s="150" t="str">
        <f t="shared" si="4"/>
        <v>Thứ Ba</v>
      </c>
      <c r="E328" s="148" t="s">
        <v>769</v>
      </c>
      <c r="F328" s="148" t="s">
        <v>770</v>
      </c>
      <c r="G328" s="153" t="s">
        <v>1406</v>
      </c>
      <c r="H328" s="148" t="s">
        <v>776</v>
      </c>
      <c r="I328" s="148" t="s">
        <v>773</v>
      </c>
      <c r="J328" s="148" t="s">
        <v>773</v>
      </c>
      <c r="K328" s="148" t="s">
        <v>773</v>
      </c>
      <c r="L328" s="148" t="s">
        <v>775</v>
      </c>
      <c r="M328" s="148" t="s">
        <v>773</v>
      </c>
      <c r="N328" s="148" t="s">
        <v>773</v>
      </c>
      <c r="O328" s="148" t="s">
        <v>773</v>
      </c>
      <c r="P328" s="149">
        <v>0</v>
      </c>
      <c r="Q328" s="149"/>
      <c r="R328"/>
    </row>
    <row r="329" spans="1:18" hidden="1" x14ac:dyDescent="0.25">
      <c r="A329" s="148" t="s">
        <v>1522</v>
      </c>
      <c r="B329" s="148" t="s">
        <v>1523</v>
      </c>
      <c r="C329" s="148" t="s">
        <v>801</v>
      </c>
      <c r="D329" s="150" t="str">
        <f t="shared" si="4"/>
        <v>Thứ Tư</v>
      </c>
      <c r="E329" s="148" t="s">
        <v>769</v>
      </c>
      <c r="F329" s="148" t="s">
        <v>770</v>
      </c>
      <c r="G329" s="153" t="s">
        <v>1527</v>
      </c>
      <c r="H329" s="148" t="s">
        <v>776</v>
      </c>
      <c r="I329" s="148" t="s">
        <v>773</v>
      </c>
      <c r="J329" s="148" t="s">
        <v>773</v>
      </c>
      <c r="K329" s="148" t="s">
        <v>773</v>
      </c>
      <c r="L329" s="148" t="s">
        <v>775</v>
      </c>
      <c r="M329" s="148" t="s">
        <v>773</v>
      </c>
      <c r="N329" s="148" t="s">
        <v>773</v>
      </c>
      <c r="O329" s="148" t="s">
        <v>773</v>
      </c>
      <c r="P329" s="149">
        <v>0</v>
      </c>
      <c r="Q329" s="149"/>
      <c r="R329"/>
    </row>
    <row r="330" spans="1:18" hidden="1" x14ac:dyDescent="0.25">
      <c r="A330" s="148" t="s">
        <v>1522</v>
      </c>
      <c r="B330" s="148" t="s">
        <v>1523</v>
      </c>
      <c r="C330" s="148" t="s">
        <v>805</v>
      </c>
      <c r="D330" s="150" t="str">
        <f t="shared" si="4"/>
        <v>Thứ Năm</v>
      </c>
      <c r="E330" s="148" t="s">
        <v>769</v>
      </c>
      <c r="F330" s="148" t="s">
        <v>770</v>
      </c>
      <c r="G330" s="153" t="s">
        <v>1517</v>
      </c>
      <c r="H330" s="148" t="s">
        <v>776</v>
      </c>
      <c r="I330" s="148" t="s">
        <v>773</v>
      </c>
      <c r="J330" s="148" t="s">
        <v>773</v>
      </c>
      <c r="K330" s="148" t="s">
        <v>773</v>
      </c>
      <c r="L330" s="148" t="s">
        <v>775</v>
      </c>
      <c r="M330" s="148" t="s">
        <v>773</v>
      </c>
      <c r="N330" s="148" t="s">
        <v>773</v>
      </c>
      <c r="O330" s="148" t="s">
        <v>773</v>
      </c>
      <c r="P330" s="149">
        <v>0</v>
      </c>
      <c r="Q330" s="149"/>
      <c r="R330"/>
    </row>
    <row r="331" spans="1:18" hidden="1" x14ac:dyDescent="0.25">
      <c r="A331" s="148" t="s">
        <v>1522</v>
      </c>
      <c r="B331" s="148" t="s">
        <v>1523</v>
      </c>
      <c r="C331" s="148" t="s">
        <v>809</v>
      </c>
      <c r="D331" s="150" t="str">
        <f t="shared" si="4"/>
        <v>Thứ SáU</v>
      </c>
      <c r="E331" s="148" t="s">
        <v>769</v>
      </c>
      <c r="F331" s="148" t="s">
        <v>770</v>
      </c>
      <c r="G331" s="153" t="s">
        <v>1528</v>
      </c>
      <c r="H331" s="148" t="s">
        <v>776</v>
      </c>
      <c r="I331" s="148" t="s">
        <v>773</v>
      </c>
      <c r="J331" s="148" t="s">
        <v>773</v>
      </c>
      <c r="K331" s="148" t="s">
        <v>773</v>
      </c>
      <c r="L331" s="148" t="s">
        <v>775</v>
      </c>
      <c r="M331" s="148" t="s">
        <v>773</v>
      </c>
      <c r="N331" s="148" t="s">
        <v>773</v>
      </c>
      <c r="O331" s="148" t="s">
        <v>773</v>
      </c>
      <c r="P331" s="149">
        <v>0</v>
      </c>
      <c r="Q331" s="149"/>
      <c r="R331"/>
    </row>
    <row r="332" spans="1:18" hidden="1" x14ac:dyDescent="0.25">
      <c r="A332" s="148" t="s">
        <v>1522</v>
      </c>
      <c r="B332" s="148" t="s">
        <v>1523</v>
      </c>
      <c r="C332" s="148" t="s">
        <v>813</v>
      </c>
      <c r="D332" s="150" t="str">
        <f t="shared" si="4"/>
        <v>Thứ BảY</v>
      </c>
      <c r="E332" s="148" t="s">
        <v>769</v>
      </c>
      <c r="F332" s="148" t="s">
        <v>770</v>
      </c>
      <c r="G332" s="153" t="s">
        <v>1529</v>
      </c>
      <c r="H332" s="148" t="s">
        <v>776</v>
      </c>
      <c r="I332" s="148" t="s">
        <v>773</v>
      </c>
      <c r="J332" s="148" t="s">
        <v>773</v>
      </c>
      <c r="K332" s="148" t="s">
        <v>773</v>
      </c>
      <c r="L332" s="148" t="s">
        <v>775</v>
      </c>
      <c r="M332" s="148" t="s">
        <v>773</v>
      </c>
      <c r="N332" s="148" t="s">
        <v>773</v>
      </c>
      <c r="O332" s="148" t="s">
        <v>773</v>
      </c>
      <c r="P332" s="149">
        <v>0</v>
      </c>
      <c r="Q332" s="149"/>
      <c r="R332"/>
    </row>
    <row r="333" spans="1:18" hidden="1" x14ac:dyDescent="0.25">
      <c r="A333" s="148" t="s">
        <v>1522</v>
      </c>
      <c r="B333" s="148" t="s">
        <v>1523</v>
      </c>
      <c r="C333" s="148" t="s">
        <v>818</v>
      </c>
      <c r="D333" s="150" t="str">
        <f t="shared" si="4"/>
        <v>Chủ NhậT</v>
      </c>
      <c r="E333" s="148" t="s">
        <v>769</v>
      </c>
      <c r="F333" s="148" t="s">
        <v>1767</v>
      </c>
      <c r="G333" s="153" t="s">
        <v>776</v>
      </c>
      <c r="H333" s="148" t="s">
        <v>776</v>
      </c>
      <c r="I333" s="148" t="s">
        <v>773</v>
      </c>
      <c r="J333" s="148" t="s">
        <v>773</v>
      </c>
      <c r="K333" s="148" t="s">
        <v>773</v>
      </c>
      <c r="L333" s="148" t="s">
        <v>775</v>
      </c>
      <c r="M333" s="148" t="s">
        <v>773</v>
      </c>
      <c r="N333" s="148" t="s">
        <v>773</v>
      </c>
      <c r="O333" s="148" t="s">
        <v>773</v>
      </c>
      <c r="P333" s="149">
        <v>0</v>
      </c>
      <c r="Q333" s="149"/>
      <c r="R333"/>
    </row>
    <row r="334" spans="1:18" hidden="1" x14ac:dyDescent="0.25">
      <c r="A334" s="148" t="s">
        <v>1522</v>
      </c>
      <c r="B334" s="148" t="s">
        <v>1523</v>
      </c>
      <c r="C334" s="148" t="s">
        <v>819</v>
      </c>
      <c r="D334" s="150" t="str">
        <f t="shared" si="4"/>
        <v>Thứ Hai</v>
      </c>
      <c r="E334" s="148" t="s">
        <v>769</v>
      </c>
      <c r="F334" s="148" t="s">
        <v>770</v>
      </c>
      <c r="G334" s="153" t="s">
        <v>1413</v>
      </c>
      <c r="H334" s="148" t="s">
        <v>776</v>
      </c>
      <c r="I334" s="148" t="s">
        <v>773</v>
      </c>
      <c r="J334" s="148" t="s">
        <v>773</v>
      </c>
      <c r="K334" s="148" t="s">
        <v>773</v>
      </c>
      <c r="L334" s="148" t="s">
        <v>775</v>
      </c>
      <c r="M334" s="148" t="s">
        <v>773</v>
      </c>
      <c r="N334" s="148" t="s">
        <v>773</v>
      </c>
      <c r="O334" s="148" t="s">
        <v>773</v>
      </c>
      <c r="P334" s="149">
        <v>0</v>
      </c>
      <c r="Q334" s="149"/>
      <c r="R334"/>
    </row>
    <row r="335" spans="1:18" hidden="1" x14ac:dyDescent="0.25">
      <c r="A335" s="148" t="s">
        <v>1522</v>
      </c>
      <c r="B335" s="148" t="s">
        <v>1523</v>
      </c>
      <c r="C335" s="148" t="s">
        <v>823</v>
      </c>
      <c r="D335" s="150" t="str">
        <f t="shared" si="4"/>
        <v>Thứ Ba</v>
      </c>
      <c r="E335" s="148" t="s">
        <v>769</v>
      </c>
      <c r="F335" s="148" t="s">
        <v>770</v>
      </c>
      <c r="G335" s="153" t="s">
        <v>1530</v>
      </c>
      <c r="H335" s="148" t="s">
        <v>776</v>
      </c>
      <c r="I335" s="148" t="s">
        <v>773</v>
      </c>
      <c r="J335" s="148" t="s">
        <v>773</v>
      </c>
      <c r="K335" s="148" t="s">
        <v>773</v>
      </c>
      <c r="L335" s="148" t="s">
        <v>775</v>
      </c>
      <c r="M335" s="148" t="s">
        <v>773</v>
      </c>
      <c r="N335" s="148" t="s">
        <v>773</v>
      </c>
      <c r="O335" s="148" t="s">
        <v>773</v>
      </c>
      <c r="P335" s="149">
        <v>0</v>
      </c>
      <c r="Q335" s="149"/>
      <c r="R335"/>
    </row>
    <row r="336" spans="1:18" hidden="1" x14ac:dyDescent="0.25">
      <c r="A336" s="148" t="s">
        <v>1522</v>
      </c>
      <c r="B336" s="148" t="s">
        <v>1523</v>
      </c>
      <c r="C336" s="148" t="s">
        <v>827</v>
      </c>
      <c r="D336" s="150" t="str">
        <f t="shared" si="4"/>
        <v>Thứ Tư</v>
      </c>
      <c r="E336" s="148" t="s">
        <v>769</v>
      </c>
      <c r="F336" s="148" t="s">
        <v>770</v>
      </c>
      <c r="G336" s="153" t="s">
        <v>1531</v>
      </c>
      <c r="H336" s="148" t="s">
        <v>776</v>
      </c>
      <c r="I336" s="148" t="s">
        <v>773</v>
      </c>
      <c r="J336" s="148" t="s">
        <v>773</v>
      </c>
      <c r="K336" s="148" t="s">
        <v>773</v>
      </c>
      <c r="L336" s="148" t="s">
        <v>775</v>
      </c>
      <c r="M336" s="148" t="s">
        <v>773</v>
      </c>
      <c r="N336" s="148" t="s">
        <v>773</v>
      </c>
      <c r="O336" s="148" t="s">
        <v>773</v>
      </c>
      <c r="P336" s="149">
        <v>0</v>
      </c>
      <c r="Q336" s="149"/>
      <c r="R336"/>
    </row>
    <row r="337" spans="1:18" x14ac:dyDescent="0.25">
      <c r="A337" s="148" t="s">
        <v>1522</v>
      </c>
      <c r="B337" s="148" t="s">
        <v>1523</v>
      </c>
      <c r="C337" s="148" t="s">
        <v>829</v>
      </c>
      <c r="D337" s="150" t="str">
        <f t="shared" si="4"/>
        <v>Thứ Năm</v>
      </c>
      <c r="E337" s="148" t="s">
        <v>769</v>
      </c>
      <c r="F337" s="148" t="s">
        <v>770</v>
      </c>
      <c r="G337" s="153" t="s">
        <v>1532</v>
      </c>
      <c r="H337" s="148" t="s">
        <v>776</v>
      </c>
      <c r="I337" s="153" t="s">
        <v>886</v>
      </c>
      <c r="J337" s="148" t="s">
        <v>773</v>
      </c>
      <c r="K337" s="148" t="s">
        <v>773</v>
      </c>
      <c r="L337" s="148" t="s">
        <v>775</v>
      </c>
      <c r="M337" s="148" t="s">
        <v>773</v>
      </c>
      <c r="N337" s="148" t="s">
        <v>773</v>
      </c>
      <c r="O337" s="148" t="s">
        <v>773</v>
      </c>
      <c r="P337" s="149">
        <v>0</v>
      </c>
      <c r="Q337" s="180" t="s">
        <v>1803</v>
      </c>
      <c r="R337"/>
    </row>
    <row r="338" spans="1:18" hidden="1" x14ac:dyDescent="0.25">
      <c r="A338" s="148" t="s">
        <v>1522</v>
      </c>
      <c r="B338" s="148" t="s">
        <v>1523</v>
      </c>
      <c r="C338" s="148" t="s">
        <v>833</v>
      </c>
      <c r="D338" s="150" t="str">
        <f t="shared" si="4"/>
        <v>Thứ SáU</v>
      </c>
      <c r="E338" s="148" t="s">
        <v>769</v>
      </c>
      <c r="F338" s="148" t="s">
        <v>770</v>
      </c>
      <c r="G338" s="153" t="s">
        <v>1533</v>
      </c>
      <c r="H338" s="148" t="s">
        <v>776</v>
      </c>
      <c r="I338" s="148" t="s">
        <v>773</v>
      </c>
      <c r="J338" s="148" t="s">
        <v>773</v>
      </c>
      <c r="K338" s="148" t="s">
        <v>773</v>
      </c>
      <c r="L338" s="148" t="s">
        <v>775</v>
      </c>
      <c r="M338" s="148" t="s">
        <v>773</v>
      </c>
      <c r="N338" s="148" t="s">
        <v>773</v>
      </c>
      <c r="O338" s="148" t="s">
        <v>773</v>
      </c>
      <c r="P338" s="149">
        <v>0</v>
      </c>
      <c r="Q338" s="149"/>
      <c r="R338"/>
    </row>
    <row r="339" spans="1:18" x14ac:dyDescent="0.25">
      <c r="A339" s="148" t="s">
        <v>1522</v>
      </c>
      <c r="B339" s="148" t="s">
        <v>1523</v>
      </c>
      <c r="C339" s="148" t="s">
        <v>837</v>
      </c>
      <c r="D339" s="150" t="str">
        <f t="shared" si="4"/>
        <v>Thứ BảY</v>
      </c>
      <c r="E339" s="148" t="s">
        <v>769</v>
      </c>
      <c r="F339" s="148" t="s">
        <v>770</v>
      </c>
      <c r="G339" s="153" t="s">
        <v>1534</v>
      </c>
      <c r="H339" s="148" t="s">
        <v>776</v>
      </c>
      <c r="I339" s="153" t="s">
        <v>932</v>
      </c>
      <c r="J339" s="148" t="s">
        <v>773</v>
      </c>
      <c r="K339" s="148" t="s">
        <v>773</v>
      </c>
      <c r="L339" s="148" t="s">
        <v>775</v>
      </c>
      <c r="M339" s="148" t="s">
        <v>773</v>
      </c>
      <c r="N339" s="148" t="s">
        <v>773</v>
      </c>
      <c r="O339" s="148" t="s">
        <v>773</v>
      </c>
      <c r="P339" s="149">
        <v>0</v>
      </c>
      <c r="Q339" s="180" t="s">
        <v>1803</v>
      </c>
      <c r="R339"/>
    </row>
    <row r="340" spans="1:18" hidden="1" x14ac:dyDescent="0.25">
      <c r="A340" s="148" t="s">
        <v>1522</v>
      </c>
      <c r="B340" s="148" t="s">
        <v>1523</v>
      </c>
      <c r="C340" s="148" t="s">
        <v>841</v>
      </c>
      <c r="D340" s="150" t="str">
        <f t="shared" si="4"/>
        <v>Chủ NhậT</v>
      </c>
      <c r="E340" s="148" t="s">
        <v>769</v>
      </c>
      <c r="F340" s="148" t="s">
        <v>1767</v>
      </c>
      <c r="G340" s="153" t="s">
        <v>776</v>
      </c>
      <c r="H340" s="148" t="s">
        <v>776</v>
      </c>
      <c r="I340" s="148" t="s">
        <v>773</v>
      </c>
      <c r="J340" s="148" t="s">
        <v>773</v>
      </c>
      <c r="K340" s="148" t="s">
        <v>773</v>
      </c>
      <c r="L340" s="148" t="s">
        <v>775</v>
      </c>
      <c r="M340" s="148" t="s">
        <v>773</v>
      </c>
      <c r="N340" s="148" t="s">
        <v>773</v>
      </c>
      <c r="O340" s="148" t="s">
        <v>773</v>
      </c>
      <c r="P340" s="149">
        <v>0</v>
      </c>
      <c r="Q340" s="149"/>
      <c r="R340"/>
    </row>
    <row r="341" spans="1:18" hidden="1" x14ac:dyDescent="0.25">
      <c r="A341" s="148" t="s">
        <v>1522</v>
      </c>
      <c r="B341" s="148" t="s">
        <v>1523</v>
      </c>
      <c r="C341" s="148" t="s">
        <v>842</v>
      </c>
      <c r="D341" s="150" t="str">
        <f t="shared" si="4"/>
        <v>Thứ Hai</v>
      </c>
      <c r="E341" s="148" t="s">
        <v>769</v>
      </c>
      <c r="F341" s="148" t="s">
        <v>770</v>
      </c>
      <c r="G341" s="153" t="s">
        <v>1535</v>
      </c>
      <c r="H341" s="148" t="s">
        <v>776</v>
      </c>
      <c r="I341" s="148" t="s">
        <v>773</v>
      </c>
      <c r="J341" s="148" t="s">
        <v>773</v>
      </c>
      <c r="K341" s="148" t="s">
        <v>773</v>
      </c>
      <c r="L341" s="148" t="s">
        <v>775</v>
      </c>
      <c r="M341" s="148" t="s">
        <v>773</v>
      </c>
      <c r="N341" s="148" t="s">
        <v>773</v>
      </c>
      <c r="O341" s="148" t="s">
        <v>773</v>
      </c>
      <c r="P341" s="149">
        <v>0</v>
      </c>
      <c r="Q341" s="149"/>
      <c r="R341"/>
    </row>
    <row r="342" spans="1:18" hidden="1" x14ac:dyDescent="0.25">
      <c r="A342" s="181" t="s">
        <v>1522</v>
      </c>
      <c r="B342" s="181" t="s">
        <v>1523</v>
      </c>
      <c r="C342" s="181" t="s">
        <v>845</v>
      </c>
      <c r="D342" s="182" t="str">
        <f t="shared" si="4"/>
        <v>Thứ Ba</v>
      </c>
      <c r="E342" s="181" t="s">
        <v>769</v>
      </c>
      <c r="F342" s="181" t="s">
        <v>770</v>
      </c>
      <c r="G342" s="181" t="s">
        <v>776</v>
      </c>
      <c r="H342" s="181" t="s">
        <v>776</v>
      </c>
      <c r="I342" s="181" t="s">
        <v>773</v>
      </c>
      <c r="J342" s="181" t="s">
        <v>773</v>
      </c>
      <c r="K342" s="181" t="s">
        <v>773</v>
      </c>
      <c r="L342" s="181" t="s">
        <v>775</v>
      </c>
      <c r="M342" s="181" t="s">
        <v>773</v>
      </c>
      <c r="N342" s="181" t="s">
        <v>773</v>
      </c>
      <c r="O342" s="181" t="s">
        <v>773</v>
      </c>
      <c r="P342" s="183">
        <v>0</v>
      </c>
      <c r="Q342" s="185" t="s">
        <v>1804</v>
      </c>
      <c r="R342" s="184" t="s">
        <v>1802</v>
      </c>
    </row>
    <row r="343" spans="1:18" hidden="1" x14ac:dyDescent="0.25">
      <c r="A343" s="153" t="s">
        <v>1522</v>
      </c>
      <c r="B343" s="153" t="s">
        <v>1523</v>
      </c>
      <c r="C343" s="153" t="s">
        <v>849</v>
      </c>
      <c r="D343" s="154" t="str">
        <f t="shared" si="4"/>
        <v>Thứ Tư</v>
      </c>
      <c r="E343" s="153" t="s">
        <v>769</v>
      </c>
      <c r="F343" s="153" t="s">
        <v>1789</v>
      </c>
      <c r="G343" s="153" t="s">
        <v>776</v>
      </c>
      <c r="H343" s="153" t="s">
        <v>776</v>
      </c>
      <c r="I343" s="153" t="s">
        <v>773</v>
      </c>
      <c r="J343" s="153" t="s">
        <v>773</v>
      </c>
      <c r="K343" s="153" t="s">
        <v>773</v>
      </c>
      <c r="L343" s="153" t="s">
        <v>775</v>
      </c>
      <c r="M343" s="153" t="s">
        <v>773</v>
      </c>
      <c r="N343" s="153" t="s">
        <v>773</v>
      </c>
      <c r="O343" s="153" t="s">
        <v>773</v>
      </c>
      <c r="P343" s="149">
        <v>0</v>
      </c>
      <c r="Q343" s="153" t="s">
        <v>1789</v>
      </c>
      <c r="R343"/>
    </row>
    <row r="344" spans="1:18" hidden="1" x14ac:dyDescent="0.25">
      <c r="A344" s="148" t="s">
        <v>1522</v>
      </c>
      <c r="B344" s="148" t="s">
        <v>1523</v>
      </c>
      <c r="C344" s="148" t="s">
        <v>853</v>
      </c>
      <c r="D344" s="150" t="str">
        <f t="shared" si="4"/>
        <v>Thứ Năm</v>
      </c>
      <c r="E344" s="148" t="s">
        <v>769</v>
      </c>
      <c r="F344" s="148" t="s">
        <v>770</v>
      </c>
      <c r="G344" s="153" t="s">
        <v>1536</v>
      </c>
      <c r="H344" s="148" t="s">
        <v>776</v>
      </c>
      <c r="I344" s="148" t="s">
        <v>773</v>
      </c>
      <c r="J344" s="148" t="s">
        <v>773</v>
      </c>
      <c r="K344" s="148" t="s">
        <v>773</v>
      </c>
      <c r="L344" s="148" t="s">
        <v>775</v>
      </c>
      <c r="M344" s="148" t="s">
        <v>773</v>
      </c>
      <c r="N344" s="148" t="s">
        <v>773</v>
      </c>
      <c r="O344" s="148" t="s">
        <v>773</v>
      </c>
      <c r="P344" s="149">
        <v>0</v>
      </c>
      <c r="Q344" s="149"/>
      <c r="R344"/>
    </row>
    <row r="345" spans="1:18" hidden="1" x14ac:dyDescent="0.25">
      <c r="A345" s="148" t="s">
        <v>1522</v>
      </c>
      <c r="B345" s="148" t="s">
        <v>1523</v>
      </c>
      <c r="C345" s="148" t="s">
        <v>858</v>
      </c>
      <c r="D345" s="150" t="str">
        <f t="shared" si="4"/>
        <v>Thứ SáU</v>
      </c>
      <c r="E345" s="148" t="s">
        <v>769</v>
      </c>
      <c r="F345" s="148" t="s">
        <v>770</v>
      </c>
      <c r="G345" s="153" t="s">
        <v>1537</v>
      </c>
      <c r="H345" s="148" t="s">
        <v>776</v>
      </c>
      <c r="I345" s="148" t="s">
        <v>773</v>
      </c>
      <c r="J345" s="148" t="s">
        <v>773</v>
      </c>
      <c r="K345" s="148" t="s">
        <v>773</v>
      </c>
      <c r="L345" s="148" t="s">
        <v>775</v>
      </c>
      <c r="M345" s="148" t="s">
        <v>773</v>
      </c>
      <c r="N345" s="148" t="s">
        <v>773</v>
      </c>
      <c r="O345" s="148" t="s">
        <v>773</v>
      </c>
      <c r="P345" s="149">
        <v>0</v>
      </c>
      <c r="Q345" s="149"/>
      <c r="R345"/>
    </row>
    <row r="346" spans="1:18" hidden="1" x14ac:dyDescent="0.25">
      <c r="A346" s="148" t="s">
        <v>1522</v>
      </c>
      <c r="B346" s="148" t="s">
        <v>1523</v>
      </c>
      <c r="C346" s="148" t="s">
        <v>862</v>
      </c>
      <c r="D346" s="150" t="str">
        <f t="shared" si="4"/>
        <v>Thứ BảY</v>
      </c>
      <c r="E346" s="148" t="s">
        <v>769</v>
      </c>
      <c r="F346" s="148" t="s">
        <v>770</v>
      </c>
      <c r="G346" s="153" t="s">
        <v>1538</v>
      </c>
      <c r="H346" s="148" t="s">
        <v>776</v>
      </c>
      <c r="I346" s="148" t="s">
        <v>773</v>
      </c>
      <c r="J346" s="148" t="s">
        <v>773</v>
      </c>
      <c r="K346" s="148" t="s">
        <v>773</v>
      </c>
      <c r="L346" s="148" t="s">
        <v>775</v>
      </c>
      <c r="M346" s="148" t="s">
        <v>773</v>
      </c>
      <c r="N346" s="148" t="s">
        <v>773</v>
      </c>
      <c r="O346" s="148" t="s">
        <v>773</v>
      </c>
      <c r="P346" s="149">
        <v>0</v>
      </c>
      <c r="Q346" s="149"/>
      <c r="R346"/>
    </row>
    <row r="347" spans="1:18" hidden="1" x14ac:dyDescent="0.25">
      <c r="A347" s="148" t="s">
        <v>1522</v>
      </c>
      <c r="B347" s="148" t="s">
        <v>1523</v>
      </c>
      <c r="C347" s="148" t="s">
        <v>866</v>
      </c>
      <c r="D347" s="150" t="str">
        <f t="shared" si="4"/>
        <v>Chủ NhậT</v>
      </c>
      <c r="E347" s="148" t="s">
        <v>769</v>
      </c>
      <c r="F347" s="148" t="s">
        <v>1767</v>
      </c>
      <c r="G347" s="153" t="s">
        <v>776</v>
      </c>
      <c r="H347" s="148" t="s">
        <v>776</v>
      </c>
      <c r="I347" s="148" t="s">
        <v>773</v>
      </c>
      <c r="J347" s="148" t="s">
        <v>773</v>
      </c>
      <c r="K347" s="148" t="s">
        <v>773</v>
      </c>
      <c r="L347" s="148" t="s">
        <v>775</v>
      </c>
      <c r="M347" s="148" t="s">
        <v>773</v>
      </c>
      <c r="N347" s="148" t="s">
        <v>773</v>
      </c>
      <c r="O347" s="148" t="s">
        <v>773</v>
      </c>
      <c r="P347" s="149">
        <v>0</v>
      </c>
      <c r="Q347" s="149"/>
      <c r="R347"/>
    </row>
    <row r="348" spans="1:18" hidden="1" x14ac:dyDescent="0.25">
      <c r="A348" s="148" t="s">
        <v>1522</v>
      </c>
      <c r="B348" s="148" t="s">
        <v>1523</v>
      </c>
      <c r="C348" s="148" t="s">
        <v>867</v>
      </c>
      <c r="D348" s="150" t="str">
        <f t="shared" si="4"/>
        <v>Thứ Hai</v>
      </c>
      <c r="E348" s="148" t="s">
        <v>769</v>
      </c>
      <c r="F348" s="148" t="s">
        <v>770</v>
      </c>
      <c r="G348" s="153" t="s">
        <v>1539</v>
      </c>
      <c r="H348" s="148" t="s">
        <v>776</v>
      </c>
      <c r="I348" s="148" t="s">
        <v>773</v>
      </c>
      <c r="J348" s="148" t="s">
        <v>773</v>
      </c>
      <c r="K348" s="148" t="s">
        <v>773</v>
      </c>
      <c r="L348" s="148" t="s">
        <v>775</v>
      </c>
      <c r="M348" s="148" t="s">
        <v>773</v>
      </c>
      <c r="N348" s="148" t="s">
        <v>773</v>
      </c>
      <c r="O348" s="148" t="s">
        <v>773</v>
      </c>
      <c r="P348" s="149">
        <v>0</v>
      </c>
      <c r="Q348" s="149"/>
      <c r="R348"/>
    </row>
    <row r="349" spans="1:18" hidden="1" x14ac:dyDescent="0.25">
      <c r="A349" s="148" t="s">
        <v>1522</v>
      </c>
      <c r="B349" s="148" t="s">
        <v>1523</v>
      </c>
      <c r="C349" s="148" t="s">
        <v>870</v>
      </c>
      <c r="D349" s="150" t="str">
        <f t="shared" si="4"/>
        <v>Thứ Ba</v>
      </c>
      <c r="E349" s="148" t="s">
        <v>769</v>
      </c>
      <c r="F349" s="148" t="s">
        <v>770</v>
      </c>
      <c r="G349" s="153" t="s">
        <v>1540</v>
      </c>
      <c r="H349" s="148" t="s">
        <v>776</v>
      </c>
      <c r="I349" s="148" t="s">
        <v>773</v>
      </c>
      <c r="J349" s="148" t="s">
        <v>773</v>
      </c>
      <c r="K349" s="148" t="s">
        <v>773</v>
      </c>
      <c r="L349" s="148" t="s">
        <v>775</v>
      </c>
      <c r="M349" s="148" t="s">
        <v>773</v>
      </c>
      <c r="N349" s="148" t="s">
        <v>773</v>
      </c>
      <c r="O349" s="148" t="s">
        <v>773</v>
      </c>
      <c r="P349" s="149">
        <v>0</v>
      </c>
      <c r="Q349" s="149"/>
      <c r="R349"/>
    </row>
    <row r="350" spans="1:18" hidden="1" x14ac:dyDescent="0.25">
      <c r="A350" s="148" t="s">
        <v>1522</v>
      </c>
      <c r="B350" s="148" t="s">
        <v>1523</v>
      </c>
      <c r="C350" s="148" t="s">
        <v>874</v>
      </c>
      <c r="D350" s="150" t="str">
        <f t="shared" si="4"/>
        <v>Thứ Tư</v>
      </c>
      <c r="E350" s="148" t="s">
        <v>769</v>
      </c>
      <c r="F350" s="148" t="s">
        <v>770</v>
      </c>
      <c r="G350" s="153" t="s">
        <v>1541</v>
      </c>
      <c r="H350" s="148" t="s">
        <v>776</v>
      </c>
      <c r="I350" s="148" t="s">
        <v>773</v>
      </c>
      <c r="J350" s="148" t="s">
        <v>773</v>
      </c>
      <c r="K350" s="148" t="s">
        <v>773</v>
      </c>
      <c r="L350" s="148" t="s">
        <v>775</v>
      </c>
      <c r="M350" s="148" t="s">
        <v>773</v>
      </c>
      <c r="N350" s="148" t="s">
        <v>773</v>
      </c>
      <c r="O350" s="148" t="s">
        <v>773</v>
      </c>
      <c r="P350" s="149">
        <v>0</v>
      </c>
      <c r="Q350" s="149"/>
      <c r="R350"/>
    </row>
    <row r="351" spans="1:18" x14ac:dyDescent="0.25">
      <c r="A351" s="148" t="s">
        <v>1522</v>
      </c>
      <c r="B351" s="148" t="s">
        <v>1523</v>
      </c>
      <c r="C351" s="148" t="s">
        <v>878</v>
      </c>
      <c r="D351" s="150" t="str">
        <f t="shared" si="4"/>
        <v>Thứ Năm</v>
      </c>
      <c r="E351" s="148" t="s">
        <v>769</v>
      </c>
      <c r="F351" s="148" t="s">
        <v>770</v>
      </c>
      <c r="G351" s="153" t="s">
        <v>1542</v>
      </c>
      <c r="H351" s="148" t="s">
        <v>776</v>
      </c>
      <c r="I351" s="153" t="s">
        <v>1200</v>
      </c>
      <c r="J351" s="148" t="s">
        <v>773</v>
      </c>
      <c r="K351" s="148" t="s">
        <v>773</v>
      </c>
      <c r="L351" s="148" t="s">
        <v>775</v>
      </c>
      <c r="M351" s="148" t="s">
        <v>773</v>
      </c>
      <c r="N351" s="148" t="s">
        <v>773</v>
      </c>
      <c r="O351" s="148" t="s">
        <v>773</v>
      </c>
      <c r="P351" s="149">
        <v>0</v>
      </c>
      <c r="Q351" s="180" t="s">
        <v>1803</v>
      </c>
      <c r="R351"/>
    </row>
    <row r="352" spans="1:18" hidden="1" x14ac:dyDescent="0.25">
      <c r="A352" s="148" t="s">
        <v>1543</v>
      </c>
      <c r="B352" s="148" t="s">
        <v>1544</v>
      </c>
      <c r="C352" s="148" t="s">
        <v>768</v>
      </c>
      <c r="D352" s="150" t="str">
        <f t="shared" si="4"/>
        <v>Thứ ba</v>
      </c>
      <c r="E352" s="148" t="s">
        <v>769</v>
      </c>
      <c r="F352" s="148" t="s">
        <v>770</v>
      </c>
      <c r="G352" s="153" t="s">
        <v>1545</v>
      </c>
      <c r="H352" s="148" t="s">
        <v>1546</v>
      </c>
      <c r="I352" s="148" t="s">
        <v>773</v>
      </c>
      <c r="J352" s="148" t="s">
        <v>773</v>
      </c>
      <c r="K352" s="148" t="s">
        <v>1010</v>
      </c>
      <c r="L352" s="148" t="s">
        <v>773</v>
      </c>
      <c r="M352" s="148" t="s">
        <v>775</v>
      </c>
      <c r="N352" s="148" t="s">
        <v>773</v>
      </c>
      <c r="O352" s="148" t="s">
        <v>773</v>
      </c>
      <c r="P352" s="149">
        <v>75</v>
      </c>
      <c r="Q352" s="149"/>
      <c r="R352"/>
    </row>
    <row r="353" spans="1:18" hidden="1" x14ac:dyDescent="0.25">
      <c r="A353" s="148" t="s">
        <v>1543</v>
      </c>
      <c r="B353" s="148" t="s">
        <v>1544</v>
      </c>
      <c r="C353" s="148" t="s">
        <v>777</v>
      </c>
      <c r="D353" s="150" t="str">
        <f t="shared" si="4"/>
        <v>Thứ Tư</v>
      </c>
      <c r="E353" s="148" t="s">
        <v>769</v>
      </c>
      <c r="F353" s="148" t="s">
        <v>770</v>
      </c>
      <c r="G353" s="153" t="s">
        <v>1460</v>
      </c>
      <c r="H353" s="148" t="s">
        <v>1547</v>
      </c>
      <c r="I353" s="148" t="s">
        <v>773</v>
      </c>
      <c r="J353" s="148" t="s">
        <v>773</v>
      </c>
      <c r="K353" s="148" t="s">
        <v>861</v>
      </c>
      <c r="L353" s="148" t="s">
        <v>773</v>
      </c>
      <c r="M353" s="148" t="s">
        <v>775</v>
      </c>
      <c r="N353" s="148" t="s">
        <v>773</v>
      </c>
      <c r="O353" s="148" t="s">
        <v>773</v>
      </c>
      <c r="P353" s="149">
        <v>53</v>
      </c>
      <c r="Q353" s="149"/>
      <c r="R353"/>
    </row>
    <row r="354" spans="1:18" hidden="1" x14ac:dyDescent="0.25">
      <c r="A354" s="148" t="s">
        <v>1543</v>
      </c>
      <c r="B354" s="148" t="s">
        <v>1544</v>
      </c>
      <c r="C354" s="148" t="s">
        <v>782</v>
      </c>
      <c r="D354" s="150" t="str">
        <f t="shared" ref="D354:D417" si="5">+VLOOKUP(C354,C$3:D$33,2,0)</f>
        <v>Thứ Năm</v>
      </c>
      <c r="E354" s="148" t="s">
        <v>769</v>
      </c>
      <c r="F354" s="148" t="s">
        <v>770</v>
      </c>
      <c r="G354" s="153" t="s">
        <v>1548</v>
      </c>
      <c r="H354" s="148" t="s">
        <v>1549</v>
      </c>
      <c r="I354" s="148" t="s">
        <v>773</v>
      </c>
      <c r="J354" s="148" t="s">
        <v>773</v>
      </c>
      <c r="K354" s="148" t="s">
        <v>917</v>
      </c>
      <c r="L354" s="148" t="s">
        <v>773</v>
      </c>
      <c r="M354" s="148" t="s">
        <v>775</v>
      </c>
      <c r="N354" s="148" t="s">
        <v>773</v>
      </c>
      <c r="O354" s="148" t="s">
        <v>773</v>
      </c>
      <c r="P354" s="149">
        <v>37</v>
      </c>
      <c r="Q354" s="149"/>
      <c r="R354"/>
    </row>
    <row r="355" spans="1:18" hidden="1" x14ac:dyDescent="0.25">
      <c r="A355" s="148" t="s">
        <v>1543</v>
      </c>
      <c r="B355" s="148" t="s">
        <v>1544</v>
      </c>
      <c r="C355" s="148" t="s">
        <v>787</v>
      </c>
      <c r="D355" s="150" t="str">
        <f t="shared" si="5"/>
        <v>Thứ SáU</v>
      </c>
      <c r="E355" s="148" t="s">
        <v>769</v>
      </c>
      <c r="F355" s="148" t="s">
        <v>770</v>
      </c>
      <c r="G355" s="153" t="s">
        <v>1550</v>
      </c>
      <c r="H355" s="148" t="s">
        <v>1551</v>
      </c>
      <c r="I355" s="148" t="s">
        <v>773</v>
      </c>
      <c r="J355" s="148" t="s">
        <v>773</v>
      </c>
      <c r="K355" s="148" t="s">
        <v>1241</v>
      </c>
      <c r="L355" s="148" t="s">
        <v>773</v>
      </c>
      <c r="M355" s="148" t="s">
        <v>775</v>
      </c>
      <c r="N355" s="148" t="s">
        <v>773</v>
      </c>
      <c r="O355" s="148" t="s">
        <v>773</v>
      </c>
      <c r="P355" s="149">
        <v>49</v>
      </c>
      <c r="Q355" s="149"/>
      <c r="R355"/>
    </row>
    <row r="356" spans="1:18" hidden="1" x14ac:dyDescent="0.25">
      <c r="A356" s="148" t="s">
        <v>1543</v>
      </c>
      <c r="B356" s="148" t="s">
        <v>1544</v>
      </c>
      <c r="C356" s="148" t="s">
        <v>791</v>
      </c>
      <c r="D356" s="150" t="str">
        <f t="shared" si="5"/>
        <v>Thứ BảY</v>
      </c>
      <c r="E356" s="148" t="s">
        <v>769</v>
      </c>
      <c r="F356" s="148" t="s">
        <v>770</v>
      </c>
      <c r="G356" s="153" t="s">
        <v>1183</v>
      </c>
      <c r="H356" s="148" t="s">
        <v>1552</v>
      </c>
      <c r="I356" s="148" t="s">
        <v>773</v>
      </c>
      <c r="J356" s="148" t="s">
        <v>773</v>
      </c>
      <c r="K356" s="148" t="s">
        <v>852</v>
      </c>
      <c r="L356" s="148" t="s">
        <v>773</v>
      </c>
      <c r="M356" s="148" t="s">
        <v>775</v>
      </c>
      <c r="N356" s="148" t="s">
        <v>773</v>
      </c>
      <c r="O356" s="148" t="s">
        <v>773</v>
      </c>
      <c r="P356" s="149">
        <v>33</v>
      </c>
      <c r="Q356" s="149"/>
      <c r="R356"/>
    </row>
    <row r="357" spans="1:18" hidden="1" x14ac:dyDescent="0.25">
      <c r="A357" s="148" t="s">
        <v>1543</v>
      </c>
      <c r="B357" s="148" t="s">
        <v>1544</v>
      </c>
      <c r="C357" s="148" t="s">
        <v>792</v>
      </c>
      <c r="D357" s="150" t="str">
        <f t="shared" si="5"/>
        <v>Chủ NhậT</v>
      </c>
      <c r="E357" s="148" t="s">
        <v>769</v>
      </c>
      <c r="F357" s="148" t="s">
        <v>1767</v>
      </c>
      <c r="G357" s="153" t="s">
        <v>776</v>
      </c>
      <c r="H357" s="148" t="s">
        <v>776</v>
      </c>
      <c r="I357" s="148" t="s">
        <v>773</v>
      </c>
      <c r="J357" s="148" t="s">
        <v>773</v>
      </c>
      <c r="K357" s="148" t="s">
        <v>773</v>
      </c>
      <c r="L357" s="148" t="s">
        <v>775</v>
      </c>
      <c r="M357" s="148" t="s">
        <v>773</v>
      </c>
      <c r="N357" s="148" t="s">
        <v>773</v>
      </c>
      <c r="O357" s="148" t="s">
        <v>773</v>
      </c>
      <c r="P357" s="149">
        <v>0</v>
      </c>
      <c r="Q357" s="149"/>
      <c r="R357"/>
    </row>
    <row r="358" spans="1:18" hidden="1" x14ac:dyDescent="0.25">
      <c r="A358" s="148" t="s">
        <v>1543</v>
      </c>
      <c r="B358" s="148" t="s">
        <v>1544</v>
      </c>
      <c r="C358" s="148" t="s">
        <v>793</v>
      </c>
      <c r="D358" s="150" t="str">
        <f t="shared" si="5"/>
        <v>Thứ Hai</v>
      </c>
      <c r="E358" s="148" t="s">
        <v>769</v>
      </c>
      <c r="F358" s="148" t="s">
        <v>770</v>
      </c>
      <c r="G358" s="153" t="s">
        <v>1553</v>
      </c>
      <c r="H358" s="148" t="s">
        <v>1554</v>
      </c>
      <c r="I358" s="148" t="s">
        <v>773</v>
      </c>
      <c r="J358" s="148" t="s">
        <v>773</v>
      </c>
      <c r="K358" s="148" t="s">
        <v>808</v>
      </c>
      <c r="L358" s="148" t="s">
        <v>773</v>
      </c>
      <c r="M358" s="148" t="s">
        <v>775</v>
      </c>
      <c r="N358" s="148" t="s">
        <v>773</v>
      </c>
      <c r="O358" s="148" t="s">
        <v>773</v>
      </c>
      <c r="P358" s="149">
        <v>57</v>
      </c>
      <c r="Q358" s="149"/>
      <c r="R358"/>
    </row>
    <row r="359" spans="1:18" hidden="1" x14ac:dyDescent="0.25">
      <c r="A359" s="148" t="s">
        <v>1543</v>
      </c>
      <c r="B359" s="148" t="s">
        <v>1544</v>
      </c>
      <c r="C359" s="148" t="s">
        <v>797</v>
      </c>
      <c r="D359" s="150" t="str">
        <f t="shared" si="5"/>
        <v>Thứ Ba</v>
      </c>
      <c r="E359" s="148" t="s">
        <v>769</v>
      </c>
      <c r="F359" s="148" t="s">
        <v>770</v>
      </c>
      <c r="G359" s="153" t="s">
        <v>1555</v>
      </c>
      <c r="H359" s="148" t="s">
        <v>1556</v>
      </c>
      <c r="I359" s="148" t="s">
        <v>773</v>
      </c>
      <c r="J359" s="148" t="s">
        <v>773</v>
      </c>
      <c r="K359" s="148" t="s">
        <v>1185</v>
      </c>
      <c r="L359" s="148" t="s">
        <v>773</v>
      </c>
      <c r="M359" s="148" t="s">
        <v>775</v>
      </c>
      <c r="N359" s="148" t="s">
        <v>773</v>
      </c>
      <c r="O359" s="148" t="s">
        <v>773</v>
      </c>
      <c r="P359" s="149">
        <v>40</v>
      </c>
      <c r="Q359" s="149"/>
      <c r="R359"/>
    </row>
    <row r="360" spans="1:18" hidden="1" x14ac:dyDescent="0.25">
      <c r="A360" s="148" t="s">
        <v>1543</v>
      </c>
      <c r="B360" s="148" t="s">
        <v>1544</v>
      </c>
      <c r="C360" s="148" t="s">
        <v>801</v>
      </c>
      <c r="D360" s="150" t="str">
        <f t="shared" si="5"/>
        <v>Thứ Tư</v>
      </c>
      <c r="E360" s="148" t="s">
        <v>769</v>
      </c>
      <c r="F360" s="148" t="s">
        <v>770</v>
      </c>
      <c r="G360" s="153" t="s">
        <v>1113</v>
      </c>
      <c r="H360" s="148" t="s">
        <v>1557</v>
      </c>
      <c r="I360" s="148" t="s">
        <v>773</v>
      </c>
      <c r="J360" s="148" t="s">
        <v>773</v>
      </c>
      <c r="K360" s="148" t="s">
        <v>976</v>
      </c>
      <c r="L360" s="148" t="s">
        <v>773</v>
      </c>
      <c r="M360" s="148" t="s">
        <v>775</v>
      </c>
      <c r="N360" s="148" t="s">
        <v>773</v>
      </c>
      <c r="O360" s="148" t="s">
        <v>773</v>
      </c>
      <c r="P360" s="149">
        <v>58</v>
      </c>
      <c r="Q360" s="149"/>
      <c r="R360"/>
    </row>
    <row r="361" spans="1:18" hidden="1" x14ac:dyDescent="0.25">
      <c r="A361" s="148" t="s">
        <v>1543</v>
      </c>
      <c r="B361" s="148" t="s">
        <v>1544</v>
      </c>
      <c r="C361" s="148" t="s">
        <v>805</v>
      </c>
      <c r="D361" s="150" t="str">
        <f t="shared" si="5"/>
        <v>Thứ Năm</v>
      </c>
      <c r="E361" s="148" t="s">
        <v>769</v>
      </c>
      <c r="F361" s="148" t="s">
        <v>770</v>
      </c>
      <c r="G361" s="153" t="s">
        <v>1558</v>
      </c>
      <c r="H361" s="148" t="s">
        <v>1559</v>
      </c>
      <c r="I361" s="148" t="s">
        <v>773</v>
      </c>
      <c r="J361" s="148" t="s">
        <v>773</v>
      </c>
      <c r="K361" s="148" t="s">
        <v>800</v>
      </c>
      <c r="L361" s="148" t="s">
        <v>773</v>
      </c>
      <c r="M361" s="148" t="s">
        <v>775</v>
      </c>
      <c r="N361" s="148" t="s">
        <v>773</v>
      </c>
      <c r="O361" s="148" t="s">
        <v>773</v>
      </c>
      <c r="P361" s="149">
        <v>42</v>
      </c>
      <c r="Q361" s="149"/>
      <c r="R361"/>
    </row>
    <row r="362" spans="1:18" hidden="1" x14ac:dyDescent="0.25">
      <c r="A362" s="148" t="s">
        <v>1543</v>
      </c>
      <c r="B362" s="148" t="s">
        <v>1544</v>
      </c>
      <c r="C362" s="148" t="s">
        <v>809</v>
      </c>
      <c r="D362" s="150" t="str">
        <f t="shared" si="5"/>
        <v>Thứ SáU</v>
      </c>
      <c r="E362" s="148" t="s">
        <v>769</v>
      </c>
      <c r="F362" s="148" t="s">
        <v>770</v>
      </c>
      <c r="G362" s="153" t="s">
        <v>1560</v>
      </c>
      <c r="H362" s="148" t="s">
        <v>1561</v>
      </c>
      <c r="I362" s="148" t="s">
        <v>773</v>
      </c>
      <c r="J362" s="148" t="s">
        <v>773</v>
      </c>
      <c r="K362" s="148" t="s">
        <v>1012</v>
      </c>
      <c r="L362" s="148" t="s">
        <v>773</v>
      </c>
      <c r="M362" s="148" t="s">
        <v>775</v>
      </c>
      <c r="N362" s="148" t="s">
        <v>773</v>
      </c>
      <c r="O362" s="148" t="s">
        <v>773</v>
      </c>
      <c r="P362" s="149">
        <v>54</v>
      </c>
      <c r="Q362" s="149"/>
      <c r="R362"/>
    </row>
    <row r="363" spans="1:18" hidden="1" x14ac:dyDescent="0.25">
      <c r="A363" s="148" t="s">
        <v>1543</v>
      </c>
      <c r="B363" s="148" t="s">
        <v>1544</v>
      </c>
      <c r="C363" s="148" t="s">
        <v>813</v>
      </c>
      <c r="D363" s="150" t="str">
        <f t="shared" si="5"/>
        <v>Thứ BảY</v>
      </c>
      <c r="E363" s="148" t="s">
        <v>769</v>
      </c>
      <c r="F363" s="148" t="s">
        <v>770</v>
      </c>
      <c r="G363" s="153" t="s">
        <v>1562</v>
      </c>
      <c r="H363" s="148" t="s">
        <v>1563</v>
      </c>
      <c r="I363" s="148" t="s">
        <v>773</v>
      </c>
      <c r="J363" s="148" t="s">
        <v>773</v>
      </c>
      <c r="K363" s="148" t="s">
        <v>865</v>
      </c>
      <c r="L363" s="148" t="s">
        <v>773</v>
      </c>
      <c r="M363" s="148" t="s">
        <v>775</v>
      </c>
      <c r="N363" s="148" t="s">
        <v>773</v>
      </c>
      <c r="O363" s="148" t="s">
        <v>773</v>
      </c>
      <c r="P363" s="149">
        <v>54</v>
      </c>
      <c r="Q363" s="149"/>
      <c r="R363"/>
    </row>
    <row r="364" spans="1:18" hidden="1" x14ac:dyDescent="0.25">
      <c r="A364" s="148" t="s">
        <v>1543</v>
      </c>
      <c r="B364" s="148" t="s">
        <v>1544</v>
      </c>
      <c r="C364" s="148" t="s">
        <v>818</v>
      </c>
      <c r="D364" s="150" t="str">
        <f t="shared" si="5"/>
        <v>Chủ NhậT</v>
      </c>
      <c r="E364" s="148" t="s">
        <v>769</v>
      </c>
      <c r="F364" s="148" t="s">
        <v>1767</v>
      </c>
      <c r="G364" s="153" t="s">
        <v>776</v>
      </c>
      <c r="H364" s="148" t="s">
        <v>776</v>
      </c>
      <c r="I364" s="148" t="s">
        <v>773</v>
      </c>
      <c r="J364" s="148" t="s">
        <v>773</v>
      </c>
      <c r="K364" s="148" t="s">
        <v>773</v>
      </c>
      <c r="L364" s="148" t="s">
        <v>775</v>
      </c>
      <c r="M364" s="148" t="s">
        <v>773</v>
      </c>
      <c r="N364" s="148" t="s">
        <v>773</v>
      </c>
      <c r="O364" s="148" t="s">
        <v>773</v>
      </c>
      <c r="P364" s="149">
        <v>0</v>
      </c>
      <c r="Q364" s="149"/>
      <c r="R364"/>
    </row>
    <row r="365" spans="1:18" hidden="1" x14ac:dyDescent="0.25">
      <c r="A365" s="148" t="s">
        <v>1543</v>
      </c>
      <c r="B365" s="148" t="s">
        <v>1544</v>
      </c>
      <c r="C365" s="148" t="s">
        <v>819</v>
      </c>
      <c r="D365" s="150" t="str">
        <f t="shared" si="5"/>
        <v>Thứ Hai</v>
      </c>
      <c r="E365" s="148" t="s">
        <v>769</v>
      </c>
      <c r="F365" s="148" t="s">
        <v>770</v>
      </c>
      <c r="G365" s="153" t="s">
        <v>1564</v>
      </c>
      <c r="H365" s="148" t="s">
        <v>1565</v>
      </c>
      <c r="I365" s="148" t="s">
        <v>773</v>
      </c>
      <c r="J365" s="148" t="s">
        <v>773</v>
      </c>
      <c r="K365" s="148" t="s">
        <v>800</v>
      </c>
      <c r="L365" s="148" t="s">
        <v>773</v>
      </c>
      <c r="M365" s="148" t="s">
        <v>775</v>
      </c>
      <c r="N365" s="148" t="s">
        <v>773</v>
      </c>
      <c r="O365" s="148" t="s">
        <v>773</v>
      </c>
      <c r="P365" s="149">
        <v>43</v>
      </c>
      <c r="Q365" s="149"/>
      <c r="R365"/>
    </row>
    <row r="366" spans="1:18" hidden="1" x14ac:dyDescent="0.25">
      <c r="A366" s="148" t="s">
        <v>1543</v>
      </c>
      <c r="B366" s="148" t="s">
        <v>1544</v>
      </c>
      <c r="C366" s="148" t="s">
        <v>823</v>
      </c>
      <c r="D366" s="150" t="str">
        <f t="shared" si="5"/>
        <v>Thứ Ba</v>
      </c>
      <c r="E366" s="148" t="s">
        <v>769</v>
      </c>
      <c r="F366" s="148" t="s">
        <v>770</v>
      </c>
      <c r="G366" s="153" t="s">
        <v>1566</v>
      </c>
      <c r="H366" s="148" t="s">
        <v>1567</v>
      </c>
      <c r="I366" s="148" t="s">
        <v>773</v>
      </c>
      <c r="J366" s="148" t="s">
        <v>773</v>
      </c>
      <c r="K366" s="148" t="s">
        <v>800</v>
      </c>
      <c r="L366" s="148" t="s">
        <v>773</v>
      </c>
      <c r="M366" s="148" t="s">
        <v>775</v>
      </c>
      <c r="N366" s="148" t="s">
        <v>773</v>
      </c>
      <c r="O366" s="148" t="s">
        <v>773</v>
      </c>
      <c r="P366" s="149">
        <v>46</v>
      </c>
      <c r="Q366" s="149"/>
      <c r="R366"/>
    </row>
    <row r="367" spans="1:18" hidden="1" x14ac:dyDescent="0.25">
      <c r="A367" s="148" t="s">
        <v>1543</v>
      </c>
      <c r="B367" s="148" t="s">
        <v>1544</v>
      </c>
      <c r="C367" s="148" t="s">
        <v>827</v>
      </c>
      <c r="D367" s="150" t="str">
        <f t="shared" si="5"/>
        <v>Thứ Tư</v>
      </c>
      <c r="E367" s="148" t="s">
        <v>769</v>
      </c>
      <c r="F367" s="148" t="s">
        <v>770</v>
      </c>
      <c r="G367" s="153" t="s">
        <v>1568</v>
      </c>
      <c r="H367" s="148" t="s">
        <v>1569</v>
      </c>
      <c r="I367" s="148" t="s">
        <v>773</v>
      </c>
      <c r="J367" s="148" t="s">
        <v>773</v>
      </c>
      <c r="K367" s="148" t="s">
        <v>1167</v>
      </c>
      <c r="L367" s="148" t="s">
        <v>773</v>
      </c>
      <c r="M367" s="148" t="s">
        <v>775</v>
      </c>
      <c r="N367" s="148" t="s">
        <v>773</v>
      </c>
      <c r="O367" s="148" t="s">
        <v>773</v>
      </c>
      <c r="P367" s="149">
        <v>46</v>
      </c>
      <c r="Q367" s="149"/>
      <c r="R367"/>
    </row>
    <row r="368" spans="1:18" hidden="1" x14ac:dyDescent="0.25">
      <c r="A368" s="148" t="s">
        <v>1543</v>
      </c>
      <c r="B368" s="148" t="s">
        <v>1544</v>
      </c>
      <c r="C368" s="148" t="s">
        <v>829</v>
      </c>
      <c r="D368" s="150" t="str">
        <f t="shared" si="5"/>
        <v>Thứ Năm</v>
      </c>
      <c r="E368" s="148" t="s">
        <v>769</v>
      </c>
      <c r="F368" s="148" t="s">
        <v>770</v>
      </c>
      <c r="G368" s="153" t="s">
        <v>1570</v>
      </c>
      <c r="H368" s="148" t="s">
        <v>1571</v>
      </c>
      <c r="I368" s="148" t="s">
        <v>773</v>
      </c>
      <c r="J368" s="148" t="s">
        <v>773</v>
      </c>
      <c r="K368" s="148" t="s">
        <v>1167</v>
      </c>
      <c r="L368" s="148" t="s">
        <v>773</v>
      </c>
      <c r="M368" s="148" t="s">
        <v>775</v>
      </c>
      <c r="N368" s="148" t="s">
        <v>773</v>
      </c>
      <c r="O368" s="148" t="s">
        <v>773</v>
      </c>
      <c r="P368" s="149">
        <v>43</v>
      </c>
      <c r="Q368" s="149"/>
      <c r="R368"/>
    </row>
    <row r="369" spans="1:18" hidden="1" x14ac:dyDescent="0.25">
      <c r="A369" s="148" t="s">
        <v>1543</v>
      </c>
      <c r="B369" s="148" t="s">
        <v>1544</v>
      </c>
      <c r="C369" s="148" t="s">
        <v>833</v>
      </c>
      <c r="D369" s="150" t="str">
        <f t="shared" si="5"/>
        <v>Thứ SáU</v>
      </c>
      <c r="E369" s="148" t="s">
        <v>769</v>
      </c>
      <c r="F369" s="148" t="s">
        <v>770</v>
      </c>
      <c r="G369" s="153" t="s">
        <v>1233</v>
      </c>
      <c r="H369" s="148" t="s">
        <v>1572</v>
      </c>
      <c r="I369" s="148" t="s">
        <v>773</v>
      </c>
      <c r="J369" s="148" t="s">
        <v>773</v>
      </c>
      <c r="K369" s="148" t="s">
        <v>917</v>
      </c>
      <c r="L369" s="148" t="s">
        <v>773</v>
      </c>
      <c r="M369" s="148" t="s">
        <v>775</v>
      </c>
      <c r="N369" s="148" t="s">
        <v>773</v>
      </c>
      <c r="O369" s="148" t="s">
        <v>773</v>
      </c>
      <c r="P369" s="149">
        <v>37</v>
      </c>
      <c r="Q369" s="149"/>
      <c r="R369"/>
    </row>
    <row r="370" spans="1:18" hidden="1" x14ac:dyDescent="0.25">
      <c r="A370" s="148" t="s">
        <v>1543</v>
      </c>
      <c r="B370" s="148" t="s">
        <v>1544</v>
      </c>
      <c r="C370" s="148" t="s">
        <v>837</v>
      </c>
      <c r="D370" s="150" t="str">
        <f t="shared" si="5"/>
        <v>Thứ BảY</v>
      </c>
      <c r="E370" s="148" t="s">
        <v>769</v>
      </c>
      <c r="F370" s="148" t="s">
        <v>770</v>
      </c>
      <c r="G370" s="153" t="s">
        <v>1548</v>
      </c>
      <c r="H370" s="148" t="s">
        <v>1573</v>
      </c>
      <c r="I370" s="148" t="s">
        <v>773</v>
      </c>
      <c r="J370" s="148" t="s">
        <v>773</v>
      </c>
      <c r="K370" s="148" t="s">
        <v>994</v>
      </c>
      <c r="L370" s="148" t="s">
        <v>773</v>
      </c>
      <c r="M370" s="148" t="s">
        <v>775</v>
      </c>
      <c r="N370" s="148" t="s">
        <v>773</v>
      </c>
      <c r="O370" s="148" t="s">
        <v>773</v>
      </c>
      <c r="P370" s="149">
        <v>31</v>
      </c>
      <c r="Q370" s="149"/>
      <c r="R370"/>
    </row>
    <row r="371" spans="1:18" hidden="1" x14ac:dyDescent="0.25">
      <c r="A371" s="148" t="s">
        <v>1543</v>
      </c>
      <c r="B371" s="148" t="s">
        <v>1544</v>
      </c>
      <c r="C371" s="148" t="s">
        <v>841</v>
      </c>
      <c r="D371" s="150" t="str">
        <f t="shared" si="5"/>
        <v>Chủ NhậT</v>
      </c>
      <c r="E371" s="148" t="s">
        <v>769</v>
      </c>
      <c r="F371" s="148" t="s">
        <v>1767</v>
      </c>
      <c r="G371" s="153" t="s">
        <v>776</v>
      </c>
      <c r="H371" s="148" t="s">
        <v>776</v>
      </c>
      <c r="I371" s="148" t="s">
        <v>773</v>
      </c>
      <c r="J371" s="148" t="s">
        <v>773</v>
      </c>
      <c r="K371" s="148" t="s">
        <v>773</v>
      </c>
      <c r="L371" s="148" t="s">
        <v>775</v>
      </c>
      <c r="M371" s="148" t="s">
        <v>773</v>
      </c>
      <c r="N371" s="148" t="s">
        <v>773</v>
      </c>
      <c r="O371" s="148" t="s">
        <v>773</v>
      </c>
      <c r="P371" s="149">
        <v>0</v>
      </c>
      <c r="Q371" s="149"/>
      <c r="R371"/>
    </row>
    <row r="372" spans="1:18" hidden="1" x14ac:dyDescent="0.25">
      <c r="A372" s="148" t="s">
        <v>1543</v>
      </c>
      <c r="B372" s="148" t="s">
        <v>1544</v>
      </c>
      <c r="C372" s="148" t="s">
        <v>842</v>
      </c>
      <c r="D372" s="150" t="str">
        <f t="shared" si="5"/>
        <v>Thứ Hai</v>
      </c>
      <c r="E372" s="148" t="s">
        <v>769</v>
      </c>
      <c r="F372" s="148" t="s">
        <v>770</v>
      </c>
      <c r="G372" s="153" t="s">
        <v>1255</v>
      </c>
      <c r="H372" s="148" t="s">
        <v>1574</v>
      </c>
      <c r="I372" s="148" t="s">
        <v>773</v>
      </c>
      <c r="J372" s="148" t="s">
        <v>773</v>
      </c>
      <c r="K372" s="148" t="s">
        <v>1575</v>
      </c>
      <c r="L372" s="148" t="s">
        <v>773</v>
      </c>
      <c r="M372" s="148" t="s">
        <v>775</v>
      </c>
      <c r="N372" s="148" t="s">
        <v>773</v>
      </c>
      <c r="O372" s="148" t="s">
        <v>773</v>
      </c>
      <c r="P372" s="149">
        <v>61</v>
      </c>
      <c r="Q372" s="149"/>
      <c r="R372"/>
    </row>
    <row r="373" spans="1:18" hidden="1" x14ac:dyDescent="0.25">
      <c r="A373" s="148" t="s">
        <v>1543</v>
      </c>
      <c r="B373" s="148" t="s">
        <v>1544</v>
      </c>
      <c r="C373" s="148" t="s">
        <v>845</v>
      </c>
      <c r="D373" s="150" t="str">
        <f t="shared" si="5"/>
        <v>Thứ Ba</v>
      </c>
      <c r="E373" s="148" t="s">
        <v>769</v>
      </c>
      <c r="F373" s="148" t="s">
        <v>770</v>
      </c>
      <c r="G373" s="153" t="s">
        <v>1576</v>
      </c>
      <c r="H373" s="148" t="s">
        <v>1552</v>
      </c>
      <c r="I373" s="148" t="s">
        <v>773</v>
      </c>
      <c r="J373" s="148" t="s">
        <v>773</v>
      </c>
      <c r="K373" s="148" t="s">
        <v>816</v>
      </c>
      <c r="L373" s="148" t="s">
        <v>773</v>
      </c>
      <c r="M373" s="148" t="s">
        <v>775</v>
      </c>
      <c r="N373" s="148" t="s">
        <v>773</v>
      </c>
      <c r="O373" s="148" t="s">
        <v>773</v>
      </c>
      <c r="P373" s="149">
        <v>33</v>
      </c>
      <c r="Q373" s="149"/>
      <c r="R373"/>
    </row>
    <row r="374" spans="1:18" hidden="1" x14ac:dyDescent="0.25">
      <c r="A374" s="148" t="s">
        <v>1543</v>
      </c>
      <c r="B374" s="148" t="s">
        <v>1544</v>
      </c>
      <c r="C374" s="148" t="s">
        <v>849</v>
      </c>
      <c r="D374" s="150" t="str">
        <f t="shared" si="5"/>
        <v>Thứ Tư</v>
      </c>
      <c r="E374" s="148" t="s">
        <v>769</v>
      </c>
      <c r="F374" s="148" t="s">
        <v>770</v>
      </c>
      <c r="G374" s="153" t="s">
        <v>1577</v>
      </c>
      <c r="H374" s="148" t="s">
        <v>1578</v>
      </c>
      <c r="I374" s="148" t="s">
        <v>773</v>
      </c>
      <c r="J374" s="148" t="s">
        <v>773</v>
      </c>
      <c r="K374" s="148" t="s">
        <v>1214</v>
      </c>
      <c r="L374" s="148" t="s">
        <v>773</v>
      </c>
      <c r="M374" s="148" t="s">
        <v>775</v>
      </c>
      <c r="N374" s="148" t="s">
        <v>773</v>
      </c>
      <c r="O374" s="148" t="s">
        <v>773</v>
      </c>
      <c r="P374" s="149">
        <v>45</v>
      </c>
      <c r="Q374" s="149"/>
      <c r="R374"/>
    </row>
    <row r="375" spans="1:18" hidden="1" x14ac:dyDescent="0.25">
      <c r="A375" s="148" t="s">
        <v>1543</v>
      </c>
      <c r="B375" s="148" t="s">
        <v>1544</v>
      </c>
      <c r="C375" s="148" t="s">
        <v>853</v>
      </c>
      <c r="D375" s="150" t="str">
        <f t="shared" si="5"/>
        <v>Thứ Năm</v>
      </c>
      <c r="E375" s="148" t="s">
        <v>769</v>
      </c>
      <c r="F375" s="148" t="s">
        <v>770</v>
      </c>
      <c r="G375" s="153" t="s">
        <v>1579</v>
      </c>
      <c r="H375" s="148" t="s">
        <v>1580</v>
      </c>
      <c r="I375" s="148" t="s">
        <v>773</v>
      </c>
      <c r="J375" s="148" t="s">
        <v>773</v>
      </c>
      <c r="K375" s="148" t="s">
        <v>1067</v>
      </c>
      <c r="L375" s="148" t="s">
        <v>773</v>
      </c>
      <c r="M375" s="148" t="s">
        <v>775</v>
      </c>
      <c r="N375" s="148" t="s">
        <v>773</v>
      </c>
      <c r="O375" s="148" t="s">
        <v>773</v>
      </c>
      <c r="P375" s="149">
        <v>43</v>
      </c>
      <c r="Q375" s="149"/>
      <c r="R375"/>
    </row>
    <row r="376" spans="1:18" hidden="1" x14ac:dyDescent="0.25">
      <c r="A376" s="148" t="s">
        <v>1543</v>
      </c>
      <c r="B376" s="148" t="s">
        <v>1544</v>
      </c>
      <c r="C376" s="148" t="s">
        <v>858</v>
      </c>
      <c r="D376" s="150" t="str">
        <f t="shared" si="5"/>
        <v>Thứ SáU</v>
      </c>
      <c r="E376" s="148" t="s">
        <v>769</v>
      </c>
      <c r="F376" s="148" t="s">
        <v>770</v>
      </c>
      <c r="G376" s="153" t="s">
        <v>806</v>
      </c>
      <c r="H376" s="148" t="s">
        <v>1581</v>
      </c>
      <c r="I376" s="148" t="s">
        <v>773</v>
      </c>
      <c r="J376" s="148" t="s">
        <v>773</v>
      </c>
      <c r="K376" s="148" t="s">
        <v>1167</v>
      </c>
      <c r="L376" s="148" t="s">
        <v>773</v>
      </c>
      <c r="M376" s="148" t="s">
        <v>775</v>
      </c>
      <c r="N376" s="148" t="s">
        <v>773</v>
      </c>
      <c r="O376" s="148" t="s">
        <v>773</v>
      </c>
      <c r="P376" s="149">
        <v>42</v>
      </c>
      <c r="Q376" s="149"/>
      <c r="R376"/>
    </row>
    <row r="377" spans="1:18" hidden="1" x14ac:dyDescent="0.25">
      <c r="A377" s="148" t="s">
        <v>1543</v>
      </c>
      <c r="B377" s="148" t="s">
        <v>1544</v>
      </c>
      <c r="C377" s="148" t="s">
        <v>862</v>
      </c>
      <c r="D377" s="150" t="str">
        <f t="shared" si="5"/>
        <v>Thứ BảY</v>
      </c>
      <c r="E377" s="148" t="s">
        <v>769</v>
      </c>
      <c r="F377" s="148" t="s">
        <v>770</v>
      </c>
      <c r="G377" s="153" t="s">
        <v>1582</v>
      </c>
      <c r="H377" s="148" t="s">
        <v>1583</v>
      </c>
      <c r="I377" s="148" t="s">
        <v>773</v>
      </c>
      <c r="J377" s="148" t="s">
        <v>773</v>
      </c>
      <c r="K377" s="148" t="s">
        <v>1072</v>
      </c>
      <c r="L377" s="148" t="s">
        <v>773</v>
      </c>
      <c r="M377" s="148" t="s">
        <v>775</v>
      </c>
      <c r="N377" s="148" t="s">
        <v>773</v>
      </c>
      <c r="O377" s="148" t="s">
        <v>773</v>
      </c>
      <c r="P377" s="149">
        <v>21</v>
      </c>
      <c r="Q377" s="149"/>
      <c r="R377"/>
    </row>
    <row r="378" spans="1:18" hidden="1" x14ac:dyDescent="0.25">
      <c r="A378" s="148" t="s">
        <v>1543</v>
      </c>
      <c r="B378" s="148" t="s">
        <v>1544</v>
      </c>
      <c r="C378" s="148" t="s">
        <v>866</v>
      </c>
      <c r="D378" s="150" t="str">
        <f t="shared" si="5"/>
        <v>Chủ NhậT</v>
      </c>
      <c r="E378" s="148" t="s">
        <v>769</v>
      </c>
      <c r="F378" s="148" t="s">
        <v>1767</v>
      </c>
      <c r="G378" s="153" t="s">
        <v>776</v>
      </c>
      <c r="H378" s="148" t="s">
        <v>776</v>
      </c>
      <c r="I378" s="148" t="s">
        <v>773</v>
      </c>
      <c r="J378" s="148" t="s">
        <v>773</v>
      </c>
      <c r="K378" s="148" t="s">
        <v>773</v>
      </c>
      <c r="L378" s="148" t="s">
        <v>775</v>
      </c>
      <c r="M378" s="148" t="s">
        <v>773</v>
      </c>
      <c r="N378" s="148" t="s">
        <v>773</v>
      </c>
      <c r="O378" s="148" t="s">
        <v>773</v>
      </c>
      <c r="P378" s="149">
        <v>0</v>
      </c>
      <c r="Q378" s="149"/>
      <c r="R378"/>
    </row>
    <row r="379" spans="1:18" hidden="1" x14ac:dyDescent="0.25">
      <c r="A379" s="148" t="s">
        <v>1543</v>
      </c>
      <c r="B379" s="148" t="s">
        <v>1544</v>
      </c>
      <c r="C379" s="148" t="s">
        <v>867</v>
      </c>
      <c r="D379" s="150" t="str">
        <f t="shared" si="5"/>
        <v>Thứ Hai</v>
      </c>
      <c r="E379" s="148" t="s">
        <v>769</v>
      </c>
      <c r="F379" s="148" t="s">
        <v>770</v>
      </c>
      <c r="G379" s="153" t="s">
        <v>1584</v>
      </c>
      <c r="H379" s="148" t="s">
        <v>1585</v>
      </c>
      <c r="I379" s="148" t="s">
        <v>773</v>
      </c>
      <c r="J379" s="148" t="s">
        <v>773</v>
      </c>
      <c r="K379" s="148" t="s">
        <v>1123</v>
      </c>
      <c r="L379" s="148" t="s">
        <v>773</v>
      </c>
      <c r="M379" s="148" t="s">
        <v>775</v>
      </c>
      <c r="N379" s="148" t="s">
        <v>773</v>
      </c>
      <c r="O379" s="148" t="s">
        <v>773</v>
      </c>
      <c r="P379" s="149">
        <v>62</v>
      </c>
      <c r="Q379" s="149"/>
      <c r="R379"/>
    </row>
    <row r="380" spans="1:18" hidden="1" x14ac:dyDescent="0.25">
      <c r="A380" s="148" t="s">
        <v>1543</v>
      </c>
      <c r="B380" s="148" t="s">
        <v>1544</v>
      </c>
      <c r="C380" s="148" t="s">
        <v>870</v>
      </c>
      <c r="D380" s="150" t="str">
        <f t="shared" si="5"/>
        <v>Thứ Ba</v>
      </c>
      <c r="E380" s="148" t="s">
        <v>769</v>
      </c>
      <c r="F380" s="148" t="s">
        <v>770</v>
      </c>
      <c r="G380" s="153" t="s">
        <v>1586</v>
      </c>
      <c r="H380" s="148" t="s">
        <v>1258</v>
      </c>
      <c r="I380" s="148" t="s">
        <v>773</v>
      </c>
      <c r="J380" s="148" t="s">
        <v>773</v>
      </c>
      <c r="K380" s="148" t="s">
        <v>1012</v>
      </c>
      <c r="L380" s="148" t="s">
        <v>773</v>
      </c>
      <c r="M380" s="148" t="s">
        <v>775</v>
      </c>
      <c r="N380" s="148" t="s">
        <v>773</v>
      </c>
      <c r="O380" s="148" t="s">
        <v>773</v>
      </c>
      <c r="P380" s="149">
        <v>51</v>
      </c>
      <c r="Q380" s="149"/>
      <c r="R380"/>
    </row>
    <row r="381" spans="1:18" hidden="1" x14ac:dyDescent="0.25">
      <c r="A381" s="148" t="s">
        <v>1543</v>
      </c>
      <c r="B381" s="148" t="s">
        <v>1544</v>
      </c>
      <c r="C381" s="148" t="s">
        <v>874</v>
      </c>
      <c r="D381" s="150" t="str">
        <f t="shared" si="5"/>
        <v>Thứ Tư</v>
      </c>
      <c r="E381" s="148" t="s">
        <v>769</v>
      </c>
      <c r="F381" s="148" t="s">
        <v>770</v>
      </c>
      <c r="G381" s="153" t="s">
        <v>1587</v>
      </c>
      <c r="H381" s="148" t="s">
        <v>1588</v>
      </c>
      <c r="I381" s="148" t="s">
        <v>773</v>
      </c>
      <c r="J381" s="148" t="s">
        <v>773</v>
      </c>
      <c r="K381" s="148" t="s">
        <v>971</v>
      </c>
      <c r="L381" s="148" t="s">
        <v>773</v>
      </c>
      <c r="M381" s="148" t="s">
        <v>775</v>
      </c>
      <c r="N381" s="148" t="s">
        <v>773</v>
      </c>
      <c r="O381" s="148" t="s">
        <v>773</v>
      </c>
      <c r="P381" s="149">
        <v>34</v>
      </c>
      <c r="Q381" s="149"/>
      <c r="R381"/>
    </row>
    <row r="382" spans="1:18" hidden="1" x14ac:dyDescent="0.25">
      <c r="A382" s="148" t="s">
        <v>1543</v>
      </c>
      <c r="B382" s="148" t="s">
        <v>1544</v>
      </c>
      <c r="C382" s="148" t="s">
        <v>878</v>
      </c>
      <c r="D382" s="150" t="str">
        <f t="shared" si="5"/>
        <v>Thứ Năm</v>
      </c>
      <c r="E382" s="148" t="s">
        <v>769</v>
      </c>
      <c r="F382" s="148" t="s">
        <v>770</v>
      </c>
      <c r="G382" s="153" t="s">
        <v>1589</v>
      </c>
      <c r="H382" s="148" t="s">
        <v>1590</v>
      </c>
      <c r="I382" s="148" t="s">
        <v>773</v>
      </c>
      <c r="J382" s="148" t="s">
        <v>773</v>
      </c>
      <c r="K382" s="148" t="s">
        <v>1012</v>
      </c>
      <c r="L382" s="148" t="s">
        <v>773</v>
      </c>
      <c r="M382" s="148" t="s">
        <v>775</v>
      </c>
      <c r="N382" s="148" t="s">
        <v>773</v>
      </c>
      <c r="O382" s="148" t="s">
        <v>773</v>
      </c>
      <c r="P382" s="149">
        <v>37</v>
      </c>
      <c r="Q382" s="149"/>
      <c r="R382"/>
    </row>
    <row r="383" spans="1:18" hidden="1" x14ac:dyDescent="0.25">
      <c r="A383" s="148" t="s">
        <v>1591</v>
      </c>
      <c r="B383" s="148" t="s">
        <v>1592</v>
      </c>
      <c r="C383" s="148" t="s">
        <v>768</v>
      </c>
      <c r="D383" s="150" t="str">
        <f t="shared" si="5"/>
        <v>Thứ ba</v>
      </c>
      <c r="E383" s="148" t="s">
        <v>769</v>
      </c>
      <c r="F383" s="148" t="s">
        <v>770</v>
      </c>
      <c r="G383" s="153" t="s">
        <v>1593</v>
      </c>
      <c r="H383" s="148" t="s">
        <v>1594</v>
      </c>
      <c r="I383" s="148" t="s">
        <v>773</v>
      </c>
      <c r="J383" s="148" t="s">
        <v>773</v>
      </c>
      <c r="K383" s="148" t="s">
        <v>1224</v>
      </c>
      <c r="L383" s="148" t="s">
        <v>773</v>
      </c>
      <c r="M383" s="148" t="s">
        <v>775</v>
      </c>
      <c r="N383" s="148" t="s">
        <v>773</v>
      </c>
      <c r="O383" s="148" t="s">
        <v>773</v>
      </c>
      <c r="P383" s="149">
        <v>49</v>
      </c>
      <c r="Q383" s="149"/>
      <c r="R383"/>
    </row>
    <row r="384" spans="1:18" hidden="1" x14ac:dyDescent="0.25">
      <c r="A384" s="148" t="s">
        <v>1591</v>
      </c>
      <c r="B384" s="148" t="s">
        <v>1592</v>
      </c>
      <c r="C384" s="148" t="s">
        <v>777</v>
      </c>
      <c r="D384" s="150" t="str">
        <f t="shared" si="5"/>
        <v>Thứ Tư</v>
      </c>
      <c r="E384" s="148" t="s">
        <v>769</v>
      </c>
      <c r="F384" s="148" t="s">
        <v>770</v>
      </c>
      <c r="G384" s="153" t="s">
        <v>1595</v>
      </c>
      <c r="H384" s="148" t="s">
        <v>1596</v>
      </c>
      <c r="I384" s="148" t="s">
        <v>773</v>
      </c>
      <c r="J384" s="148" t="s">
        <v>773</v>
      </c>
      <c r="K384" s="148" t="s">
        <v>800</v>
      </c>
      <c r="L384" s="148" t="s">
        <v>773</v>
      </c>
      <c r="M384" s="148" t="s">
        <v>775</v>
      </c>
      <c r="N384" s="148" t="s">
        <v>773</v>
      </c>
      <c r="O384" s="148" t="s">
        <v>773</v>
      </c>
      <c r="P384" s="149">
        <v>43</v>
      </c>
      <c r="Q384" s="149"/>
      <c r="R384"/>
    </row>
    <row r="385" spans="1:18" hidden="1" x14ac:dyDescent="0.25">
      <c r="A385" s="148" t="s">
        <v>1591</v>
      </c>
      <c r="B385" s="148" t="s">
        <v>1592</v>
      </c>
      <c r="C385" s="148" t="s">
        <v>782</v>
      </c>
      <c r="D385" s="150" t="str">
        <f t="shared" si="5"/>
        <v>Thứ Năm</v>
      </c>
      <c r="E385" s="148" t="s">
        <v>769</v>
      </c>
      <c r="F385" s="148" t="s">
        <v>770</v>
      </c>
      <c r="G385" s="153" t="s">
        <v>1597</v>
      </c>
      <c r="H385" s="148" t="s">
        <v>1598</v>
      </c>
      <c r="I385" s="148" t="s">
        <v>773</v>
      </c>
      <c r="J385" s="148" t="s">
        <v>773</v>
      </c>
      <c r="K385" s="148" t="s">
        <v>1241</v>
      </c>
      <c r="L385" s="148" t="s">
        <v>773</v>
      </c>
      <c r="M385" s="148" t="s">
        <v>775</v>
      </c>
      <c r="N385" s="148" t="s">
        <v>773</v>
      </c>
      <c r="O385" s="148" t="s">
        <v>773</v>
      </c>
      <c r="P385" s="149">
        <v>48</v>
      </c>
      <c r="Q385" s="149"/>
      <c r="R385"/>
    </row>
    <row r="386" spans="1:18" hidden="1" x14ac:dyDescent="0.25">
      <c r="A386" s="148" t="s">
        <v>1591</v>
      </c>
      <c r="B386" s="148" t="s">
        <v>1592</v>
      </c>
      <c r="C386" s="148" t="s">
        <v>787</v>
      </c>
      <c r="D386" s="150" t="str">
        <f t="shared" si="5"/>
        <v>Thứ SáU</v>
      </c>
      <c r="E386" s="148" t="s">
        <v>769</v>
      </c>
      <c r="F386" s="148" t="s">
        <v>770</v>
      </c>
      <c r="G386" s="153" t="s">
        <v>1599</v>
      </c>
      <c r="H386" s="148" t="s">
        <v>1600</v>
      </c>
      <c r="I386" s="148" t="s">
        <v>773</v>
      </c>
      <c r="J386" s="148" t="s">
        <v>773</v>
      </c>
      <c r="K386" s="148" t="s">
        <v>1575</v>
      </c>
      <c r="L386" s="148" t="s">
        <v>773</v>
      </c>
      <c r="M386" s="148" t="s">
        <v>775</v>
      </c>
      <c r="N386" s="148" t="s">
        <v>773</v>
      </c>
      <c r="O386" s="148" t="s">
        <v>773</v>
      </c>
      <c r="P386" s="149">
        <v>66</v>
      </c>
      <c r="Q386" s="149"/>
      <c r="R386"/>
    </row>
    <row r="387" spans="1:18" hidden="1" x14ac:dyDescent="0.25">
      <c r="A387" s="148" t="s">
        <v>1591</v>
      </c>
      <c r="B387" s="148" t="s">
        <v>1592</v>
      </c>
      <c r="C387" s="148" t="s">
        <v>791</v>
      </c>
      <c r="D387" s="150" t="str">
        <f t="shared" si="5"/>
        <v>Thứ BảY</v>
      </c>
      <c r="E387" s="148" t="s">
        <v>769</v>
      </c>
      <c r="F387" s="148" t="s">
        <v>770</v>
      </c>
      <c r="G387" s="153" t="s">
        <v>1601</v>
      </c>
      <c r="H387" s="148" t="s">
        <v>1602</v>
      </c>
      <c r="I387" s="148" t="s">
        <v>773</v>
      </c>
      <c r="J387" s="148" t="s">
        <v>773</v>
      </c>
      <c r="K387" s="148" t="s">
        <v>983</v>
      </c>
      <c r="L387" s="148" t="s">
        <v>773</v>
      </c>
      <c r="M387" s="148" t="s">
        <v>775</v>
      </c>
      <c r="N387" s="148" t="s">
        <v>773</v>
      </c>
      <c r="O387" s="148" t="s">
        <v>773</v>
      </c>
      <c r="P387" s="149">
        <v>19</v>
      </c>
      <c r="Q387" s="149"/>
      <c r="R387"/>
    </row>
    <row r="388" spans="1:18" hidden="1" x14ac:dyDescent="0.25">
      <c r="A388" s="148" t="s">
        <v>1591</v>
      </c>
      <c r="B388" s="148" t="s">
        <v>1592</v>
      </c>
      <c r="C388" s="148" t="s">
        <v>792</v>
      </c>
      <c r="D388" s="150" t="str">
        <f t="shared" si="5"/>
        <v>Chủ NhậT</v>
      </c>
      <c r="E388" s="148" t="s">
        <v>769</v>
      </c>
      <c r="F388" s="148" t="s">
        <v>1767</v>
      </c>
      <c r="G388" s="153" t="s">
        <v>776</v>
      </c>
      <c r="H388" s="148" t="s">
        <v>776</v>
      </c>
      <c r="I388" s="148" t="s">
        <v>773</v>
      </c>
      <c r="J388" s="148" t="s">
        <v>773</v>
      </c>
      <c r="K388" s="148" t="s">
        <v>773</v>
      </c>
      <c r="L388" s="148" t="s">
        <v>775</v>
      </c>
      <c r="M388" s="148" t="s">
        <v>773</v>
      </c>
      <c r="N388" s="148" t="s">
        <v>773</v>
      </c>
      <c r="O388" s="148" t="s">
        <v>773</v>
      </c>
      <c r="P388" s="149">
        <v>0</v>
      </c>
      <c r="Q388" s="149"/>
      <c r="R388"/>
    </row>
    <row r="389" spans="1:18" hidden="1" x14ac:dyDescent="0.25">
      <c r="A389" s="148" t="s">
        <v>1591</v>
      </c>
      <c r="B389" s="148" t="s">
        <v>1592</v>
      </c>
      <c r="C389" s="148" t="s">
        <v>793</v>
      </c>
      <c r="D389" s="150" t="str">
        <f t="shared" si="5"/>
        <v>Thứ Hai</v>
      </c>
      <c r="E389" s="148" t="s">
        <v>769</v>
      </c>
      <c r="F389" s="148" t="s">
        <v>770</v>
      </c>
      <c r="G389" s="153" t="s">
        <v>1603</v>
      </c>
      <c r="H389" s="148" t="s">
        <v>1604</v>
      </c>
      <c r="I389" s="148" t="s">
        <v>773</v>
      </c>
      <c r="J389" s="148" t="s">
        <v>773</v>
      </c>
      <c r="K389" s="148" t="s">
        <v>1605</v>
      </c>
      <c r="L389" s="148" t="s">
        <v>773</v>
      </c>
      <c r="M389" s="148" t="s">
        <v>775</v>
      </c>
      <c r="N389" s="148" t="s">
        <v>773</v>
      </c>
      <c r="O389" s="148" t="s">
        <v>773</v>
      </c>
      <c r="P389" s="149">
        <v>120</v>
      </c>
      <c r="Q389" s="149"/>
      <c r="R389"/>
    </row>
    <row r="390" spans="1:18" hidden="1" x14ac:dyDescent="0.25">
      <c r="A390" s="148" t="s">
        <v>1591</v>
      </c>
      <c r="B390" s="148" t="s">
        <v>1592</v>
      </c>
      <c r="C390" s="148" t="s">
        <v>797</v>
      </c>
      <c r="D390" s="150" t="str">
        <f t="shared" si="5"/>
        <v>Thứ Ba</v>
      </c>
      <c r="E390" s="148" t="s">
        <v>769</v>
      </c>
      <c r="F390" s="148" t="s">
        <v>770</v>
      </c>
      <c r="G390" s="153" t="s">
        <v>1606</v>
      </c>
      <c r="H390" s="148" t="s">
        <v>1607</v>
      </c>
      <c r="I390" s="148" t="s">
        <v>773</v>
      </c>
      <c r="J390" s="148" t="s">
        <v>773</v>
      </c>
      <c r="K390" s="148" t="s">
        <v>1067</v>
      </c>
      <c r="L390" s="148" t="s">
        <v>773</v>
      </c>
      <c r="M390" s="148" t="s">
        <v>775</v>
      </c>
      <c r="N390" s="148" t="s">
        <v>773</v>
      </c>
      <c r="O390" s="148" t="s">
        <v>773</v>
      </c>
      <c r="P390" s="149">
        <v>45</v>
      </c>
      <c r="Q390" s="149"/>
      <c r="R390"/>
    </row>
    <row r="391" spans="1:18" hidden="1" x14ac:dyDescent="0.25">
      <c r="A391" s="148" t="s">
        <v>1591</v>
      </c>
      <c r="B391" s="148" t="s">
        <v>1592</v>
      </c>
      <c r="C391" s="148" t="s">
        <v>801</v>
      </c>
      <c r="D391" s="150" t="str">
        <f t="shared" si="5"/>
        <v>Thứ Tư</v>
      </c>
      <c r="E391" s="148" t="s">
        <v>769</v>
      </c>
      <c r="F391" s="148" t="s">
        <v>770</v>
      </c>
      <c r="G391" s="153" t="s">
        <v>1608</v>
      </c>
      <c r="H391" s="148" t="s">
        <v>1609</v>
      </c>
      <c r="I391" s="148" t="s">
        <v>773</v>
      </c>
      <c r="J391" s="148" t="s">
        <v>773</v>
      </c>
      <c r="K391" s="148" t="s">
        <v>1012</v>
      </c>
      <c r="L391" s="148" t="s">
        <v>773</v>
      </c>
      <c r="M391" s="148" t="s">
        <v>775</v>
      </c>
      <c r="N391" s="148" t="s">
        <v>773</v>
      </c>
      <c r="O391" s="148" t="s">
        <v>773</v>
      </c>
      <c r="P391" s="149">
        <v>58</v>
      </c>
      <c r="Q391" s="149"/>
      <c r="R391"/>
    </row>
    <row r="392" spans="1:18" hidden="1" x14ac:dyDescent="0.25">
      <c r="A392" s="148" t="s">
        <v>1591</v>
      </c>
      <c r="B392" s="148" t="s">
        <v>1592</v>
      </c>
      <c r="C392" s="148" t="s">
        <v>805</v>
      </c>
      <c r="D392" s="150" t="str">
        <f t="shared" si="5"/>
        <v>Thứ Năm</v>
      </c>
      <c r="E392" s="148" t="s">
        <v>769</v>
      </c>
      <c r="F392" s="148" t="s">
        <v>770</v>
      </c>
      <c r="G392" s="153" t="s">
        <v>1610</v>
      </c>
      <c r="H392" s="148" t="s">
        <v>1611</v>
      </c>
      <c r="I392" s="148" t="s">
        <v>773</v>
      </c>
      <c r="J392" s="148" t="s">
        <v>773</v>
      </c>
      <c r="K392" s="148" t="s">
        <v>1167</v>
      </c>
      <c r="L392" s="148" t="s">
        <v>773</v>
      </c>
      <c r="M392" s="148" t="s">
        <v>775</v>
      </c>
      <c r="N392" s="148" t="s">
        <v>773</v>
      </c>
      <c r="O392" s="148" t="s">
        <v>773</v>
      </c>
      <c r="P392" s="149">
        <v>47</v>
      </c>
      <c r="Q392" s="149"/>
      <c r="R392"/>
    </row>
    <row r="393" spans="1:18" hidden="1" x14ac:dyDescent="0.25">
      <c r="A393" s="148" t="s">
        <v>1591</v>
      </c>
      <c r="B393" s="148" t="s">
        <v>1592</v>
      </c>
      <c r="C393" s="148" t="s">
        <v>809</v>
      </c>
      <c r="D393" s="150" t="str">
        <f t="shared" si="5"/>
        <v>Thứ SáU</v>
      </c>
      <c r="E393" s="148" t="s">
        <v>769</v>
      </c>
      <c r="F393" s="148" t="s">
        <v>770</v>
      </c>
      <c r="G393" s="153" t="s">
        <v>1612</v>
      </c>
      <c r="H393" s="148" t="s">
        <v>1613</v>
      </c>
      <c r="I393" s="148" t="s">
        <v>773</v>
      </c>
      <c r="J393" s="148" t="s">
        <v>773</v>
      </c>
      <c r="K393" s="148" t="s">
        <v>971</v>
      </c>
      <c r="L393" s="148" t="s">
        <v>773</v>
      </c>
      <c r="M393" s="148" t="s">
        <v>775</v>
      </c>
      <c r="N393" s="148" t="s">
        <v>773</v>
      </c>
      <c r="O393" s="148" t="s">
        <v>773</v>
      </c>
      <c r="P393" s="149">
        <v>34</v>
      </c>
      <c r="Q393" s="149"/>
      <c r="R393"/>
    </row>
    <row r="394" spans="1:18" hidden="1" x14ac:dyDescent="0.25">
      <c r="A394" s="148" t="s">
        <v>1591</v>
      </c>
      <c r="B394" s="148" t="s">
        <v>1592</v>
      </c>
      <c r="C394" s="148" t="s">
        <v>813</v>
      </c>
      <c r="D394" s="150" t="str">
        <f t="shared" si="5"/>
        <v>Thứ BảY</v>
      </c>
      <c r="E394" s="148" t="s">
        <v>769</v>
      </c>
      <c r="F394" s="148" t="s">
        <v>770</v>
      </c>
      <c r="G394" s="153" t="s">
        <v>1614</v>
      </c>
      <c r="H394" s="148" t="s">
        <v>1615</v>
      </c>
      <c r="I394" s="148" t="s">
        <v>773</v>
      </c>
      <c r="J394" s="148" t="s">
        <v>773</v>
      </c>
      <c r="K394" s="148" t="s">
        <v>983</v>
      </c>
      <c r="L394" s="148" t="s">
        <v>773</v>
      </c>
      <c r="M394" s="148" t="s">
        <v>775</v>
      </c>
      <c r="N394" s="148" t="s">
        <v>773</v>
      </c>
      <c r="O394" s="148" t="s">
        <v>773</v>
      </c>
      <c r="P394" s="149">
        <v>17</v>
      </c>
      <c r="Q394" s="149"/>
      <c r="R394"/>
    </row>
    <row r="395" spans="1:18" hidden="1" x14ac:dyDescent="0.25">
      <c r="A395" s="148" t="s">
        <v>1591</v>
      </c>
      <c r="B395" s="148" t="s">
        <v>1592</v>
      </c>
      <c r="C395" s="148" t="s">
        <v>818</v>
      </c>
      <c r="D395" s="150" t="str">
        <f t="shared" si="5"/>
        <v>Chủ NhậT</v>
      </c>
      <c r="E395" s="148" t="s">
        <v>769</v>
      </c>
      <c r="F395" s="148" t="s">
        <v>1767</v>
      </c>
      <c r="G395" s="153" t="s">
        <v>776</v>
      </c>
      <c r="H395" s="148" t="s">
        <v>776</v>
      </c>
      <c r="I395" s="148" t="s">
        <v>773</v>
      </c>
      <c r="J395" s="148" t="s">
        <v>773</v>
      </c>
      <c r="K395" s="148" t="s">
        <v>773</v>
      </c>
      <c r="L395" s="148" t="s">
        <v>775</v>
      </c>
      <c r="M395" s="148" t="s">
        <v>773</v>
      </c>
      <c r="N395" s="148" t="s">
        <v>773</v>
      </c>
      <c r="O395" s="148" t="s">
        <v>773</v>
      </c>
      <c r="P395" s="149">
        <v>0</v>
      </c>
      <c r="Q395" s="149"/>
      <c r="R395"/>
    </row>
    <row r="396" spans="1:18" hidden="1" x14ac:dyDescent="0.25">
      <c r="A396" s="148" t="s">
        <v>1591</v>
      </c>
      <c r="B396" s="148" t="s">
        <v>1592</v>
      </c>
      <c r="C396" s="148" t="s">
        <v>819</v>
      </c>
      <c r="D396" s="150" t="str">
        <f t="shared" si="5"/>
        <v>Thứ Hai</v>
      </c>
      <c r="E396" s="148" t="s">
        <v>769</v>
      </c>
      <c r="F396" s="148" t="s">
        <v>770</v>
      </c>
      <c r="G396" s="153" t="s">
        <v>1616</v>
      </c>
      <c r="H396" s="148" t="s">
        <v>1617</v>
      </c>
      <c r="I396" s="148" t="s">
        <v>773</v>
      </c>
      <c r="J396" s="148" t="s">
        <v>773</v>
      </c>
      <c r="K396" s="148" t="s">
        <v>1618</v>
      </c>
      <c r="L396" s="148" t="s">
        <v>773</v>
      </c>
      <c r="M396" s="148" t="s">
        <v>775</v>
      </c>
      <c r="N396" s="148" t="s">
        <v>773</v>
      </c>
      <c r="O396" s="148" t="s">
        <v>773</v>
      </c>
      <c r="P396" s="149">
        <v>120</v>
      </c>
      <c r="Q396" s="149"/>
      <c r="R396"/>
    </row>
    <row r="397" spans="1:18" hidden="1" x14ac:dyDescent="0.25">
      <c r="A397" s="148" t="s">
        <v>1591</v>
      </c>
      <c r="B397" s="148" t="s">
        <v>1592</v>
      </c>
      <c r="C397" s="148" t="s">
        <v>823</v>
      </c>
      <c r="D397" s="150" t="str">
        <f t="shared" si="5"/>
        <v>Thứ Ba</v>
      </c>
      <c r="E397" s="148" t="s">
        <v>769</v>
      </c>
      <c r="F397" s="148" t="s">
        <v>770</v>
      </c>
      <c r="G397" s="153" t="s">
        <v>1619</v>
      </c>
      <c r="H397" s="148" t="s">
        <v>1620</v>
      </c>
      <c r="I397" s="148" t="s">
        <v>773</v>
      </c>
      <c r="J397" s="148" t="s">
        <v>773</v>
      </c>
      <c r="K397" s="148" t="s">
        <v>840</v>
      </c>
      <c r="L397" s="148" t="s">
        <v>773</v>
      </c>
      <c r="M397" s="148" t="s">
        <v>775</v>
      </c>
      <c r="N397" s="148" t="s">
        <v>773</v>
      </c>
      <c r="O397" s="148" t="s">
        <v>773</v>
      </c>
      <c r="P397" s="149">
        <v>21</v>
      </c>
      <c r="Q397" s="149"/>
      <c r="R397"/>
    </row>
    <row r="398" spans="1:18" hidden="1" x14ac:dyDescent="0.25">
      <c r="A398" s="148" t="s">
        <v>1591</v>
      </c>
      <c r="B398" s="148" t="s">
        <v>1592</v>
      </c>
      <c r="C398" s="148" t="s">
        <v>827</v>
      </c>
      <c r="D398" s="150" t="str">
        <f t="shared" si="5"/>
        <v>Thứ Tư</v>
      </c>
      <c r="E398" s="148" t="s">
        <v>769</v>
      </c>
      <c r="F398" s="148" t="s">
        <v>770</v>
      </c>
      <c r="G398" s="153" t="s">
        <v>1621</v>
      </c>
      <c r="H398" s="148" t="s">
        <v>1622</v>
      </c>
      <c r="I398" s="148" t="s">
        <v>773</v>
      </c>
      <c r="J398" s="148" t="s">
        <v>773</v>
      </c>
      <c r="K398" s="148" t="s">
        <v>1623</v>
      </c>
      <c r="L398" s="148" t="s">
        <v>773</v>
      </c>
      <c r="M398" s="148" t="s">
        <v>775</v>
      </c>
      <c r="N398" s="148" t="s">
        <v>773</v>
      </c>
      <c r="O398" s="148" t="s">
        <v>773</v>
      </c>
      <c r="P398" s="149">
        <v>92</v>
      </c>
      <c r="Q398" s="149"/>
      <c r="R398"/>
    </row>
    <row r="399" spans="1:18" hidden="1" x14ac:dyDescent="0.25">
      <c r="A399" s="148" t="s">
        <v>1591</v>
      </c>
      <c r="B399" s="148" t="s">
        <v>1592</v>
      </c>
      <c r="C399" s="148" t="s">
        <v>829</v>
      </c>
      <c r="D399" s="150" t="str">
        <f t="shared" si="5"/>
        <v>Thứ Năm</v>
      </c>
      <c r="E399" s="148" t="s">
        <v>769</v>
      </c>
      <c r="F399" s="148" t="s">
        <v>770</v>
      </c>
      <c r="G399" s="153" t="s">
        <v>1624</v>
      </c>
      <c r="H399" s="148" t="s">
        <v>1625</v>
      </c>
      <c r="I399" s="148" t="s">
        <v>773</v>
      </c>
      <c r="J399" s="148" t="s">
        <v>773</v>
      </c>
      <c r="K399" s="148" t="s">
        <v>1032</v>
      </c>
      <c r="L399" s="148" t="s">
        <v>773</v>
      </c>
      <c r="M399" s="148" t="s">
        <v>775</v>
      </c>
      <c r="N399" s="148" t="s">
        <v>773</v>
      </c>
      <c r="O399" s="148" t="s">
        <v>773</v>
      </c>
      <c r="P399" s="149">
        <v>32</v>
      </c>
      <c r="Q399" s="149"/>
      <c r="R399"/>
    </row>
    <row r="400" spans="1:18" hidden="1" x14ac:dyDescent="0.25">
      <c r="A400" s="148" t="s">
        <v>1591</v>
      </c>
      <c r="B400" s="148" t="s">
        <v>1592</v>
      </c>
      <c r="C400" s="148" t="s">
        <v>833</v>
      </c>
      <c r="D400" s="150" t="str">
        <f t="shared" si="5"/>
        <v>Thứ SáU</v>
      </c>
      <c r="E400" s="148" t="s">
        <v>769</v>
      </c>
      <c r="F400" s="148" t="s">
        <v>770</v>
      </c>
      <c r="G400" s="153" t="s">
        <v>1541</v>
      </c>
      <c r="H400" s="148" t="s">
        <v>1626</v>
      </c>
      <c r="I400" s="148" t="s">
        <v>773</v>
      </c>
      <c r="J400" s="148" t="s">
        <v>773</v>
      </c>
      <c r="K400" s="148" t="s">
        <v>822</v>
      </c>
      <c r="L400" s="148" t="s">
        <v>773</v>
      </c>
      <c r="M400" s="148" t="s">
        <v>775</v>
      </c>
      <c r="N400" s="148" t="s">
        <v>773</v>
      </c>
      <c r="O400" s="148" t="s">
        <v>773</v>
      </c>
      <c r="P400" s="149">
        <v>54</v>
      </c>
      <c r="Q400" s="149"/>
      <c r="R400"/>
    </row>
    <row r="401" spans="1:18" hidden="1" x14ac:dyDescent="0.25">
      <c r="A401" s="148" t="s">
        <v>1591</v>
      </c>
      <c r="B401" s="148" t="s">
        <v>1592</v>
      </c>
      <c r="C401" s="148" t="s">
        <v>837</v>
      </c>
      <c r="D401" s="150" t="str">
        <f t="shared" si="5"/>
        <v>Thứ BảY</v>
      </c>
      <c r="E401" s="148" t="s">
        <v>769</v>
      </c>
      <c r="F401" s="148" t="s">
        <v>770</v>
      </c>
      <c r="G401" s="153" t="s">
        <v>1466</v>
      </c>
      <c r="H401" s="148" t="s">
        <v>1627</v>
      </c>
      <c r="I401" s="148" t="s">
        <v>773</v>
      </c>
      <c r="J401" s="148" t="s">
        <v>773</v>
      </c>
      <c r="K401" s="148" t="s">
        <v>881</v>
      </c>
      <c r="L401" s="148" t="s">
        <v>773</v>
      </c>
      <c r="M401" s="148" t="s">
        <v>775</v>
      </c>
      <c r="N401" s="148" t="s">
        <v>773</v>
      </c>
      <c r="O401" s="148" t="s">
        <v>773</v>
      </c>
      <c r="P401" s="149">
        <v>49</v>
      </c>
      <c r="Q401" s="149"/>
      <c r="R401"/>
    </row>
    <row r="402" spans="1:18" hidden="1" x14ac:dyDescent="0.25">
      <c r="A402" s="148" t="s">
        <v>1591</v>
      </c>
      <c r="B402" s="148" t="s">
        <v>1592</v>
      </c>
      <c r="C402" s="148" t="s">
        <v>841</v>
      </c>
      <c r="D402" s="150" t="str">
        <f t="shared" si="5"/>
        <v>Chủ NhậT</v>
      </c>
      <c r="E402" s="148" t="s">
        <v>769</v>
      </c>
      <c r="F402" s="148" t="s">
        <v>1767</v>
      </c>
      <c r="G402" s="153" t="s">
        <v>776</v>
      </c>
      <c r="H402" s="148" t="s">
        <v>776</v>
      </c>
      <c r="I402" s="148" t="s">
        <v>773</v>
      </c>
      <c r="J402" s="148" t="s">
        <v>773</v>
      </c>
      <c r="K402" s="148" t="s">
        <v>773</v>
      </c>
      <c r="L402" s="148" t="s">
        <v>775</v>
      </c>
      <c r="M402" s="148" t="s">
        <v>773</v>
      </c>
      <c r="N402" s="148" t="s">
        <v>773</v>
      </c>
      <c r="O402" s="148" t="s">
        <v>773</v>
      </c>
      <c r="P402" s="149">
        <v>0</v>
      </c>
      <c r="Q402" s="149"/>
      <c r="R402"/>
    </row>
    <row r="403" spans="1:18" hidden="1" x14ac:dyDescent="0.25">
      <c r="A403" s="148" t="s">
        <v>1591</v>
      </c>
      <c r="B403" s="148" t="s">
        <v>1592</v>
      </c>
      <c r="C403" s="148" t="s">
        <v>842</v>
      </c>
      <c r="D403" s="150" t="str">
        <f t="shared" si="5"/>
        <v>Thứ Hai</v>
      </c>
      <c r="E403" s="148" t="s">
        <v>769</v>
      </c>
      <c r="F403" s="148" t="s">
        <v>770</v>
      </c>
      <c r="G403" s="153" t="s">
        <v>1628</v>
      </c>
      <c r="H403" s="148" t="s">
        <v>1629</v>
      </c>
      <c r="I403" s="148" t="s">
        <v>773</v>
      </c>
      <c r="J403" s="148" t="s">
        <v>773</v>
      </c>
      <c r="K403" s="148" t="s">
        <v>1292</v>
      </c>
      <c r="L403" s="148" t="s">
        <v>773</v>
      </c>
      <c r="M403" s="148" t="s">
        <v>775</v>
      </c>
      <c r="N403" s="148" t="s">
        <v>773</v>
      </c>
      <c r="O403" s="148" t="s">
        <v>773</v>
      </c>
      <c r="P403" s="149">
        <v>82</v>
      </c>
      <c r="Q403" s="149"/>
      <c r="R403"/>
    </row>
    <row r="404" spans="1:18" hidden="1" x14ac:dyDescent="0.25">
      <c r="A404" s="148" t="s">
        <v>1591</v>
      </c>
      <c r="B404" s="148" t="s">
        <v>1592</v>
      </c>
      <c r="C404" s="148" t="s">
        <v>845</v>
      </c>
      <c r="D404" s="150" t="str">
        <f t="shared" si="5"/>
        <v>Thứ Ba</v>
      </c>
      <c r="E404" s="148" t="s">
        <v>769</v>
      </c>
      <c r="F404" s="148" t="s">
        <v>770</v>
      </c>
      <c r="G404" s="153" t="s">
        <v>1630</v>
      </c>
      <c r="H404" s="148" t="s">
        <v>1631</v>
      </c>
      <c r="I404" s="148" t="s">
        <v>773</v>
      </c>
      <c r="J404" s="148" t="s">
        <v>773</v>
      </c>
      <c r="K404" s="148" t="s">
        <v>1092</v>
      </c>
      <c r="L404" s="148" t="s">
        <v>773</v>
      </c>
      <c r="M404" s="148" t="s">
        <v>775</v>
      </c>
      <c r="N404" s="148" t="s">
        <v>773</v>
      </c>
      <c r="O404" s="148" t="s">
        <v>773</v>
      </c>
      <c r="P404" s="149">
        <v>42</v>
      </c>
      <c r="Q404" s="149"/>
      <c r="R404"/>
    </row>
    <row r="405" spans="1:18" hidden="1" x14ac:dyDescent="0.25">
      <c r="A405" s="148" t="s">
        <v>1591</v>
      </c>
      <c r="B405" s="148" t="s">
        <v>1592</v>
      </c>
      <c r="C405" s="148" t="s">
        <v>849</v>
      </c>
      <c r="D405" s="150" t="str">
        <f t="shared" si="5"/>
        <v>Thứ Tư</v>
      </c>
      <c r="E405" s="148" t="s">
        <v>769</v>
      </c>
      <c r="F405" s="148" t="s">
        <v>770</v>
      </c>
      <c r="G405" s="153" t="s">
        <v>1531</v>
      </c>
      <c r="H405" s="148" t="s">
        <v>946</v>
      </c>
      <c r="I405" s="148" t="s">
        <v>773</v>
      </c>
      <c r="J405" s="148" t="s">
        <v>773</v>
      </c>
      <c r="K405" s="148" t="s">
        <v>953</v>
      </c>
      <c r="L405" s="148" t="s">
        <v>773</v>
      </c>
      <c r="M405" s="148" t="s">
        <v>775</v>
      </c>
      <c r="N405" s="148" t="s">
        <v>773</v>
      </c>
      <c r="O405" s="148" t="s">
        <v>773</v>
      </c>
      <c r="P405" s="149">
        <v>10</v>
      </c>
      <c r="Q405" s="149"/>
      <c r="R405"/>
    </row>
    <row r="406" spans="1:18" hidden="1" x14ac:dyDescent="0.25">
      <c r="A406" s="148" t="s">
        <v>1591</v>
      </c>
      <c r="B406" s="148" t="s">
        <v>1592</v>
      </c>
      <c r="C406" s="148" t="s">
        <v>853</v>
      </c>
      <c r="D406" s="150" t="str">
        <f t="shared" si="5"/>
        <v>Thứ Năm</v>
      </c>
      <c r="E406" s="148" t="s">
        <v>769</v>
      </c>
      <c r="F406" s="148" t="s">
        <v>770</v>
      </c>
      <c r="G406" s="153" t="s">
        <v>1632</v>
      </c>
      <c r="H406" s="148" t="s">
        <v>1633</v>
      </c>
      <c r="I406" s="148" t="s">
        <v>773</v>
      </c>
      <c r="J406" s="148" t="s">
        <v>773</v>
      </c>
      <c r="K406" s="148" t="s">
        <v>1289</v>
      </c>
      <c r="L406" s="148" t="s">
        <v>773</v>
      </c>
      <c r="M406" s="148" t="s">
        <v>775</v>
      </c>
      <c r="N406" s="148" t="s">
        <v>773</v>
      </c>
      <c r="O406" s="148" t="s">
        <v>773</v>
      </c>
      <c r="P406" s="149">
        <v>100</v>
      </c>
      <c r="Q406" s="149"/>
      <c r="R406"/>
    </row>
    <row r="407" spans="1:18" hidden="1" x14ac:dyDescent="0.25">
      <c r="A407" s="148" t="s">
        <v>1591</v>
      </c>
      <c r="B407" s="148" t="s">
        <v>1592</v>
      </c>
      <c r="C407" s="148" t="s">
        <v>858</v>
      </c>
      <c r="D407" s="150" t="str">
        <f t="shared" si="5"/>
        <v>Thứ SáU</v>
      </c>
      <c r="E407" s="148" t="s">
        <v>769</v>
      </c>
      <c r="F407" s="148" t="s">
        <v>770</v>
      </c>
      <c r="G407" s="153" t="s">
        <v>1634</v>
      </c>
      <c r="H407" s="148" t="s">
        <v>1635</v>
      </c>
      <c r="I407" s="148" t="s">
        <v>773</v>
      </c>
      <c r="J407" s="148" t="s">
        <v>773</v>
      </c>
      <c r="K407" s="148" t="s">
        <v>1078</v>
      </c>
      <c r="L407" s="148" t="s">
        <v>773</v>
      </c>
      <c r="M407" s="148" t="s">
        <v>775</v>
      </c>
      <c r="N407" s="148" t="s">
        <v>773</v>
      </c>
      <c r="O407" s="148" t="s">
        <v>773</v>
      </c>
      <c r="P407" s="149">
        <v>25</v>
      </c>
      <c r="Q407" s="149"/>
      <c r="R407"/>
    </row>
    <row r="408" spans="1:18" hidden="1" x14ac:dyDescent="0.25">
      <c r="A408" s="148" t="s">
        <v>1591</v>
      </c>
      <c r="B408" s="148" t="s">
        <v>1592</v>
      </c>
      <c r="C408" s="148" t="s">
        <v>862</v>
      </c>
      <c r="D408" s="150" t="str">
        <f t="shared" si="5"/>
        <v>Thứ BảY</v>
      </c>
      <c r="E408" s="148" t="s">
        <v>769</v>
      </c>
      <c r="F408" s="148" t="s">
        <v>770</v>
      </c>
      <c r="G408" s="153" t="s">
        <v>1619</v>
      </c>
      <c r="H408" s="148" t="s">
        <v>1636</v>
      </c>
      <c r="I408" s="148" t="s">
        <v>773</v>
      </c>
      <c r="J408" s="148" t="s">
        <v>773</v>
      </c>
      <c r="K408" s="148" t="s">
        <v>896</v>
      </c>
      <c r="L408" s="148" t="s">
        <v>773</v>
      </c>
      <c r="M408" s="148" t="s">
        <v>775</v>
      </c>
      <c r="N408" s="148" t="s">
        <v>773</v>
      </c>
      <c r="O408" s="148" t="s">
        <v>773</v>
      </c>
      <c r="P408" s="149">
        <v>9</v>
      </c>
      <c r="Q408" s="149"/>
      <c r="R408"/>
    </row>
    <row r="409" spans="1:18" hidden="1" x14ac:dyDescent="0.25">
      <c r="A409" s="148" t="s">
        <v>1591</v>
      </c>
      <c r="B409" s="148" t="s">
        <v>1592</v>
      </c>
      <c r="C409" s="148" t="s">
        <v>866</v>
      </c>
      <c r="D409" s="150" t="str">
        <f t="shared" si="5"/>
        <v>Chủ NhậT</v>
      </c>
      <c r="E409" s="148" t="s">
        <v>769</v>
      </c>
      <c r="F409" s="148" t="s">
        <v>1767</v>
      </c>
      <c r="G409" s="153" t="s">
        <v>776</v>
      </c>
      <c r="H409" s="148" t="s">
        <v>776</v>
      </c>
      <c r="I409" s="148" t="s">
        <v>773</v>
      </c>
      <c r="J409" s="148" t="s">
        <v>773</v>
      </c>
      <c r="K409" s="148" t="s">
        <v>773</v>
      </c>
      <c r="L409" s="148" t="s">
        <v>775</v>
      </c>
      <c r="M409" s="148" t="s">
        <v>773</v>
      </c>
      <c r="N409" s="148" t="s">
        <v>773</v>
      </c>
      <c r="O409" s="148" t="s">
        <v>773</v>
      </c>
      <c r="P409" s="149">
        <v>0</v>
      </c>
      <c r="Q409" s="149"/>
      <c r="R409"/>
    </row>
    <row r="410" spans="1:18" hidden="1" x14ac:dyDescent="0.25">
      <c r="A410" s="148" t="s">
        <v>1591</v>
      </c>
      <c r="B410" s="148" t="s">
        <v>1592</v>
      </c>
      <c r="C410" s="148" t="s">
        <v>867</v>
      </c>
      <c r="D410" s="150" t="str">
        <f t="shared" si="5"/>
        <v>Thứ Hai</v>
      </c>
      <c r="E410" s="148" t="s">
        <v>769</v>
      </c>
      <c r="F410" s="148" t="s">
        <v>770</v>
      </c>
      <c r="G410" s="153" t="s">
        <v>1348</v>
      </c>
      <c r="H410" s="148" t="s">
        <v>1637</v>
      </c>
      <c r="I410" s="148" t="s">
        <v>773</v>
      </c>
      <c r="J410" s="148" t="s">
        <v>773</v>
      </c>
      <c r="K410" s="148" t="s">
        <v>1638</v>
      </c>
      <c r="L410" s="148" t="s">
        <v>773</v>
      </c>
      <c r="M410" s="148" t="s">
        <v>775</v>
      </c>
      <c r="N410" s="148" t="s">
        <v>773</v>
      </c>
      <c r="O410" s="148" t="s">
        <v>773</v>
      </c>
      <c r="P410" s="149">
        <v>97</v>
      </c>
      <c r="Q410" s="149"/>
      <c r="R410"/>
    </row>
    <row r="411" spans="1:18" hidden="1" x14ac:dyDescent="0.25">
      <c r="A411" s="148" t="s">
        <v>1591</v>
      </c>
      <c r="B411" s="148" t="s">
        <v>1592</v>
      </c>
      <c r="C411" s="148" t="s">
        <v>870</v>
      </c>
      <c r="D411" s="150" t="str">
        <f t="shared" si="5"/>
        <v>Thứ Ba</v>
      </c>
      <c r="E411" s="148" t="s">
        <v>769</v>
      </c>
      <c r="F411" s="148" t="s">
        <v>770</v>
      </c>
      <c r="G411" s="153" t="s">
        <v>1499</v>
      </c>
      <c r="H411" s="148" t="s">
        <v>1639</v>
      </c>
      <c r="I411" s="148" t="s">
        <v>773</v>
      </c>
      <c r="J411" s="148" t="s">
        <v>773</v>
      </c>
      <c r="K411" s="148" t="s">
        <v>1292</v>
      </c>
      <c r="L411" s="148" t="s">
        <v>773</v>
      </c>
      <c r="M411" s="148" t="s">
        <v>775</v>
      </c>
      <c r="N411" s="148" t="s">
        <v>773</v>
      </c>
      <c r="O411" s="148" t="s">
        <v>773</v>
      </c>
      <c r="P411" s="149">
        <v>82</v>
      </c>
      <c r="Q411" s="149"/>
      <c r="R411"/>
    </row>
    <row r="412" spans="1:18" hidden="1" x14ac:dyDescent="0.25">
      <c r="A412" s="148" t="s">
        <v>1591</v>
      </c>
      <c r="B412" s="148" t="s">
        <v>1592</v>
      </c>
      <c r="C412" s="148" t="s">
        <v>874</v>
      </c>
      <c r="D412" s="150" t="str">
        <f t="shared" si="5"/>
        <v>Thứ Tư</v>
      </c>
      <c r="E412" s="148" t="s">
        <v>769</v>
      </c>
      <c r="F412" s="148" t="s">
        <v>770</v>
      </c>
      <c r="G412" s="153" t="s">
        <v>1163</v>
      </c>
      <c r="H412" s="148" t="s">
        <v>1640</v>
      </c>
      <c r="I412" s="148" t="s">
        <v>773</v>
      </c>
      <c r="J412" s="148" t="s">
        <v>773</v>
      </c>
      <c r="K412" s="148" t="s">
        <v>1110</v>
      </c>
      <c r="L412" s="148" t="s">
        <v>773</v>
      </c>
      <c r="M412" s="148" t="s">
        <v>775</v>
      </c>
      <c r="N412" s="148" t="s">
        <v>773</v>
      </c>
      <c r="O412" s="148" t="s">
        <v>773</v>
      </c>
      <c r="P412" s="149">
        <v>75</v>
      </c>
      <c r="Q412" s="149"/>
      <c r="R412"/>
    </row>
    <row r="413" spans="1:18" hidden="1" x14ac:dyDescent="0.25">
      <c r="A413" s="148" t="s">
        <v>1591</v>
      </c>
      <c r="B413" s="148" t="s">
        <v>1592</v>
      </c>
      <c r="C413" s="148" t="s">
        <v>878</v>
      </c>
      <c r="D413" s="150" t="str">
        <f t="shared" si="5"/>
        <v>Thứ Năm</v>
      </c>
      <c r="E413" s="148" t="s">
        <v>769</v>
      </c>
      <c r="F413" s="148" t="s">
        <v>770</v>
      </c>
      <c r="G413" s="153" t="s">
        <v>1641</v>
      </c>
      <c r="H413" s="148" t="s">
        <v>1642</v>
      </c>
      <c r="I413" s="148" t="s">
        <v>773</v>
      </c>
      <c r="J413" s="148" t="s">
        <v>773</v>
      </c>
      <c r="K413" s="148" t="s">
        <v>840</v>
      </c>
      <c r="L413" s="148" t="s">
        <v>773</v>
      </c>
      <c r="M413" s="148" t="s">
        <v>775</v>
      </c>
      <c r="N413" s="148" t="s">
        <v>773</v>
      </c>
      <c r="O413" s="148" t="s">
        <v>773</v>
      </c>
      <c r="P413" s="149">
        <v>23</v>
      </c>
      <c r="Q413" s="149"/>
      <c r="R413"/>
    </row>
    <row r="414" spans="1:18" hidden="1" x14ac:dyDescent="0.25">
      <c r="A414" s="148" t="s">
        <v>1643</v>
      </c>
      <c r="B414" s="148" t="s">
        <v>1644</v>
      </c>
      <c r="C414" s="148" t="s">
        <v>768</v>
      </c>
      <c r="D414" s="150" t="str">
        <f t="shared" si="5"/>
        <v>Thứ ba</v>
      </c>
      <c r="E414" s="148" t="s">
        <v>769</v>
      </c>
      <c r="F414" s="148" t="s">
        <v>770</v>
      </c>
      <c r="G414" s="153" t="s">
        <v>1645</v>
      </c>
      <c r="H414" s="148" t="s">
        <v>1646</v>
      </c>
      <c r="I414" s="148" t="s">
        <v>773</v>
      </c>
      <c r="J414" s="148" t="s">
        <v>773</v>
      </c>
      <c r="K414" s="148" t="s">
        <v>1224</v>
      </c>
      <c r="L414" s="148" t="s">
        <v>773</v>
      </c>
      <c r="M414" s="148" t="s">
        <v>775</v>
      </c>
      <c r="N414" s="148" t="s">
        <v>773</v>
      </c>
      <c r="O414" s="148" t="s">
        <v>773</v>
      </c>
      <c r="P414" s="149">
        <v>50</v>
      </c>
      <c r="Q414" s="149"/>
      <c r="R414"/>
    </row>
    <row r="415" spans="1:18" hidden="1" x14ac:dyDescent="0.25">
      <c r="A415" s="148" t="s">
        <v>1643</v>
      </c>
      <c r="B415" s="148" t="s">
        <v>1644</v>
      </c>
      <c r="C415" s="148" t="s">
        <v>777</v>
      </c>
      <c r="D415" s="150" t="str">
        <f t="shared" si="5"/>
        <v>Thứ Tư</v>
      </c>
      <c r="E415" s="148" t="s">
        <v>769</v>
      </c>
      <c r="F415" s="148" t="s">
        <v>770</v>
      </c>
      <c r="G415" s="153" t="s">
        <v>1647</v>
      </c>
      <c r="H415" s="148" t="s">
        <v>1263</v>
      </c>
      <c r="I415" s="148" t="s">
        <v>773</v>
      </c>
      <c r="J415" s="148" t="s">
        <v>773</v>
      </c>
      <c r="K415" s="148" t="s">
        <v>800</v>
      </c>
      <c r="L415" s="148" t="s">
        <v>773</v>
      </c>
      <c r="M415" s="148" t="s">
        <v>775</v>
      </c>
      <c r="N415" s="148" t="s">
        <v>773</v>
      </c>
      <c r="O415" s="148" t="s">
        <v>773</v>
      </c>
      <c r="P415" s="149">
        <v>43</v>
      </c>
      <c r="Q415" s="149"/>
      <c r="R415"/>
    </row>
    <row r="416" spans="1:18" hidden="1" x14ac:dyDescent="0.25">
      <c r="A416" s="148" t="s">
        <v>1643</v>
      </c>
      <c r="B416" s="148" t="s">
        <v>1644</v>
      </c>
      <c r="C416" s="148" t="s">
        <v>782</v>
      </c>
      <c r="D416" s="150" t="str">
        <f t="shared" si="5"/>
        <v>Thứ Năm</v>
      </c>
      <c r="E416" s="148" t="s">
        <v>769</v>
      </c>
      <c r="F416" s="148" t="s">
        <v>770</v>
      </c>
      <c r="G416" s="153" t="s">
        <v>1648</v>
      </c>
      <c r="H416" s="148" t="s">
        <v>1649</v>
      </c>
      <c r="I416" s="148" t="s">
        <v>773</v>
      </c>
      <c r="J416" s="148" t="s">
        <v>773</v>
      </c>
      <c r="K416" s="148" t="s">
        <v>1241</v>
      </c>
      <c r="L416" s="148" t="s">
        <v>773</v>
      </c>
      <c r="M416" s="148" t="s">
        <v>775</v>
      </c>
      <c r="N416" s="148" t="s">
        <v>773</v>
      </c>
      <c r="O416" s="148" t="s">
        <v>773</v>
      </c>
      <c r="P416" s="149">
        <v>49</v>
      </c>
      <c r="Q416" s="149"/>
      <c r="R416"/>
    </row>
    <row r="417" spans="1:18" hidden="1" x14ac:dyDescent="0.25">
      <c r="A417" s="148" t="s">
        <v>1643</v>
      </c>
      <c r="B417" s="148" t="s">
        <v>1644</v>
      </c>
      <c r="C417" s="148" t="s">
        <v>787</v>
      </c>
      <c r="D417" s="150" t="str">
        <f t="shared" si="5"/>
        <v>Thứ SáU</v>
      </c>
      <c r="E417" s="148" t="s">
        <v>769</v>
      </c>
      <c r="F417" s="148" t="s">
        <v>770</v>
      </c>
      <c r="G417" s="153" t="s">
        <v>1341</v>
      </c>
      <c r="H417" s="148" t="s">
        <v>1650</v>
      </c>
      <c r="I417" s="148" t="s">
        <v>773</v>
      </c>
      <c r="J417" s="148" t="s">
        <v>773</v>
      </c>
      <c r="K417" s="148" t="s">
        <v>1123</v>
      </c>
      <c r="L417" s="148" t="s">
        <v>773</v>
      </c>
      <c r="M417" s="148" t="s">
        <v>775</v>
      </c>
      <c r="N417" s="148" t="s">
        <v>773</v>
      </c>
      <c r="O417" s="148" t="s">
        <v>773</v>
      </c>
      <c r="P417" s="149">
        <v>66</v>
      </c>
      <c r="Q417" s="149"/>
      <c r="R417"/>
    </row>
    <row r="418" spans="1:18" hidden="1" x14ac:dyDescent="0.25">
      <c r="A418" s="148" t="s">
        <v>1643</v>
      </c>
      <c r="B418" s="148" t="s">
        <v>1644</v>
      </c>
      <c r="C418" s="148" t="s">
        <v>791</v>
      </c>
      <c r="D418" s="150" t="str">
        <f t="shared" ref="D418:D481" si="6">+VLOOKUP(C418,C$3:D$33,2,0)</f>
        <v>Thứ BảY</v>
      </c>
      <c r="E418" s="148" t="s">
        <v>769</v>
      </c>
      <c r="F418" s="148" t="s">
        <v>770</v>
      </c>
      <c r="G418" s="153" t="s">
        <v>1473</v>
      </c>
      <c r="H418" s="148" t="s">
        <v>1651</v>
      </c>
      <c r="I418" s="148" t="s">
        <v>773</v>
      </c>
      <c r="J418" s="148" t="s">
        <v>773</v>
      </c>
      <c r="K418" s="148" t="s">
        <v>983</v>
      </c>
      <c r="L418" s="148" t="s">
        <v>773</v>
      </c>
      <c r="M418" s="148" t="s">
        <v>775</v>
      </c>
      <c r="N418" s="148" t="s">
        <v>773</v>
      </c>
      <c r="O418" s="148" t="s">
        <v>773</v>
      </c>
      <c r="P418" s="149">
        <v>19</v>
      </c>
      <c r="Q418" s="149"/>
      <c r="R418"/>
    </row>
    <row r="419" spans="1:18" hidden="1" x14ac:dyDescent="0.25">
      <c r="A419" s="148" t="s">
        <v>1643</v>
      </c>
      <c r="B419" s="148" t="s">
        <v>1644</v>
      </c>
      <c r="C419" s="148" t="s">
        <v>792</v>
      </c>
      <c r="D419" s="150" t="str">
        <f t="shared" si="6"/>
        <v>Chủ NhậT</v>
      </c>
      <c r="E419" s="148" t="s">
        <v>769</v>
      </c>
      <c r="F419" s="148" t="s">
        <v>1767</v>
      </c>
      <c r="G419" s="153" t="s">
        <v>776</v>
      </c>
      <c r="H419" s="148" t="s">
        <v>776</v>
      </c>
      <c r="I419" s="148" t="s">
        <v>773</v>
      </c>
      <c r="J419" s="148" t="s">
        <v>773</v>
      </c>
      <c r="K419" s="148" t="s">
        <v>773</v>
      </c>
      <c r="L419" s="148" t="s">
        <v>775</v>
      </c>
      <c r="M419" s="148" t="s">
        <v>773</v>
      </c>
      <c r="N419" s="148" t="s">
        <v>773</v>
      </c>
      <c r="O419" s="148" t="s">
        <v>773</v>
      </c>
      <c r="P419" s="149">
        <v>0</v>
      </c>
      <c r="Q419" s="149"/>
      <c r="R419"/>
    </row>
    <row r="420" spans="1:18" hidden="1" x14ac:dyDescent="0.25">
      <c r="A420" s="148" t="s">
        <v>1643</v>
      </c>
      <c r="B420" s="148" t="s">
        <v>1644</v>
      </c>
      <c r="C420" s="148" t="s">
        <v>793</v>
      </c>
      <c r="D420" s="150" t="str">
        <f t="shared" si="6"/>
        <v>Thứ Hai</v>
      </c>
      <c r="E420" s="148" t="s">
        <v>769</v>
      </c>
      <c r="F420" s="148" t="s">
        <v>770</v>
      </c>
      <c r="G420" s="153" t="s">
        <v>1068</v>
      </c>
      <c r="H420" s="148" t="s">
        <v>1652</v>
      </c>
      <c r="I420" s="148" t="s">
        <v>773</v>
      </c>
      <c r="J420" s="148" t="s">
        <v>773</v>
      </c>
      <c r="K420" s="148" t="s">
        <v>1605</v>
      </c>
      <c r="L420" s="148" t="s">
        <v>773</v>
      </c>
      <c r="M420" s="148" t="s">
        <v>775</v>
      </c>
      <c r="N420" s="148" t="s">
        <v>773</v>
      </c>
      <c r="O420" s="148" t="s">
        <v>773</v>
      </c>
      <c r="P420" s="149">
        <v>120</v>
      </c>
      <c r="Q420" s="149"/>
      <c r="R420"/>
    </row>
    <row r="421" spans="1:18" hidden="1" x14ac:dyDescent="0.25">
      <c r="A421" s="148" t="s">
        <v>1643</v>
      </c>
      <c r="B421" s="148" t="s">
        <v>1644</v>
      </c>
      <c r="C421" s="148" t="s">
        <v>797</v>
      </c>
      <c r="D421" s="150" t="str">
        <f t="shared" si="6"/>
        <v>Thứ Ba</v>
      </c>
      <c r="E421" s="148" t="s">
        <v>769</v>
      </c>
      <c r="F421" s="148" t="s">
        <v>770</v>
      </c>
      <c r="G421" s="153" t="s">
        <v>830</v>
      </c>
      <c r="H421" s="148" t="s">
        <v>1653</v>
      </c>
      <c r="I421" s="148" t="s">
        <v>773</v>
      </c>
      <c r="J421" s="148" t="s">
        <v>773</v>
      </c>
      <c r="K421" s="148" t="s">
        <v>1654</v>
      </c>
      <c r="L421" s="148" t="s">
        <v>773</v>
      </c>
      <c r="M421" s="148" t="s">
        <v>775</v>
      </c>
      <c r="N421" s="148" t="s">
        <v>773</v>
      </c>
      <c r="O421" s="148" t="s">
        <v>773</v>
      </c>
      <c r="P421" s="149">
        <v>44</v>
      </c>
      <c r="Q421" s="149"/>
      <c r="R421"/>
    </row>
    <row r="422" spans="1:18" hidden="1" x14ac:dyDescent="0.25">
      <c r="A422" s="148" t="s">
        <v>1643</v>
      </c>
      <c r="B422" s="148" t="s">
        <v>1644</v>
      </c>
      <c r="C422" s="148" t="s">
        <v>801</v>
      </c>
      <c r="D422" s="150" t="str">
        <f t="shared" si="6"/>
        <v>Thứ Tư</v>
      </c>
      <c r="E422" s="148" t="s">
        <v>769</v>
      </c>
      <c r="F422" s="148" t="s">
        <v>770</v>
      </c>
      <c r="G422" s="153" t="s">
        <v>1496</v>
      </c>
      <c r="H422" s="148" t="s">
        <v>1655</v>
      </c>
      <c r="I422" s="148" t="s">
        <v>773</v>
      </c>
      <c r="J422" s="148" t="s">
        <v>773</v>
      </c>
      <c r="K422" s="148" t="s">
        <v>822</v>
      </c>
      <c r="L422" s="148" t="s">
        <v>773</v>
      </c>
      <c r="M422" s="148" t="s">
        <v>775</v>
      </c>
      <c r="N422" s="148" t="s">
        <v>773</v>
      </c>
      <c r="O422" s="148" t="s">
        <v>773</v>
      </c>
      <c r="P422" s="149">
        <v>58</v>
      </c>
      <c r="Q422" s="149"/>
      <c r="R422"/>
    </row>
    <row r="423" spans="1:18" hidden="1" x14ac:dyDescent="0.25">
      <c r="A423" s="148" t="s">
        <v>1643</v>
      </c>
      <c r="B423" s="148" t="s">
        <v>1644</v>
      </c>
      <c r="C423" s="148" t="s">
        <v>805</v>
      </c>
      <c r="D423" s="150" t="str">
        <f t="shared" si="6"/>
        <v>Thứ Năm</v>
      </c>
      <c r="E423" s="148" t="s">
        <v>769</v>
      </c>
      <c r="F423" s="148" t="s">
        <v>770</v>
      </c>
      <c r="G423" s="153" t="s">
        <v>1656</v>
      </c>
      <c r="H423" s="148" t="s">
        <v>1657</v>
      </c>
      <c r="I423" s="148" t="s">
        <v>773</v>
      </c>
      <c r="J423" s="148" t="s">
        <v>773</v>
      </c>
      <c r="K423" s="148" t="s">
        <v>1167</v>
      </c>
      <c r="L423" s="148" t="s">
        <v>773</v>
      </c>
      <c r="M423" s="148" t="s">
        <v>775</v>
      </c>
      <c r="N423" s="148" t="s">
        <v>773</v>
      </c>
      <c r="O423" s="148" t="s">
        <v>773</v>
      </c>
      <c r="P423" s="149">
        <v>47</v>
      </c>
      <c r="Q423" s="149"/>
      <c r="R423"/>
    </row>
    <row r="424" spans="1:18" hidden="1" x14ac:dyDescent="0.25">
      <c r="A424" s="148" t="s">
        <v>1643</v>
      </c>
      <c r="B424" s="148" t="s">
        <v>1644</v>
      </c>
      <c r="C424" s="148" t="s">
        <v>809</v>
      </c>
      <c r="D424" s="150" t="str">
        <f t="shared" si="6"/>
        <v>Thứ SáU</v>
      </c>
      <c r="E424" s="148" t="s">
        <v>769</v>
      </c>
      <c r="F424" s="148" t="s">
        <v>770</v>
      </c>
      <c r="G424" s="153" t="s">
        <v>1601</v>
      </c>
      <c r="H424" s="148" t="s">
        <v>1658</v>
      </c>
      <c r="I424" s="148" t="s">
        <v>773</v>
      </c>
      <c r="J424" s="148" t="s">
        <v>773</v>
      </c>
      <c r="K424" s="148" t="s">
        <v>852</v>
      </c>
      <c r="L424" s="148" t="s">
        <v>773</v>
      </c>
      <c r="M424" s="148" t="s">
        <v>775</v>
      </c>
      <c r="N424" s="148" t="s">
        <v>773</v>
      </c>
      <c r="O424" s="148" t="s">
        <v>773</v>
      </c>
      <c r="P424" s="149">
        <v>34</v>
      </c>
      <c r="Q424" s="149"/>
      <c r="R424"/>
    </row>
    <row r="425" spans="1:18" hidden="1" x14ac:dyDescent="0.25">
      <c r="A425" s="148" t="s">
        <v>1643</v>
      </c>
      <c r="B425" s="148" t="s">
        <v>1644</v>
      </c>
      <c r="C425" s="148" t="s">
        <v>813</v>
      </c>
      <c r="D425" s="150" t="str">
        <f t="shared" si="6"/>
        <v>Thứ BảY</v>
      </c>
      <c r="E425" s="148" t="s">
        <v>769</v>
      </c>
      <c r="F425" s="148" t="s">
        <v>770</v>
      </c>
      <c r="G425" s="153" t="s">
        <v>989</v>
      </c>
      <c r="H425" s="148" t="s">
        <v>1659</v>
      </c>
      <c r="I425" s="148" t="s">
        <v>773</v>
      </c>
      <c r="J425" s="148" t="s">
        <v>773</v>
      </c>
      <c r="K425" s="148" t="s">
        <v>983</v>
      </c>
      <c r="L425" s="148" t="s">
        <v>773</v>
      </c>
      <c r="M425" s="148" t="s">
        <v>775</v>
      </c>
      <c r="N425" s="148" t="s">
        <v>773</v>
      </c>
      <c r="O425" s="148" t="s">
        <v>773</v>
      </c>
      <c r="P425" s="149">
        <v>17</v>
      </c>
      <c r="Q425" s="149"/>
      <c r="R425"/>
    </row>
    <row r="426" spans="1:18" hidden="1" x14ac:dyDescent="0.25">
      <c r="A426" s="148" t="s">
        <v>1643</v>
      </c>
      <c r="B426" s="148" t="s">
        <v>1644</v>
      </c>
      <c r="C426" s="148" t="s">
        <v>818</v>
      </c>
      <c r="D426" s="150" t="str">
        <f t="shared" si="6"/>
        <v>Chủ NhậT</v>
      </c>
      <c r="E426" s="148" t="s">
        <v>769</v>
      </c>
      <c r="F426" s="148" t="s">
        <v>1767</v>
      </c>
      <c r="G426" s="153" t="s">
        <v>776</v>
      </c>
      <c r="H426" s="148" t="s">
        <v>776</v>
      </c>
      <c r="I426" s="148" t="s">
        <v>773</v>
      </c>
      <c r="J426" s="148" t="s">
        <v>773</v>
      </c>
      <c r="K426" s="148" t="s">
        <v>773</v>
      </c>
      <c r="L426" s="148" t="s">
        <v>775</v>
      </c>
      <c r="M426" s="148" t="s">
        <v>773</v>
      </c>
      <c r="N426" s="148" t="s">
        <v>773</v>
      </c>
      <c r="O426" s="148" t="s">
        <v>773</v>
      </c>
      <c r="P426" s="149">
        <v>0</v>
      </c>
      <c r="Q426" s="149"/>
      <c r="R426"/>
    </row>
    <row r="427" spans="1:18" hidden="1" x14ac:dyDescent="0.25">
      <c r="A427" s="148" t="s">
        <v>1643</v>
      </c>
      <c r="B427" s="148" t="s">
        <v>1644</v>
      </c>
      <c r="C427" s="148" t="s">
        <v>819</v>
      </c>
      <c r="D427" s="150" t="str">
        <f t="shared" si="6"/>
        <v>Thứ Hai</v>
      </c>
      <c r="E427" s="148" t="s">
        <v>769</v>
      </c>
      <c r="F427" s="148" t="s">
        <v>770</v>
      </c>
      <c r="G427" s="153" t="s">
        <v>951</v>
      </c>
      <c r="H427" s="148" t="s">
        <v>1660</v>
      </c>
      <c r="I427" s="148" t="s">
        <v>773</v>
      </c>
      <c r="J427" s="148" t="s">
        <v>773</v>
      </c>
      <c r="K427" s="148" t="s">
        <v>1618</v>
      </c>
      <c r="L427" s="148" t="s">
        <v>773</v>
      </c>
      <c r="M427" s="148" t="s">
        <v>775</v>
      </c>
      <c r="N427" s="148" t="s">
        <v>773</v>
      </c>
      <c r="O427" s="148" t="s">
        <v>773</v>
      </c>
      <c r="P427" s="149">
        <v>120</v>
      </c>
      <c r="Q427" s="149"/>
      <c r="R427"/>
    </row>
    <row r="428" spans="1:18" hidden="1" x14ac:dyDescent="0.25">
      <c r="A428" s="148" t="s">
        <v>1643</v>
      </c>
      <c r="B428" s="148" t="s">
        <v>1644</v>
      </c>
      <c r="C428" s="148" t="s">
        <v>823</v>
      </c>
      <c r="D428" s="150" t="str">
        <f t="shared" si="6"/>
        <v>Thứ Ba</v>
      </c>
      <c r="E428" s="148" t="s">
        <v>769</v>
      </c>
      <c r="F428" s="148" t="s">
        <v>770</v>
      </c>
      <c r="G428" s="153" t="s">
        <v>1661</v>
      </c>
      <c r="H428" s="148" t="s">
        <v>1662</v>
      </c>
      <c r="I428" s="148" t="s">
        <v>773</v>
      </c>
      <c r="J428" s="148" t="s">
        <v>773</v>
      </c>
      <c r="K428" s="148" t="s">
        <v>1663</v>
      </c>
      <c r="L428" s="148" t="s">
        <v>773</v>
      </c>
      <c r="M428" s="148" t="s">
        <v>775</v>
      </c>
      <c r="N428" s="148" t="s">
        <v>773</v>
      </c>
      <c r="O428" s="148" t="s">
        <v>773</v>
      </c>
      <c r="P428" s="149">
        <v>22</v>
      </c>
      <c r="Q428" s="149"/>
      <c r="R428"/>
    </row>
    <row r="429" spans="1:18" hidden="1" x14ac:dyDescent="0.25">
      <c r="A429" s="148" t="s">
        <v>1643</v>
      </c>
      <c r="B429" s="148" t="s">
        <v>1644</v>
      </c>
      <c r="C429" s="148" t="s">
        <v>827</v>
      </c>
      <c r="D429" s="150" t="str">
        <f t="shared" si="6"/>
        <v>Thứ Tư</v>
      </c>
      <c r="E429" s="148" t="s">
        <v>769</v>
      </c>
      <c r="F429" s="148" t="s">
        <v>770</v>
      </c>
      <c r="G429" s="153" t="s">
        <v>1664</v>
      </c>
      <c r="H429" s="148" t="s">
        <v>1665</v>
      </c>
      <c r="I429" s="148" t="s">
        <v>773</v>
      </c>
      <c r="J429" s="148" t="s">
        <v>773</v>
      </c>
      <c r="K429" s="148" t="s">
        <v>1666</v>
      </c>
      <c r="L429" s="148" t="s">
        <v>773</v>
      </c>
      <c r="M429" s="148" t="s">
        <v>775</v>
      </c>
      <c r="N429" s="148" t="s">
        <v>773</v>
      </c>
      <c r="O429" s="148" t="s">
        <v>773</v>
      </c>
      <c r="P429" s="149">
        <v>92</v>
      </c>
      <c r="Q429" s="149"/>
      <c r="R429"/>
    </row>
    <row r="430" spans="1:18" hidden="1" x14ac:dyDescent="0.25">
      <c r="A430" s="148" t="s">
        <v>1643</v>
      </c>
      <c r="B430" s="148" t="s">
        <v>1644</v>
      </c>
      <c r="C430" s="148" t="s">
        <v>829</v>
      </c>
      <c r="D430" s="150" t="str">
        <f t="shared" si="6"/>
        <v>Thứ Năm</v>
      </c>
      <c r="E430" s="148" t="s">
        <v>769</v>
      </c>
      <c r="F430" s="148" t="s">
        <v>770</v>
      </c>
      <c r="G430" s="153" t="s">
        <v>1667</v>
      </c>
      <c r="H430" s="148" t="s">
        <v>1668</v>
      </c>
      <c r="I430" s="148" t="s">
        <v>773</v>
      </c>
      <c r="J430" s="148" t="s">
        <v>773</v>
      </c>
      <c r="K430" s="148" t="s">
        <v>1669</v>
      </c>
      <c r="L430" s="148" t="s">
        <v>773</v>
      </c>
      <c r="M430" s="148" t="s">
        <v>775</v>
      </c>
      <c r="N430" s="148" t="s">
        <v>773</v>
      </c>
      <c r="O430" s="148" t="s">
        <v>773</v>
      </c>
      <c r="P430" s="149">
        <v>31</v>
      </c>
      <c r="Q430" s="149"/>
      <c r="R430"/>
    </row>
    <row r="431" spans="1:18" hidden="1" x14ac:dyDescent="0.25">
      <c r="A431" s="148" t="s">
        <v>1643</v>
      </c>
      <c r="B431" s="148" t="s">
        <v>1644</v>
      </c>
      <c r="C431" s="148" t="s">
        <v>833</v>
      </c>
      <c r="D431" s="150" t="str">
        <f t="shared" si="6"/>
        <v>Thứ SáU</v>
      </c>
      <c r="E431" s="148" t="s">
        <v>769</v>
      </c>
      <c r="F431" s="148" t="s">
        <v>770</v>
      </c>
      <c r="G431" s="153" t="s">
        <v>1168</v>
      </c>
      <c r="H431" s="148" t="s">
        <v>1670</v>
      </c>
      <c r="I431" s="148" t="s">
        <v>773</v>
      </c>
      <c r="J431" s="148" t="s">
        <v>773</v>
      </c>
      <c r="K431" s="148" t="s">
        <v>822</v>
      </c>
      <c r="L431" s="148" t="s">
        <v>773</v>
      </c>
      <c r="M431" s="148" t="s">
        <v>775</v>
      </c>
      <c r="N431" s="148" t="s">
        <v>773</v>
      </c>
      <c r="O431" s="148" t="s">
        <v>773</v>
      </c>
      <c r="P431" s="149">
        <v>54</v>
      </c>
      <c r="Q431" s="149"/>
      <c r="R431"/>
    </row>
    <row r="432" spans="1:18" hidden="1" x14ac:dyDescent="0.25">
      <c r="A432" s="148" t="s">
        <v>1643</v>
      </c>
      <c r="B432" s="148" t="s">
        <v>1644</v>
      </c>
      <c r="C432" s="148" t="s">
        <v>837</v>
      </c>
      <c r="D432" s="150" t="str">
        <f t="shared" si="6"/>
        <v>Thứ BảY</v>
      </c>
      <c r="E432" s="148" t="s">
        <v>769</v>
      </c>
      <c r="F432" s="148" t="s">
        <v>770</v>
      </c>
      <c r="G432" s="153" t="s">
        <v>1671</v>
      </c>
      <c r="H432" s="148" t="s">
        <v>1672</v>
      </c>
      <c r="I432" s="148" t="s">
        <v>773</v>
      </c>
      <c r="J432" s="148" t="s">
        <v>773</v>
      </c>
      <c r="K432" s="148" t="s">
        <v>881</v>
      </c>
      <c r="L432" s="148" t="s">
        <v>773</v>
      </c>
      <c r="M432" s="148" t="s">
        <v>775</v>
      </c>
      <c r="N432" s="148" t="s">
        <v>773</v>
      </c>
      <c r="O432" s="148" t="s">
        <v>773</v>
      </c>
      <c r="P432" s="149">
        <v>49</v>
      </c>
      <c r="Q432" s="149"/>
      <c r="R432"/>
    </row>
    <row r="433" spans="1:18" hidden="1" x14ac:dyDescent="0.25">
      <c r="A433" s="148" t="s">
        <v>1643</v>
      </c>
      <c r="B433" s="148" t="s">
        <v>1644</v>
      </c>
      <c r="C433" s="148" t="s">
        <v>841</v>
      </c>
      <c r="D433" s="150" t="str">
        <f t="shared" si="6"/>
        <v>Chủ NhậT</v>
      </c>
      <c r="E433" s="148" t="s">
        <v>769</v>
      </c>
      <c r="F433" s="148" t="s">
        <v>1767</v>
      </c>
      <c r="G433" s="153" t="s">
        <v>776</v>
      </c>
      <c r="H433" s="148" t="s">
        <v>776</v>
      </c>
      <c r="I433" s="148" t="s">
        <v>773</v>
      </c>
      <c r="J433" s="148" t="s">
        <v>773</v>
      </c>
      <c r="K433" s="148" t="s">
        <v>773</v>
      </c>
      <c r="L433" s="148" t="s">
        <v>775</v>
      </c>
      <c r="M433" s="148" t="s">
        <v>773</v>
      </c>
      <c r="N433" s="148" t="s">
        <v>773</v>
      </c>
      <c r="O433" s="148" t="s">
        <v>773</v>
      </c>
      <c r="P433" s="149">
        <v>0</v>
      </c>
      <c r="Q433" s="149"/>
      <c r="R433"/>
    </row>
    <row r="434" spans="1:18" hidden="1" x14ac:dyDescent="0.25">
      <c r="A434" s="148" t="s">
        <v>1643</v>
      </c>
      <c r="B434" s="148" t="s">
        <v>1644</v>
      </c>
      <c r="C434" s="148" t="s">
        <v>842</v>
      </c>
      <c r="D434" s="150" t="str">
        <f t="shared" si="6"/>
        <v>Thứ Hai</v>
      </c>
      <c r="E434" s="148" t="s">
        <v>769</v>
      </c>
      <c r="F434" s="148" t="s">
        <v>770</v>
      </c>
      <c r="G434" s="153" t="s">
        <v>1485</v>
      </c>
      <c r="H434" s="148" t="s">
        <v>1673</v>
      </c>
      <c r="I434" s="148" t="s">
        <v>773</v>
      </c>
      <c r="J434" s="148" t="s">
        <v>773</v>
      </c>
      <c r="K434" s="148" t="s">
        <v>1292</v>
      </c>
      <c r="L434" s="148" t="s">
        <v>773</v>
      </c>
      <c r="M434" s="148" t="s">
        <v>775</v>
      </c>
      <c r="N434" s="148" t="s">
        <v>773</v>
      </c>
      <c r="O434" s="148" t="s">
        <v>773</v>
      </c>
      <c r="P434" s="149">
        <v>82</v>
      </c>
      <c r="Q434" s="149"/>
      <c r="R434"/>
    </row>
    <row r="435" spans="1:18" hidden="1" x14ac:dyDescent="0.25">
      <c r="A435" s="148" t="s">
        <v>1643</v>
      </c>
      <c r="B435" s="148" t="s">
        <v>1644</v>
      </c>
      <c r="C435" s="148" t="s">
        <v>845</v>
      </c>
      <c r="D435" s="150" t="str">
        <f t="shared" si="6"/>
        <v>Thứ Ba</v>
      </c>
      <c r="E435" s="148" t="s">
        <v>769</v>
      </c>
      <c r="F435" s="148" t="s">
        <v>770</v>
      </c>
      <c r="G435" s="153" t="s">
        <v>1674</v>
      </c>
      <c r="H435" s="148" t="s">
        <v>1675</v>
      </c>
      <c r="I435" s="148" t="s">
        <v>773</v>
      </c>
      <c r="J435" s="148" t="s">
        <v>773</v>
      </c>
      <c r="K435" s="148" t="s">
        <v>1092</v>
      </c>
      <c r="L435" s="148" t="s">
        <v>773</v>
      </c>
      <c r="M435" s="148" t="s">
        <v>775</v>
      </c>
      <c r="N435" s="148" t="s">
        <v>773</v>
      </c>
      <c r="O435" s="148" t="s">
        <v>773</v>
      </c>
      <c r="P435" s="149">
        <v>42</v>
      </c>
      <c r="Q435" s="149"/>
      <c r="R435"/>
    </row>
    <row r="436" spans="1:18" hidden="1" x14ac:dyDescent="0.25">
      <c r="A436" s="148" t="s">
        <v>1643</v>
      </c>
      <c r="B436" s="148" t="s">
        <v>1644</v>
      </c>
      <c r="C436" s="148" t="s">
        <v>849</v>
      </c>
      <c r="D436" s="150" t="str">
        <f t="shared" si="6"/>
        <v>Thứ Tư</v>
      </c>
      <c r="E436" s="148" t="s">
        <v>769</v>
      </c>
      <c r="F436" s="148" t="s">
        <v>770</v>
      </c>
      <c r="G436" s="153" t="s">
        <v>1676</v>
      </c>
      <c r="H436" s="148" t="s">
        <v>1677</v>
      </c>
      <c r="I436" s="148" t="s">
        <v>773</v>
      </c>
      <c r="J436" s="148" t="s">
        <v>773</v>
      </c>
      <c r="K436" s="148" t="s">
        <v>896</v>
      </c>
      <c r="L436" s="148" t="s">
        <v>773</v>
      </c>
      <c r="M436" s="148" t="s">
        <v>775</v>
      </c>
      <c r="N436" s="148" t="s">
        <v>773</v>
      </c>
      <c r="O436" s="148" t="s">
        <v>773</v>
      </c>
      <c r="P436" s="149">
        <v>10</v>
      </c>
      <c r="Q436" s="149"/>
      <c r="R436"/>
    </row>
    <row r="437" spans="1:18" hidden="1" x14ac:dyDescent="0.25">
      <c r="A437" s="148" t="s">
        <v>1643</v>
      </c>
      <c r="B437" s="148" t="s">
        <v>1644</v>
      </c>
      <c r="C437" s="148" t="s">
        <v>853</v>
      </c>
      <c r="D437" s="150" t="str">
        <f t="shared" si="6"/>
        <v>Thứ Năm</v>
      </c>
      <c r="E437" s="148" t="s">
        <v>769</v>
      </c>
      <c r="F437" s="148" t="s">
        <v>770</v>
      </c>
      <c r="G437" s="153" t="s">
        <v>1678</v>
      </c>
      <c r="H437" s="148" t="s">
        <v>1679</v>
      </c>
      <c r="I437" s="148" t="s">
        <v>773</v>
      </c>
      <c r="J437" s="148" t="s">
        <v>773</v>
      </c>
      <c r="K437" s="148" t="s">
        <v>1289</v>
      </c>
      <c r="L437" s="148" t="s">
        <v>773</v>
      </c>
      <c r="M437" s="148" t="s">
        <v>775</v>
      </c>
      <c r="N437" s="148" t="s">
        <v>773</v>
      </c>
      <c r="O437" s="148" t="s">
        <v>773</v>
      </c>
      <c r="P437" s="149">
        <v>100</v>
      </c>
      <c r="Q437" s="149"/>
      <c r="R437"/>
    </row>
    <row r="438" spans="1:18" hidden="1" x14ac:dyDescent="0.25">
      <c r="A438" s="181" t="s">
        <v>1643</v>
      </c>
      <c r="B438" s="181" t="s">
        <v>1644</v>
      </c>
      <c r="C438" s="181" t="s">
        <v>858</v>
      </c>
      <c r="D438" s="182" t="str">
        <f t="shared" si="6"/>
        <v>Thứ SáU</v>
      </c>
      <c r="E438" s="181" t="s">
        <v>769</v>
      </c>
      <c r="F438" s="181" t="s">
        <v>770</v>
      </c>
      <c r="G438" s="181" t="s">
        <v>776</v>
      </c>
      <c r="H438" s="181" t="s">
        <v>1680</v>
      </c>
      <c r="I438" s="181" t="s">
        <v>773</v>
      </c>
      <c r="J438" s="181" t="s">
        <v>773</v>
      </c>
      <c r="K438" s="181" t="s">
        <v>773</v>
      </c>
      <c r="L438" s="181" t="s">
        <v>775</v>
      </c>
      <c r="M438" s="181" t="s">
        <v>773</v>
      </c>
      <c r="N438" s="181" t="s">
        <v>773</v>
      </c>
      <c r="O438" s="181" t="s">
        <v>773</v>
      </c>
      <c r="P438" s="183">
        <v>0</v>
      </c>
      <c r="Q438" s="183"/>
      <c r="R438" s="184" t="s">
        <v>1797</v>
      </c>
    </row>
    <row r="439" spans="1:18" hidden="1" x14ac:dyDescent="0.25">
      <c r="A439" s="148" t="s">
        <v>1643</v>
      </c>
      <c r="B439" s="148" t="s">
        <v>1644</v>
      </c>
      <c r="C439" s="148" t="s">
        <v>862</v>
      </c>
      <c r="D439" s="150" t="str">
        <f t="shared" si="6"/>
        <v>Thứ BảY</v>
      </c>
      <c r="E439" s="148" t="s">
        <v>769</v>
      </c>
      <c r="F439" s="148" t="s">
        <v>770</v>
      </c>
      <c r="G439" s="153" t="s">
        <v>1681</v>
      </c>
      <c r="H439" s="148" t="s">
        <v>1682</v>
      </c>
      <c r="I439" s="148" t="s">
        <v>773</v>
      </c>
      <c r="J439" s="148" t="s">
        <v>773</v>
      </c>
      <c r="K439" s="148" t="s">
        <v>1683</v>
      </c>
      <c r="L439" s="148" t="s">
        <v>773</v>
      </c>
      <c r="M439" s="148" t="s">
        <v>775</v>
      </c>
      <c r="N439" s="148" t="s">
        <v>773</v>
      </c>
      <c r="O439" s="148" t="s">
        <v>773</v>
      </c>
      <c r="P439" s="149">
        <v>9</v>
      </c>
      <c r="Q439" s="149"/>
      <c r="R439"/>
    </row>
    <row r="440" spans="1:18" hidden="1" x14ac:dyDescent="0.25">
      <c r="A440" s="148" t="s">
        <v>1643</v>
      </c>
      <c r="B440" s="148" t="s">
        <v>1644</v>
      </c>
      <c r="C440" s="148" t="s">
        <v>866</v>
      </c>
      <c r="D440" s="150" t="str">
        <f t="shared" si="6"/>
        <v>Chủ NhậT</v>
      </c>
      <c r="E440" s="148" t="s">
        <v>769</v>
      </c>
      <c r="F440" s="148" t="s">
        <v>1767</v>
      </c>
      <c r="G440" s="153" t="s">
        <v>776</v>
      </c>
      <c r="H440" s="148" t="s">
        <v>776</v>
      </c>
      <c r="I440" s="148" t="s">
        <v>773</v>
      </c>
      <c r="J440" s="148" t="s">
        <v>773</v>
      </c>
      <c r="K440" s="148" t="s">
        <v>773</v>
      </c>
      <c r="L440" s="148" t="s">
        <v>775</v>
      </c>
      <c r="M440" s="148" t="s">
        <v>773</v>
      </c>
      <c r="N440" s="148" t="s">
        <v>773</v>
      </c>
      <c r="O440" s="148" t="s">
        <v>773</v>
      </c>
      <c r="P440" s="149">
        <v>0</v>
      </c>
      <c r="Q440" s="149"/>
      <c r="R440"/>
    </row>
    <row r="441" spans="1:18" hidden="1" x14ac:dyDescent="0.25">
      <c r="A441" s="148" t="s">
        <v>1643</v>
      </c>
      <c r="B441" s="148" t="s">
        <v>1644</v>
      </c>
      <c r="C441" s="148" t="s">
        <v>867</v>
      </c>
      <c r="D441" s="150" t="str">
        <f t="shared" si="6"/>
        <v>Thứ Hai</v>
      </c>
      <c r="E441" s="148" t="s">
        <v>769</v>
      </c>
      <c r="F441" s="148" t="s">
        <v>770</v>
      </c>
      <c r="G441" s="153" t="s">
        <v>1684</v>
      </c>
      <c r="H441" s="148" t="s">
        <v>1685</v>
      </c>
      <c r="I441" s="148" t="s">
        <v>773</v>
      </c>
      <c r="J441" s="148" t="s">
        <v>773</v>
      </c>
      <c r="K441" s="148" t="s">
        <v>1638</v>
      </c>
      <c r="L441" s="148" t="s">
        <v>773</v>
      </c>
      <c r="M441" s="148" t="s">
        <v>775</v>
      </c>
      <c r="N441" s="148" t="s">
        <v>773</v>
      </c>
      <c r="O441" s="148" t="s">
        <v>773</v>
      </c>
      <c r="P441" s="149">
        <v>96</v>
      </c>
      <c r="Q441" s="149"/>
      <c r="R441"/>
    </row>
    <row r="442" spans="1:18" hidden="1" x14ac:dyDescent="0.25">
      <c r="A442" s="148" t="s">
        <v>1643</v>
      </c>
      <c r="B442" s="148" t="s">
        <v>1644</v>
      </c>
      <c r="C442" s="148" t="s">
        <v>870</v>
      </c>
      <c r="D442" s="150" t="str">
        <f t="shared" si="6"/>
        <v>Thứ Ba</v>
      </c>
      <c r="E442" s="148" t="s">
        <v>769</v>
      </c>
      <c r="F442" s="148" t="s">
        <v>770</v>
      </c>
      <c r="G442" s="153" t="s">
        <v>1686</v>
      </c>
      <c r="H442" s="148" t="s">
        <v>1687</v>
      </c>
      <c r="I442" s="148" t="s">
        <v>773</v>
      </c>
      <c r="J442" s="148" t="s">
        <v>773</v>
      </c>
      <c r="K442" s="148" t="s">
        <v>1292</v>
      </c>
      <c r="L442" s="148" t="s">
        <v>773</v>
      </c>
      <c r="M442" s="148" t="s">
        <v>775</v>
      </c>
      <c r="N442" s="148" t="s">
        <v>773</v>
      </c>
      <c r="O442" s="148" t="s">
        <v>773</v>
      </c>
      <c r="P442" s="149">
        <v>82</v>
      </c>
      <c r="Q442" s="149"/>
      <c r="R442"/>
    </row>
    <row r="443" spans="1:18" hidden="1" x14ac:dyDescent="0.25">
      <c r="A443" s="148" t="s">
        <v>1643</v>
      </c>
      <c r="B443" s="148" t="s">
        <v>1644</v>
      </c>
      <c r="C443" s="148" t="s">
        <v>874</v>
      </c>
      <c r="D443" s="150" t="str">
        <f t="shared" si="6"/>
        <v>Thứ Tư</v>
      </c>
      <c r="E443" s="148" t="s">
        <v>769</v>
      </c>
      <c r="F443" s="148" t="s">
        <v>770</v>
      </c>
      <c r="G443" s="153" t="s">
        <v>1688</v>
      </c>
      <c r="H443" s="148" t="s">
        <v>1689</v>
      </c>
      <c r="I443" s="148" t="s">
        <v>773</v>
      </c>
      <c r="J443" s="148" t="s">
        <v>773</v>
      </c>
      <c r="K443" s="148" t="s">
        <v>856</v>
      </c>
      <c r="L443" s="148" t="s">
        <v>773</v>
      </c>
      <c r="M443" s="148" t="s">
        <v>775</v>
      </c>
      <c r="N443" s="148" t="s">
        <v>773</v>
      </c>
      <c r="O443" s="148" t="s">
        <v>773</v>
      </c>
      <c r="P443" s="149">
        <v>77</v>
      </c>
      <c r="Q443" s="149"/>
      <c r="R443"/>
    </row>
    <row r="444" spans="1:18" hidden="1" x14ac:dyDescent="0.25">
      <c r="A444" s="148" t="s">
        <v>1643</v>
      </c>
      <c r="B444" s="148" t="s">
        <v>1644</v>
      </c>
      <c r="C444" s="148" t="s">
        <v>878</v>
      </c>
      <c r="D444" s="150" t="str">
        <f t="shared" si="6"/>
        <v>Thứ Năm</v>
      </c>
      <c r="E444" s="148" t="s">
        <v>769</v>
      </c>
      <c r="F444" s="148" t="s">
        <v>770</v>
      </c>
      <c r="G444" s="153" t="s">
        <v>1690</v>
      </c>
      <c r="H444" s="148" t="s">
        <v>1691</v>
      </c>
      <c r="I444" s="148" t="s">
        <v>773</v>
      </c>
      <c r="J444" s="148" t="s">
        <v>773</v>
      </c>
      <c r="K444" s="148" t="s">
        <v>840</v>
      </c>
      <c r="L444" s="148" t="s">
        <v>773</v>
      </c>
      <c r="M444" s="148" t="s">
        <v>775</v>
      </c>
      <c r="N444" s="148" t="s">
        <v>773</v>
      </c>
      <c r="O444" s="148" t="s">
        <v>773</v>
      </c>
      <c r="P444" s="149">
        <v>23</v>
      </c>
      <c r="Q444" s="149"/>
      <c r="R444"/>
    </row>
    <row r="445" spans="1:18" hidden="1" x14ac:dyDescent="0.25">
      <c r="A445" s="148" t="s">
        <v>1692</v>
      </c>
      <c r="B445" s="148" t="s">
        <v>1693</v>
      </c>
      <c r="C445" s="148" t="s">
        <v>768</v>
      </c>
      <c r="D445" s="150" t="str">
        <f t="shared" si="6"/>
        <v>Thứ ba</v>
      </c>
      <c r="E445" s="148" t="s">
        <v>769</v>
      </c>
      <c r="F445" s="148" t="s">
        <v>770</v>
      </c>
      <c r="G445" s="153" t="s">
        <v>1106</v>
      </c>
      <c r="H445" s="148" t="s">
        <v>776</v>
      </c>
      <c r="I445" s="148" t="s">
        <v>773</v>
      </c>
      <c r="J445" s="148" t="s">
        <v>773</v>
      </c>
      <c r="K445" s="148" t="s">
        <v>773</v>
      </c>
      <c r="L445" s="148" t="s">
        <v>775</v>
      </c>
      <c r="M445" s="148" t="s">
        <v>773</v>
      </c>
      <c r="N445" s="148" t="s">
        <v>773</v>
      </c>
      <c r="O445" s="148" t="s">
        <v>773</v>
      </c>
      <c r="P445" s="149">
        <v>0</v>
      </c>
      <c r="Q445" s="149"/>
      <c r="R445"/>
    </row>
    <row r="446" spans="1:18" hidden="1" x14ac:dyDescent="0.25">
      <c r="A446" s="148" t="s">
        <v>1692</v>
      </c>
      <c r="B446" s="148" t="s">
        <v>1693</v>
      </c>
      <c r="C446" s="148" t="s">
        <v>777</v>
      </c>
      <c r="D446" s="150" t="str">
        <f t="shared" si="6"/>
        <v>Thứ Tư</v>
      </c>
      <c r="E446" s="148" t="s">
        <v>769</v>
      </c>
      <c r="F446" s="148" t="s">
        <v>770</v>
      </c>
      <c r="G446" s="153" t="s">
        <v>1405</v>
      </c>
      <c r="H446" s="148" t="s">
        <v>776</v>
      </c>
      <c r="I446" s="148" t="s">
        <v>773</v>
      </c>
      <c r="J446" s="148" t="s">
        <v>773</v>
      </c>
      <c r="K446" s="148" t="s">
        <v>909</v>
      </c>
      <c r="L446" s="148" t="s">
        <v>1138</v>
      </c>
      <c r="M446" s="148" t="s">
        <v>909</v>
      </c>
      <c r="N446" s="148" t="s">
        <v>773</v>
      </c>
      <c r="O446" s="148" t="s">
        <v>773</v>
      </c>
      <c r="P446" s="149">
        <v>0</v>
      </c>
      <c r="Q446" s="149"/>
      <c r="R446"/>
    </row>
    <row r="447" spans="1:18" hidden="1" x14ac:dyDescent="0.25">
      <c r="A447" s="153" t="s">
        <v>1692</v>
      </c>
      <c r="B447" s="153" t="s">
        <v>1693</v>
      </c>
      <c r="C447" s="153" t="s">
        <v>782</v>
      </c>
      <c r="D447" s="154" t="str">
        <f t="shared" si="6"/>
        <v>Thứ Năm</v>
      </c>
      <c r="E447" s="153" t="s">
        <v>769</v>
      </c>
      <c r="F447" s="153" t="s">
        <v>1789</v>
      </c>
      <c r="G447" s="153" t="s">
        <v>776</v>
      </c>
      <c r="H447" s="153" t="s">
        <v>776</v>
      </c>
      <c r="I447" s="153" t="s">
        <v>773</v>
      </c>
      <c r="J447" s="153" t="s">
        <v>773</v>
      </c>
      <c r="K447" s="153" t="s">
        <v>773</v>
      </c>
      <c r="L447" s="153" t="s">
        <v>775</v>
      </c>
      <c r="M447" s="153" t="s">
        <v>773</v>
      </c>
      <c r="N447" s="153" t="s">
        <v>773</v>
      </c>
      <c r="O447" s="153" t="s">
        <v>773</v>
      </c>
      <c r="P447" s="149">
        <v>0</v>
      </c>
      <c r="Q447" s="153" t="s">
        <v>1789</v>
      </c>
      <c r="R447"/>
    </row>
    <row r="448" spans="1:18" hidden="1" x14ac:dyDescent="0.25">
      <c r="A448" s="148" t="s">
        <v>1692</v>
      </c>
      <c r="B448" s="148" t="s">
        <v>1693</v>
      </c>
      <c r="C448" s="148" t="s">
        <v>787</v>
      </c>
      <c r="D448" s="150" t="str">
        <f t="shared" si="6"/>
        <v>Thứ SáU</v>
      </c>
      <c r="E448" s="148" t="s">
        <v>769</v>
      </c>
      <c r="F448" s="148" t="s">
        <v>770</v>
      </c>
      <c r="G448" s="153" t="s">
        <v>1694</v>
      </c>
      <c r="H448" s="148" t="s">
        <v>776</v>
      </c>
      <c r="I448" s="148" t="s">
        <v>773</v>
      </c>
      <c r="J448" s="148" t="s">
        <v>773</v>
      </c>
      <c r="K448" s="148" t="s">
        <v>773</v>
      </c>
      <c r="L448" s="148" t="s">
        <v>775</v>
      </c>
      <c r="M448" s="148" t="s">
        <v>773</v>
      </c>
      <c r="N448" s="148" t="s">
        <v>773</v>
      </c>
      <c r="O448" s="148" t="s">
        <v>773</v>
      </c>
      <c r="P448" s="149">
        <v>0</v>
      </c>
      <c r="Q448" s="149"/>
      <c r="R448"/>
    </row>
    <row r="449" spans="1:18" hidden="1" x14ac:dyDescent="0.25">
      <c r="A449" s="148" t="s">
        <v>1692</v>
      </c>
      <c r="B449" s="148" t="s">
        <v>1693</v>
      </c>
      <c r="C449" s="148" t="s">
        <v>791</v>
      </c>
      <c r="D449" s="150" t="str">
        <f t="shared" si="6"/>
        <v>Thứ BảY</v>
      </c>
      <c r="E449" s="148" t="s">
        <v>769</v>
      </c>
      <c r="F449" s="148" t="s">
        <v>770</v>
      </c>
      <c r="G449" s="153" t="s">
        <v>1695</v>
      </c>
      <c r="H449" s="148" t="s">
        <v>776</v>
      </c>
      <c r="I449" s="148" t="s">
        <v>773</v>
      </c>
      <c r="J449" s="148" t="s">
        <v>773</v>
      </c>
      <c r="K449" s="148" t="s">
        <v>773</v>
      </c>
      <c r="L449" s="148" t="s">
        <v>775</v>
      </c>
      <c r="M449" s="148" t="s">
        <v>773</v>
      </c>
      <c r="N449" s="148" t="s">
        <v>773</v>
      </c>
      <c r="O449" s="148" t="s">
        <v>773</v>
      </c>
      <c r="P449" s="149">
        <v>0</v>
      </c>
      <c r="Q449" s="149"/>
      <c r="R449"/>
    </row>
    <row r="450" spans="1:18" hidden="1" x14ac:dyDescent="0.25">
      <c r="A450" s="148" t="s">
        <v>1692</v>
      </c>
      <c r="B450" s="148" t="s">
        <v>1693</v>
      </c>
      <c r="C450" s="148" t="s">
        <v>792</v>
      </c>
      <c r="D450" s="150" t="str">
        <f t="shared" si="6"/>
        <v>Chủ NhậT</v>
      </c>
      <c r="E450" s="148" t="s">
        <v>769</v>
      </c>
      <c r="F450" s="148" t="s">
        <v>1767</v>
      </c>
      <c r="G450" s="153" t="s">
        <v>776</v>
      </c>
      <c r="H450" s="148" t="s">
        <v>776</v>
      </c>
      <c r="I450" s="148" t="s">
        <v>773</v>
      </c>
      <c r="J450" s="148" t="s">
        <v>773</v>
      </c>
      <c r="K450" s="148" t="s">
        <v>773</v>
      </c>
      <c r="L450" s="148" t="s">
        <v>775</v>
      </c>
      <c r="M450" s="148" t="s">
        <v>773</v>
      </c>
      <c r="N450" s="148" t="s">
        <v>773</v>
      </c>
      <c r="O450" s="148" t="s">
        <v>773</v>
      </c>
      <c r="P450" s="149">
        <v>0</v>
      </c>
      <c r="Q450" s="149"/>
      <c r="R450"/>
    </row>
    <row r="451" spans="1:18" hidden="1" x14ac:dyDescent="0.25">
      <c r="A451" s="148" t="s">
        <v>1692</v>
      </c>
      <c r="B451" s="148" t="s">
        <v>1693</v>
      </c>
      <c r="C451" s="148" t="s">
        <v>793</v>
      </c>
      <c r="D451" s="150" t="str">
        <f t="shared" si="6"/>
        <v>Thứ Hai</v>
      </c>
      <c r="E451" s="148" t="s">
        <v>769</v>
      </c>
      <c r="F451" s="148" t="s">
        <v>770</v>
      </c>
      <c r="G451" s="153" t="s">
        <v>1257</v>
      </c>
      <c r="H451" s="148" t="s">
        <v>776</v>
      </c>
      <c r="I451" s="148" t="s">
        <v>773</v>
      </c>
      <c r="J451" s="148" t="s">
        <v>773</v>
      </c>
      <c r="K451" s="148" t="s">
        <v>773</v>
      </c>
      <c r="L451" s="148" t="s">
        <v>775</v>
      </c>
      <c r="M451" s="148" t="s">
        <v>773</v>
      </c>
      <c r="N451" s="148" t="s">
        <v>773</v>
      </c>
      <c r="O451" s="148" t="s">
        <v>773</v>
      </c>
      <c r="P451" s="149">
        <v>0</v>
      </c>
      <c r="Q451" s="149"/>
      <c r="R451"/>
    </row>
    <row r="452" spans="1:18" hidden="1" x14ac:dyDescent="0.25">
      <c r="A452" s="148" t="s">
        <v>1692</v>
      </c>
      <c r="B452" s="148" t="s">
        <v>1693</v>
      </c>
      <c r="C452" s="148" t="s">
        <v>797</v>
      </c>
      <c r="D452" s="150" t="str">
        <f t="shared" si="6"/>
        <v>Thứ Ba</v>
      </c>
      <c r="E452" s="148" t="s">
        <v>769</v>
      </c>
      <c r="F452" s="148" t="s">
        <v>770</v>
      </c>
      <c r="G452" s="153" t="s">
        <v>1696</v>
      </c>
      <c r="H452" s="148" t="s">
        <v>776</v>
      </c>
      <c r="I452" s="148" t="s">
        <v>773</v>
      </c>
      <c r="J452" s="148" t="s">
        <v>773</v>
      </c>
      <c r="K452" s="148" t="s">
        <v>773</v>
      </c>
      <c r="L452" s="148" t="s">
        <v>775</v>
      </c>
      <c r="M452" s="148" t="s">
        <v>773</v>
      </c>
      <c r="N452" s="148" t="s">
        <v>773</v>
      </c>
      <c r="O452" s="148" t="s">
        <v>773</v>
      </c>
      <c r="P452" s="149">
        <v>0</v>
      </c>
      <c r="Q452" s="149"/>
      <c r="R452"/>
    </row>
    <row r="453" spans="1:18" hidden="1" x14ac:dyDescent="0.25">
      <c r="A453" s="148" t="s">
        <v>1692</v>
      </c>
      <c r="B453" s="148" t="s">
        <v>1693</v>
      </c>
      <c r="C453" s="148" t="s">
        <v>801</v>
      </c>
      <c r="D453" s="150" t="str">
        <f t="shared" si="6"/>
        <v>Thứ Tư</v>
      </c>
      <c r="E453" s="148" t="s">
        <v>769</v>
      </c>
      <c r="F453" s="148" t="s">
        <v>770</v>
      </c>
      <c r="G453" s="153" t="s">
        <v>1395</v>
      </c>
      <c r="H453" s="148" t="s">
        <v>776</v>
      </c>
      <c r="I453" s="148" t="s">
        <v>773</v>
      </c>
      <c r="J453" s="148" t="s">
        <v>773</v>
      </c>
      <c r="K453" s="148" t="s">
        <v>773</v>
      </c>
      <c r="L453" s="148" t="s">
        <v>775</v>
      </c>
      <c r="M453" s="148" t="s">
        <v>773</v>
      </c>
      <c r="N453" s="148" t="s">
        <v>773</v>
      </c>
      <c r="O453" s="148" t="s">
        <v>773</v>
      </c>
      <c r="P453" s="149">
        <v>0</v>
      </c>
      <c r="Q453" s="149"/>
      <c r="R453"/>
    </row>
    <row r="454" spans="1:18" hidden="1" x14ac:dyDescent="0.25">
      <c r="A454" s="148" t="s">
        <v>1692</v>
      </c>
      <c r="B454" s="148" t="s">
        <v>1693</v>
      </c>
      <c r="C454" s="148" t="s">
        <v>805</v>
      </c>
      <c r="D454" s="150" t="str">
        <f t="shared" si="6"/>
        <v>Thứ Năm</v>
      </c>
      <c r="E454" s="148" t="s">
        <v>769</v>
      </c>
      <c r="F454" s="148" t="s">
        <v>770</v>
      </c>
      <c r="G454" s="153" t="s">
        <v>1697</v>
      </c>
      <c r="H454" s="148" t="s">
        <v>776</v>
      </c>
      <c r="I454" s="148" t="s">
        <v>773</v>
      </c>
      <c r="J454" s="148" t="s">
        <v>773</v>
      </c>
      <c r="K454" s="148" t="s">
        <v>773</v>
      </c>
      <c r="L454" s="148" t="s">
        <v>775</v>
      </c>
      <c r="M454" s="148" t="s">
        <v>773</v>
      </c>
      <c r="N454" s="148" t="s">
        <v>773</v>
      </c>
      <c r="O454" s="148" t="s">
        <v>773</v>
      </c>
      <c r="P454" s="149">
        <v>0</v>
      </c>
      <c r="Q454" s="149"/>
      <c r="R454"/>
    </row>
    <row r="455" spans="1:18" hidden="1" x14ac:dyDescent="0.25">
      <c r="A455" s="148" t="s">
        <v>1692</v>
      </c>
      <c r="B455" s="148" t="s">
        <v>1693</v>
      </c>
      <c r="C455" s="148" t="s">
        <v>809</v>
      </c>
      <c r="D455" s="150" t="str">
        <f t="shared" si="6"/>
        <v>Thứ SáU</v>
      </c>
      <c r="E455" s="148" t="s">
        <v>769</v>
      </c>
      <c r="F455" s="148" t="s">
        <v>770</v>
      </c>
      <c r="G455" s="153" t="s">
        <v>1661</v>
      </c>
      <c r="H455" s="148" t="s">
        <v>776</v>
      </c>
      <c r="I455" s="148" t="s">
        <v>773</v>
      </c>
      <c r="J455" s="148" t="s">
        <v>773</v>
      </c>
      <c r="K455" s="148" t="s">
        <v>773</v>
      </c>
      <c r="L455" s="148" t="s">
        <v>775</v>
      </c>
      <c r="M455" s="148" t="s">
        <v>773</v>
      </c>
      <c r="N455" s="148" t="s">
        <v>773</v>
      </c>
      <c r="O455" s="148" t="s">
        <v>773</v>
      </c>
      <c r="P455" s="149">
        <v>0</v>
      </c>
      <c r="Q455" s="149"/>
      <c r="R455"/>
    </row>
    <row r="456" spans="1:18" hidden="1" x14ac:dyDescent="0.25">
      <c r="A456" s="148" t="s">
        <v>1692</v>
      </c>
      <c r="B456" s="148" t="s">
        <v>1693</v>
      </c>
      <c r="C456" s="148" t="s">
        <v>813</v>
      </c>
      <c r="D456" s="150" t="str">
        <f t="shared" si="6"/>
        <v>Thứ BảY</v>
      </c>
      <c r="E456" s="148" t="s">
        <v>769</v>
      </c>
      <c r="F456" s="148" t="s">
        <v>770</v>
      </c>
      <c r="G456" s="153" t="s">
        <v>1698</v>
      </c>
      <c r="H456" s="148" t="s">
        <v>776</v>
      </c>
      <c r="I456" s="148" t="s">
        <v>773</v>
      </c>
      <c r="J456" s="148" t="s">
        <v>773</v>
      </c>
      <c r="K456" s="148" t="s">
        <v>773</v>
      </c>
      <c r="L456" s="148" t="s">
        <v>775</v>
      </c>
      <c r="M456" s="148" t="s">
        <v>773</v>
      </c>
      <c r="N456" s="148" t="s">
        <v>773</v>
      </c>
      <c r="O456" s="148" t="s">
        <v>773</v>
      </c>
      <c r="P456" s="149">
        <v>0</v>
      </c>
      <c r="Q456" s="149"/>
      <c r="R456"/>
    </row>
    <row r="457" spans="1:18" hidden="1" x14ac:dyDescent="0.25">
      <c r="A457" s="148" t="s">
        <v>1692</v>
      </c>
      <c r="B457" s="148" t="s">
        <v>1693</v>
      </c>
      <c r="C457" s="148" t="s">
        <v>818</v>
      </c>
      <c r="D457" s="150" t="str">
        <f t="shared" si="6"/>
        <v>Chủ NhậT</v>
      </c>
      <c r="E457" s="148" t="s">
        <v>769</v>
      </c>
      <c r="F457" s="148" t="s">
        <v>1767</v>
      </c>
      <c r="G457" s="153" t="s">
        <v>776</v>
      </c>
      <c r="H457" s="148" t="s">
        <v>776</v>
      </c>
      <c r="I457" s="148" t="s">
        <v>773</v>
      </c>
      <c r="J457" s="148" t="s">
        <v>773</v>
      </c>
      <c r="K457" s="148" t="s">
        <v>773</v>
      </c>
      <c r="L457" s="148" t="s">
        <v>775</v>
      </c>
      <c r="M457" s="148" t="s">
        <v>773</v>
      </c>
      <c r="N457" s="148" t="s">
        <v>773</v>
      </c>
      <c r="O457" s="148" t="s">
        <v>773</v>
      </c>
      <c r="P457" s="149">
        <v>0</v>
      </c>
      <c r="Q457" s="149"/>
      <c r="R457"/>
    </row>
    <row r="458" spans="1:18" hidden="1" x14ac:dyDescent="0.25">
      <c r="A458" s="148" t="s">
        <v>1692</v>
      </c>
      <c r="B458" s="148" t="s">
        <v>1693</v>
      </c>
      <c r="C458" s="148" t="s">
        <v>819</v>
      </c>
      <c r="D458" s="150" t="str">
        <f t="shared" si="6"/>
        <v>Thứ Hai</v>
      </c>
      <c r="E458" s="148" t="s">
        <v>769</v>
      </c>
      <c r="F458" s="148" t="s">
        <v>770</v>
      </c>
      <c r="G458" s="153" t="s">
        <v>1699</v>
      </c>
      <c r="H458" s="148" t="s">
        <v>776</v>
      </c>
      <c r="I458" s="148" t="s">
        <v>773</v>
      </c>
      <c r="J458" s="148" t="s">
        <v>773</v>
      </c>
      <c r="K458" s="148" t="s">
        <v>773</v>
      </c>
      <c r="L458" s="148" t="s">
        <v>775</v>
      </c>
      <c r="M458" s="148" t="s">
        <v>773</v>
      </c>
      <c r="N458" s="148" t="s">
        <v>773</v>
      </c>
      <c r="O458" s="148" t="s">
        <v>773</v>
      </c>
      <c r="P458" s="149">
        <v>0</v>
      </c>
      <c r="Q458" s="149"/>
      <c r="R458"/>
    </row>
    <row r="459" spans="1:18" hidden="1" x14ac:dyDescent="0.25">
      <c r="A459" s="148" t="s">
        <v>1692</v>
      </c>
      <c r="B459" s="148" t="s">
        <v>1693</v>
      </c>
      <c r="C459" s="148" t="s">
        <v>823</v>
      </c>
      <c r="D459" s="150" t="str">
        <f t="shared" si="6"/>
        <v>Thứ Ba</v>
      </c>
      <c r="E459" s="148" t="s">
        <v>769</v>
      </c>
      <c r="F459" s="148" t="s">
        <v>770</v>
      </c>
      <c r="G459" s="153" t="s">
        <v>1700</v>
      </c>
      <c r="H459" s="148" t="s">
        <v>776</v>
      </c>
      <c r="I459" s="148" t="s">
        <v>773</v>
      </c>
      <c r="J459" s="148" t="s">
        <v>773</v>
      </c>
      <c r="K459" s="148" t="s">
        <v>773</v>
      </c>
      <c r="L459" s="148" t="s">
        <v>775</v>
      </c>
      <c r="M459" s="148" t="s">
        <v>773</v>
      </c>
      <c r="N459" s="148" t="s">
        <v>773</v>
      </c>
      <c r="O459" s="148" t="s">
        <v>773</v>
      </c>
      <c r="P459" s="149">
        <v>0</v>
      </c>
      <c r="Q459" s="149"/>
      <c r="R459"/>
    </row>
    <row r="460" spans="1:18" hidden="1" x14ac:dyDescent="0.25">
      <c r="A460" s="148" t="s">
        <v>1692</v>
      </c>
      <c r="B460" s="148" t="s">
        <v>1693</v>
      </c>
      <c r="C460" s="148" t="s">
        <v>827</v>
      </c>
      <c r="D460" s="150" t="str">
        <f t="shared" si="6"/>
        <v>Thứ Tư</v>
      </c>
      <c r="E460" s="148" t="s">
        <v>769</v>
      </c>
      <c r="F460" s="148" t="s">
        <v>770</v>
      </c>
      <c r="G460" s="153" t="s">
        <v>1701</v>
      </c>
      <c r="H460" s="148" t="s">
        <v>776</v>
      </c>
      <c r="I460" s="148" t="s">
        <v>773</v>
      </c>
      <c r="J460" s="148" t="s">
        <v>773</v>
      </c>
      <c r="K460" s="148" t="s">
        <v>773</v>
      </c>
      <c r="L460" s="148" t="s">
        <v>775</v>
      </c>
      <c r="M460" s="148" t="s">
        <v>773</v>
      </c>
      <c r="N460" s="148" t="s">
        <v>773</v>
      </c>
      <c r="O460" s="148" t="s">
        <v>773</v>
      </c>
      <c r="P460" s="149">
        <v>0</v>
      </c>
      <c r="Q460" s="149"/>
      <c r="R460"/>
    </row>
    <row r="461" spans="1:18" hidden="1" x14ac:dyDescent="0.25">
      <c r="A461" s="148" t="s">
        <v>1692</v>
      </c>
      <c r="B461" s="148" t="s">
        <v>1693</v>
      </c>
      <c r="C461" s="148" t="s">
        <v>829</v>
      </c>
      <c r="D461" s="150" t="str">
        <f t="shared" si="6"/>
        <v>Thứ Năm</v>
      </c>
      <c r="E461" s="148" t="s">
        <v>769</v>
      </c>
      <c r="F461" s="148" t="s">
        <v>770</v>
      </c>
      <c r="G461" s="153" t="s">
        <v>1702</v>
      </c>
      <c r="H461" s="148" t="s">
        <v>776</v>
      </c>
      <c r="I461" s="148" t="s">
        <v>773</v>
      </c>
      <c r="J461" s="148" t="s">
        <v>773</v>
      </c>
      <c r="K461" s="148" t="s">
        <v>773</v>
      </c>
      <c r="L461" s="148" t="s">
        <v>775</v>
      </c>
      <c r="M461" s="148" t="s">
        <v>773</v>
      </c>
      <c r="N461" s="148" t="s">
        <v>773</v>
      </c>
      <c r="O461" s="148" t="s">
        <v>773</v>
      </c>
      <c r="P461" s="149">
        <v>0</v>
      </c>
      <c r="Q461" s="149"/>
      <c r="R461"/>
    </row>
    <row r="462" spans="1:18" hidden="1" x14ac:dyDescent="0.25">
      <c r="A462" s="148" t="s">
        <v>1692</v>
      </c>
      <c r="B462" s="148" t="s">
        <v>1693</v>
      </c>
      <c r="C462" s="148" t="s">
        <v>833</v>
      </c>
      <c r="D462" s="150" t="str">
        <f t="shared" si="6"/>
        <v>Thứ SáU</v>
      </c>
      <c r="E462" s="148" t="s">
        <v>769</v>
      </c>
      <c r="F462" s="148" t="s">
        <v>770</v>
      </c>
      <c r="G462" s="153" t="s">
        <v>1703</v>
      </c>
      <c r="H462" s="148" t="s">
        <v>776</v>
      </c>
      <c r="I462" s="148" t="s">
        <v>773</v>
      </c>
      <c r="J462" s="148" t="s">
        <v>773</v>
      </c>
      <c r="K462" s="148" t="s">
        <v>773</v>
      </c>
      <c r="L462" s="148" t="s">
        <v>775</v>
      </c>
      <c r="M462" s="148" t="s">
        <v>773</v>
      </c>
      <c r="N462" s="148" t="s">
        <v>773</v>
      </c>
      <c r="O462" s="148" t="s">
        <v>773</v>
      </c>
      <c r="P462" s="149">
        <v>0</v>
      </c>
      <c r="Q462" s="149"/>
      <c r="R462"/>
    </row>
    <row r="463" spans="1:18" hidden="1" x14ac:dyDescent="0.25">
      <c r="A463" s="148" t="s">
        <v>1692</v>
      </c>
      <c r="B463" s="148" t="s">
        <v>1693</v>
      </c>
      <c r="C463" s="148" t="s">
        <v>837</v>
      </c>
      <c r="D463" s="150" t="str">
        <f t="shared" si="6"/>
        <v>Thứ BảY</v>
      </c>
      <c r="E463" s="148" t="s">
        <v>769</v>
      </c>
      <c r="F463" s="148" t="s">
        <v>770</v>
      </c>
      <c r="G463" s="153" t="s">
        <v>1704</v>
      </c>
      <c r="H463" s="148" t="s">
        <v>776</v>
      </c>
      <c r="I463" s="148" t="s">
        <v>773</v>
      </c>
      <c r="J463" s="148" t="s">
        <v>773</v>
      </c>
      <c r="K463" s="148" t="s">
        <v>773</v>
      </c>
      <c r="L463" s="148" t="s">
        <v>775</v>
      </c>
      <c r="M463" s="148" t="s">
        <v>773</v>
      </c>
      <c r="N463" s="148" t="s">
        <v>773</v>
      </c>
      <c r="O463" s="148" t="s">
        <v>773</v>
      </c>
      <c r="P463" s="149">
        <v>0</v>
      </c>
      <c r="Q463" s="149"/>
      <c r="R463"/>
    </row>
    <row r="464" spans="1:18" hidden="1" x14ac:dyDescent="0.25">
      <c r="A464" s="148" t="s">
        <v>1692</v>
      </c>
      <c r="B464" s="148" t="s">
        <v>1693</v>
      </c>
      <c r="C464" s="148" t="s">
        <v>841</v>
      </c>
      <c r="D464" s="150" t="str">
        <f t="shared" si="6"/>
        <v>Chủ NhậT</v>
      </c>
      <c r="E464" s="148" t="s">
        <v>769</v>
      </c>
      <c r="F464" s="148" t="s">
        <v>1767</v>
      </c>
      <c r="G464" s="153" t="s">
        <v>776</v>
      </c>
      <c r="H464" s="148" t="s">
        <v>776</v>
      </c>
      <c r="I464" s="148" t="s">
        <v>773</v>
      </c>
      <c r="J464" s="148" t="s">
        <v>773</v>
      </c>
      <c r="K464" s="148" t="s">
        <v>773</v>
      </c>
      <c r="L464" s="148" t="s">
        <v>775</v>
      </c>
      <c r="M464" s="148" t="s">
        <v>773</v>
      </c>
      <c r="N464" s="148" t="s">
        <v>773</v>
      </c>
      <c r="O464" s="148" t="s">
        <v>773</v>
      </c>
      <c r="P464" s="149">
        <v>0</v>
      </c>
      <c r="Q464" s="149"/>
      <c r="R464"/>
    </row>
    <row r="465" spans="1:18" hidden="1" x14ac:dyDescent="0.25">
      <c r="A465" s="148" t="s">
        <v>1692</v>
      </c>
      <c r="B465" s="148" t="s">
        <v>1693</v>
      </c>
      <c r="C465" s="148" t="s">
        <v>842</v>
      </c>
      <c r="D465" s="150" t="str">
        <f t="shared" si="6"/>
        <v>Thứ Hai</v>
      </c>
      <c r="E465" s="148" t="s">
        <v>769</v>
      </c>
      <c r="F465" s="148" t="s">
        <v>770</v>
      </c>
      <c r="G465" s="153" t="s">
        <v>1705</v>
      </c>
      <c r="H465" s="148" t="s">
        <v>776</v>
      </c>
      <c r="I465" s="148" t="s">
        <v>773</v>
      </c>
      <c r="J465" s="148" t="s">
        <v>773</v>
      </c>
      <c r="K465" s="148" t="s">
        <v>773</v>
      </c>
      <c r="L465" s="148" t="s">
        <v>775</v>
      </c>
      <c r="M465" s="148" t="s">
        <v>773</v>
      </c>
      <c r="N465" s="148" t="s">
        <v>773</v>
      </c>
      <c r="O465" s="148" t="s">
        <v>773</v>
      </c>
      <c r="P465" s="149">
        <v>0</v>
      </c>
      <c r="Q465" s="149"/>
      <c r="R465"/>
    </row>
    <row r="466" spans="1:18" hidden="1" x14ac:dyDescent="0.25">
      <c r="A466" s="148" t="s">
        <v>1692</v>
      </c>
      <c r="B466" s="148" t="s">
        <v>1693</v>
      </c>
      <c r="C466" s="148" t="s">
        <v>845</v>
      </c>
      <c r="D466" s="150" t="str">
        <f t="shared" si="6"/>
        <v>Thứ Ba</v>
      </c>
      <c r="E466" s="148" t="s">
        <v>769</v>
      </c>
      <c r="F466" s="148" t="s">
        <v>770</v>
      </c>
      <c r="G466" s="153" t="s">
        <v>1706</v>
      </c>
      <c r="H466" s="148" t="s">
        <v>776</v>
      </c>
      <c r="I466" s="148" t="s">
        <v>773</v>
      </c>
      <c r="J466" s="148" t="s">
        <v>773</v>
      </c>
      <c r="K466" s="148" t="s">
        <v>773</v>
      </c>
      <c r="L466" s="148" t="s">
        <v>775</v>
      </c>
      <c r="M466" s="148" t="s">
        <v>773</v>
      </c>
      <c r="N466" s="148" t="s">
        <v>773</v>
      </c>
      <c r="O466" s="148" t="s">
        <v>773</v>
      </c>
      <c r="P466" s="149">
        <v>0</v>
      </c>
      <c r="Q466" s="149"/>
      <c r="R466"/>
    </row>
    <row r="467" spans="1:18" hidden="1" x14ac:dyDescent="0.25">
      <c r="A467" s="148" t="s">
        <v>1692</v>
      </c>
      <c r="B467" s="148" t="s">
        <v>1693</v>
      </c>
      <c r="C467" s="148" t="s">
        <v>849</v>
      </c>
      <c r="D467" s="150" t="str">
        <f t="shared" si="6"/>
        <v>Thứ Tư</v>
      </c>
      <c r="E467" s="148" t="s">
        <v>769</v>
      </c>
      <c r="F467" s="148" t="s">
        <v>770</v>
      </c>
      <c r="G467" s="153" t="s">
        <v>1707</v>
      </c>
      <c r="H467" s="148" t="s">
        <v>776</v>
      </c>
      <c r="I467" s="148" t="s">
        <v>773</v>
      </c>
      <c r="J467" s="148" t="s">
        <v>773</v>
      </c>
      <c r="K467" s="148" t="s">
        <v>773</v>
      </c>
      <c r="L467" s="148" t="s">
        <v>775</v>
      </c>
      <c r="M467" s="148" t="s">
        <v>773</v>
      </c>
      <c r="N467" s="148" t="s">
        <v>773</v>
      </c>
      <c r="O467" s="148" t="s">
        <v>773</v>
      </c>
      <c r="P467" s="149">
        <v>0</v>
      </c>
      <c r="Q467" s="149"/>
      <c r="R467"/>
    </row>
    <row r="468" spans="1:18" hidden="1" x14ac:dyDescent="0.25">
      <c r="A468" s="148" t="s">
        <v>1692</v>
      </c>
      <c r="B468" s="148" t="s">
        <v>1693</v>
      </c>
      <c r="C468" s="148" t="s">
        <v>853</v>
      </c>
      <c r="D468" s="150" t="str">
        <f t="shared" si="6"/>
        <v>Thứ Năm</v>
      </c>
      <c r="E468" s="148" t="s">
        <v>769</v>
      </c>
      <c r="F468" s="148" t="s">
        <v>770</v>
      </c>
      <c r="G468" s="153" t="s">
        <v>1708</v>
      </c>
      <c r="H468" s="148" t="s">
        <v>776</v>
      </c>
      <c r="I468" s="148" t="s">
        <v>773</v>
      </c>
      <c r="J468" s="148" t="s">
        <v>773</v>
      </c>
      <c r="K468" s="148" t="s">
        <v>773</v>
      </c>
      <c r="L468" s="148" t="s">
        <v>775</v>
      </c>
      <c r="M468" s="148" t="s">
        <v>773</v>
      </c>
      <c r="N468" s="148" t="s">
        <v>773</v>
      </c>
      <c r="O468" s="148" t="s">
        <v>773</v>
      </c>
      <c r="P468" s="149">
        <v>0</v>
      </c>
      <c r="Q468" s="149"/>
      <c r="R468"/>
    </row>
    <row r="469" spans="1:18" hidden="1" x14ac:dyDescent="0.25">
      <c r="A469" s="148" t="s">
        <v>1692</v>
      </c>
      <c r="B469" s="148" t="s">
        <v>1693</v>
      </c>
      <c r="C469" s="148" t="s">
        <v>858</v>
      </c>
      <c r="D469" s="150" t="str">
        <f t="shared" si="6"/>
        <v>Thứ SáU</v>
      </c>
      <c r="E469" s="148" t="s">
        <v>769</v>
      </c>
      <c r="F469" s="148" t="s">
        <v>770</v>
      </c>
      <c r="G469" s="153" t="s">
        <v>1228</v>
      </c>
      <c r="H469" s="148" t="s">
        <v>776</v>
      </c>
      <c r="I469" s="148" t="s">
        <v>773</v>
      </c>
      <c r="J469" s="148" t="s">
        <v>773</v>
      </c>
      <c r="K469" s="148" t="s">
        <v>1709</v>
      </c>
      <c r="L469" s="148" t="s">
        <v>1710</v>
      </c>
      <c r="M469" s="148" t="s">
        <v>1709</v>
      </c>
      <c r="N469" s="148" t="s">
        <v>773</v>
      </c>
      <c r="O469" s="148" t="s">
        <v>773</v>
      </c>
      <c r="P469" s="149">
        <v>0</v>
      </c>
      <c r="Q469" s="149"/>
      <c r="R469"/>
    </row>
    <row r="470" spans="1:18" hidden="1" x14ac:dyDescent="0.25">
      <c r="A470" s="148" t="s">
        <v>1692</v>
      </c>
      <c r="B470" s="148" t="s">
        <v>1693</v>
      </c>
      <c r="C470" s="148" t="s">
        <v>862</v>
      </c>
      <c r="D470" s="150" t="str">
        <f t="shared" si="6"/>
        <v>Thứ BảY</v>
      </c>
      <c r="E470" s="148" t="s">
        <v>769</v>
      </c>
      <c r="F470" s="148" t="s">
        <v>770</v>
      </c>
      <c r="G470" s="153" t="s">
        <v>1711</v>
      </c>
      <c r="H470" s="148" t="s">
        <v>776</v>
      </c>
      <c r="I470" s="148" t="s">
        <v>773</v>
      </c>
      <c r="J470" s="148" t="s">
        <v>773</v>
      </c>
      <c r="K470" s="148" t="s">
        <v>773</v>
      </c>
      <c r="L470" s="148" t="s">
        <v>775</v>
      </c>
      <c r="M470" s="148" t="s">
        <v>773</v>
      </c>
      <c r="N470" s="148" t="s">
        <v>773</v>
      </c>
      <c r="O470" s="148" t="s">
        <v>773</v>
      </c>
      <c r="P470" s="149">
        <v>0</v>
      </c>
      <c r="Q470" s="149"/>
      <c r="R470"/>
    </row>
    <row r="471" spans="1:18" hidden="1" x14ac:dyDescent="0.25">
      <c r="A471" s="148" t="s">
        <v>1692</v>
      </c>
      <c r="B471" s="148" t="s">
        <v>1693</v>
      </c>
      <c r="C471" s="148" t="s">
        <v>866</v>
      </c>
      <c r="D471" s="150" t="str">
        <f t="shared" si="6"/>
        <v>Chủ NhậT</v>
      </c>
      <c r="E471" s="148" t="s">
        <v>769</v>
      </c>
      <c r="F471" s="148" t="s">
        <v>1767</v>
      </c>
      <c r="G471" s="153" t="s">
        <v>776</v>
      </c>
      <c r="H471" s="148" t="s">
        <v>776</v>
      </c>
      <c r="I471" s="148" t="s">
        <v>773</v>
      </c>
      <c r="J471" s="148" t="s">
        <v>773</v>
      </c>
      <c r="K471" s="148" t="s">
        <v>773</v>
      </c>
      <c r="L471" s="148" t="s">
        <v>775</v>
      </c>
      <c r="M471" s="148" t="s">
        <v>773</v>
      </c>
      <c r="N471" s="148" t="s">
        <v>773</v>
      </c>
      <c r="O471" s="148" t="s">
        <v>773</v>
      </c>
      <c r="P471" s="149">
        <v>0</v>
      </c>
      <c r="Q471" s="149"/>
      <c r="R471"/>
    </row>
    <row r="472" spans="1:18" hidden="1" x14ac:dyDescent="0.25">
      <c r="A472" s="148" t="s">
        <v>1692</v>
      </c>
      <c r="B472" s="148" t="s">
        <v>1693</v>
      </c>
      <c r="C472" s="148" t="s">
        <v>867</v>
      </c>
      <c r="D472" s="150" t="str">
        <f t="shared" si="6"/>
        <v>Thứ Hai</v>
      </c>
      <c r="E472" s="148" t="s">
        <v>769</v>
      </c>
      <c r="F472" s="148" t="s">
        <v>770</v>
      </c>
      <c r="G472" s="153" t="s">
        <v>1712</v>
      </c>
      <c r="H472" s="148" t="s">
        <v>776</v>
      </c>
      <c r="I472" s="148" t="s">
        <v>773</v>
      </c>
      <c r="J472" s="148" t="s">
        <v>773</v>
      </c>
      <c r="K472" s="148" t="s">
        <v>773</v>
      </c>
      <c r="L472" s="148" t="s">
        <v>775</v>
      </c>
      <c r="M472" s="148" t="s">
        <v>773</v>
      </c>
      <c r="N472" s="148" t="s">
        <v>773</v>
      </c>
      <c r="O472" s="148" t="s">
        <v>773</v>
      </c>
      <c r="P472" s="149">
        <v>0</v>
      </c>
      <c r="Q472" s="149"/>
      <c r="R472"/>
    </row>
    <row r="473" spans="1:18" hidden="1" x14ac:dyDescent="0.25">
      <c r="A473" s="148" t="s">
        <v>1692</v>
      </c>
      <c r="B473" s="148" t="s">
        <v>1693</v>
      </c>
      <c r="C473" s="148" t="s">
        <v>870</v>
      </c>
      <c r="D473" s="150" t="str">
        <f t="shared" si="6"/>
        <v>Thứ Ba</v>
      </c>
      <c r="E473" s="148" t="s">
        <v>769</v>
      </c>
      <c r="F473" s="148" t="s">
        <v>770</v>
      </c>
      <c r="G473" s="153" t="s">
        <v>778</v>
      </c>
      <c r="H473" s="148" t="s">
        <v>776</v>
      </c>
      <c r="I473" s="148" t="s">
        <v>773</v>
      </c>
      <c r="J473" s="148" t="s">
        <v>773</v>
      </c>
      <c r="K473" s="148" t="s">
        <v>773</v>
      </c>
      <c r="L473" s="148" t="s">
        <v>775</v>
      </c>
      <c r="M473" s="148" t="s">
        <v>773</v>
      </c>
      <c r="N473" s="148" t="s">
        <v>773</v>
      </c>
      <c r="O473" s="148" t="s">
        <v>773</v>
      </c>
      <c r="P473" s="149">
        <v>0</v>
      </c>
      <c r="Q473" s="149"/>
      <c r="R473"/>
    </row>
    <row r="474" spans="1:18" hidden="1" x14ac:dyDescent="0.25">
      <c r="A474" s="148" t="s">
        <v>1692</v>
      </c>
      <c r="B474" s="148" t="s">
        <v>1693</v>
      </c>
      <c r="C474" s="148" t="s">
        <v>874</v>
      </c>
      <c r="D474" s="150" t="str">
        <f t="shared" si="6"/>
        <v>Thứ Tư</v>
      </c>
      <c r="E474" s="148" t="s">
        <v>769</v>
      </c>
      <c r="F474" s="148" t="s">
        <v>770</v>
      </c>
      <c r="G474" s="153" t="s">
        <v>1713</v>
      </c>
      <c r="H474" s="148" t="s">
        <v>776</v>
      </c>
      <c r="I474" s="148" t="s">
        <v>773</v>
      </c>
      <c r="J474" s="148" t="s">
        <v>773</v>
      </c>
      <c r="K474" s="148" t="s">
        <v>773</v>
      </c>
      <c r="L474" s="148" t="s">
        <v>775</v>
      </c>
      <c r="M474" s="148" t="s">
        <v>773</v>
      </c>
      <c r="N474" s="148" t="s">
        <v>773</v>
      </c>
      <c r="O474" s="148" t="s">
        <v>773</v>
      </c>
      <c r="P474" s="149">
        <v>0</v>
      </c>
      <c r="Q474" s="149"/>
      <c r="R474"/>
    </row>
    <row r="475" spans="1:18" hidden="1" x14ac:dyDescent="0.25">
      <c r="A475" s="148" t="s">
        <v>1692</v>
      </c>
      <c r="B475" s="148" t="s">
        <v>1693</v>
      </c>
      <c r="C475" s="148" t="s">
        <v>878</v>
      </c>
      <c r="D475" s="150" t="str">
        <f t="shared" si="6"/>
        <v>Thứ Năm</v>
      </c>
      <c r="E475" s="148" t="s">
        <v>769</v>
      </c>
      <c r="F475" s="148" t="s">
        <v>770</v>
      </c>
      <c r="G475" s="153" t="s">
        <v>1714</v>
      </c>
      <c r="H475" s="148" t="s">
        <v>776</v>
      </c>
      <c r="I475" s="148" t="s">
        <v>773</v>
      </c>
      <c r="J475" s="148" t="s">
        <v>773</v>
      </c>
      <c r="K475" s="148" t="s">
        <v>773</v>
      </c>
      <c r="L475" s="148" t="s">
        <v>775</v>
      </c>
      <c r="M475" s="148" t="s">
        <v>773</v>
      </c>
      <c r="N475" s="148" t="s">
        <v>773</v>
      </c>
      <c r="O475" s="148" t="s">
        <v>773</v>
      </c>
      <c r="P475" s="149">
        <v>0</v>
      </c>
      <c r="Q475" s="149"/>
      <c r="R475"/>
    </row>
    <row r="476" spans="1:18" hidden="1" x14ac:dyDescent="0.25">
      <c r="A476" s="148" t="s">
        <v>1715</v>
      </c>
      <c r="B476" s="148" t="s">
        <v>1716</v>
      </c>
      <c r="C476" s="148" t="s">
        <v>768</v>
      </c>
      <c r="D476" s="150" t="str">
        <f t="shared" si="6"/>
        <v>Thứ ba</v>
      </c>
      <c r="E476" s="148" t="s">
        <v>769</v>
      </c>
      <c r="F476" s="148" t="s">
        <v>770</v>
      </c>
      <c r="G476" s="153" t="s">
        <v>1717</v>
      </c>
      <c r="H476" s="148" t="s">
        <v>1718</v>
      </c>
      <c r="I476" s="148" t="s">
        <v>773</v>
      </c>
      <c r="J476" s="148" t="s">
        <v>773</v>
      </c>
      <c r="K476" s="148" t="s">
        <v>1092</v>
      </c>
      <c r="L476" s="148" t="s">
        <v>773</v>
      </c>
      <c r="M476" s="148" t="s">
        <v>775</v>
      </c>
      <c r="N476" s="148" t="s">
        <v>773</v>
      </c>
      <c r="O476" s="148" t="s">
        <v>773</v>
      </c>
      <c r="P476" s="149">
        <v>42</v>
      </c>
      <c r="Q476" s="149"/>
      <c r="R476"/>
    </row>
    <row r="477" spans="1:18" hidden="1" x14ac:dyDescent="0.25">
      <c r="A477" s="148" t="s">
        <v>1715</v>
      </c>
      <c r="B477" s="148" t="s">
        <v>1716</v>
      </c>
      <c r="C477" s="148" t="s">
        <v>777</v>
      </c>
      <c r="D477" s="150" t="str">
        <f t="shared" si="6"/>
        <v>Thứ Tư</v>
      </c>
      <c r="E477" s="148" t="s">
        <v>769</v>
      </c>
      <c r="F477" s="148" t="s">
        <v>770</v>
      </c>
      <c r="G477" s="153" t="s">
        <v>1719</v>
      </c>
      <c r="H477" s="148" t="s">
        <v>1720</v>
      </c>
      <c r="I477" s="148" t="s">
        <v>773</v>
      </c>
      <c r="J477" s="148" t="s">
        <v>773</v>
      </c>
      <c r="K477" s="148" t="s">
        <v>976</v>
      </c>
      <c r="L477" s="148" t="s">
        <v>773</v>
      </c>
      <c r="M477" s="148" t="s">
        <v>775</v>
      </c>
      <c r="N477" s="148" t="s">
        <v>773</v>
      </c>
      <c r="O477" s="148" t="s">
        <v>773</v>
      </c>
      <c r="P477" s="149">
        <v>52</v>
      </c>
      <c r="Q477" s="149"/>
      <c r="R477"/>
    </row>
    <row r="478" spans="1:18" hidden="1" x14ac:dyDescent="0.25">
      <c r="A478" s="148" t="s">
        <v>1715</v>
      </c>
      <c r="B478" s="148" t="s">
        <v>1716</v>
      </c>
      <c r="C478" s="148" t="s">
        <v>782</v>
      </c>
      <c r="D478" s="150" t="str">
        <f t="shared" si="6"/>
        <v>Thứ Năm</v>
      </c>
      <c r="E478" s="148" t="s">
        <v>769</v>
      </c>
      <c r="F478" s="148" t="s">
        <v>770</v>
      </c>
      <c r="G478" s="153" t="s">
        <v>1491</v>
      </c>
      <c r="H478" s="148" t="s">
        <v>1721</v>
      </c>
      <c r="I478" s="148" t="s">
        <v>773</v>
      </c>
      <c r="J478" s="148" t="s">
        <v>773</v>
      </c>
      <c r="K478" s="148" t="s">
        <v>816</v>
      </c>
      <c r="L478" s="148" t="s">
        <v>773</v>
      </c>
      <c r="M478" s="148" t="s">
        <v>775</v>
      </c>
      <c r="N478" s="148" t="s">
        <v>773</v>
      </c>
      <c r="O478" s="148" t="s">
        <v>773</v>
      </c>
      <c r="P478" s="149">
        <v>37</v>
      </c>
      <c r="Q478" s="149"/>
      <c r="R478"/>
    </row>
    <row r="479" spans="1:18" hidden="1" x14ac:dyDescent="0.25">
      <c r="A479" s="148" t="s">
        <v>1715</v>
      </c>
      <c r="B479" s="148" t="s">
        <v>1716</v>
      </c>
      <c r="C479" s="148" t="s">
        <v>787</v>
      </c>
      <c r="D479" s="150" t="str">
        <f t="shared" si="6"/>
        <v>Thứ SáU</v>
      </c>
      <c r="E479" s="148" t="s">
        <v>769</v>
      </c>
      <c r="F479" s="148" t="s">
        <v>770</v>
      </c>
      <c r="G479" s="153" t="s">
        <v>1407</v>
      </c>
      <c r="H479" s="148" t="s">
        <v>1722</v>
      </c>
      <c r="I479" s="148" t="s">
        <v>773</v>
      </c>
      <c r="J479" s="148" t="s">
        <v>773</v>
      </c>
      <c r="K479" s="148" t="s">
        <v>1067</v>
      </c>
      <c r="L479" s="148" t="s">
        <v>773</v>
      </c>
      <c r="M479" s="148" t="s">
        <v>775</v>
      </c>
      <c r="N479" s="148" t="s">
        <v>773</v>
      </c>
      <c r="O479" s="148" t="s">
        <v>773</v>
      </c>
      <c r="P479" s="149">
        <v>40</v>
      </c>
      <c r="Q479" s="149"/>
      <c r="R479"/>
    </row>
    <row r="480" spans="1:18" hidden="1" x14ac:dyDescent="0.25">
      <c r="A480" s="148" t="s">
        <v>1715</v>
      </c>
      <c r="B480" s="148" t="s">
        <v>1716</v>
      </c>
      <c r="C480" s="148" t="s">
        <v>791</v>
      </c>
      <c r="D480" s="150" t="str">
        <f t="shared" si="6"/>
        <v>Thứ BảY</v>
      </c>
      <c r="E480" s="148" t="s">
        <v>769</v>
      </c>
      <c r="F480" s="148" t="s">
        <v>770</v>
      </c>
      <c r="G480" s="153" t="s">
        <v>1022</v>
      </c>
      <c r="H480" s="148" t="s">
        <v>1777</v>
      </c>
      <c r="I480" s="148" t="s">
        <v>773</v>
      </c>
      <c r="J480" s="148" t="s">
        <v>773</v>
      </c>
      <c r="K480" s="148" t="s">
        <v>887</v>
      </c>
      <c r="L480" s="148" t="s">
        <v>773</v>
      </c>
      <c r="M480" s="148" t="s">
        <v>775</v>
      </c>
      <c r="N480" s="148" t="s">
        <v>773</v>
      </c>
      <c r="O480" s="148" t="s">
        <v>773</v>
      </c>
      <c r="P480" s="149">
        <v>0</v>
      </c>
      <c r="Q480" s="149"/>
      <c r="R480" s="152"/>
    </row>
    <row r="481" spans="1:18" hidden="1" x14ac:dyDescent="0.25">
      <c r="A481" s="148" t="s">
        <v>1715</v>
      </c>
      <c r="B481" s="148" t="s">
        <v>1716</v>
      </c>
      <c r="C481" s="148" t="s">
        <v>792</v>
      </c>
      <c r="D481" s="150" t="str">
        <f t="shared" si="6"/>
        <v>Chủ NhậT</v>
      </c>
      <c r="E481" s="148" t="s">
        <v>769</v>
      </c>
      <c r="F481" s="148" t="s">
        <v>1767</v>
      </c>
      <c r="G481" s="153" t="s">
        <v>776</v>
      </c>
      <c r="H481" s="148" t="s">
        <v>776</v>
      </c>
      <c r="I481" s="148" t="s">
        <v>773</v>
      </c>
      <c r="J481" s="148" t="s">
        <v>773</v>
      </c>
      <c r="K481" s="148" t="s">
        <v>773</v>
      </c>
      <c r="L481" s="148" t="s">
        <v>775</v>
      </c>
      <c r="M481" s="148" t="s">
        <v>773</v>
      </c>
      <c r="N481" s="148" t="s">
        <v>773</v>
      </c>
      <c r="O481" s="148" t="s">
        <v>773</v>
      </c>
      <c r="P481" s="149">
        <v>0</v>
      </c>
      <c r="Q481" s="149"/>
      <c r="R481"/>
    </row>
    <row r="482" spans="1:18" hidden="1" x14ac:dyDescent="0.25">
      <c r="A482" s="148" t="s">
        <v>1715</v>
      </c>
      <c r="B482" s="148" t="s">
        <v>1716</v>
      </c>
      <c r="C482" s="148" t="s">
        <v>793</v>
      </c>
      <c r="D482" s="150" t="str">
        <f t="shared" ref="D482:D545" si="7">+VLOOKUP(C482,C$3:D$33,2,0)</f>
        <v>Thứ Hai</v>
      </c>
      <c r="E482" s="148" t="s">
        <v>769</v>
      </c>
      <c r="F482" s="148" t="s">
        <v>770</v>
      </c>
      <c r="G482" s="153" t="s">
        <v>1723</v>
      </c>
      <c r="H482" s="148" t="s">
        <v>1724</v>
      </c>
      <c r="I482" s="148" t="s">
        <v>773</v>
      </c>
      <c r="J482" s="148" t="s">
        <v>773</v>
      </c>
      <c r="K482" s="148" t="s">
        <v>852</v>
      </c>
      <c r="L482" s="148" t="s">
        <v>773</v>
      </c>
      <c r="M482" s="148" t="s">
        <v>775</v>
      </c>
      <c r="N482" s="148" t="s">
        <v>773</v>
      </c>
      <c r="O482" s="148" t="s">
        <v>773</v>
      </c>
      <c r="P482" s="149">
        <v>29</v>
      </c>
      <c r="Q482" s="149"/>
      <c r="R482"/>
    </row>
    <row r="483" spans="1:18" hidden="1" x14ac:dyDescent="0.25">
      <c r="A483" s="148" t="s">
        <v>1715</v>
      </c>
      <c r="B483" s="148" t="s">
        <v>1716</v>
      </c>
      <c r="C483" s="148" t="s">
        <v>797</v>
      </c>
      <c r="D483" s="150" t="str">
        <f t="shared" si="7"/>
        <v>Thứ Ba</v>
      </c>
      <c r="E483" s="148" t="s">
        <v>769</v>
      </c>
      <c r="F483" s="148" t="s">
        <v>770</v>
      </c>
      <c r="G483" s="153" t="s">
        <v>1725</v>
      </c>
      <c r="H483" s="148" t="s">
        <v>1726</v>
      </c>
      <c r="I483" s="148" t="s">
        <v>773</v>
      </c>
      <c r="J483" s="148" t="s">
        <v>773</v>
      </c>
      <c r="K483" s="148" t="s">
        <v>917</v>
      </c>
      <c r="L483" s="148" t="s">
        <v>773</v>
      </c>
      <c r="M483" s="148" t="s">
        <v>775</v>
      </c>
      <c r="N483" s="148" t="s">
        <v>773</v>
      </c>
      <c r="O483" s="148" t="s">
        <v>773</v>
      </c>
      <c r="P483" s="149">
        <v>38</v>
      </c>
      <c r="Q483" s="149"/>
      <c r="R483"/>
    </row>
    <row r="484" spans="1:18" hidden="1" x14ac:dyDescent="0.25">
      <c r="A484" s="148" t="s">
        <v>1715</v>
      </c>
      <c r="B484" s="148" t="s">
        <v>1716</v>
      </c>
      <c r="C484" s="148" t="s">
        <v>801</v>
      </c>
      <c r="D484" s="150" t="str">
        <f t="shared" si="7"/>
        <v>Thứ Tư</v>
      </c>
      <c r="E484" s="148" t="s">
        <v>769</v>
      </c>
      <c r="F484" s="148" t="s">
        <v>770</v>
      </c>
      <c r="G484" s="153" t="s">
        <v>1676</v>
      </c>
      <c r="H484" s="148" t="s">
        <v>1727</v>
      </c>
      <c r="I484" s="148" t="s">
        <v>773</v>
      </c>
      <c r="J484" s="148" t="s">
        <v>773</v>
      </c>
      <c r="K484" s="148" t="s">
        <v>1187</v>
      </c>
      <c r="L484" s="148" t="s">
        <v>773</v>
      </c>
      <c r="M484" s="148" t="s">
        <v>775</v>
      </c>
      <c r="N484" s="148" t="s">
        <v>773</v>
      </c>
      <c r="O484" s="148" t="s">
        <v>773</v>
      </c>
      <c r="P484" s="149">
        <v>58</v>
      </c>
      <c r="Q484" s="149"/>
      <c r="R484"/>
    </row>
    <row r="485" spans="1:18" hidden="1" x14ac:dyDescent="0.25">
      <c r="A485" s="148" t="s">
        <v>1715</v>
      </c>
      <c r="B485" s="148" t="s">
        <v>1716</v>
      </c>
      <c r="C485" s="148" t="s">
        <v>805</v>
      </c>
      <c r="D485" s="150" t="str">
        <f t="shared" si="7"/>
        <v>Thứ Năm</v>
      </c>
      <c r="E485" s="148" t="s">
        <v>769</v>
      </c>
      <c r="F485" s="148" t="s">
        <v>770</v>
      </c>
      <c r="G485" s="153" t="s">
        <v>1509</v>
      </c>
      <c r="H485" s="148" t="s">
        <v>1728</v>
      </c>
      <c r="I485" s="148" t="s">
        <v>773</v>
      </c>
      <c r="J485" s="148" t="s">
        <v>773</v>
      </c>
      <c r="K485" s="148" t="s">
        <v>1067</v>
      </c>
      <c r="L485" s="148" t="s">
        <v>773</v>
      </c>
      <c r="M485" s="148" t="s">
        <v>775</v>
      </c>
      <c r="N485" s="148" t="s">
        <v>773</v>
      </c>
      <c r="O485" s="148" t="s">
        <v>773</v>
      </c>
      <c r="P485" s="149">
        <v>41</v>
      </c>
      <c r="Q485" s="149"/>
      <c r="R485"/>
    </row>
    <row r="486" spans="1:18" hidden="1" x14ac:dyDescent="0.25">
      <c r="A486" s="148" t="s">
        <v>1715</v>
      </c>
      <c r="B486" s="148" t="s">
        <v>1716</v>
      </c>
      <c r="C486" s="148" t="s">
        <v>809</v>
      </c>
      <c r="D486" s="150" t="str">
        <f t="shared" si="7"/>
        <v>Thứ SáU</v>
      </c>
      <c r="E486" s="148" t="s">
        <v>769</v>
      </c>
      <c r="F486" s="148" t="s">
        <v>770</v>
      </c>
      <c r="G486" s="153" t="s">
        <v>1597</v>
      </c>
      <c r="H486" s="148" t="s">
        <v>1729</v>
      </c>
      <c r="I486" s="148" t="s">
        <v>773</v>
      </c>
      <c r="J486" s="148" t="s">
        <v>773</v>
      </c>
      <c r="K486" s="148" t="s">
        <v>790</v>
      </c>
      <c r="L486" s="148" t="s">
        <v>773</v>
      </c>
      <c r="M486" s="148" t="s">
        <v>775</v>
      </c>
      <c r="N486" s="148" t="s">
        <v>773</v>
      </c>
      <c r="O486" s="148" t="s">
        <v>773</v>
      </c>
      <c r="P486" s="149">
        <v>60</v>
      </c>
      <c r="Q486" s="149"/>
      <c r="R486"/>
    </row>
    <row r="487" spans="1:18" hidden="1" x14ac:dyDescent="0.25">
      <c r="A487" s="148" t="s">
        <v>1715</v>
      </c>
      <c r="B487" s="148" t="s">
        <v>1716</v>
      </c>
      <c r="C487" s="148" t="s">
        <v>813</v>
      </c>
      <c r="D487" s="150" t="str">
        <f t="shared" si="7"/>
        <v>Thứ BảY</v>
      </c>
      <c r="E487" s="148" t="s">
        <v>769</v>
      </c>
      <c r="F487" s="148" t="s">
        <v>770</v>
      </c>
      <c r="G487" s="153" t="s">
        <v>1730</v>
      </c>
      <c r="H487" s="148" t="s">
        <v>1777</v>
      </c>
      <c r="I487" s="148" t="s">
        <v>773</v>
      </c>
      <c r="J487" s="148" t="s">
        <v>773</v>
      </c>
      <c r="K487" s="148" t="s">
        <v>899</v>
      </c>
      <c r="L487" s="148" t="s">
        <v>775</v>
      </c>
      <c r="M487" s="148" t="s">
        <v>773</v>
      </c>
      <c r="N487" s="148" t="s">
        <v>773</v>
      </c>
      <c r="O487" s="148" t="s">
        <v>773</v>
      </c>
      <c r="P487" s="149">
        <v>0</v>
      </c>
      <c r="Q487" s="149"/>
      <c r="R487"/>
    </row>
    <row r="488" spans="1:18" hidden="1" x14ac:dyDescent="0.25">
      <c r="A488" s="148" t="s">
        <v>1715</v>
      </c>
      <c r="B488" s="148" t="s">
        <v>1716</v>
      </c>
      <c r="C488" s="148" t="s">
        <v>818</v>
      </c>
      <c r="D488" s="150" t="str">
        <f t="shared" si="7"/>
        <v>Chủ NhậT</v>
      </c>
      <c r="E488" s="148" t="s">
        <v>769</v>
      </c>
      <c r="F488" s="148" t="s">
        <v>1767</v>
      </c>
      <c r="G488" s="153" t="s">
        <v>776</v>
      </c>
      <c r="H488" s="148" t="s">
        <v>776</v>
      </c>
      <c r="I488" s="148" t="s">
        <v>773</v>
      </c>
      <c r="J488" s="148" t="s">
        <v>773</v>
      </c>
      <c r="K488" s="148" t="s">
        <v>773</v>
      </c>
      <c r="L488" s="148" t="s">
        <v>775</v>
      </c>
      <c r="M488" s="148" t="s">
        <v>773</v>
      </c>
      <c r="N488" s="148" t="s">
        <v>773</v>
      </c>
      <c r="O488" s="148" t="s">
        <v>773</v>
      </c>
      <c r="P488" s="149">
        <v>0</v>
      </c>
      <c r="Q488" s="149"/>
      <c r="R488"/>
    </row>
    <row r="489" spans="1:18" hidden="1" x14ac:dyDescent="0.25">
      <c r="A489" s="148" t="s">
        <v>1715</v>
      </c>
      <c r="B489" s="148" t="s">
        <v>1716</v>
      </c>
      <c r="C489" s="148" t="s">
        <v>819</v>
      </c>
      <c r="D489" s="150" t="str">
        <f t="shared" si="7"/>
        <v>Thứ Hai</v>
      </c>
      <c r="E489" s="148" t="s">
        <v>769</v>
      </c>
      <c r="F489" s="148" t="s">
        <v>770</v>
      </c>
      <c r="G489" s="153" t="s">
        <v>1731</v>
      </c>
      <c r="H489" s="148" t="s">
        <v>1732</v>
      </c>
      <c r="I489" s="148" t="s">
        <v>773</v>
      </c>
      <c r="J489" s="148" t="s">
        <v>773</v>
      </c>
      <c r="K489" s="148" t="s">
        <v>1167</v>
      </c>
      <c r="L489" s="148" t="s">
        <v>773</v>
      </c>
      <c r="M489" s="148" t="s">
        <v>775</v>
      </c>
      <c r="N489" s="148" t="s">
        <v>773</v>
      </c>
      <c r="O489" s="148" t="s">
        <v>773</v>
      </c>
      <c r="P489" s="149">
        <v>37</v>
      </c>
      <c r="Q489" s="149"/>
      <c r="R489"/>
    </row>
    <row r="490" spans="1:18" hidden="1" x14ac:dyDescent="0.25">
      <c r="A490" s="148" t="s">
        <v>1715</v>
      </c>
      <c r="B490" s="148" t="s">
        <v>1716</v>
      </c>
      <c r="C490" s="148" t="s">
        <v>823</v>
      </c>
      <c r="D490" s="150" t="str">
        <f t="shared" si="7"/>
        <v>Thứ Ba</v>
      </c>
      <c r="E490" s="148" t="s">
        <v>769</v>
      </c>
      <c r="F490" s="148" t="s">
        <v>770</v>
      </c>
      <c r="G490" s="153" t="s">
        <v>1733</v>
      </c>
      <c r="H490" s="148" t="s">
        <v>1734</v>
      </c>
      <c r="I490" s="148" t="s">
        <v>773</v>
      </c>
      <c r="J490" s="148" t="s">
        <v>773</v>
      </c>
      <c r="K490" s="148" t="s">
        <v>1007</v>
      </c>
      <c r="L490" s="148" t="s">
        <v>773</v>
      </c>
      <c r="M490" s="148" t="s">
        <v>775</v>
      </c>
      <c r="N490" s="148" t="s">
        <v>773</v>
      </c>
      <c r="O490" s="148" t="s">
        <v>773</v>
      </c>
      <c r="P490" s="149">
        <v>27</v>
      </c>
      <c r="Q490" s="149"/>
      <c r="R490"/>
    </row>
    <row r="491" spans="1:18" hidden="1" x14ac:dyDescent="0.25">
      <c r="A491" s="148" t="s">
        <v>1715</v>
      </c>
      <c r="B491" s="148" t="s">
        <v>1716</v>
      </c>
      <c r="C491" s="148" t="s">
        <v>827</v>
      </c>
      <c r="D491" s="150" t="str">
        <f t="shared" si="7"/>
        <v>Thứ Tư</v>
      </c>
      <c r="E491" s="148" t="s">
        <v>769</v>
      </c>
      <c r="F491" s="148" t="s">
        <v>770</v>
      </c>
      <c r="G491" s="153" t="s">
        <v>1735</v>
      </c>
      <c r="H491" s="148" t="s">
        <v>1736</v>
      </c>
      <c r="I491" s="148" t="s">
        <v>773</v>
      </c>
      <c r="J491" s="148" t="s">
        <v>773</v>
      </c>
      <c r="K491" s="148" t="s">
        <v>808</v>
      </c>
      <c r="L491" s="148" t="s">
        <v>773</v>
      </c>
      <c r="M491" s="148" t="s">
        <v>775</v>
      </c>
      <c r="N491" s="148" t="s">
        <v>773</v>
      </c>
      <c r="O491" s="148" t="s">
        <v>773</v>
      </c>
      <c r="P491" s="149">
        <v>48</v>
      </c>
      <c r="Q491" s="149"/>
      <c r="R491"/>
    </row>
    <row r="492" spans="1:18" hidden="1" x14ac:dyDescent="0.25">
      <c r="A492" s="148" t="s">
        <v>1715</v>
      </c>
      <c r="B492" s="148" t="s">
        <v>1716</v>
      </c>
      <c r="C492" s="148" t="s">
        <v>829</v>
      </c>
      <c r="D492" s="150" t="str">
        <f t="shared" si="7"/>
        <v>Thứ Năm</v>
      </c>
      <c r="E492" s="148" t="s">
        <v>769</v>
      </c>
      <c r="F492" s="148" t="s">
        <v>770</v>
      </c>
      <c r="G492" s="153" t="s">
        <v>1244</v>
      </c>
      <c r="H492" s="148" t="s">
        <v>1737</v>
      </c>
      <c r="I492" s="148" t="s">
        <v>773</v>
      </c>
      <c r="J492" s="148" t="s">
        <v>773</v>
      </c>
      <c r="K492" s="148" t="s">
        <v>953</v>
      </c>
      <c r="L492" s="148" t="s">
        <v>773</v>
      </c>
      <c r="M492" s="148" t="s">
        <v>775</v>
      </c>
      <c r="N492" s="148" t="s">
        <v>773</v>
      </c>
      <c r="O492" s="148" t="s">
        <v>773</v>
      </c>
      <c r="P492" s="149">
        <v>6</v>
      </c>
      <c r="Q492" s="149"/>
      <c r="R492"/>
    </row>
    <row r="493" spans="1:18" hidden="1" x14ac:dyDescent="0.25">
      <c r="A493" s="148" t="s">
        <v>1715</v>
      </c>
      <c r="B493" s="148" t="s">
        <v>1716</v>
      </c>
      <c r="C493" s="148" t="s">
        <v>833</v>
      </c>
      <c r="D493" s="150" t="str">
        <f t="shared" si="7"/>
        <v>Thứ SáU</v>
      </c>
      <c r="E493" s="148" t="s">
        <v>769</v>
      </c>
      <c r="F493" s="148" t="s">
        <v>770</v>
      </c>
      <c r="G493" s="153" t="s">
        <v>1738</v>
      </c>
      <c r="H493" s="148" t="s">
        <v>1739</v>
      </c>
      <c r="I493" s="148" t="s">
        <v>773</v>
      </c>
      <c r="J493" s="148" t="s">
        <v>773</v>
      </c>
      <c r="K493" s="148" t="s">
        <v>1235</v>
      </c>
      <c r="L493" s="148" t="s">
        <v>773</v>
      </c>
      <c r="M493" s="148" t="s">
        <v>775</v>
      </c>
      <c r="N493" s="148" t="s">
        <v>773</v>
      </c>
      <c r="O493" s="148" t="s">
        <v>773</v>
      </c>
      <c r="P493" s="149">
        <v>41</v>
      </c>
      <c r="Q493" s="149"/>
      <c r="R493"/>
    </row>
    <row r="494" spans="1:18" hidden="1" x14ac:dyDescent="0.25">
      <c r="A494" s="148" t="s">
        <v>1715</v>
      </c>
      <c r="B494" s="148" t="s">
        <v>1716</v>
      </c>
      <c r="C494" s="148" t="s">
        <v>837</v>
      </c>
      <c r="D494" s="150" t="str">
        <f t="shared" si="7"/>
        <v>Thứ BảY</v>
      </c>
      <c r="E494" s="148" t="s">
        <v>769</v>
      </c>
      <c r="F494" s="148" t="s">
        <v>770</v>
      </c>
      <c r="G494" s="153" t="s">
        <v>1740</v>
      </c>
      <c r="H494" s="148" t="s">
        <v>1741</v>
      </c>
      <c r="I494" s="148" t="s">
        <v>773</v>
      </c>
      <c r="J494" s="148" t="s">
        <v>773</v>
      </c>
      <c r="K494" s="148" t="s">
        <v>1669</v>
      </c>
      <c r="L494" s="148" t="s">
        <v>773</v>
      </c>
      <c r="M494" s="148" t="s">
        <v>775</v>
      </c>
      <c r="N494" s="148" t="s">
        <v>773</v>
      </c>
      <c r="O494" s="148" t="s">
        <v>773</v>
      </c>
      <c r="P494" s="149">
        <v>30</v>
      </c>
      <c r="Q494" s="149"/>
      <c r="R494"/>
    </row>
    <row r="495" spans="1:18" hidden="1" x14ac:dyDescent="0.25">
      <c r="A495" s="148" t="s">
        <v>1715</v>
      </c>
      <c r="B495" s="148" t="s">
        <v>1716</v>
      </c>
      <c r="C495" s="148" t="s">
        <v>841</v>
      </c>
      <c r="D495" s="150" t="str">
        <f t="shared" si="7"/>
        <v>Chủ NhậT</v>
      </c>
      <c r="E495" s="148" t="s">
        <v>769</v>
      </c>
      <c r="F495" s="148" t="s">
        <v>1767</v>
      </c>
      <c r="G495" s="153" t="s">
        <v>776</v>
      </c>
      <c r="H495" s="148" t="s">
        <v>776</v>
      </c>
      <c r="I495" s="148" t="s">
        <v>773</v>
      </c>
      <c r="J495" s="148" t="s">
        <v>773</v>
      </c>
      <c r="K495" s="148" t="s">
        <v>773</v>
      </c>
      <c r="L495" s="148" t="s">
        <v>775</v>
      </c>
      <c r="M495" s="148" t="s">
        <v>773</v>
      </c>
      <c r="N495" s="148" t="s">
        <v>773</v>
      </c>
      <c r="O495" s="148" t="s">
        <v>773</v>
      </c>
      <c r="P495" s="149">
        <v>0</v>
      </c>
      <c r="Q495" s="149"/>
      <c r="R495"/>
    </row>
    <row r="496" spans="1:18" hidden="1" x14ac:dyDescent="0.25">
      <c r="A496" s="148" t="s">
        <v>1715</v>
      </c>
      <c r="B496" s="148" t="s">
        <v>1716</v>
      </c>
      <c r="C496" s="148" t="s">
        <v>842</v>
      </c>
      <c r="D496" s="150" t="str">
        <f t="shared" si="7"/>
        <v>Thứ Hai</v>
      </c>
      <c r="E496" s="148" t="s">
        <v>769</v>
      </c>
      <c r="F496" s="148" t="s">
        <v>770</v>
      </c>
      <c r="G496" s="153" t="s">
        <v>1742</v>
      </c>
      <c r="H496" s="148" t="s">
        <v>1657</v>
      </c>
      <c r="I496" s="148" t="s">
        <v>773</v>
      </c>
      <c r="J496" s="148" t="s">
        <v>773</v>
      </c>
      <c r="K496" s="148" t="s">
        <v>881</v>
      </c>
      <c r="L496" s="148" t="s">
        <v>773</v>
      </c>
      <c r="M496" s="148" t="s">
        <v>775</v>
      </c>
      <c r="N496" s="148" t="s">
        <v>773</v>
      </c>
      <c r="O496" s="148" t="s">
        <v>773</v>
      </c>
      <c r="P496" s="149">
        <v>47</v>
      </c>
      <c r="Q496" s="149"/>
      <c r="R496"/>
    </row>
    <row r="497" spans="1:18" hidden="1" x14ac:dyDescent="0.25">
      <c r="A497" s="148" t="s">
        <v>1715</v>
      </c>
      <c r="B497" s="148" t="s">
        <v>1716</v>
      </c>
      <c r="C497" s="148" t="s">
        <v>845</v>
      </c>
      <c r="D497" s="150" t="str">
        <f t="shared" si="7"/>
        <v>Thứ Ba</v>
      </c>
      <c r="E497" s="148" t="s">
        <v>769</v>
      </c>
      <c r="F497" s="148" t="s">
        <v>770</v>
      </c>
      <c r="G497" s="153" t="s">
        <v>1743</v>
      </c>
      <c r="H497" s="148" t="s">
        <v>1744</v>
      </c>
      <c r="I497" s="148" t="s">
        <v>773</v>
      </c>
      <c r="J497" s="148" t="s">
        <v>773</v>
      </c>
      <c r="K497" s="148" t="s">
        <v>994</v>
      </c>
      <c r="L497" s="148" t="s">
        <v>773</v>
      </c>
      <c r="M497" s="148" t="s">
        <v>775</v>
      </c>
      <c r="N497" s="148" t="s">
        <v>773</v>
      </c>
      <c r="O497" s="148" t="s">
        <v>773</v>
      </c>
      <c r="P497" s="149">
        <v>32</v>
      </c>
      <c r="Q497" s="149"/>
      <c r="R497"/>
    </row>
    <row r="498" spans="1:18" hidden="1" x14ac:dyDescent="0.25">
      <c r="A498" s="148" t="s">
        <v>1715</v>
      </c>
      <c r="B498" s="148" t="s">
        <v>1716</v>
      </c>
      <c r="C498" s="148" t="s">
        <v>849</v>
      </c>
      <c r="D498" s="150" t="str">
        <f t="shared" si="7"/>
        <v>Thứ Tư</v>
      </c>
      <c r="E498" s="148" t="s">
        <v>769</v>
      </c>
      <c r="F498" s="148" t="s">
        <v>770</v>
      </c>
      <c r="G498" s="153" t="s">
        <v>1745</v>
      </c>
      <c r="H498" s="148" t="s">
        <v>1746</v>
      </c>
      <c r="I498" s="148" t="s">
        <v>773</v>
      </c>
      <c r="J498" s="148" t="s">
        <v>773</v>
      </c>
      <c r="K498" s="148" t="s">
        <v>1092</v>
      </c>
      <c r="L498" s="148" t="s">
        <v>773</v>
      </c>
      <c r="M498" s="148" t="s">
        <v>775</v>
      </c>
      <c r="N498" s="148" t="s">
        <v>773</v>
      </c>
      <c r="O498" s="148" t="s">
        <v>773</v>
      </c>
      <c r="P498" s="149">
        <v>37</v>
      </c>
      <c r="Q498" s="149"/>
      <c r="R498"/>
    </row>
    <row r="499" spans="1:18" hidden="1" x14ac:dyDescent="0.25">
      <c r="A499" s="148" t="s">
        <v>1715</v>
      </c>
      <c r="B499" s="148" t="s">
        <v>1716</v>
      </c>
      <c r="C499" s="148" t="s">
        <v>853</v>
      </c>
      <c r="D499" s="150" t="str">
        <f t="shared" si="7"/>
        <v>Thứ Năm</v>
      </c>
      <c r="E499" s="148" t="s">
        <v>769</v>
      </c>
      <c r="F499" s="148" t="s">
        <v>770</v>
      </c>
      <c r="G499" s="153" t="s">
        <v>1412</v>
      </c>
      <c r="H499" s="148" t="s">
        <v>1747</v>
      </c>
      <c r="I499" s="148" t="s">
        <v>773</v>
      </c>
      <c r="J499" s="148" t="s">
        <v>773</v>
      </c>
      <c r="K499" s="148" t="s">
        <v>896</v>
      </c>
      <c r="L499" s="148" t="s">
        <v>773</v>
      </c>
      <c r="M499" s="148" t="s">
        <v>775</v>
      </c>
      <c r="N499" s="148" t="s">
        <v>773</v>
      </c>
      <c r="O499" s="148" t="s">
        <v>773</v>
      </c>
      <c r="P499" s="149">
        <v>11</v>
      </c>
      <c r="Q499" s="149"/>
      <c r="R499"/>
    </row>
    <row r="500" spans="1:18" hidden="1" x14ac:dyDescent="0.25">
      <c r="A500" s="148" t="s">
        <v>1715</v>
      </c>
      <c r="B500" s="148" t="s">
        <v>1716</v>
      </c>
      <c r="C500" s="148" t="s">
        <v>858</v>
      </c>
      <c r="D500" s="150" t="str">
        <f t="shared" si="7"/>
        <v>Thứ SáU</v>
      </c>
      <c r="E500" s="148" t="s">
        <v>769</v>
      </c>
      <c r="F500" s="148" t="s">
        <v>770</v>
      </c>
      <c r="G500" s="153" t="s">
        <v>1348</v>
      </c>
      <c r="H500" s="148" t="s">
        <v>1748</v>
      </c>
      <c r="I500" s="148" t="s">
        <v>773</v>
      </c>
      <c r="J500" s="148" t="s">
        <v>773</v>
      </c>
      <c r="K500" s="148" t="s">
        <v>1120</v>
      </c>
      <c r="L500" s="148" t="s">
        <v>773</v>
      </c>
      <c r="M500" s="148" t="s">
        <v>775</v>
      </c>
      <c r="N500" s="148" t="s">
        <v>773</v>
      </c>
      <c r="O500" s="148" t="s">
        <v>773</v>
      </c>
      <c r="P500" s="149">
        <v>24</v>
      </c>
      <c r="Q500" s="149"/>
      <c r="R500"/>
    </row>
    <row r="501" spans="1:18" hidden="1" x14ac:dyDescent="0.25">
      <c r="A501" s="148" t="s">
        <v>1715</v>
      </c>
      <c r="B501" s="148" t="s">
        <v>1716</v>
      </c>
      <c r="C501" s="148" t="s">
        <v>862</v>
      </c>
      <c r="D501" s="150" t="str">
        <f t="shared" si="7"/>
        <v>Thứ BảY</v>
      </c>
      <c r="E501" s="148" t="s">
        <v>769</v>
      </c>
      <c r="F501" s="148" t="s">
        <v>770</v>
      </c>
      <c r="G501" s="153" t="s">
        <v>1749</v>
      </c>
      <c r="H501" s="148" t="s">
        <v>1750</v>
      </c>
      <c r="I501" s="148" t="s">
        <v>773</v>
      </c>
      <c r="J501" s="148" t="s">
        <v>773</v>
      </c>
      <c r="K501" s="148" t="s">
        <v>914</v>
      </c>
      <c r="L501" s="148" t="s">
        <v>773</v>
      </c>
      <c r="M501" s="148" t="s">
        <v>775</v>
      </c>
      <c r="N501" s="148" t="s">
        <v>773</v>
      </c>
      <c r="O501" s="148" t="s">
        <v>773</v>
      </c>
      <c r="P501" s="149">
        <v>2</v>
      </c>
      <c r="Q501" s="149"/>
      <c r="R501"/>
    </row>
    <row r="502" spans="1:18" hidden="1" x14ac:dyDescent="0.25">
      <c r="A502" s="148" t="s">
        <v>1715</v>
      </c>
      <c r="B502" s="148" t="s">
        <v>1716</v>
      </c>
      <c r="C502" s="148" t="s">
        <v>866</v>
      </c>
      <c r="D502" s="150" t="str">
        <f t="shared" si="7"/>
        <v>Chủ NhậT</v>
      </c>
      <c r="E502" s="148" t="s">
        <v>769</v>
      </c>
      <c r="F502" s="148" t="s">
        <v>1767</v>
      </c>
      <c r="G502" s="153" t="s">
        <v>776</v>
      </c>
      <c r="H502" s="148" t="s">
        <v>776</v>
      </c>
      <c r="I502" s="148" t="s">
        <v>773</v>
      </c>
      <c r="J502" s="148" t="s">
        <v>773</v>
      </c>
      <c r="K502" s="148" t="s">
        <v>773</v>
      </c>
      <c r="L502" s="148" t="s">
        <v>775</v>
      </c>
      <c r="M502" s="148" t="s">
        <v>773</v>
      </c>
      <c r="N502" s="148" t="s">
        <v>773</v>
      </c>
      <c r="O502" s="148" t="s">
        <v>773</v>
      </c>
      <c r="P502" s="149">
        <v>0</v>
      </c>
      <c r="Q502" s="149"/>
      <c r="R502"/>
    </row>
    <row r="503" spans="1:18" hidden="1" x14ac:dyDescent="0.25">
      <c r="A503" s="148" t="s">
        <v>1715</v>
      </c>
      <c r="B503" s="148" t="s">
        <v>1716</v>
      </c>
      <c r="C503" s="148" t="s">
        <v>867</v>
      </c>
      <c r="D503" s="150" t="str">
        <f t="shared" si="7"/>
        <v>Thứ Hai</v>
      </c>
      <c r="E503" s="148" t="s">
        <v>769</v>
      </c>
      <c r="F503" s="148" t="s">
        <v>770</v>
      </c>
      <c r="G503" s="153" t="s">
        <v>1597</v>
      </c>
      <c r="H503" s="148" t="s">
        <v>1751</v>
      </c>
      <c r="I503" s="148" t="s">
        <v>773</v>
      </c>
      <c r="J503" s="148" t="s">
        <v>773</v>
      </c>
      <c r="K503" s="148" t="s">
        <v>1207</v>
      </c>
      <c r="L503" s="148" t="s">
        <v>773</v>
      </c>
      <c r="M503" s="148" t="s">
        <v>775</v>
      </c>
      <c r="N503" s="148" t="s">
        <v>773</v>
      </c>
      <c r="O503" s="148" t="s">
        <v>773</v>
      </c>
      <c r="P503" s="149">
        <v>36</v>
      </c>
      <c r="Q503" s="149"/>
      <c r="R503"/>
    </row>
    <row r="504" spans="1:18" hidden="1" x14ac:dyDescent="0.25">
      <c r="A504" s="148" t="s">
        <v>1715</v>
      </c>
      <c r="B504" s="148" t="s">
        <v>1716</v>
      </c>
      <c r="C504" s="148" t="s">
        <v>870</v>
      </c>
      <c r="D504" s="150" t="str">
        <f t="shared" si="7"/>
        <v>Thứ Ba</v>
      </c>
      <c r="E504" s="148" t="s">
        <v>769</v>
      </c>
      <c r="F504" s="148" t="s">
        <v>770</v>
      </c>
      <c r="G504" s="153" t="s">
        <v>969</v>
      </c>
      <c r="H504" s="148" t="s">
        <v>1607</v>
      </c>
      <c r="I504" s="148" t="s">
        <v>773</v>
      </c>
      <c r="J504" s="148" t="s">
        <v>773</v>
      </c>
      <c r="K504" s="148" t="s">
        <v>1067</v>
      </c>
      <c r="L504" s="148" t="s">
        <v>773</v>
      </c>
      <c r="M504" s="148" t="s">
        <v>775</v>
      </c>
      <c r="N504" s="148" t="s">
        <v>773</v>
      </c>
      <c r="O504" s="148" t="s">
        <v>773</v>
      </c>
      <c r="P504" s="149">
        <v>45</v>
      </c>
      <c r="Q504" s="149"/>
      <c r="R504"/>
    </row>
    <row r="505" spans="1:18" hidden="1" x14ac:dyDescent="0.25">
      <c r="A505" s="148" t="s">
        <v>1715</v>
      </c>
      <c r="B505" s="148" t="s">
        <v>1716</v>
      </c>
      <c r="C505" s="148" t="s">
        <v>874</v>
      </c>
      <c r="D505" s="150" t="str">
        <f t="shared" si="7"/>
        <v>Thứ Tư</v>
      </c>
      <c r="E505" s="148" t="s">
        <v>769</v>
      </c>
      <c r="F505" s="148" t="s">
        <v>770</v>
      </c>
      <c r="G505" s="153" t="s">
        <v>1752</v>
      </c>
      <c r="H505" s="148" t="s">
        <v>1753</v>
      </c>
      <c r="I505" s="148" t="s">
        <v>773</v>
      </c>
      <c r="J505" s="148" t="s">
        <v>773</v>
      </c>
      <c r="K505" s="148" t="s">
        <v>1072</v>
      </c>
      <c r="L505" s="148" t="s">
        <v>773</v>
      </c>
      <c r="M505" s="148" t="s">
        <v>775</v>
      </c>
      <c r="N505" s="148" t="s">
        <v>773</v>
      </c>
      <c r="O505" s="148" t="s">
        <v>773</v>
      </c>
      <c r="P505" s="149">
        <v>23</v>
      </c>
      <c r="Q505" s="149"/>
      <c r="R505"/>
    </row>
    <row r="506" spans="1:18" hidden="1" x14ac:dyDescent="0.25">
      <c r="A506" s="148" t="s">
        <v>1715</v>
      </c>
      <c r="B506" s="148" t="s">
        <v>1716</v>
      </c>
      <c r="C506" s="148" t="s">
        <v>878</v>
      </c>
      <c r="D506" s="150" t="str">
        <f t="shared" si="7"/>
        <v>Thứ Năm</v>
      </c>
      <c r="E506" s="148" t="s">
        <v>769</v>
      </c>
      <c r="F506" s="148" t="s">
        <v>770</v>
      </c>
      <c r="G506" s="153" t="s">
        <v>1754</v>
      </c>
      <c r="H506" s="148" t="s">
        <v>1755</v>
      </c>
      <c r="I506" s="148" t="s">
        <v>773</v>
      </c>
      <c r="J506" s="148" t="s">
        <v>773</v>
      </c>
      <c r="K506" s="148" t="s">
        <v>1092</v>
      </c>
      <c r="L506" s="148" t="s">
        <v>773</v>
      </c>
      <c r="M506" s="148" t="s">
        <v>775</v>
      </c>
      <c r="N506" s="148" t="s">
        <v>773</v>
      </c>
      <c r="O506" s="148" t="s">
        <v>773</v>
      </c>
      <c r="P506" s="149">
        <v>37</v>
      </c>
      <c r="Q506" s="149"/>
      <c r="R506"/>
    </row>
    <row r="507" spans="1:18" hidden="1" x14ac:dyDescent="0.25">
      <c r="A507" s="148" t="s">
        <v>964</v>
      </c>
      <c r="B507" s="148" t="s">
        <v>965</v>
      </c>
      <c r="C507" s="148" t="s">
        <v>768</v>
      </c>
      <c r="D507" s="150" t="str">
        <f t="shared" si="7"/>
        <v>Thứ ba</v>
      </c>
      <c r="E507" s="148" t="s">
        <v>769</v>
      </c>
      <c r="F507" s="148" t="s">
        <v>770</v>
      </c>
      <c r="G507" s="153" t="s">
        <v>966</v>
      </c>
      <c r="H507" s="148" t="s">
        <v>967</v>
      </c>
      <c r="I507" s="148" t="s">
        <v>773</v>
      </c>
      <c r="J507" s="148" t="s">
        <v>773</v>
      </c>
      <c r="K507" s="148" t="s">
        <v>968</v>
      </c>
      <c r="L507" s="148" t="s">
        <v>773</v>
      </c>
      <c r="M507" s="148" t="s">
        <v>775</v>
      </c>
      <c r="N507" s="148" t="s">
        <v>773</v>
      </c>
      <c r="O507" s="148" t="s">
        <v>773</v>
      </c>
      <c r="P507" s="149">
        <v>4</v>
      </c>
      <c r="Q507" s="149"/>
      <c r="R507"/>
    </row>
    <row r="508" spans="1:18" hidden="1" x14ac:dyDescent="0.25">
      <c r="A508" s="148" t="s">
        <v>964</v>
      </c>
      <c r="B508" s="148" t="s">
        <v>965</v>
      </c>
      <c r="C508" s="148" t="s">
        <v>777</v>
      </c>
      <c r="D508" s="150" t="str">
        <f t="shared" si="7"/>
        <v>Thứ Tư</v>
      </c>
      <c r="E508" s="148" t="s">
        <v>769</v>
      </c>
      <c r="F508" s="148" t="s">
        <v>770</v>
      </c>
      <c r="G508" s="153" t="s">
        <v>969</v>
      </c>
      <c r="H508" s="148" t="s">
        <v>970</v>
      </c>
      <c r="I508" s="148" t="s">
        <v>773</v>
      </c>
      <c r="J508" s="148" t="s">
        <v>773</v>
      </c>
      <c r="K508" s="148" t="s">
        <v>971</v>
      </c>
      <c r="L508" s="148" t="s">
        <v>773</v>
      </c>
      <c r="M508" s="148" t="s">
        <v>775</v>
      </c>
      <c r="N508" s="148" t="s">
        <v>773</v>
      </c>
      <c r="O508" s="148" t="s">
        <v>773</v>
      </c>
      <c r="P508" s="149">
        <v>32</v>
      </c>
      <c r="Q508" s="149"/>
      <c r="R508"/>
    </row>
    <row r="509" spans="1:18" hidden="1" x14ac:dyDescent="0.25">
      <c r="A509" s="148" t="s">
        <v>964</v>
      </c>
      <c r="B509" s="148" t="s">
        <v>965</v>
      </c>
      <c r="C509" s="148" t="s">
        <v>782</v>
      </c>
      <c r="D509" s="150" t="str">
        <f t="shared" si="7"/>
        <v>Thứ Năm</v>
      </c>
      <c r="E509" s="148" t="s">
        <v>769</v>
      </c>
      <c r="F509" s="148" t="s">
        <v>770</v>
      </c>
      <c r="G509" s="153" t="s">
        <v>972</v>
      </c>
      <c r="H509" s="148" t="s">
        <v>973</v>
      </c>
      <c r="I509" s="148" t="s">
        <v>773</v>
      </c>
      <c r="J509" s="148" t="s">
        <v>773</v>
      </c>
      <c r="K509" s="148" t="s">
        <v>800</v>
      </c>
      <c r="L509" s="148" t="s">
        <v>773</v>
      </c>
      <c r="M509" s="148" t="s">
        <v>775</v>
      </c>
      <c r="N509" s="148" t="s">
        <v>773</v>
      </c>
      <c r="O509" s="148" t="s">
        <v>773</v>
      </c>
      <c r="P509" s="149">
        <v>36</v>
      </c>
      <c r="Q509" s="149"/>
      <c r="R509"/>
    </row>
    <row r="510" spans="1:18" hidden="1" x14ac:dyDescent="0.25">
      <c r="A510" s="148" t="s">
        <v>964</v>
      </c>
      <c r="B510" s="148" t="s">
        <v>965</v>
      </c>
      <c r="C510" s="148" t="s">
        <v>787</v>
      </c>
      <c r="D510" s="150" t="str">
        <f t="shared" si="7"/>
        <v>Thứ SáU</v>
      </c>
      <c r="E510" s="148" t="s">
        <v>769</v>
      </c>
      <c r="F510" s="148" t="s">
        <v>770</v>
      </c>
      <c r="G510" s="153" t="s">
        <v>974</v>
      </c>
      <c r="H510" s="148" t="s">
        <v>975</v>
      </c>
      <c r="I510" s="148" t="s">
        <v>773</v>
      </c>
      <c r="J510" s="148" t="s">
        <v>773</v>
      </c>
      <c r="K510" s="148" t="s">
        <v>976</v>
      </c>
      <c r="L510" s="148" t="s">
        <v>773</v>
      </c>
      <c r="M510" s="148" t="s">
        <v>775</v>
      </c>
      <c r="N510" s="148" t="s">
        <v>773</v>
      </c>
      <c r="O510" s="148" t="s">
        <v>773</v>
      </c>
      <c r="P510" s="149">
        <v>54</v>
      </c>
      <c r="Q510" s="149"/>
      <c r="R510"/>
    </row>
    <row r="511" spans="1:18" hidden="1" x14ac:dyDescent="0.25">
      <c r="A511" s="148" t="s">
        <v>964</v>
      </c>
      <c r="B511" s="148" t="s">
        <v>965</v>
      </c>
      <c r="C511" s="148" t="s">
        <v>791</v>
      </c>
      <c r="D511" s="150" t="str">
        <f t="shared" si="7"/>
        <v>Thứ BảY</v>
      </c>
      <c r="E511" s="148" t="s">
        <v>769</v>
      </c>
      <c r="F511" s="148" t="s">
        <v>770</v>
      </c>
      <c r="G511" s="153" t="s">
        <v>977</v>
      </c>
      <c r="H511" s="148" t="s">
        <v>978</v>
      </c>
      <c r="I511" s="148" t="s">
        <v>773</v>
      </c>
      <c r="J511" s="148" t="s">
        <v>773</v>
      </c>
      <c r="K511" s="148" t="s">
        <v>887</v>
      </c>
      <c r="L511" s="148" t="s">
        <v>773</v>
      </c>
      <c r="M511" s="148" t="s">
        <v>775</v>
      </c>
      <c r="N511" s="148" t="s">
        <v>773</v>
      </c>
      <c r="O511" s="148" t="s">
        <v>773</v>
      </c>
      <c r="P511" s="149">
        <v>4</v>
      </c>
      <c r="Q511" s="149"/>
      <c r="R511"/>
    </row>
    <row r="512" spans="1:18" hidden="1" x14ac:dyDescent="0.25">
      <c r="A512" s="148" t="s">
        <v>964</v>
      </c>
      <c r="B512" s="148" t="s">
        <v>965</v>
      </c>
      <c r="C512" s="148" t="s">
        <v>792</v>
      </c>
      <c r="D512" s="150" t="str">
        <f t="shared" si="7"/>
        <v>Chủ NhậT</v>
      </c>
      <c r="E512" s="148" t="s">
        <v>769</v>
      </c>
      <c r="F512" s="148" t="s">
        <v>1767</v>
      </c>
      <c r="G512" s="153" t="s">
        <v>776</v>
      </c>
      <c r="H512" s="148" t="s">
        <v>776</v>
      </c>
      <c r="I512" s="148" t="s">
        <v>773</v>
      </c>
      <c r="J512" s="148" t="s">
        <v>773</v>
      </c>
      <c r="K512" s="148" t="s">
        <v>773</v>
      </c>
      <c r="L512" s="148" t="s">
        <v>775</v>
      </c>
      <c r="M512" s="148" t="s">
        <v>773</v>
      </c>
      <c r="N512" s="148" t="s">
        <v>773</v>
      </c>
      <c r="O512" s="148" t="s">
        <v>773</v>
      </c>
      <c r="P512" s="149">
        <v>0</v>
      </c>
      <c r="Q512" s="149"/>
      <c r="R512"/>
    </row>
    <row r="513" spans="1:18" hidden="1" x14ac:dyDescent="0.25">
      <c r="A513" s="148" t="s">
        <v>964</v>
      </c>
      <c r="B513" s="148" t="s">
        <v>965</v>
      </c>
      <c r="C513" s="148" t="s">
        <v>793</v>
      </c>
      <c r="D513" s="150" t="str">
        <f t="shared" si="7"/>
        <v>Thứ Hai</v>
      </c>
      <c r="E513" s="148" t="s">
        <v>769</v>
      </c>
      <c r="F513" s="148" t="s">
        <v>770</v>
      </c>
      <c r="G513" s="153" t="s">
        <v>979</v>
      </c>
      <c r="H513" s="148" t="s">
        <v>980</v>
      </c>
      <c r="I513" s="148" t="s">
        <v>773</v>
      </c>
      <c r="J513" s="148" t="s">
        <v>773</v>
      </c>
      <c r="K513" s="148" t="s">
        <v>881</v>
      </c>
      <c r="L513" s="148" t="s">
        <v>773</v>
      </c>
      <c r="M513" s="148" t="s">
        <v>775</v>
      </c>
      <c r="N513" s="148" t="s">
        <v>773</v>
      </c>
      <c r="O513" s="148" t="s">
        <v>773</v>
      </c>
      <c r="P513" s="149">
        <v>40</v>
      </c>
      <c r="Q513" s="149"/>
      <c r="R513"/>
    </row>
    <row r="514" spans="1:18" hidden="1" x14ac:dyDescent="0.25">
      <c r="A514" s="148" t="s">
        <v>964</v>
      </c>
      <c r="B514" s="148" t="s">
        <v>965</v>
      </c>
      <c r="C514" s="148" t="s">
        <v>797</v>
      </c>
      <c r="D514" s="150" t="str">
        <f t="shared" si="7"/>
        <v>Thứ Ba</v>
      </c>
      <c r="E514" s="148" t="s">
        <v>769</v>
      </c>
      <c r="F514" s="148" t="s">
        <v>770</v>
      </c>
      <c r="G514" s="153" t="s">
        <v>981</v>
      </c>
      <c r="H514" s="148" t="s">
        <v>982</v>
      </c>
      <c r="I514" s="148" t="s">
        <v>773</v>
      </c>
      <c r="J514" s="148" t="s">
        <v>773</v>
      </c>
      <c r="K514" s="148" t="s">
        <v>983</v>
      </c>
      <c r="L514" s="148" t="s">
        <v>773</v>
      </c>
      <c r="M514" s="148" t="s">
        <v>775</v>
      </c>
      <c r="N514" s="148" t="s">
        <v>773</v>
      </c>
      <c r="O514" s="148" t="s">
        <v>773</v>
      </c>
      <c r="P514" s="149">
        <v>1</v>
      </c>
      <c r="Q514" s="149"/>
      <c r="R514"/>
    </row>
    <row r="515" spans="1:18" hidden="1" x14ac:dyDescent="0.25">
      <c r="A515" s="148" t="s">
        <v>964</v>
      </c>
      <c r="B515" s="148" t="s">
        <v>965</v>
      </c>
      <c r="C515" s="148" t="s">
        <v>801</v>
      </c>
      <c r="D515" s="150" t="str">
        <f t="shared" si="7"/>
        <v>Thứ Tư</v>
      </c>
      <c r="E515" s="148" t="s">
        <v>769</v>
      </c>
      <c r="F515" s="148" t="s">
        <v>770</v>
      </c>
      <c r="G515" s="153" t="s">
        <v>984</v>
      </c>
      <c r="H515" s="148" t="s">
        <v>985</v>
      </c>
      <c r="I515" s="148" t="s">
        <v>773</v>
      </c>
      <c r="J515" s="148" t="s">
        <v>773</v>
      </c>
      <c r="K515" s="148" t="s">
        <v>896</v>
      </c>
      <c r="L515" s="148" t="s">
        <v>773</v>
      </c>
      <c r="M515" s="148" t="s">
        <v>775</v>
      </c>
      <c r="N515" s="148" t="s">
        <v>773</v>
      </c>
      <c r="O515" s="148" t="s">
        <v>773</v>
      </c>
      <c r="P515" s="149">
        <v>0</v>
      </c>
      <c r="Q515" s="149"/>
      <c r="R515"/>
    </row>
    <row r="516" spans="1:18" hidden="1" x14ac:dyDescent="0.25">
      <c r="A516" s="148" t="s">
        <v>964</v>
      </c>
      <c r="B516" s="148" t="s">
        <v>965</v>
      </c>
      <c r="C516" s="148" t="s">
        <v>805</v>
      </c>
      <c r="D516" s="150" t="str">
        <f t="shared" si="7"/>
        <v>Thứ Năm</v>
      </c>
      <c r="E516" s="148" t="s">
        <v>769</v>
      </c>
      <c r="F516" s="148" t="s">
        <v>770</v>
      </c>
      <c r="G516" s="153" t="s">
        <v>986</v>
      </c>
      <c r="H516" s="148" t="s">
        <v>987</v>
      </c>
      <c r="I516" s="148" t="s">
        <v>773</v>
      </c>
      <c r="J516" s="148" t="s">
        <v>773</v>
      </c>
      <c r="K516" s="148" t="s">
        <v>988</v>
      </c>
      <c r="L516" s="148" t="s">
        <v>773</v>
      </c>
      <c r="M516" s="148" t="s">
        <v>775</v>
      </c>
      <c r="N516" s="148" t="s">
        <v>773</v>
      </c>
      <c r="O516" s="148" t="s">
        <v>773</v>
      </c>
      <c r="P516" s="149">
        <v>7</v>
      </c>
      <c r="Q516" s="149"/>
      <c r="R516"/>
    </row>
    <row r="517" spans="1:18" hidden="1" x14ac:dyDescent="0.25">
      <c r="A517" s="148" t="s">
        <v>964</v>
      </c>
      <c r="B517" s="148" t="s">
        <v>965</v>
      </c>
      <c r="C517" s="148" t="s">
        <v>809</v>
      </c>
      <c r="D517" s="150" t="str">
        <f t="shared" si="7"/>
        <v>Thứ SáU</v>
      </c>
      <c r="E517" s="148" t="s">
        <v>769</v>
      </c>
      <c r="F517" s="148" t="s">
        <v>770</v>
      </c>
      <c r="G517" s="153" t="s">
        <v>989</v>
      </c>
      <c r="H517" s="148" t="s">
        <v>990</v>
      </c>
      <c r="I517" s="148" t="s">
        <v>773</v>
      </c>
      <c r="J517" s="148" t="s">
        <v>773</v>
      </c>
      <c r="K517" s="148" t="s">
        <v>991</v>
      </c>
      <c r="L517" s="148" t="s">
        <v>773</v>
      </c>
      <c r="M517" s="148" t="s">
        <v>775</v>
      </c>
      <c r="N517" s="148" t="s">
        <v>773</v>
      </c>
      <c r="O517" s="148" t="s">
        <v>773</v>
      </c>
      <c r="P517" s="149">
        <v>16</v>
      </c>
      <c r="Q517" s="149"/>
      <c r="R517"/>
    </row>
    <row r="518" spans="1:18" hidden="1" x14ac:dyDescent="0.25">
      <c r="A518" s="148" t="s">
        <v>964</v>
      </c>
      <c r="B518" s="148" t="s">
        <v>965</v>
      </c>
      <c r="C518" s="148" t="s">
        <v>813</v>
      </c>
      <c r="D518" s="150" t="str">
        <f t="shared" si="7"/>
        <v>Thứ BảY</v>
      </c>
      <c r="E518" s="148" t="s">
        <v>769</v>
      </c>
      <c r="F518" s="148" t="s">
        <v>770</v>
      </c>
      <c r="G518" s="153" t="s">
        <v>992</v>
      </c>
      <c r="H518" s="148" t="s">
        <v>993</v>
      </c>
      <c r="I518" s="148" t="s">
        <v>773</v>
      </c>
      <c r="J518" s="148" t="s">
        <v>773</v>
      </c>
      <c r="K518" s="148" t="s">
        <v>994</v>
      </c>
      <c r="L518" s="148" t="s">
        <v>773</v>
      </c>
      <c r="M518" s="148" t="s">
        <v>775</v>
      </c>
      <c r="N518" s="148" t="s">
        <v>773</v>
      </c>
      <c r="O518" s="148" t="s">
        <v>773</v>
      </c>
      <c r="P518" s="149">
        <v>30</v>
      </c>
      <c r="Q518" s="149"/>
      <c r="R518"/>
    </row>
    <row r="519" spans="1:18" hidden="1" x14ac:dyDescent="0.25">
      <c r="A519" s="148" t="s">
        <v>964</v>
      </c>
      <c r="B519" s="148" t="s">
        <v>965</v>
      </c>
      <c r="C519" s="148" t="s">
        <v>818</v>
      </c>
      <c r="D519" s="150" t="str">
        <f t="shared" si="7"/>
        <v>Chủ NhậT</v>
      </c>
      <c r="E519" s="148" t="s">
        <v>769</v>
      </c>
      <c r="F519" s="148" t="s">
        <v>1767</v>
      </c>
      <c r="G519" s="153" t="s">
        <v>776</v>
      </c>
      <c r="H519" s="148" t="s">
        <v>776</v>
      </c>
      <c r="I519" s="148" t="s">
        <v>773</v>
      </c>
      <c r="J519" s="148" t="s">
        <v>773</v>
      </c>
      <c r="K519" s="148" t="s">
        <v>773</v>
      </c>
      <c r="L519" s="148" t="s">
        <v>775</v>
      </c>
      <c r="M519" s="148" t="s">
        <v>773</v>
      </c>
      <c r="N519" s="148" t="s">
        <v>773</v>
      </c>
      <c r="O519" s="148" t="s">
        <v>773</v>
      </c>
      <c r="P519" s="149">
        <v>0</v>
      </c>
      <c r="Q519" s="149"/>
      <c r="R519"/>
    </row>
    <row r="520" spans="1:18" hidden="1" x14ac:dyDescent="0.25">
      <c r="A520" s="153" t="s">
        <v>964</v>
      </c>
      <c r="B520" s="153" t="s">
        <v>965</v>
      </c>
      <c r="C520" s="153" t="s">
        <v>819</v>
      </c>
      <c r="D520" s="154" t="str">
        <f t="shared" si="7"/>
        <v>Thứ Hai</v>
      </c>
      <c r="E520" s="153" t="s">
        <v>769</v>
      </c>
      <c r="F520" s="153" t="s">
        <v>1795</v>
      </c>
      <c r="G520" s="153" t="s">
        <v>776</v>
      </c>
      <c r="H520" s="153" t="s">
        <v>995</v>
      </c>
      <c r="I520" s="153" t="s">
        <v>773</v>
      </c>
      <c r="J520" s="153" t="s">
        <v>773</v>
      </c>
      <c r="K520" s="153" t="s">
        <v>996</v>
      </c>
      <c r="L520" s="153" t="s">
        <v>997</v>
      </c>
      <c r="M520" s="153" t="s">
        <v>996</v>
      </c>
      <c r="N520" s="153" t="s">
        <v>773</v>
      </c>
      <c r="O520" s="153" t="s">
        <v>773</v>
      </c>
      <c r="P520" s="149">
        <v>102</v>
      </c>
      <c r="Q520" s="149"/>
      <c r="R520" s="152" t="s">
        <v>1790</v>
      </c>
    </row>
    <row r="521" spans="1:18" hidden="1" x14ac:dyDescent="0.25">
      <c r="A521" s="148" t="s">
        <v>964</v>
      </c>
      <c r="B521" s="148" t="s">
        <v>965</v>
      </c>
      <c r="C521" s="148" t="s">
        <v>823</v>
      </c>
      <c r="D521" s="150" t="str">
        <f t="shared" si="7"/>
        <v>Thứ Ba</v>
      </c>
      <c r="E521" s="148" t="s">
        <v>769</v>
      </c>
      <c r="F521" s="148" t="s">
        <v>770</v>
      </c>
      <c r="G521" s="153" t="s">
        <v>998</v>
      </c>
      <c r="H521" s="148" t="s">
        <v>999</v>
      </c>
      <c r="I521" s="148" t="s">
        <v>773</v>
      </c>
      <c r="J521" s="148" t="s">
        <v>773</v>
      </c>
      <c r="K521" s="148" t="s">
        <v>1000</v>
      </c>
      <c r="L521" s="148" t="s">
        <v>773</v>
      </c>
      <c r="M521" s="148" t="s">
        <v>775</v>
      </c>
      <c r="N521" s="148" t="s">
        <v>773</v>
      </c>
      <c r="O521" s="148" t="s">
        <v>773</v>
      </c>
      <c r="P521" s="149">
        <v>27</v>
      </c>
      <c r="Q521" s="149"/>
      <c r="R521"/>
    </row>
    <row r="522" spans="1:18" hidden="1" x14ac:dyDescent="0.25">
      <c r="A522" s="148" t="s">
        <v>964</v>
      </c>
      <c r="B522" s="148" t="s">
        <v>965</v>
      </c>
      <c r="C522" s="148" t="s">
        <v>827</v>
      </c>
      <c r="D522" s="150" t="str">
        <f t="shared" si="7"/>
        <v>Thứ Tư</v>
      </c>
      <c r="E522" s="148" t="s">
        <v>769</v>
      </c>
      <c r="F522" s="148" t="s">
        <v>770</v>
      </c>
      <c r="G522" s="153" t="s">
        <v>1001</v>
      </c>
      <c r="H522" s="148" t="s">
        <v>1002</v>
      </c>
      <c r="I522" s="148" t="s">
        <v>773</v>
      </c>
      <c r="J522" s="148" t="s">
        <v>773</v>
      </c>
      <c r="K522" s="148" t="s">
        <v>983</v>
      </c>
      <c r="L522" s="148" t="s">
        <v>773</v>
      </c>
      <c r="M522" s="148" t="s">
        <v>775</v>
      </c>
      <c r="N522" s="148" t="s">
        <v>773</v>
      </c>
      <c r="O522" s="148" t="s">
        <v>773</v>
      </c>
      <c r="P522" s="149">
        <v>17</v>
      </c>
      <c r="Q522" s="149"/>
      <c r="R522"/>
    </row>
    <row r="523" spans="1:18" hidden="1" x14ac:dyDescent="0.25">
      <c r="A523" s="148" t="s">
        <v>964</v>
      </c>
      <c r="B523" s="148" t="s">
        <v>965</v>
      </c>
      <c r="C523" s="148" t="s">
        <v>829</v>
      </c>
      <c r="D523" s="150" t="str">
        <f t="shared" si="7"/>
        <v>Thứ Năm</v>
      </c>
      <c r="E523" s="148" t="s">
        <v>769</v>
      </c>
      <c r="F523" s="148" t="s">
        <v>770</v>
      </c>
      <c r="G523" s="153" t="s">
        <v>1003</v>
      </c>
      <c r="H523" s="148" t="s">
        <v>1004</v>
      </c>
      <c r="I523" s="148" t="s">
        <v>773</v>
      </c>
      <c r="J523" s="148" t="s">
        <v>773</v>
      </c>
      <c r="K523" s="148" t="s">
        <v>968</v>
      </c>
      <c r="L523" s="148" t="s">
        <v>773</v>
      </c>
      <c r="M523" s="148" t="s">
        <v>775</v>
      </c>
      <c r="N523" s="148" t="s">
        <v>773</v>
      </c>
      <c r="O523" s="148" t="s">
        <v>773</v>
      </c>
      <c r="P523" s="149">
        <v>12</v>
      </c>
      <c r="Q523" s="149"/>
      <c r="R523"/>
    </row>
    <row r="524" spans="1:18" hidden="1" x14ac:dyDescent="0.25">
      <c r="A524" s="148" t="s">
        <v>964</v>
      </c>
      <c r="B524" s="148" t="s">
        <v>965</v>
      </c>
      <c r="C524" s="148" t="s">
        <v>833</v>
      </c>
      <c r="D524" s="150" t="str">
        <f t="shared" si="7"/>
        <v>Thứ SáU</v>
      </c>
      <c r="E524" s="148" t="s">
        <v>769</v>
      </c>
      <c r="F524" s="148" t="s">
        <v>770</v>
      </c>
      <c r="G524" s="153" t="s">
        <v>1005</v>
      </c>
      <c r="H524" s="148" t="s">
        <v>1006</v>
      </c>
      <c r="I524" s="148" t="s">
        <v>773</v>
      </c>
      <c r="J524" s="148" t="s">
        <v>773</v>
      </c>
      <c r="K524" s="148" t="s">
        <v>1007</v>
      </c>
      <c r="L524" s="148" t="s">
        <v>773</v>
      </c>
      <c r="M524" s="148" t="s">
        <v>775</v>
      </c>
      <c r="N524" s="148" t="s">
        <v>773</v>
      </c>
      <c r="O524" s="148" t="s">
        <v>773</v>
      </c>
      <c r="P524" s="149">
        <v>1</v>
      </c>
      <c r="Q524" s="149"/>
      <c r="R524"/>
    </row>
    <row r="525" spans="1:18" hidden="1" x14ac:dyDescent="0.25">
      <c r="A525" s="148" t="s">
        <v>964</v>
      </c>
      <c r="B525" s="148" t="s">
        <v>965</v>
      </c>
      <c r="C525" s="148" t="s">
        <v>837</v>
      </c>
      <c r="D525" s="150" t="str">
        <f t="shared" si="7"/>
        <v>Thứ BảY</v>
      </c>
      <c r="E525" s="148" t="s">
        <v>769</v>
      </c>
      <c r="F525" s="148" t="s">
        <v>770</v>
      </c>
      <c r="G525" s="153" t="s">
        <v>1008</v>
      </c>
      <c r="H525" s="148" t="s">
        <v>1009</v>
      </c>
      <c r="I525" s="148" t="s">
        <v>773</v>
      </c>
      <c r="J525" s="148" t="s">
        <v>773</v>
      </c>
      <c r="K525" s="148" t="s">
        <v>1010</v>
      </c>
      <c r="L525" s="148" t="s">
        <v>773</v>
      </c>
      <c r="M525" s="148" t="s">
        <v>775</v>
      </c>
      <c r="N525" s="148" t="s">
        <v>773</v>
      </c>
      <c r="O525" s="148" t="s">
        <v>773</v>
      </c>
      <c r="P525" s="149">
        <v>79</v>
      </c>
      <c r="Q525" s="149"/>
      <c r="R525"/>
    </row>
    <row r="526" spans="1:18" hidden="1" x14ac:dyDescent="0.25">
      <c r="A526" s="148" t="s">
        <v>964</v>
      </c>
      <c r="B526" s="148" t="s">
        <v>965</v>
      </c>
      <c r="C526" s="148" t="s">
        <v>841</v>
      </c>
      <c r="D526" s="150" t="str">
        <f t="shared" si="7"/>
        <v>Chủ NhậT</v>
      </c>
      <c r="E526" s="148" t="s">
        <v>769</v>
      </c>
      <c r="F526" s="148" t="s">
        <v>1767</v>
      </c>
      <c r="G526" s="153" t="s">
        <v>776</v>
      </c>
      <c r="H526" s="148" t="s">
        <v>776</v>
      </c>
      <c r="I526" s="148" t="s">
        <v>773</v>
      </c>
      <c r="J526" s="148" t="s">
        <v>773</v>
      </c>
      <c r="K526" s="148" t="s">
        <v>773</v>
      </c>
      <c r="L526" s="148" t="s">
        <v>775</v>
      </c>
      <c r="M526" s="148" t="s">
        <v>773</v>
      </c>
      <c r="N526" s="148" t="s">
        <v>773</v>
      </c>
      <c r="O526" s="148" t="s">
        <v>773</v>
      </c>
      <c r="P526" s="149">
        <v>0</v>
      </c>
      <c r="Q526" s="149"/>
      <c r="R526"/>
    </row>
    <row r="527" spans="1:18" hidden="1" x14ac:dyDescent="0.25">
      <c r="A527" s="148" t="s">
        <v>964</v>
      </c>
      <c r="B527" s="148" t="s">
        <v>965</v>
      </c>
      <c r="C527" s="148" t="s">
        <v>842</v>
      </c>
      <c r="D527" s="150" t="str">
        <f t="shared" si="7"/>
        <v>Thứ Hai</v>
      </c>
      <c r="E527" s="148" t="s">
        <v>769</v>
      </c>
      <c r="F527" s="148" t="s">
        <v>770</v>
      </c>
      <c r="G527" s="153" t="s">
        <v>966</v>
      </c>
      <c r="H527" s="148" t="s">
        <v>1011</v>
      </c>
      <c r="I527" s="148" t="s">
        <v>773</v>
      </c>
      <c r="J527" s="148" t="s">
        <v>773</v>
      </c>
      <c r="K527" s="148" t="s">
        <v>1012</v>
      </c>
      <c r="L527" s="148" t="s">
        <v>773</v>
      </c>
      <c r="M527" s="148" t="s">
        <v>775</v>
      </c>
      <c r="N527" s="148" t="s">
        <v>773</v>
      </c>
      <c r="O527" s="148" t="s">
        <v>773</v>
      </c>
      <c r="P527" s="149">
        <v>40</v>
      </c>
      <c r="Q527" s="149"/>
      <c r="R527"/>
    </row>
    <row r="528" spans="1:18" hidden="1" x14ac:dyDescent="0.25">
      <c r="A528" s="148" t="s">
        <v>964</v>
      </c>
      <c r="B528" s="148" t="s">
        <v>965</v>
      </c>
      <c r="C528" s="148" t="s">
        <v>845</v>
      </c>
      <c r="D528" s="150" t="str">
        <f t="shared" si="7"/>
        <v>Thứ Ba</v>
      </c>
      <c r="E528" s="148" t="s">
        <v>769</v>
      </c>
      <c r="F528" s="148" t="s">
        <v>770</v>
      </c>
      <c r="G528" s="153" t="s">
        <v>1013</v>
      </c>
      <c r="H528" s="148" t="s">
        <v>1014</v>
      </c>
      <c r="I528" s="148" t="s">
        <v>773</v>
      </c>
      <c r="J528" s="148" t="s">
        <v>773</v>
      </c>
      <c r="K528" s="148" t="s">
        <v>963</v>
      </c>
      <c r="L528" s="148" t="s">
        <v>773</v>
      </c>
      <c r="M528" s="148" t="s">
        <v>775</v>
      </c>
      <c r="N528" s="148" t="s">
        <v>773</v>
      </c>
      <c r="O528" s="148" t="s">
        <v>773</v>
      </c>
      <c r="P528" s="149">
        <v>9</v>
      </c>
      <c r="Q528" s="149"/>
      <c r="R528"/>
    </row>
    <row r="529" spans="1:18" hidden="1" x14ac:dyDescent="0.25">
      <c r="A529" s="148" t="s">
        <v>964</v>
      </c>
      <c r="B529" s="148" t="s">
        <v>965</v>
      </c>
      <c r="C529" s="148" t="s">
        <v>849</v>
      </c>
      <c r="D529" s="150" t="str">
        <f t="shared" si="7"/>
        <v>Thứ Tư</v>
      </c>
      <c r="E529" s="148" t="s">
        <v>769</v>
      </c>
      <c r="F529" s="148" t="s">
        <v>770</v>
      </c>
      <c r="G529" s="153" t="s">
        <v>1016</v>
      </c>
      <c r="H529" s="148" t="s">
        <v>1017</v>
      </c>
      <c r="I529" s="148" t="s">
        <v>773</v>
      </c>
      <c r="J529" s="148" t="s">
        <v>773</v>
      </c>
      <c r="K529" s="148" t="s">
        <v>968</v>
      </c>
      <c r="L529" s="148" t="s">
        <v>773</v>
      </c>
      <c r="M529" s="148" t="s">
        <v>775</v>
      </c>
      <c r="N529" s="148" t="s">
        <v>773</v>
      </c>
      <c r="O529" s="148" t="s">
        <v>773</v>
      </c>
      <c r="P529" s="149">
        <v>0</v>
      </c>
      <c r="Q529" s="149"/>
      <c r="R529"/>
    </row>
    <row r="530" spans="1:18" hidden="1" x14ac:dyDescent="0.25">
      <c r="A530" s="148" t="s">
        <v>964</v>
      </c>
      <c r="B530" s="148" t="s">
        <v>965</v>
      </c>
      <c r="C530" s="148" t="s">
        <v>853</v>
      </c>
      <c r="D530" s="150" t="str">
        <f t="shared" si="7"/>
        <v>Thứ Năm</v>
      </c>
      <c r="E530" s="148" t="s">
        <v>769</v>
      </c>
      <c r="F530" s="148" t="s">
        <v>770</v>
      </c>
      <c r="G530" s="153" t="s">
        <v>1018</v>
      </c>
      <c r="H530" s="148" t="s">
        <v>1019</v>
      </c>
      <c r="I530" s="148" t="s">
        <v>773</v>
      </c>
      <c r="J530" s="148" t="s">
        <v>773</v>
      </c>
      <c r="K530" s="148" t="s">
        <v>896</v>
      </c>
      <c r="L530" s="148" t="s">
        <v>773</v>
      </c>
      <c r="M530" s="148" t="s">
        <v>775</v>
      </c>
      <c r="N530" s="148" t="s">
        <v>773</v>
      </c>
      <c r="O530" s="148" t="s">
        <v>773</v>
      </c>
      <c r="P530" s="149">
        <v>0</v>
      </c>
      <c r="Q530" s="149"/>
      <c r="R530"/>
    </row>
    <row r="531" spans="1:18" hidden="1" x14ac:dyDescent="0.25">
      <c r="A531" s="148" t="s">
        <v>964</v>
      </c>
      <c r="B531" s="148" t="s">
        <v>965</v>
      </c>
      <c r="C531" s="148" t="s">
        <v>858</v>
      </c>
      <c r="D531" s="150" t="str">
        <f t="shared" si="7"/>
        <v>Thứ SáU</v>
      </c>
      <c r="E531" s="148" t="s">
        <v>769</v>
      </c>
      <c r="F531" s="148" t="s">
        <v>770</v>
      </c>
      <c r="G531" s="153" t="s">
        <v>1020</v>
      </c>
      <c r="H531" s="148" t="s">
        <v>1021</v>
      </c>
      <c r="I531" s="148" t="s">
        <v>773</v>
      </c>
      <c r="J531" s="148" t="s">
        <v>773</v>
      </c>
      <c r="K531" s="148" t="s">
        <v>840</v>
      </c>
      <c r="L531" s="148" t="s">
        <v>773</v>
      </c>
      <c r="M531" s="148" t="s">
        <v>775</v>
      </c>
      <c r="N531" s="148" t="s">
        <v>773</v>
      </c>
      <c r="O531" s="148" t="s">
        <v>773</v>
      </c>
      <c r="P531" s="149">
        <v>12</v>
      </c>
      <c r="Q531" s="149"/>
      <c r="R531"/>
    </row>
    <row r="532" spans="1:18" hidden="1" x14ac:dyDescent="0.25">
      <c r="A532" s="148" t="s">
        <v>964</v>
      </c>
      <c r="B532" s="148" t="s">
        <v>965</v>
      </c>
      <c r="C532" s="148" t="s">
        <v>862</v>
      </c>
      <c r="D532" s="150" t="str">
        <f t="shared" si="7"/>
        <v>Thứ BảY</v>
      </c>
      <c r="E532" s="148" t="s">
        <v>769</v>
      </c>
      <c r="F532" s="148" t="s">
        <v>770</v>
      </c>
      <c r="G532" s="153" t="s">
        <v>1022</v>
      </c>
      <c r="H532" s="148" t="s">
        <v>1023</v>
      </c>
      <c r="I532" s="148" t="s">
        <v>773</v>
      </c>
      <c r="J532" s="148" t="s">
        <v>773</v>
      </c>
      <c r="K532" s="148" t="s">
        <v>994</v>
      </c>
      <c r="L532" s="148" t="s">
        <v>773</v>
      </c>
      <c r="M532" s="148" t="s">
        <v>775</v>
      </c>
      <c r="N532" s="148" t="s">
        <v>773</v>
      </c>
      <c r="O532" s="148" t="s">
        <v>773</v>
      </c>
      <c r="P532" s="149">
        <v>28</v>
      </c>
      <c r="Q532" s="149"/>
      <c r="R532"/>
    </row>
    <row r="533" spans="1:18" hidden="1" x14ac:dyDescent="0.25">
      <c r="A533" s="148" t="s">
        <v>964</v>
      </c>
      <c r="B533" s="148" t="s">
        <v>965</v>
      </c>
      <c r="C533" s="148" t="s">
        <v>866</v>
      </c>
      <c r="D533" s="150" t="str">
        <f t="shared" si="7"/>
        <v>Chủ NhậT</v>
      </c>
      <c r="E533" s="148" t="s">
        <v>769</v>
      </c>
      <c r="F533" s="148" t="s">
        <v>1767</v>
      </c>
      <c r="G533" s="153" t="s">
        <v>776</v>
      </c>
      <c r="H533" s="148" t="s">
        <v>776</v>
      </c>
      <c r="I533" s="148" t="s">
        <v>773</v>
      </c>
      <c r="J533" s="148" t="s">
        <v>773</v>
      </c>
      <c r="K533" s="148" t="s">
        <v>773</v>
      </c>
      <c r="L533" s="148" t="s">
        <v>775</v>
      </c>
      <c r="M533" s="148" t="s">
        <v>773</v>
      </c>
      <c r="N533" s="148" t="s">
        <v>773</v>
      </c>
      <c r="O533" s="148" t="s">
        <v>773</v>
      </c>
      <c r="P533" s="149">
        <v>0</v>
      </c>
      <c r="Q533" s="149"/>
      <c r="R533"/>
    </row>
    <row r="534" spans="1:18" hidden="1" x14ac:dyDescent="0.25">
      <c r="A534" s="148" t="s">
        <v>964</v>
      </c>
      <c r="B534" s="148" t="s">
        <v>965</v>
      </c>
      <c r="C534" s="148" t="s">
        <v>867</v>
      </c>
      <c r="D534" s="150" t="str">
        <f t="shared" si="7"/>
        <v>Thứ Hai</v>
      </c>
      <c r="E534" s="148" t="s">
        <v>769</v>
      </c>
      <c r="F534" s="148" t="s">
        <v>770</v>
      </c>
      <c r="G534" s="153" t="s">
        <v>1024</v>
      </c>
      <c r="H534" s="148" t="s">
        <v>1025</v>
      </c>
      <c r="I534" s="148" t="s">
        <v>773</v>
      </c>
      <c r="J534" s="148" t="s">
        <v>773</v>
      </c>
      <c r="K534" s="148" t="s">
        <v>892</v>
      </c>
      <c r="L534" s="148" t="s">
        <v>773</v>
      </c>
      <c r="M534" s="148" t="s">
        <v>775</v>
      </c>
      <c r="N534" s="148" t="s">
        <v>773</v>
      </c>
      <c r="O534" s="148" t="s">
        <v>773</v>
      </c>
      <c r="P534" s="149">
        <v>0</v>
      </c>
      <c r="Q534" s="149"/>
      <c r="R534"/>
    </row>
    <row r="535" spans="1:18" hidden="1" x14ac:dyDescent="0.25">
      <c r="A535" s="148" t="s">
        <v>964</v>
      </c>
      <c r="B535" s="148" t="s">
        <v>965</v>
      </c>
      <c r="C535" s="148" t="s">
        <v>870</v>
      </c>
      <c r="D535" s="150" t="str">
        <f t="shared" si="7"/>
        <v>Thứ Ba</v>
      </c>
      <c r="E535" s="148" t="s">
        <v>769</v>
      </c>
      <c r="F535" s="148" t="s">
        <v>770</v>
      </c>
      <c r="G535" s="153" t="s">
        <v>1026</v>
      </c>
      <c r="H535" s="148" t="s">
        <v>1027</v>
      </c>
      <c r="I535" s="148" t="s">
        <v>773</v>
      </c>
      <c r="J535" s="148" t="s">
        <v>773</v>
      </c>
      <c r="K535" s="148" t="s">
        <v>1007</v>
      </c>
      <c r="L535" s="148" t="s">
        <v>773</v>
      </c>
      <c r="M535" s="148" t="s">
        <v>775</v>
      </c>
      <c r="N535" s="148" t="s">
        <v>773</v>
      </c>
      <c r="O535" s="148" t="s">
        <v>773</v>
      </c>
      <c r="P535" s="149">
        <v>4</v>
      </c>
      <c r="Q535" s="149"/>
      <c r="R535"/>
    </row>
    <row r="536" spans="1:18" hidden="1" x14ac:dyDescent="0.25">
      <c r="A536" s="148" t="s">
        <v>964</v>
      </c>
      <c r="B536" s="148" t="s">
        <v>965</v>
      </c>
      <c r="C536" s="148" t="s">
        <v>874</v>
      </c>
      <c r="D536" s="150" t="str">
        <f t="shared" si="7"/>
        <v>Thứ Tư</v>
      </c>
      <c r="E536" s="148" t="s">
        <v>769</v>
      </c>
      <c r="F536" s="148" t="s">
        <v>770</v>
      </c>
      <c r="G536" s="153" t="s">
        <v>1028</v>
      </c>
      <c r="H536" s="148" t="s">
        <v>1029</v>
      </c>
      <c r="I536" s="148" t="s">
        <v>773</v>
      </c>
      <c r="J536" s="148" t="s">
        <v>773</v>
      </c>
      <c r="K536" s="148" t="s">
        <v>991</v>
      </c>
      <c r="L536" s="148" t="s">
        <v>773</v>
      </c>
      <c r="M536" s="148" t="s">
        <v>775</v>
      </c>
      <c r="N536" s="148" t="s">
        <v>773</v>
      </c>
      <c r="O536" s="148" t="s">
        <v>773</v>
      </c>
      <c r="P536" s="149">
        <v>8</v>
      </c>
      <c r="Q536" s="149"/>
      <c r="R536"/>
    </row>
    <row r="537" spans="1:18" hidden="1" x14ac:dyDescent="0.25">
      <c r="A537" s="148" t="s">
        <v>964</v>
      </c>
      <c r="B537" s="148" t="s">
        <v>965</v>
      </c>
      <c r="C537" s="148" t="s">
        <v>878</v>
      </c>
      <c r="D537" s="150" t="str">
        <f t="shared" si="7"/>
        <v>Thứ Năm</v>
      </c>
      <c r="E537" s="148" t="s">
        <v>769</v>
      </c>
      <c r="F537" s="148" t="s">
        <v>770</v>
      </c>
      <c r="G537" s="153" t="s">
        <v>1030</v>
      </c>
      <c r="H537" s="148" t="s">
        <v>1031</v>
      </c>
      <c r="I537" s="148" t="s">
        <v>773</v>
      </c>
      <c r="J537" s="148" t="s">
        <v>773</v>
      </c>
      <c r="K537" s="148" t="s">
        <v>1032</v>
      </c>
      <c r="L537" s="148" t="s">
        <v>773</v>
      </c>
      <c r="M537" s="148" t="s">
        <v>775</v>
      </c>
      <c r="N537" s="148" t="s">
        <v>773</v>
      </c>
      <c r="O537" s="148" t="s">
        <v>773</v>
      </c>
      <c r="P537" s="149">
        <v>15</v>
      </c>
      <c r="Q537" s="149"/>
      <c r="R537"/>
    </row>
    <row r="538" spans="1:18" hidden="1" x14ac:dyDescent="0.25">
      <c r="A538" s="148" t="s">
        <v>1756</v>
      </c>
      <c r="B538" s="148" t="s">
        <v>1757</v>
      </c>
      <c r="C538" s="148" t="s">
        <v>768</v>
      </c>
      <c r="D538" s="150" t="str">
        <f t="shared" si="7"/>
        <v>Thứ ba</v>
      </c>
      <c r="E538" s="148" t="s">
        <v>769</v>
      </c>
      <c r="F538" s="148" t="s">
        <v>762</v>
      </c>
      <c r="G538" s="153" t="s">
        <v>776</v>
      </c>
      <c r="H538" s="148" t="s">
        <v>776</v>
      </c>
      <c r="I538" s="148" t="s">
        <v>773</v>
      </c>
      <c r="J538" s="148" t="s">
        <v>773</v>
      </c>
      <c r="K538" s="148" t="s">
        <v>773</v>
      </c>
      <c r="L538" s="148" t="s">
        <v>775</v>
      </c>
      <c r="M538" s="148" t="s">
        <v>773</v>
      </c>
      <c r="N538" s="148" t="s">
        <v>773</v>
      </c>
      <c r="O538" s="148" t="s">
        <v>773</v>
      </c>
      <c r="P538" s="149">
        <v>0</v>
      </c>
      <c r="Q538" s="188" t="s">
        <v>1778</v>
      </c>
      <c r="R538"/>
    </row>
    <row r="539" spans="1:18" hidden="1" x14ac:dyDescent="0.25">
      <c r="A539" s="148" t="s">
        <v>1756</v>
      </c>
      <c r="B539" s="148" t="s">
        <v>1757</v>
      </c>
      <c r="C539" s="148" t="s">
        <v>777</v>
      </c>
      <c r="D539" s="150" t="str">
        <f t="shared" si="7"/>
        <v>Thứ Tư</v>
      </c>
      <c r="E539" s="148" t="s">
        <v>769</v>
      </c>
      <c r="F539" s="148" t="s">
        <v>770</v>
      </c>
      <c r="G539" s="153" t="s">
        <v>1758</v>
      </c>
      <c r="H539" s="148" t="s">
        <v>776</v>
      </c>
      <c r="I539" s="148" t="s">
        <v>773</v>
      </c>
      <c r="J539" s="148" t="s">
        <v>773</v>
      </c>
      <c r="K539" s="148" t="s">
        <v>773</v>
      </c>
      <c r="L539" s="148" t="s">
        <v>775</v>
      </c>
      <c r="M539" s="148" t="s">
        <v>773</v>
      </c>
      <c r="N539" s="148" t="s">
        <v>773</v>
      </c>
      <c r="O539" s="148" t="s">
        <v>773</v>
      </c>
      <c r="P539" s="149">
        <v>0</v>
      </c>
      <c r="Q539" s="149"/>
      <c r="R539"/>
    </row>
    <row r="540" spans="1:18" hidden="1" x14ac:dyDescent="0.25">
      <c r="A540" s="148" t="s">
        <v>1756</v>
      </c>
      <c r="B540" s="148" t="s">
        <v>1757</v>
      </c>
      <c r="C540" s="148" t="s">
        <v>782</v>
      </c>
      <c r="D540" s="150" t="str">
        <f t="shared" si="7"/>
        <v>Thứ Năm</v>
      </c>
      <c r="E540" s="148" t="s">
        <v>769</v>
      </c>
      <c r="F540" s="148" t="s">
        <v>770</v>
      </c>
      <c r="G540" s="153" t="s">
        <v>1717</v>
      </c>
      <c r="H540" s="148" t="s">
        <v>776</v>
      </c>
      <c r="I540" s="148" t="s">
        <v>773</v>
      </c>
      <c r="J540" s="148" t="s">
        <v>773</v>
      </c>
      <c r="K540" s="148" t="s">
        <v>773</v>
      </c>
      <c r="L540" s="148" t="s">
        <v>775</v>
      </c>
      <c r="M540" s="148" t="s">
        <v>773</v>
      </c>
      <c r="N540" s="148" t="s">
        <v>773</v>
      </c>
      <c r="O540" s="148" t="s">
        <v>773</v>
      </c>
      <c r="P540" s="149">
        <v>0</v>
      </c>
      <c r="Q540" s="149"/>
      <c r="R540"/>
    </row>
    <row r="541" spans="1:18" hidden="1" x14ac:dyDescent="0.25">
      <c r="A541" s="148" t="s">
        <v>1756</v>
      </c>
      <c r="B541" s="148" t="s">
        <v>1757</v>
      </c>
      <c r="C541" s="148" t="s">
        <v>787</v>
      </c>
      <c r="D541" s="150" t="str">
        <f t="shared" si="7"/>
        <v>Thứ SáU</v>
      </c>
      <c r="E541" s="148" t="s">
        <v>769</v>
      </c>
      <c r="F541" s="148" t="s">
        <v>770</v>
      </c>
      <c r="G541" s="153" t="s">
        <v>1759</v>
      </c>
      <c r="H541" s="148" t="s">
        <v>776</v>
      </c>
      <c r="I541" s="148" t="s">
        <v>773</v>
      </c>
      <c r="J541" s="148" t="s">
        <v>773</v>
      </c>
      <c r="K541" s="148" t="s">
        <v>773</v>
      </c>
      <c r="L541" s="148" t="s">
        <v>775</v>
      </c>
      <c r="M541" s="148" t="s">
        <v>773</v>
      </c>
      <c r="N541" s="148" t="s">
        <v>773</v>
      </c>
      <c r="O541" s="148" t="s">
        <v>773</v>
      </c>
      <c r="P541" s="149">
        <v>0</v>
      </c>
      <c r="Q541" s="149"/>
      <c r="R541"/>
    </row>
    <row r="542" spans="1:18" hidden="1" x14ac:dyDescent="0.25">
      <c r="A542" s="148" t="s">
        <v>1756</v>
      </c>
      <c r="B542" s="148" t="s">
        <v>1757</v>
      </c>
      <c r="C542" s="148" t="s">
        <v>791</v>
      </c>
      <c r="D542" s="150" t="str">
        <f t="shared" si="7"/>
        <v>Thứ BảY</v>
      </c>
      <c r="E542" s="148" t="s">
        <v>769</v>
      </c>
      <c r="F542" s="148" t="s">
        <v>770</v>
      </c>
      <c r="G542" s="153" t="s">
        <v>1358</v>
      </c>
      <c r="H542" s="148" t="s">
        <v>776</v>
      </c>
      <c r="I542" s="148" t="s">
        <v>773</v>
      </c>
      <c r="J542" s="148" t="s">
        <v>773</v>
      </c>
      <c r="K542" s="148" t="s">
        <v>773</v>
      </c>
      <c r="L542" s="148" t="s">
        <v>775</v>
      </c>
      <c r="M542" s="148" t="s">
        <v>773</v>
      </c>
      <c r="N542" s="148" t="s">
        <v>773</v>
      </c>
      <c r="O542" s="148" t="s">
        <v>773</v>
      </c>
      <c r="P542" s="149">
        <v>0</v>
      </c>
      <c r="Q542" s="149"/>
      <c r="R542"/>
    </row>
    <row r="543" spans="1:18" hidden="1" x14ac:dyDescent="0.25">
      <c r="A543" s="148" t="s">
        <v>1756</v>
      </c>
      <c r="B543" s="148" t="s">
        <v>1757</v>
      </c>
      <c r="C543" s="148" t="s">
        <v>792</v>
      </c>
      <c r="D543" s="150" t="str">
        <f t="shared" si="7"/>
        <v>Chủ NhậT</v>
      </c>
      <c r="E543" s="148" t="s">
        <v>769</v>
      </c>
      <c r="F543" s="148" t="s">
        <v>1767</v>
      </c>
      <c r="G543" s="153" t="s">
        <v>776</v>
      </c>
      <c r="H543" s="148" t="s">
        <v>776</v>
      </c>
      <c r="I543" s="148" t="s">
        <v>773</v>
      </c>
      <c r="J543" s="148" t="s">
        <v>773</v>
      </c>
      <c r="K543" s="148" t="s">
        <v>773</v>
      </c>
      <c r="L543" s="148" t="s">
        <v>775</v>
      </c>
      <c r="M543" s="148" t="s">
        <v>773</v>
      </c>
      <c r="N543" s="148" t="s">
        <v>773</v>
      </c>
      <c r="O543" s="148" t="s">
        <v>773</v>
      </c>
      <c r="P543" s="149">
        <v>0</v>
      </c>
      <c r="Q543" s="149"/>
      <c r="R543"/>
    </row>
    <row r="544" spans="1:18" hidden="1" x14ac:dyDescent="0.25">
      <c r="A544" s="148" t="s">
        <v>1756</v>
      </c>
      <c r="B544" s="148" t="s">
        <v>1757</v>
      </c>
      <c r="C544" s="148" t="s">
        <v>793</v>
      </c>
      <c r="D544" s="150" t="str">
        <f t="shared" si="7"/>
        <v>Thứ Hai</v>
      </c>
      <c r="E544" s="148" t="s">
        <v>769</v>
      </c>
      <c r="F544" s="148" t="s">
        <v>770</v>
      </c>
      <c r="G544" s="153" t="s">
        <v>1417</v>
      </c>
      <c r="H544" s="148" t="s">
        <v>776</v>
      </c>
      <c r="I544" s="148" t="s">
        <v>773</v>
      </c>
      <c r="J544" s="148" t="s">
        <v>773</v>
      </c>
      <c r="K544" s="148" t="s">
        <v>773</v>
      </c>
      <c r="L544" s="148" t="s">
        <v>775</v>
      </c>
      <c r="M544" s="148" t="s">
        <v>773</v>
      </c>
      <c r="N544" s="148" t="s">
        <v>773</v>
      </c>
      <c r="O544" s="148" t="s">
        <v>773</v>
      </c>
      <c r="P544" s="149">
        <v>0</v>
      </c>
      <c r="Q544" s="149"/>
      <c r="R544"/>
    </row>
    <row r="545" spans="1:18" hidden="1" x14ac:dyDescent="0.25">
      <c r="A545" s="148" t="s">
        <v>1756</v>
      </c>
      <c r="B545" s="148" t="s">
        <v>1757</v>
      </c>
      <c r="C545" s="148" t="s">
        <v>797</v>
      </c>
      <c r="D545" s="150" t="str">
        <f t="shared" si="7"/>
        <v>Thứ Ba</v>
      </c>
      <c r="E545" s="148" t="s">
        <v>769</v>
      </c>
      <c r="F545" s="148" t="s">
        <v>770</v>
      </c>
      <c r="G545" s="153" t="s">
        <v>1760</v>
      </c>
      <c r="H545" s="148" t="s">
        <v>776</v>
      </c>
      <c r="I545" s="148" t="s">
        <v>773</v>
      </c>
      <c r="J545" s="148" t="s">
        <v>773</v>
      </c>
      <c r="K545" s="148" t="s">
        <v>773</v>
      </c>
      <c r="L545" s="148" t="s">
        <v>775</v>
      </c>
      <c r="M545" s="148" t="s">
        <v>773</v>
      </c>
      <c r="N545" s="148" t="s">
        <v>773</v>
      </c>
      <c r="O545" s="148" t="s">
        <v>773</v>
      </c>
      <c r="P545" s="149">
        <v>0</v>
      </c>
      <c r="Q545" s="149"/>
      <c r="R545"/>
    </row>
    <row r="546" spans="1:18" hidden="1" x14ac:dyDescent="0.25">
      <c r="A546" s="148" t="s">
        <v>1756</v>
      </c>
      <c r="B546" s="148" t="s">
        <v>1757</v>
      </c>
      <c r="C546" s="148" t="s">
        <v>801</v>
      </c>
      <c r="D546" s="150" t="str">
        <f t="shared" ref="D546:D609" si="8">+VLOOKUP(C546,C$3:D$33,2,0)</f>
        <v>Thứ Tư</v>
      </c>
      <c r="E546" s="148" t="s">
        <v>769</v>
      </c>
      <c r="F546" s="148" t="s">
        <v>770</v>
      </c>
      <c r="G546" s="153" t="s">
        <v>1462</v>
      </c>
      <c r="H546" s="148" t="s">
        <v>776</v>
      </c>
      <c r="I546" s="148" t="s">
        <v>773</v>
      </c>
      <c r="J546" s="148" t="s">
        <v>773</v>
      </c>
      <c r="K546" s="148" t="s">
        <v>773</v>
      </c>
      <c r="L546" s="148" t="s">
        <v>775</v>
      </c>
      <c r="M546" s="148" t="s">
        <v>773</v>
      </c>
      <c r="N546" s="148" t="s">
        <v>773</v>
      </c>
      <c r="O546" s="148" t="s">
        <v>773</v>
      </c>
      <c r="P546" s="149">
        <v>0</v>
      </c>
      <c r="Q546" s="149"/>
      <c r="R546"/>
    </row>
    <row r="547" spans="1:18" hidden="1" x14ac:dyDescent="0.25">
      <c r="A547" s="148" t="s">
        <v>1756</v>
      </c>
      <c r="B547" s="148" t="s">
        <v>1757</v>
      </c>
      <c r="C547" s="148" t="s">
        <v>805</v>
      </c>
      <c r="D547" s="150" t="str">
        <f t="shared" si="8"/>
        <v>Thứ Năm</v>
      </c>
      <c r="E547" s="148" t="s">
        <v>769</v>
      </c>
      <c r="F547" s="148" t="s">
        <v>770</v>
      </c>
      <c r="G547" s="153" t="s">
        <v>1761</v>
      </c>
      <c r="H547" s="148" t="s">
        <v>776</v>
      </c>
      <c r="I547" s="148" t="s">
        <v>773</v>
      </c>
      <c r="J547" s="148" t="s">
        <v>773</v>
      </c>
      <c r="K547" s="148" t="s">
        <v>773</v>
      </c>
      <c r="L547" s="148" t="s">
        <v>775</v>
      </c>
      <c r="M547" s="148" t="s">
        <v>773</v>
      </c>
      <c r="N547" s="148" t="s">
        <v>773</v>
      </c>
      <c r="O547" s="148" t="s">
        <v>773</v>
      </c>
      <c r="P547" s="149">
        <v>0</v>
      </c>
      <c r="Q547" s="149"/>
      <c r="R547"/>
    </row>
    <row r="548" spans="1:18" hidden="1" x14ac:dyDescent="0.25">
      <c r="A548" s="148" t="s">
        <v>1756</v>
      </c>
      <c r="B548" s="148" t="s">
        <v>1757</v>
      </c>
      <c r="C548" s="148" t="s">
        <v>809</v>
      </c>
      <c r="D548" s="150" t="str">
        <f t="shared" si="8"/>
        <v>Thứ SáU</v>
      </c>
      <c r="E548" s="148" t="s">
        <v>769</v>
      </c>
      <c r="F548" s="148" t="s">
        <v>770</v>
      </c>
      <c r="G548" s="153" t="s">
        <v>1762</v>
      </c>
      <c r="H548" s="148" t="s">
        <v>776</v>
      </c>
      <c r="I548" s="148" t="s">
        <v>773</v>
      </c>
      <c r="J548" s="148" t="s">
        <v>773</v>
      </c>
      <c r="K548" s="148" t="s">
        <v>773</v>
      </c>
      <c r="L548" s="148" t="s">
        <v>775</v>
      </c>
      <c r="M548" s="148" t="s">
        <v>773</v>
      </c>
      <c r="N548" s="148" t="s">
        <v>773</v>
      </c>
      <c r="O548" s="148" t="s">
        <v>773</v>
      </c>
      <c r="P548" s="149">
        <v>0</v>
      </c>
      <c r="Q548" s="149"/>
      <c r="R548"/>
    </row>
    <row r="549" spans="1:18" hidden="1" x14ac:dyDescent="0.25">
      <c r="A549" s="148" t="s">
        <v>1756</v>
      </c>
      <c r="B549" s="148" t="s">
        <v>1757</v>
      </c>
      <c r="C549" s="148" t="s">
        <v>813</v>
      </c>
      <c r="D549" s="150" t="str">
        <f t="shared" si="8"/>
        <v>Thứ BảY</v>
      </c>
      <c r="E549" s="148" t="s">
        <v>769</v>
      </c>
      <c r="F549" s="148" t="s">
        <v>762</v>
      </c>
      <c r="G549" s="153" t="s">
        <v>776</v>
      </c>
      <c r="H549" s="148" t="s">
        <v>776</v>
      </c>
      <c r="I549" s="148" t="s">
        <v>773</v>
      </c>
      <c r="J549" s="148" t="s">
        <v>773</v>
      </c>
      <c r="K549" s="148" t="s">
        <v>773</v>
      </c>
      <c r="L549" s="148" t="s">
        <v>775</v>
      </c>
      <c r="M549" s="148" t="s">
        <v>773</v>
      </c>
      <c r="N549" s="148" t="s">
        <v>773</v>
      </c>
      <c r="O549" s="148" t="s">
        <v>773</v>
      </c>
      <c r="P549" s="149">
        <v>0</v>
      </c>
      <c r="Q549" s="188" t="s">
        <v>1778</v>
      </c>
      <c r="R549"/>
    </row>
    <row r="550" spans="1:18" hidden="1" x14ac:dyDescent="0.25">
      <c r="A550" s="148" t="s">
        <v>1756</v>
      </c>
      <c r="B550" s="148" t="s">
        <v>1757</v>
      </c>
      <c r="C550" s="148" t="s">
        <v>818</v>
      </c>
      <c r="D550" s="150" t="str">
        <f t="shared" si="8"/>
        <v>Chủ NhậT</v>
      </c>
      <c r="E550" s="148" t="s">
        <v>769</v>
      </c>
      <c r="F550" s="148" t="s">
        <v>1767</v>
      </c>
      <c r="G550" s="153" t="s">
        <v>776</v>
      </c>
      <c r="H550" s="148" t="s">
        <v>776</v>
      </c>
      <c r="I550" s="148" t="s">
        <v>773</v>
      </c>
      <c r="J550" s="148" t="s">
        <v>773</v>
      </c>
      <c r="K550" s="148" t="s">
        <v>773</v>
      </c>
      <c r="L550" s="148" t="s">
        <v>775</v>
      </c>
      <c r="M550" s="148" t="s">
        <v>773</v>
      </c>
      <c r="N550" s="148" t="s">
        <v>773</v>
      </c>
      <c r="O550" s="148" t="s">
        <v>773</v>
      </c>
      <c r="P550" s="149">
        <v>0</v>
      </c>
      <c r="Q550" s="149"/>
      <c r="R550"/>
    </row>
    <row r="551" spans="1:18" hidden="1" x14ac:dyDescent="0.25">
      <c r="A551" s="148" t="s">
        <v>1756</v>
      </c>
      <c r="B551" s="148" t="s">
        <v>1757</v>
      </c>
      <c r="C551" s="148" t="s">
        <v>819</v>
      </c>
      <c r="D551" s="150" t="str">
        <f t="shared" si="8"/>
        <v>Thứ Hai</v>
      </c>
      <c r="E551" s="148" t="s">
        <v>769</v>
      </c>
      <c r="F551" s="148" t="s">
        <v>770</v>
      </c>
      <c r="G551" s="153" t="s">
        <v>776</v>
      </c>
      <c r="H551" s="148" t="s">
        <v>776</v>
      </c>
      <c r="I551" s="148" t="s">
        <v>773</v>
      </c>
      <c r="J551" s="148" t="s">
        <v>773</v>
      </c>
      <c r="K551" s="148" t="s">
        <v>773</v>
      </c>
      <c r="L551" s="148" t="s">
        <v>775</v>
      </c>
      <c r="M551" s="148" t="s">
        <v>773</v>
      </c>
      <c r="N551" s="148" t="s">
        <v>773</v>
      </c>
      <c r="O551" s="148" t="s">
        <v>773</v>
      </c>
      <c r="P551" s="149">
        <v>0</v>
      </c>
      <c r="Q551" s="149"/>
      <c r="R551" s="168" t="s">
        <v>1798</v>
      </c>
    </row>
    <row r="552" spans="1:18" hidden="1" x14ac:dyDescent="0.25">
      <c r="A552" s="148" t="s">
        <v>1756</v>
      </c>
      <c r="B552" s="148" t="s">
        <v>1757</v>
      </c>
      <c r="C552" s="148" t="s">
        <v>823</v>
      </c>
      <c r="D552" s="150" t="str">
        <f t="shared" si="8"/>
        <v>Thứ Ba</v>
      </c>
      <c r="E552" s="148" t="s">
        <v>769</v>
      </c>
      <c r="F552" s="148" t="s">
        <v>770</v>
      </c>
      <c r="G552" s="153" t="s">
        <v>776</v>
      </c>
      <c r="H552" s="148" t="s">
        <v>776</v>
      </c>
      <c r="I552" s="148" t="s">
        <v>773</v>
      </c>
      <c r="J552" s="148" t="s">
        <v>773</v>
      </c>
      <c r="K552" s="148" t="s">
        <v>773</v>
      </c>
      <c r="L552" s="148" t="s">
        <v>775</v>
      </c>
      <c r="M552" s="148" t="s">
        <v>773</v>
      </c>
      <c r="N552" s="148" t="s">
        <v>773</v>
      </c>
      <c r="O552" s="148" t="s">
        <v>773</v>
      </c>
      <c r="P552" s="149">
        <v>0</v>
      </c>
      <c r="Q552" s="149"/>
      <c r="R552" s="168" t="s">
        <v>1798</v>
      </c>
    </row>
    <row r="553" spans="1:18" hidden="1" x14ac:dyDescent="0.25">
      <c r="A553" s="148" t="s">
        <v>1756</v>
      </c>
      <c r="B553" s="148" t="s">
        <v>1757</v>
      </c>
      <c r="C553" s="148" t="s">
        <v>827</v>
      </c>
      <c r="D553" s="150" t="str">
        <f t="shared" si="8"/>
        <v>Thứ Tư</v>
      </c>
      <c r="E553" s="148" t="s">
        <v>769</v>
      </c>
      <c r="F553" s="148" t="s">
        <v>770</v>
      </c>
      <c r="G553" s="153" t="s">
        <v>776</v>
      </c>
      <c r="H553" s="148" t="s">
        <v>776</v>
      </c>
      <c r="I553" s="148" t="s">
        <v>773</v>
      </c>
      <c r="J553" s="148" t="s">
        <v>773</v>
      </c>
      <c r="K553" s="148" t="s">
        <v>773</v>
      </c>
      <c r="L553" s="148" t="s">
        <v>775</v>
      </c>
      <c r="M553" s="148" t="s">
        <v>773</v>
      </c>
      <c r="N553" s="148" t="s">
        <v>773</v>
      </c>
      <c r="O553" s="148" t="s">
        <v>773</v>
      </c>
      <c r="P553" s="149">
        <v>0</v>
      </c>
      <c r="Q553" s="149"/>
      <c r="R553" s="168" t="s">
        <v>1798</v>
      </c>
    </row>
    <row r="554" spans="1:18" hidden="1" x14ac:dyDescent="0.25">
      <c r="A554" s="148" t="s">
        <v>1756</v>
      </c>
      <c r="B554" s="148" t="s">
        <v>1757</v>
      </c>
      <c r="C554" s="148" t="s">
        <v>829</v>
      </c>
      <c r="D554" s="150" t="str">
        <f t="shared" si="8"/>
        <v>Thứ Năm</v>
      </c>
      <c r="E554" s="148" t="s">
        <v>769</v>
      </c>
      <c r="F554" s="148" t="s">
        <v>770</v>
      </c>
      <c r="G554" s="153" t="s">
        <v>776</v>
      </c>
      <c r="H554" s="148" t="s">
        <v>776</v>
      </c>
      <c r="I554" s="148" t="s">
        <v>773</v>
      </c>
      <c r="J554" s="148" t="s">
        <v>773</v>
      </c>
      <c r="K554" s="148" t="s">
        <v>773</v>
      </c>
      <c r="L554" s="148" t="s">
        <v>775</v>
      </c>
      <c r="M554" s="148" t="s">
        <v>773</v>
      </c>
      <c r="N554" s="148" t="s">
        <v>773</v>
      </c>
      <c r="O554" s="148" t="s">
        <v>773</v>
      </c>
      <c r="P554" s="149">
        <v>0</v>
      </c>
      <c r="Q554" s="149"/>
      <c r="R554" s="168" t="s">
        <v>1798</v>
      </c>
    </row>
    <row r="555" spans="1:18" hidden="1" x14ac:dyDescent="0.25">
      <c r="A555" s="148" t="s">
        <v>1756</v>
      </c>
      <c r="B555" s="148" t="s">
        <v>1757</v>
      </c>
      <c r="C555" s="148" t="s">
        <v>833</v>
      </c>
      <c r="D555" s="150" t="str">
        <f t="shared" si="8"/>
        <v>Thứ SáU</v>
      </c>
      <c r="E555" s="148" t="s">
        <v>769</v>
      </c>
      <c r="F555" s="148" t="s">
        <v>770</v>
      </c>
      <c r="G555" s="153" t="s">
        <v>776</v>
      </c>
      <c r="H555" s="148" t="s">
        <v>776</v>
      </c>
      <c r="I555" s="148" t="s">
        <v>773</v>
      </c>
      <c r="J555" s="148" t="s">
        <v>773</v>
      </c>
      <c r="K555" s="148" t="s">
        <v>773</v>
      </c>
      <c r="L555" s="148" t="s">
        <v>775</v>
      </c>
      <c r="M555" s="148" t="s">
        <v>773</v>
      </c>
      <c r="N555" s="148" t="s">
        <v>773</v>
      </c>
      <c r="O555" s="148" t="s">
        <v>773</v>
      </c>
      <c r="P555" s="149">
        <v>0</v>
      </c>
      <c r="Q555" s="149"/>
      <c r="R555" s="168" t="s">
        <v>1798</v>
      </c>
    </row>
    <row r="556" spans="1:18" hidden="1" x14ac:dyDescent="0.25">
      <c r="A556" s="148" t="s">
        <v>1756</v>
      </c>
      <c r="B556" s="148" t="s">
        <v>1757</v>
      </c>
      <c r="C556" s="148" t="s">
        <v>837</v>
      </c>
      <c r="D556" s="150" t="str">
        <f t="shared" si="8"/>
        <v>Thứ BảY</v>
      </c>
      <c r="E556" s="148" t="s">
        <v>769</v>
      </c>
      <c r="F556" s="148" t="s">
        <v>770</v>
      </c>
      <c r="G556" s="153" t="s">
        <v>776</v>
      </c>
      <c r="H556" s="148" t="s">
        <v>776</v>
      </c>
      <c r="I556" s="148" t="s">
        <v>773</v>
      </c>
      <c r="J556" s="148" t="s">
        <v>773</v>
      </c>
      <c r="K556" s="148" t="s">
        <v>773</v>
      </c>
      <c r="L556" s="148" t="s">
        <v>775</v>
      </c>
      <c r="M556" s="148" t="s">
        <v>773</v>
      </c>
      <c r="N556" s="148" t="s">
        <v>773</v>
      </c>
      <c r="O556" s="148" t="s">
        <v>773</v>
      </c>
      <c r="P556" s="149">
        <v>0</v>
      </c>
      <c r="Q556" s="149"/>
      <c r="R556" s="168" t="s">
        <v>1798</v>
      </c>
    </row>
    <row r="557" spans="1:18" hidden="1" x14ac:dyDescent="0.25">
      <c r="A557" s="148" t="s">
        <v>1756</v>
      </c>
      <c r="B557" s="148" t="s">
        <v>1757</v>
      </c>
      <c r="C557" s="148" t="s">
        <v>841</v>
      </c>
      <c r="D557" s="150" t="str">
        <f t="shared" si="8"/>
        <v>Chủ NhậT</v>
      </c>
      <c r="E557" s="148" t="s">
        <v>769</v>
      </c>
      <c r="F557" s="148" t="s">
        <v>1767</v>
      </c>
      <c r="G557" s="153" t="s">
        <v>776</v>
      </c>
      <c r="H557" s="148" t="s">
        <v>776</v>
      </c>
      <c r="I557" s="148" t="s">
        <v>773</v>
      </c>
      <c r="J557" s="148" t="s">
        <v>773</v>
      </c>
      <c r="K557" s="148" t="s">
        <v>773</v>
      </c>
      <c r="L557" s="148" t="s">
        <v>775</v>
      </c>
      <c r="M557" s="148" t="s">
        <v>773</v>
      </c>
      <c r="N557" s="148" t="s">
        <v>773</v>
      </c>
      <c r="O557" s="148" t="s">
        <v>773</v>
      </c>
      <c r="P557" s="149">
        <v>0</v>
      </c>
      <c r="Q557" s="149"/>
      <c r="R557" s="168" t="s">
        <v>1798</v>
      </c>
    </row>
    <row r="558" spans="1:18" hidden="1" x14ac:dyDescent="0.25">
      <c r="A558" s="148" t="s">
        <v>1756</v>
      </c>
      <c r="B558" s="148" t="s">
        <v>1757</v>
      </c>
      <c r="C558" s="148" t="s">
        <v>842</v>
      </c>
      <c r="D558" s="150" t="str">
        <f t="shared" si="8"/>
        <v>Thứ Hai</v>
      </c>
      <c r="E558" s="148" t="s">
        <v>769</v>
      </c>
      <c r="F558" s="148" t="s">
        <v>770</v>
      </c>
      <c r="G558" s="153" t="s">
        <v>776</v>
      </c>
      <c r="H558" s="148" t="s">
        <v>776</v>
      </c>
      <c r="I558" s="148" t="s">
        <v>773</v>
      </c>
      <c r="J558" s="148" t="s">
        <v>773</v>
      </c>
      <c r="K558" s="148" t="s">
        <v>773</v>
      </c>
      <c r="L558" s="148" t="s">
        <v>775</v>
      </c>
      <c r="M558" s="148" t="s">
        <v>773</v>
      </c>
      <c r="N558" s="148" t="s">
        <v>773</v>
      </c>
      <c r="O558" s="148" t="s">
        <v>773</v>
      </c>
      <c r="P558" s="149">
        <v>0</v>
      </c>
      <c r="Q558" s="149"/>
      <c r="R558" s="168" t="s">
        <v>1798</v>
      </c>
    </row>
    <row r="559" spans="1:18" hidden="1" x14ac:dyDescent="0.25">
      <c r="A559" s="148" t="s">
        <v>1756</v>
      </c>
      <c r="B559" s="148" t="s">
        <v>1757</v>
      </c>
      <c r="C559" s="148" t="s">
        <v>845</v>
      </c>
      <c r="D559" s="150" t="str">
        <f t="shared" si="8"/>
        <v>Thứ Ba</v>
      </c>
      <c r="E559" s="148" t="s">
        <v>769</v>
      </c>
      <c r="F559" s="148" t="s">
        <v>770</v>
      </c>
      <c r="G559" s="153" t="s">
        <v>1205</v>
      </c>
      <c r="H559" s="148" t="s">
        <v>776</v>
      </c>
      <c r="I559" s="148" t="s">
        <v>773</v>
      </c>
      <c r="J559" s="148" t="s">
        <v>773</v>
      </c>
      <c r="K559" s="148" t="s">
        <v>773</v>
      </c>
      <c r="L559" s="148" t="s">
        <v>775</v>
      </c>
      <c r="M559" s="148" t="s">
        <v>773</v>
      </c>
      <c r="N559" s="148" t="s">
        <v>773</v>
      </c>
      <c r="O559" s="148" t="s">
        <v>773</v>
      </c>
      <c r="P559" s="149">
        <v>0</v>
      </c>
      <c r="Q559" s="149"/>
      <c r="R559" s="168" t="s">
        <v>1798</v>
      </c>
    </row>
    <row r="560" spans="1:18" hidden="1" x14ac:dyDescent="0.25">
      <c r="A560" s="148" t="s">
        <v>1756</v>
      </c>
      <c r="B560" s="148" t="s">
        <v>1757</v>
      </c>
      <c r="C560" s="148" t="s">
        <v>849</v>
      </c>
      <c r="D560" s="150" t="str">
        <f t="shared" si="8"/>
        <v>Thứ Tư</v>
      </c>
      <c r="E560" s="148" t="s">
        <v>769</v>
      </c>
      <c r="F560" s="148" t="s">
        <v>770</v>
      </c>
      <c r="G560" s="153" t="s">
        <v>1763</v>
      </c>
      <c r="H560" s="148" t="s">
        <v>776</v>
      </c>
      <c r="I560" s="148" t="s">
        <v>773</v>
      </c>
      <c r="J560" s="148" t="s">
        <v>773</v>
      </c>
      <c r="K560" s="148" t="s">
        <v>773</v>
      </c>
      <c r="L560" s="148" t="s">
        <v>775</v>
      </c>
      <c r="M560" s="148" t="s">
        <v>773</v>
      </c>
      <c r="N560" s="148" t="s">
        <v>773</v>
      </c>
      <c r="O560" s="148" t="s">
        <v>773</v>
      </c>
      <c r="P560" s="149">
        <v>0</v>
      </c>
      <c r="Q560" s="149"/>
      <c r="R560" s="168" t="s">
        <v>1798</v>
      </c>
    </row>
    <row r="561" spans="1:18" hidden="1" x14ac:dyDescent="0.25">
      <c r="A561" s="148" t="s">
        <v>1756</v>
      </c>
      <c r="B561" s="148" t="s">
        <v>1757</v>
      </c>
      <c r="C561" s="148" t="s">
        <v>853</v>
      </c>
      <c r="D561" s="150" t="str">
        <f t="shared" si="8"/>
        <v>Thứ Năm</v>
      </c>
      <c r="E561" s="148" t="s">
        <v>769</v>
      </c>
      <c r="F561" s="148" t="s">
        <v>770</v>
      </c>
      <c r="G561" s="153" t="s">
        <v>1764</v>
      </c>
      <c r="H561" s="148" t="s">
        <v>776</v>
      </c>
      <c r="I561" s="148" t="s">
        <v>773</v>
      </c>
      <c r="J561" s="148" t="s">
        <v>773</v>
      </c>
      <c r="K561" s="148" t="s">
        <v>773</v>
      </c>
      <c r="L561" s="148" t="s">
        <v>775</v>
      </c>
      <c r="M561" s="148" t="s">
        <v>773</v>
      </c>
      <c r="N561" s="148" t="s">
        <v>773</v>
      </c>
      <c r="O561" s="148" t="s">
        <v>773</v>
      </c>
      <c r="P561" s="149">
        <v>0</v>
      </c>
      <c r="Q561" s="149"/>
      <c r="R561" s="168" t="s">
        <v>1798</v>
      </c>
    </row>
    <row r="562" spans="1:18" hidden="1" x14ac:dyDescent="0.25">
      <c r="A562" s="148" t="s">
        <v>1756</v>
      </c>
      <c r="B562" s="148" t="s">
        <v>1757</v>
      </c>
      <c r="C562" s="148" t="s">
        <v>858</v>
      </c>
      <c r="D562" s="150" t="str">
        <f t="shared" si="8"/>
        <v>Thứ SáU</v>
      </c>
      <c r="E562" s="148" t="s">
        <v>769</v>
      </c>
      <c r="F562" s="148" t="s">
        <v>770</v>
      </c>
      <c r="G562" s="153" t="s">
        <v>1765</v>
      </c>
      <c r="H562" s="148" t="s">
        <v>776</v>
      </c>
      <c r="I562" s="148" t="s">
        <v>773</v>
      </c>
      <c r="J562" s="148" t="s">
        <v>773</v>
      </c>
      <c r="K562" s="148" t="s">
        <v>773</v>
      </c>
      <c r="L562" s="148" t="s">
        <v>775</v>
      </c>
      <c r="M562" s="148" t="s">
        <v>773</v>
      </c>
      <c r="N562" s="148" t="s">
        <v>773</v>
      </c>
      <c r="O562" s="148" t="s">
        <v>773</v>
      </c>
      <c r="P562" s="149">
        <v>0</v>
      </c>
      <c r="Q562" s="149"/>
      <c r="R562" s="168" t="s">
        <v>1798</v>
      </c>
    </row>
    <row r="563" spans="1:18" hidden="1" x14ac:dyDescent="0.25">
      <c r="A563" s="148" t="s">
        <v>1756</v>
      </c>
      <c r="B563" s="148" t="s">
        <v>1757</v>
      </c>
      <c r="C563" s="148" t="s">
        <v>862</v>
      </c>
      <c r="D563" s="150" t="str">
        <f t="shared" si="8"/>
        <v>Thứ BảY</v>
      </c>
      <c r="E563" s="148" t="s">
        <v>769</v>
      </c>
      <c r="F563" s="148" t="s">
        <v>770</v>
      </c>
      <c r="G563" s="153" t="s">
        <v>1766</v>
      </c>
      <c r="H563" s="148" t="s">
        <v>776</v>
      </c>
      <c r="I563" s="148" t="s">
        <v>773</v>
      </c>
      <c r="J563" s="148" t="s">
        <v>773</v>
      </c>
      <c r="K563" s="148" t="s">
        <v>773</v>
      </c>
      <c r="L563" s="148" t="s">
        <v>775</v>
      </c>
      <c r="M563" s="148" t="s">
        <v>773</v>
      </c>
      <c r="N563" s="148" t="s">
        <v>773</v>
      </c>
      <c r="O563" s="148" t="s">
        <v>773</v>
      </c>
      <c r="P563" s="149">
        <v>0</v>
      </c>
      <c r="Q563" s="149"/>
      <c r="R563" s="168" t="s">
        <v>1798</v>
      </c>
    </row>
    <row r="564" spans="1:18" hidden="1" x14ac:dyDescent="0.25">
      <c r="A564" s="148" t="s">
        <v>1756</v>
      </c>
      <c r="B564" s="148" t="s">
        <v>1757</v>
      </c>
      <c r="C564" s="148" t="s">
        <v>866</v>
      </c>
      <c r="D564" s="150" t="str">
        <f t="shared" si="8"/>
        <v>Chủ NhậT</v>
      </c>
      <c r="E564" s="148" t="s">
        <v>769</v>
      </c>
      <c r="F564" s="148" t="s">
        <v>1767</v>
      </c>
      <c r="G564" s="153" t="s">
        <v>776</v>
      </c>
      <c r="H564" s="148" t="s">
        <v>776</v>
      </c>
      <c r="I564" s="148" t="s">
        <v>773</v>
      </c>
      <c r="J564" s="148" t="s">
        <v>773</v>
      </c>
      <c r="K564" s="148" t="s">
        <v>773</v>
      </c>
      <c r="L564" s="148" t="s">
        <v>775</v>
      </c>
      <c r="M564" s="148" t="s">
        <v>773</v>
      </c>
      <c r="N564" s="148" t="s">
        <v>773</v>
      </c>
      <c r="O564" s="148" t="s">
        <v>773</v>
      </c>
      <c r="P564" s="149">
        <v>0</v>
      </c>
      <c r="Q564" s="149"/>
      <c r="R564" s="168" t="s">
        <v>1798</v>
      </c>
    </row>
    <row r="565" spans="1:18" hidden="1" x14ac:dyDescent="0.25">
      <c r="A565" s="148" t="s">
        <v>1756</v>
      </c>
      <c r="B565" s="148" t="s">
        <v>1757</v>
      </c>
      <c r="C565" s="148" t="s">
        <v>867</v>
      </c>
      <c r="D565" s="150" t="str">
        <f t="shared" si="8"/>
        <v>Thứ Hai</v>
      </c>
      <c r="E565" s="148" t="s">
        <v>769</v>
      </c>
      <c r="F565" s="148" t="s">
        <v>770</v>
      </c>
      <c r="G565" s="153" t="s">
        <v>776</v>
      </c>
      <c r="H565" s="148" t="s">
        <v>776</v>
      </c>
      <c r="I565" s="148" t="s">
        <v>773</v>
      </c>
      <c r="J565" s="148" t="s">
        <v>773</v>
      </c>
      <c r="K565" s="148" t="s">
        <v>773</v>
      </c>
      <c r="L565" s="148" t="s">
        <v>775</v>
      </c>
      <c r="M565" s="148" t="s">
        <v>773</v>
      </c>
      <c r="N565" s="148" t="s">
        <v>773</v>
      </c>
      <c r="O565" s="148" t="s">
        <v>773</v>
      </c>
      <c r="P565" s="149">
        <v>0</v>
      </c>
      <c r="Q565" s="149"/>
      <c r="R565" s="168" t="s">
        <v>1798</v>
      </c>
    </row>
    <row r="566" spans="1:18" hidden="1" x14ac:dyDescent="0.25">
      <c r="A566" s="148" t="s">
        <v>1756</v>
      </c>
      <c r="B566" s="148" t="s">
        <v>1757</v>
      </c>
      <c r="C566" s="148" t="s">
        <v>870</v>
      </c>
      <c r="D566" s="150" t="str">
        <f t="shared" si="8"/>
        <v>Thứ Ba</v>
      </c>
      <c r="E566" s="148" t="s">
        <v>769</v>
      </c>
      <c r="F566" s="148" t="s">
        <v>770</v>
      </c>
      <c r="G566" s="153" t="s">
        <v>776</v>
      </c>
      <c r="H566" s="148" t="s">
        <v>776</v>
      </c>
      <c r="I566" s="148" t="s">
        <v>773</v>
      </c>
      <c r="J566" s="148" t="s">
        <v>773</v>
      </c>
      <c r="K566" s="148" t="s">
        <v>773</v>
      </c>
      <c r="L566" s="148" t="s">
        <v>775</v>
      </c>
      <c r="M566" s="148" t="s">
        <v>773</v>
      </c>
      <c r="N566" s="148" t="s">
        <v>773</v>
      </c>
      <c r="O566" s="148" t="s">
        <v>773</v>
      </c>
      <c r="P566" s="149">
        <v>0</v>
      </c>
      <c r="Q566" s="149"/>
      <c r="R566" s="168" t="s">
        <v>1798</v>
      </c>
    </row>
    <row r="567" spans="1:18" hidden="1" x14ac:dyDescent="0.25">
      <c r="A567" s="148" t="s">
        <v>1756</v>
      </c>
      <c r="B567" s="148" t="s">
        <v>1757</v>
      </c>
      <c r="C567" s="148" t="s">
        <v>874</v>
      </c>
      <c r="D567" s="150" t="str">
        <f t="shared" si="8"/>
        <v>Thứ Tư</v>
      </c>
      <c r="E567" s="148" t="s">
        <v>769</v>
      </c>
      <c r="F567" s="148" t="s">
        <v>770</v>
      </c>
      <c r="G567" s="153" t="s">
        <v>901</v>
      </c>
      <c r="H567" s="148" t="s">
        <v>776</v>
      </c>
      <c r="I567" s="148" t="s">
        <v>773</v>
      </c>
      <c r="J567" s="148" t="s">
        <v>773</v>
      </c>
      <c r="K567" s="148" t="s">
        <v>773</v>
      </c>
      <c r="L567" s="148" t="s">
        <v>775</v>
      </c>
      <c r="M567" s="148" t="s">
        <v>773</v>
      </c>
      <c r="N567" s="148" t="s">
        <v>773</v>
      </c>
      <c r="O567" s="148" t="s">
        <v>773</v>
      </c>
      <c r="P567" s="149">
        <v>0</v>
      </c>
      <c r="Q567" s="149"/>
      <c r="R567"/>
    </row>
    <row r="568" spans="1:18" hidden="1" x14ac:dyDescent="0.25">
      <c r="A568" s="148" t="s">
        <v>1756</v>
      </c>
      <c r="B568" s="148" t="s">
        <v>1757</v>
      </c>
      <c r="C568" s="148" t="s">
        <v>878</v>
      </c>
      <c r="D568" s="150" t="str">
        <f t="shared" si="8"/>
        <v>Thứ Năm</v>
      </c>
      <c r="E568" s="148" t="s">
        <v>769</v>
      </c>
      <c r="F568" s="148" t="s">
        <v>762</v>
      </c>
      <c r="G568" s="153" t="s">
        <v>776</v>
      </c>
      <c r="H568" s="148" t="s">
        <v>776</v>
      </c>
      <c r="I568" s="148" t="s">
        <v>773</v>
      </c>
      <c r="J568" s="148" t="s">
        <v>773</v>
      </c>
      <c r="K568" s="148" t="s">
        <v>773</v>
      </c>
      <c r="L568" s="148" t="s">
        <v>775</v>
      </c>
      <c r="M568" s="148" t="s">
        <v>773</v>
      </c>
      <c r="N568" s="148" t="s">
        <v>773</v>
      </c>
      <c r="O568" s="148" t="s">
        <v>773</v>
      </c>
      <c r="P568" s="149">
        <v>0</v>
      </c>
      <c r="Q568" s="188" t="s">
        <v>1778</v>
      </c>
      <c r="R568"/>
    </row>
    <row r="569" spans="1:18" hidden="1" x14ac:dyDescent="0.25">
      <c r="A569" s="148" t="s">
        <v>1033</v>
      </c>
      <c r="B569" s="148" t="s">
        <v>1034</v>
      </c>
      <c r="C569" s="148" t="s">
        <v>768</v>
      </c>
      <c r="D569" s="150" t="str">
        <f t="shared" si="8"/>
        <v>Thứ ba</v>
      </c>
      <c r="E569" s="148" t="s">
        <v>769</v>
      </c>
      <c r="F569" s="148" t="s">
        <v>770</v>
      </c>
      <c r="G569" s="153" t="s">
        <v>1035</v>
      </c>
      <c r="H569" s="148" t="s">
        <v>1036</v>
      </c>
      <c r="I569" s="148" t="s">
        <v>773</v>
      </c>
      <c r="J569" s="148" t="s">
        <v>773</v>
      </c>
      <c r="K569" s="148" t="s">
        <v>935</v>
      </c>
      <c r="L569" s="148" t="s">
        <v>773</v>
      </c>
      <c r="M569" s="148" t="s">
        <v>775</v>
      </c>
      <c r="N569" s="148" t="s">
        <v>773</v>
      </c>
      <c r="O569" s="148" t="s">
        <v>773</v>
      </c>
      <c r="P569" s="149">
        <v>0</v>
      </c>
      <c r="Q569" s="149"/>
      <c r="R569"/>
    </row>
    <row r="570" spans="1:18" x14ac:dyDescent="0.25">
      <c r="A570" s="148" t="s">
        <v>1033</v>
      </c>
      <c r="B570" s="148" t="s">
        <v>1034</v>
      </c>
      <c r="C570" s="148" t="s">
        <v>777</v>
      </c>
      <c r="D570" s="150" t="str">
        <f t="shared" si="8"/>
        <v>Thứ Tư</v>
      </c>
      <c r="E570" s="148" t="s">
        <v>769</v>
      </c>
      <c r="F570" s="148" t="s">
        <v>770</v>
      </c>
      <c r="G570" s="153" t="s">
        <v>1037</v>
      </c>
      <c r="H570" s="148" t="s">
        <v>776</v>
      </c>
      <c r="I570" s="153" t="s">
        <v>857</v>
      </c>
      <c r="J570" s="148" t="s">
        <v>773</v>
      </c>
      <c r="K570" s="148" t="s">
        <v>773</v>
      </c>
      <c r="L570" s="148" t="s">
        <v>775</v>
      </c>
      <c r="M570" s="148" t="s">
        <v>773</v>
      </c>
      <c r="N570" s="148" t="s">
        <v>773</v>
      </c>
      <c r="O570" s="148" t="s">
        <v>773</v>
      </c>
      <c r="P570" s="149">
        <v>0</v>
      </c>
      <c r="Q570" s="180" t="s">
        <v>1803</v>
      </c>
      <c r="R570"/>
    </row>
    <row r="571" spans="1:18" x14ac:dyDescent="0.25">
      <c r="A571" s="148" t="s">
        <v>1033</v>
      </c>
      <c r="B571" s="148" t="s">
        <v>1034</v>
      </c>
      <c r="C571" s="148" t="s">
        <v>782</v>
      </c>
      <c r="D571" s="150" t="str">
        <f t="shared" si="8"/>
        <v>Thứ Năm</v>
      </c>
      <c r="E571" s="148" t="s">
        <v>769</v>
      </c>
      <c r="F571" s="148" t="s">
        <v>770</v>
      </c>
      <c r="G571" s="153" t="s">
        <v>1038</v>
      </c>
      <c r="H571" s="148" t="s">
        <v>776</v>
      </c>
      <c r="I571" s="153" t="s">
        <v>1039</v>
      </c>
      <c r="J571" s="148" t="s">
        <v>773</v>
      </c>
      <c r="K571" s="148" t="s">
        <v>773</v>
      </c>
      <c r="L571" s="148" t="s">
        <v>775</v>
      </c>
      <c r="M571" s="148" t="s">
        <v>773</v>
      </c>
      <c r="N571" s="148" t="s">
        <v>773</v>
      </c>
      <c r="O571" s="148" t="s">
        <v>773</v>
      </c>
      <c r="P571" s="149">
        <v>0</v>
      </c>
      <c r="Q571" s="180" t="s">
        <v>1803</v>
      </c>
      <c r="R571"/>
    </row>
    <row r="572" spans="1:18" hidden="1" x14ac:dyDescent="0.25">
      <c r="A572" s="148" t="s">
        <v>1033</v>
      </c>
      <c r="B572" s="148" t="s">
        <v>1034</v>
      </c>
      <c r="C572" s="148" t="s">
        <v>787</v>
      </c>
      <c r="D572" s="150" t="str">
        <f t="shared" si="8"/>
        <v>Thứ SáU</v>
      </c>
      <c r="E572" s="148" t="s">
        <v>769</v>
      </c>
      <c r="F572" s="148" t="s">
        <v>762</v>
      </c>
      <c r="G572" s="153" t="s">
        <v>776</v>
      </c>
      <c r="H572" s="148" t="s">
        <v>776</v>
      </c>
      <c r="I572" s="148" t="s">
        <v>773</v>
      </c>
      <c r="J572" s="148" t="s">
        <v>773</v>
      </c>
      <c r="K572" s="148" t="s">
        <v>773</v>
      </c>
      <c r="L572" s="148" t="s">
        <v>775</v>
      </c>
      <c r="M572" s="148" t="s">
        <v>773</v>
      </c>
      <c r="N572" s="148" t="s">
        <v>773</v>
      </c>
      <c r="O572" s="148" t="s">
        <v>773</v>
      </c>
      <c r="P572" s="149">
        <v>0</v>
      </c>
      <c r="Q572" s="188" t="s">
        <v>1778</v>
      </c>
      <c r="R572" s="168" t="s">
        <v>1778</v>
      </c>
    </row>
    <row r="573" spans="1:18" x14ac:dyDescent="0.25">
      <c r="A573" s="148" t="s">
        <v>1033</v>
      </c>
      <c r="B573" s="148" t="s">
        <v>1034</v>
      </c>
      <c r="C573" s="148" t="s">
        <v>791</v>
      </c>
      <c r="D573" s="150" t="str">
        <f t="shared" si="8"/>
        <v>Thứ BảY</v>
      </c>
      <c r="E573" s="148" t="s">
        <v>769</v>
      </c>
      <c r="F573" s="148" t="s">
        <v>770</v>
      </c>
      <c r="G573" s="153" t="s">
        <v>1040</v>
      </c>
      <c r="H573" s="148" t="s">
        <v>776</v>
      </c>
      <c r="I573" s="153" t="s">
        <v>1041</v>
      </c>
      <c r="J573" s="148" t="s">
        <v>773</v>
      </c>
      <c r="K573" s="148" t="s">
        <v>773</v>
      </c>
      <c r="L573" s="148" t="s">
        <v>775</v>
      </c>
      <c r="M573" s="148" t="s">
        <v>773</v>
      </c>
      <c r="N573" s="148" t="s">
        <v>773</v>
      </c>
      <c r="O573" s="148" t="s">
        <v>773</v>
      </c>
      <c r="P573" s="149">
        <v>0</v>
      </c>
      <c r="Q573" s="180" t="s">
        <v>1803</v>
      </c>
      <c r="R573"/>
    </row>
    <row r="574" spans="1:18" hidden="1" x14ac:dyDescent="0.25">
      <c r="A574" s="148" t="s">
        <v>1033</v>
      </c>
      <c r="B574" s="148" t="s">
        <v>1034</v>
      </c>
      <c r="C574" s="148" t="s">
        <v>792</v>
      </c>
      <c r="D574" s="150" t="str">
        <f t="shared" si="8"/>
        <v>Chủ NhậT</v>
      </c>
      <c r="E574" s="148" t="s">
        <v>769</v>
      </c>
      <c r="F574" s="148" t="s">
        <v>1767</v>
      </c>
      <c r="G574" s="153" t="s">
        <v>776</v>
      </c>
      <c r="H574" s="148" t="s">
        <v>776</v>
      </c>
      <c r="I574" s="148" t="s">
        <v>773</v>
      </c>
      <c r="J574" s="148" t="s">
        <v>773</v>
      </c>
      <c r="K574" s="148" t="s">
        <v>773</v>
      </c>
      <c r="L574" s="148" t="s">
        <v>775</v>
      </c>
      <c r="M574" s="148" t="s">
        <v>773</v>
      </c>
      <c r="N574" s="148" t="s">
        <v>773</v>
      </c>
      <c r="O574" s="148" t="s">
        <v>773</v>
      </c>
      <c r="P574" s="149">
        <v>0</v>
      </c>
      <c r="Q574" s="149"/>
      <c r="R574"/>
    </row>
    <row r="575" spans="1:18" x14ac:dyDescent="0.25">
      <c r="A575" s="148" t="s">
        <v>1033</v>
      </c>
      <c r="B575" s="148" t="s">
        <v>1034</v>
      </c>
      <c r="C575" s="148" t="s">
        <v>793</v>
      </c>
      <c r="D575" s="150" t="str">
        <f t="shared" si="8"/>
        <v>Thứ Hai</v>
      </c>
      <c r="E575" s="148" t="s">
        <v>769</v>
      </c>
      <c r="F575" s="148" t="s">
        <v>770</v>
      </c>
      <c r="G575" s="153" t="s">
        <v>1042</v>
      </c>
      <c r="H575" s="148" t="s">
        <v>776</v>
      </c>
      <c r="I575" s="153" t="s">
        <v>1043</v>
      </c>
      <c r="J575" s="148" t="s">
        <v>773</v>
      </c>
      <c r="K575" s="148" t="s">
        <v>773</v>
      </c>
      <c r="L575" s="148" t="s">
        <v>775</v>
      </c>
      <c r="M575" s="148" t="s">
        <v>773</v>
      </c>
      <c r="N575" s="148" t="s">
        <v>773</v>
      </c>
      <c r="O575" s="148" t="s">
        <v>773</v>
      </c>
      <c r="P575" s="149">
        <v>0</v>
      </c>
      <c r="Q575" s="180" t="s">
        <v>1803</v>
      </c>
      <c r="R575"/>
    </row>
    <row r="576" spans="1:18" x14ac:dyDescent="0.25">
      <c r="A576" s="148" t="s">
        <v>1033</v>
      </c>
      <c r="B576" s="148" t="s">
        <v>1034</v>
      </c>
      <c r="C576" s="148" t="s">
        <v>797</v>
      </c>
      <c r="D576" s="150" t="str">
        <f t="shared" si="8"/>
        <v>Thứ Ba</v>
      </c>
      <c r="E576" s="148" t="s">
        <v>769</v>
      </c>
      <c r="F576" s="148" t="s">
        <v>770</v>
      </c>
      <c r="G576" s="153" t="s">
        <v>1044</v>
      </c>
      <c r="H576" s="148" t="s">
        <v>776</v>
      </c>
      <c r="I576" s="153" t="s">
        <v>1045</v>
      </c>
      <c r="J576" s="148" t="s">
        <v>773</v>
      </c>
      <c r="K576" s="148" t="s">
        <v>773</v>
      </c>
      <c r="L576" s="148" t="s">
        <v>775</v>
      </c>
      <c r="M576" s="148" t="s">
        <v>773</v>
      </c>
      <c r="N576" s="148" t="s">
        <v>773</v>
      </c>
      <c r="O576" s="148" t="s">
        <v>773</v>
      </c>
      <c r="P576" s="149">
        <v>0</v>
      </c>
      <c r="Q576" s="180" t="s">
        <v>1803</v>
      </c>
      <c r="R576"/>
    </row>
    <row r="577" spans="1:18" x14ac:dyDescent="0.25">
      <c r="A577" s="148" t="s">
        <v>1033</v>
      </c>
      <c r="B577" s="148" t="s">
        <v>1034</v>
      </c>
      <c r="C577" s="148" t="s">
        <v>801</v>
      </c>
      <c r="D577" s="150" t="str">
        <f t="shared" si="8"/>
        <v>Thứ Tư</v>
      </c>
      <c r="E577" s="148" t="s">
        <v>769</v>
      </c>
      <c r="F577" s="148" t="s">
        <v>770</v>
      </c>
      <c r="G577" s="153" t="s">
        <v>1046</v>
      </c>
      <c r="H577" s="148" t="s">
        <v>776</v>
      </c>
      <c r="I577" s="153" t="s">
        <v>888</v>
      </c>
      <c r="J577" s="148" t="s">
        <v>773</v>
      </c>
      <c r="K577" s="148" t="s">
        <v>773</v>
      </c>
      <c r="L577" s="148" t="s">
        <v>775</v>
      </c>
      <c r="M577" s="148" t="s">
        <v>773</v>
      </c>
      <c r="N577" s="148" t="s">
        <v>773</v>
      </c>
      <c r="O577" s="148" t="s">
        <v>773</v>
      </c>
      <c r="P577" s="149">
        <v>0</v>
      </c>
      <c r="Q577" s="180" t="s">
        <v>1803</v>
      </c>
      <c r="R577"/>
    </row>
    <row r="578" spans="1:18" x14ac:dyDescent="0.25">
      <c r="A578" s="148" t="s">
        <v>1033</v>
      </c>
      <c r="B578" s="148" t="s">
        <v>1034</v>
      </c>
      <c r="C578" s="148" t="s">
        <v>805</v>
      </c>
      <c r="D578" s="150" t="str">
        <f t="shared" si="8"/>
        <v>Thứ Năm</v>
      </c>
      <c r="E578" s="148" t="s">
        <v>769</v>
      </c>
      <c r="F578" s="148" t="s">
        <v>770</v>
      </c>
      <c r="G578" s="153" t="s">
        <v>1047</v>
      </c>
      <c r="H578" s="148" t="s">
        <v>776</v>
      </c>
      <c r="I578" s="153" t="s">
        <v>922</v>
      </c>
      <c r="J578" s="148" t="s">
        <v>773</v>
      </c>
      <c r="K578" s="148" t="s">
        <v>773</v>
      </c>
      <c r="L578" s="148" t="s">
        <v>775</v>
      </c>
      <c r="M578" s="148" t="s">
        <v>773</v>
      </c>
      <c r="N578" s="148" t="s">
        <v>773</v>
      </c>
      <c r="O578" s="148" t="s">
        <v>773</v>
      </c>
      <c r="P578" s="149">
        <v>0</v>
      </c>
      <c r="Q578" s="180" t="s">
        <v>1803</v>
      </c>
      <c r="R578"/>
    </row>
    <row r="579" spans="1:18" x14ac:dyDescent="0.25">
      <c r="A579" s="148" t="s">
        <v>1033</v>
      </c>
      <c r="B579" s="148" t="s">
        <v>1034</v>
      </c>
      <c r="C579" s="148" t="s">
        <v>809</v>
      </c>
      <c r="D579" s="150" t="str">
        <f t="shared" si="8"/>
        <v>Thứ SáU</v>
      </c>
      <c r="E579" s="148" t="s">
        <v>769</v>
      </c>
      <c r="F579" s="148" t="s">
        <v>770</v>
      </c>
      <c r="G579" s="153" t="s">
        <v>1048</v>
      </c>
      <c r="H579" s="148" t="s">
        <v>776</v>
      </c>
      <c r="I579" s="153" t="s">
        <v>922</v>
      </c>
      <c r="J579" s="148" t="s">
        <v>773</v>
      </c>
      <c r="K579" s="148" t="s">
        <v>773</v>
      </c>
      <c r="L579" s="148" t="s">
        <v>775</v>
      </c>
      <c r="M579" s="148" t="s">
        <v>773</v>
      </c>
      <c r="N579" s="148" t="s">
        <v>773</v>
      </c>
      <c r="O579" s="148" t="s">
        <v>773</v>
      </c>
      <c r="P579" s="149">
        <v>0</v>
      </c>
      <c r="Q579" s="180" t="s">
        <v>1803</v>
      </c>
      <c r="R579"/>
    </row>
    <row r="580" spans="1:18" hidden="1" x14ac:dyDescent="0.25">
      <c r="A580" s="153" t="s">
        <v>1033</v>
      </c>
      <c r="B580" s="153" t="s">
        <v>1034</v>
      </c>
      <c r="C580" s="153" t="s">
        <v>813</v>
      </c>
      <c r="D580" s="154" t="str">
        <f t="shared" si="8"/>
        <v>Thứ BảY</v>
      </c>
      <c r="E580" s="153" t="s">
        <v>769</v>
      </c>
      <c r="F580" s="153" t="s">
        <v>1789</v>
      </c>
      <c r="G580" s="153" t="s">
        <v>776</v>
      </c>
      <c r="H580" s="153" t="s">
        <v>776</v>
      </c>
      <c r="I580" s="153" t="s">
        <v>773</v>
      </c>
      <c r="J580" s="153" t="s">
        <v>773</v>
      </c>
      <c r="K580" s="153" t="s">
        <v>773</v>
      </c>
      <c r="L580" s="153" t="s">
        <v>775</v>
      </c>
      <c r="M580" s="153" t="s">
        <v>773</v>
      </c>
      <c r="N580" s="153" t="s">
        <v>773</v>
      </c>
      <c r="O580" s="153" t="s">
        <v>773</v>
      </c>
      <c r="P580" s="149">
        <v>0</v>
      </c>
      <c r="Q580" s="153" t="s">
        <v>1789</v>
      </c>
      <c r="R580"/>
    </row>
    <row r="581" spans="1:18" hidden="1" x14ac:dyDescent="0.25">
      <c r="A581" s="148" t="s">
        <v>1033</v>
      </c>
      <c r="B581" s="148" t="s">
        <v>1034</v>
      </c>
      <c r="C581" s="148" t="s">
        <v>818</v>
      </c>
      <c r="D581" s="150" t="str">
        <f t="shared" si="8"/>
        <v>Chủ NhậT</v>
      </c>
      <c r="E581" s="148" t="s">
        <v>769</v>
      </c>
      <c r="F581" s="148" t="s">
        <v>1767</v>
      </c>
      <c r="G581" s="153" t="s">
        <v>776</v>
      </c>
      <c r="H581" s="148" t="s">
        <v>776</v>
      </c>
      <c r="I581" s="148" t="s">
        <v>773</v>
      </c>
      <c r="J581" s="148" t="s">
        <v>773</v>
      </c>
      <c r="K581" s="148" t="s">
        <v>773</v>
      </c>
      <c r="L581" s="148" t="s">
        <v>775</v>
      </c>
      <c r="M581" s="148" t="s">
        <v>773</v>
      </c>
      <c r="N581" s="148" t="s">
        <v>773</v>
      </c>
      <c r="O581" s="148" t="s">
        <v>773</v>
      </c>
      <c r="P581" s="149">
        <v>0</v>
      </c>
      <c r="Q581" s="149"/>
      <c r="R581"/>
    </row>
    <row r="582" spans="1:18" x14ac:dyDescent="0.25">
      <c r="A582" s="153" t="s">
        <v>1033</v>
      </c>
      <c r="B582" s="153" t="s">
        <v>1034</v>
      </c>
      <c r="C582" s="153" t="s">
        <v>819</v>
      </c>
      <c r="D582" s="154" t="str">
        <f t="shared" si="8"/>
        <v>Thứ Hai</v>
      </c>
      <c r="E582" s="153" t="s">
        <v>769</v>
      </c>
      <c r="F582" s="148" t="s">
        <v>770</v>
      </c>
      <c r="G582" s="153" t="s">
        <v>1049</v>
      </c>
      <c r="H582" s="153" t="s">
        <v>776</v>
      </c>
      <c r="I582" s="153" t="s">
        <v>922</v>
      </c>
      <c r="J582" s="153" t="s">
        <v>773</v>
      </c>
      <c r="K582" s="153" t="s">
        <v>773</v>
      </c>
      <c r="L582" s="153" t="s">
        <v>775</v>
      </c>
      <c r="M582" s="153" t="s">
        <v>773</v>
      </c>
      <c r="N582" s="153" t="s">
        <v>773</v>
      </c>
      <c r="O582" s="153" t="s">
        <v>773</v>
      </c>
      <c r="P582" s="149">
        <v>0</v>
      </c>
      <c r="Q582" s="180" t="s">
        <v>1803</v>
      </c>
      <c r="R582"/>
    </row>
    <row r="583" spans="1:18" hidden="1" x14ac:dyDescent="0.25">
      <c r="A583" s="148" t="s">
        <v>1033</v>
      </c>
      <c r="B583" s="148" t="s">
        <v>1034</v>
      </c>
      <c r="C583" s="148" t="s">
        <v>823</v>
      </c>
      <c r="D583" s="150" t="str">
        <f t="shared" si="8"/>
        <v>Thứ Ba</v>
      </c>
      <c r="E583" s="148" t="s">
        <v>769</v>
      </c>
      <c r="F583" s="148" t="s">
        <v>762</v>
      </c>
      <c r="G583" s="153" t="s">
        <v>776</v>
      </c>
      <c r="H583" s="148" t="s">
        <v>776</v>
      </c>
      <c r="I583" s="148" t="s">
        <v>773</v>
      </c>
      <c r="J583" s="148" t="s">
        <v>773</v>
      </c>
      <c r="K583" s="148" t="s">
        <v>773</v>
      </c>
      <c r="L583" s="148" t="s">
        <v>775</v>
      </c>
      <c r="M583" s="148" t="s">
        <v>773</v>
      </c>
      <c r="N583" s="148" t="s">
        <v>773</v>
      </c>
      <c r="O583" s="148" t="s">
        <v>773</v>
      </c>
      <c r="P583" s="149">
        <v>0</v>
      </c>
      <c r="Q583" s="188" t="s">
        <v>1778</v>
      </c>
      <c r="R583" s="168" t="s">
        <v>1778</v>
      </c>
    </row>
    <row r="584" spans="1:18" x14ac:dyDescent="0.25">
      <c r="A584" s="148" t="s">
        <v>1033</v>
      </c>
      <c r="B584" s="148" t="s">
        <v>1034</v>
      </c>
      <c r="C584" s="148" t="s">
        <v>827</v>
      </c>
      <c r="D584" s="150" t="str">
        <f t="shared" si="8"/>
        <v>Thứ Tư</v>
      </c>
      <c r="E584" s="148" t="s">
        <v>769</v>
      </c>
      <c r="F584" s="148" t="s">
        <v>770</v>
      </c>
      <c r="G584" s="153" t="s">
        <v>1050</v>
      </c>
      <c r="H584" s="148" t="s">
        <v>776</v>
      </c>
      <c r="I584" s="153" t="s">
        <v>832</v>
      </c>
      <c r="J584" s="148" t="s">
        <v>773</v>
      </c>
      <c r="K584" s="148" t="s">
        <v>773</v>
      </c>
      <c r="L584" s="148" t="s">
        <v>775</v>
      </c>
      <c r="M584" s="148" t="s">
        <v>773</v>
      </c>
      <c r="N584" s="148" t="s">
        <v>773</v>
      </c>
      <c r="O584" s="148" t="s">
        <v>773</v>
      </c>
      <c r="P584" s="149">
        <v>0</v>
      </c>
      <c r="Q584" s="180" t="s">
        <v>1803</v>
      </c>
      <c r="R584"/>
    </row>
    <row r="585" spans="1:18" x14ac:dyDescent="0.25">
      <c r="A585" s="148" t="s">
        <v>1033</v>
      </c>
      <c r="B585" s="148" t="s">
        <v>1034</v>
      </c>
      <c r="C585" s="148" t="s">
        <v>829</v>
      </c>
      <c r="D585" s="150" t="str">
        <f t="shared" si="8"/>
        <v>Thứ Năm</v>
      </c>
      <c r="E585" s="148" t="s">
        <v>769</v>
      </c>
      <c r="F585" s="148" t="s">
        <v>770</v>
      </c>
      <c r="G585" s="153" t="s">
        <v>1051</v>
      </c>
      <c r="H585" s="148" t="s">
        <v>776</v>
      </c>
      <c r="I585" s="153" t="s">
        <v>1052</v>
      </c>
      <c r="J585" s="148" t="s">
        <v>773</v>
      </c>
      <c r="K585" s="148" t="s">
        <v>773</v>
      </c>
      <c r="L585" s="148" t="s">
        <v>775</v>
      </c>
      <c r="M585" s="148" t="s">
        <v>773</v>
      </c>
      <c r="N585" s="148" t="s">
        <v>773</v>
      </c>
      <c r="O585" s="148" t="s">
        <v>773</v>
      </c>
      <c r="P585" s="149">
        <v>0</v>
      </c>
      <c r="Q585" s="180" t="s">
        <v>1803</v>
      </c>
      <c r="R585"/>
    </row>
    <row r="586" spans="1:18" hidden="1" x14ac:dyDescent="0.25">
      <c r="A586" s="148" t="s">
        <v>1033</v>
      </c>
      <c r="B586" s="148" t="s">
        <v>1034</v>
      </c>
      <c r="C586" s="148" t="s">
        <v>833</v>
      </c>
      <c r="D586" s="150" t="str">
        <f t="shared" si="8"/>
        <v>Thứ SáU</v>
      </c>
      <c r="E586" s="148" t="s">
        <v>769</v>
      </c>
      <c r="F586" s="148" t="s">
        <v>770</v>
      </c>
      <c r="G586" s="153" t="s">
        <v>1053</v>
      </c>
      <c r="H586" s="148" t="s">
        <v>776</v>
      </c>
      <c r="I586" s="148" t="s">
        <v>773</v>
      </c>
      <c r="J586" s="148" t="s">
        <v>773</v>
      </c>
      <c r="K586" s="148" t="s">
        <v>773</v>
      </c>
      <c r="L586" s="148" t="s">
        <v>775</v>
      </c>
      <c r="M586" s="148" t="s">
        <v>773</v>
      </c>
      <c r="N586" s="148" t="s">
        <v>773</v>
      </c>
      <c r="O586" s="148" t="s">
        <v>773</v>
      </c>
      <c r="P586" s="149">
        <v>0</v>
      </c>
      <c r="Q586" s="149"/>
      <c r="R586"/>
    </row>
    <row r="587" spans="1:18" x14ac:dyDescent="0.25">
      <c r="A587" s="148" t="s">
        <v>1033</v>
      </c>
      <c r="B587" s="148" t="s">
        <v>1034</v>
      </c>
      <c r="C587" s="148" t="s">
        <v>837</v>
      </c>
      <c r="D587" s="150" t="str">
        <f t="shared" si="8"/>
        <v>Thứ BảY</v>
      </c>
      <c r="E587" s="148" t="s">
        <v>769</v>
      </c>
      <c r="F587" s="148" t="s">
        <v>770</v>
      </c>
      <c r="G587" s="153" t="s">
        <v>1054</v>
      </c>
      <c r="H587" s="148" t="s">
        <v>776</v>
      </c>
      <c r="I587" s="153" t="s">
        <v>888</v>
      </c>
      <c r="J587" s="148" t="s">
        <v>773</v>
      </c>
      <c r="K587" s="148" t="s">
        <v>773</v>
      </c>
      <c r="L587" s="148" t="s">
        <v>775</v>
      </c>
      <c r="M587" s="148" t="s">
        <v>773</v>
      </c>
      <c r="N587" s="148" t="s">
        <v>773</v>
      </c>
      <c r="O587" s="148" t="s">
        <v>773</v>
      </c>
      <c r="P587" s="149">
        <v>0</v>
      </c>
      <c r="Q587" s="180" t="s">
        <v>1803</v>
      </c>
      <c r="R587"/>
    </row>
    <row r="588" spans="1:18" hidden="1" x14ac:dyDescent="0.25">
      <c r="A588" s="148" t="s">
        <v>1033</v>
      </c>
      <c r="B588" s="148" t="s">
        <v>1034</v>
      </c>
      <c r="C588" s="148" t="s">
        <v>841</v>
      </c>
      <c r="D588" s="150" t="str">
        <f t="shared" si="8"/>
        <v>Chủ NhậT</v>
      </c>
      <c r="E588" s="148" t="s">
        <v>769</v>
      </c>
      <c r="F588" s="148" t="s">
        <v>1767</v>
      </c>
      <c r="G588" s="153" t="s">
        <v>776</v>
      </c>
      <c r="H588" s="148" t="s">
        <v>776</v>
      </c>
      <c r="I588" s="148" t="s">
        <v>773</v>
      </c>
      <c r="J588" s="148" t="s">
        <v>773</v>
      </c>
      <c r="K588" s="148" t="s">
        <v>773</v>
      </c>
      <c r="L588" s="148" t="s">
        <v>775</v>
      </c>
      <c r="M588" s="148" t="s">
        <v>773</v>
      </c>
      <c r="N588" s="148" t="s">
        <v>773</v>
      </c>
      <c r="O588" s="148" t="s">
        <v>773</v>
      </c>
      <c r="P588" s="149">
        <v>0</v>
      </c>
      <c r="Q588" s="149"/>
      <c r="R588"/>
    </row>
    <row r="589" spans="1:18" hidden="1" x14ac:dyDescent="0.25">
      <c r="A589" s="148" t="s">
        <v>1033</v>
      </c>
      <c r="B589" s="148" t="s">
        <v>1034</v>
      </c>
      <c r="C589" s="148" t="s">
        <v>842</v>
      </c>
      <c r="D589" s="150" t="str">
        <f t="shared" si="8"/>
        <v>Thứ Hai</v>
      </c>
      <c r="E589" s="148" t="s">
        <v>769</v>
      </c>
      <c r="F589" s="148" t="s">
        <v>770</v>
      </c>
      <c r="G589" s="153"/>
      <c r="H589" s="148" t="s">
        <v>776</v>
      </c>
      <c r="I589" s="148" t="s">
        <v>773</v>
      </c>
      <c r="J589" s="148" t="s">
        <v>773</v>
      </c>
      <c r="K589" s="148" t="s">
        <v>773</v>
      </c>
      <c r="L589" s="148" t="s">
        <v>775</v>
      </c>
      <c r="M589" s="148" t="s">
        <v>773</v>
      </c>
      <c r="N589" s="148" t="s">
        <v>773</v>
      </c>
      <c r="O589" s="148" t="s">
        <v>773</v>
      </c>
      <c r="P589" s="149">
        <v>0</v>
      </c>
      <c r="Q589" s="149"/>
      <c r="R589"/>
    </row>
    <row r="590" spans="1:18" x14ac:dyDescent="0.25">
      <c r="A590" s="148" t="s">
        <v>1033</v>
      </c>
      <c r="B590" s="148" t="s">
        <v>1034</v>
      </c>
      <c r="C590" s="148" t="s">
        <v>845</v>
      </c>
      <c r="D590" s="150" t="str">
        <f t="shared" si="8"/>
        <v>Thứ Ba</v>
      </c>
      <c r="E590" s="148" t="s">
        <v>769</v>
      </c>
      <c r="F590" s="148" t="s">
        <v>770</v>
      </c>
      <c r="G590" s="153" t="s">
        <v>1055</v>
      </c>
      <c r="H590" s="148" t="s">
        <v>776</v>
      </c>
      <c r="I590" s="153" t="s">
        <v>893</v>
      </c>
      <c r="J590" s="148" t="s">
        <v>773</v>
      </c>
      <c r="K590" s="148" t="s">
        <v>773</v>
      </c>
      <c r="L590" s="148" t="s">
        <v>775</v>
      </c>
      <c r="M590" s="148" t="s">
        <v>773</v>
      </c>
      <c r="N590" s="148" t="s">
        <v>773</v>
      </c>
      <c r="O590" s="148" t="s">
        <v>773</v>
      </c>
      <c r="P590" s="149">
        <v>0</v>
      </c>
      <c r="Q590" s="180" t="s">
        <v>1803</v>
      </c>
      <c r="R590"/>
    </row>
    <row r="591" spans="1:18" x14ac:dyDescent="0.25">
      <c r="A591" s="148" t="s">
        <v>1033</v>
      </c>
      <c r="B591" s="148" t="s">
        <v>1034</v>
      </c>
      <c r="C591" s="148" t="s">
        <v>849</v>
      </c>
      <c r="D591" s="150" t="str">
        <f t="shared" si="8"/>
        <v>Thứ Tư</v>
      </c>
      <c r="E591" s="148" t="s">
        <v>769</v>
      </c>
      <c r="F591" s="148" t="s">
        <v>770</v>
      </c>
      <c r="G591" s="153" t="s">
        <v>1056</v>
      </c>
      <c r="H591" s="148" t="s">
        <v>776</v>
      </c>
      <c r="I591" s="153" t="s">
        <v>928</v>
      </c>
      <c r="J591" s="148" t="s">
        <v>773</v>
      </c>
      <c r="K591" s="148" t="s">
        <v>773</v>
      </c>
      <c r="L591" s="148" t="s">
        <v>775</v>
      </c>
      <c r="M591" s="148" t="s">
        <v>773</v>
      </c>
      <c r="N591" s="148" t="s">
        <v>773</v>
      </c>
      <c r="O591" s="148" t="s">
        <v>773</v>
      </c>
      <c r="P591" s="149">
        <v>0</v>
      </c>
      <c r="Q591" s="180" t="s">
        <v>1803</v>
      </c>
      <c r="R591"/>
    </row>
    <row r="592" spans="1:18" x14ac:dyDescent="0.25">
      <c r="A592" s="148" t="s">
        <v>1033</v>
      </c>
      <c r="B592" s="148" t="s">
        <v>1034</v>
      </c>
      <c r="C592" s="148" t="s">
        <v>853</v>
      </c>
      <c r="D592" s="150" t="str">
        <f t="shared" si="8"/>
        <v>Thứ Năm</v>
      </c>
      <c r="E592" s="148" t="s">
        <v>769</v>
      </c>
      <c r="F592" s="148" t="s">
        <v>770</v>
      </c>
      <c r="G592" s="153" t="s">
        <v>1057</v>
      </c>
      <c r="H592" s="148" t="s">
        <v>776</v>
      </c>
      <c r="I592" s="153" t="s">
        <v>886</v>
      </c>
      <c r="J592" s="148" t="s">
        <v>773</v>
      </c>
      <c r="K592" s="148" t="s">
        <v>773</v>
      </c>
      <c r="L592" s="148" t="s">
        <v>775</v>
      </c>
      <c r="M592" s="148" t="s">
        <v>773</v>
      </c>
      <c r="N592" s="148" t="s">
        <v>773</v>
      </c>
      <c r="O592" s="148" t="s">
        <v>773</v>
      </c>
      <c r="P592" s="149">
        <v>0</v>
      </c>
      <c r="Q592" s="180" t="s">
        <v>1803</v>
      </c>
      <c r="R592"/>
    </row>
    <row r="593" spans="1:18" hidden="1" x14ac:dyDescent="0.25">
      <c r="A593" s="148" t="s">
        <v>1033</v>
      </c>
      <c r="B593" s="148" t="s">
        <v>1034</v>
      </c>
      <c r="C593" s="148" t="s">
        <v>858</v>
      </c>
      <c r="D593" s="150" t="str">
        <f t="shared" si="8"/>
        <v>Thứ SáU</v>
      </c>
      <c r="E593" s="148" t="s">
        <v>769</v>
      </c>
      <c r="F593" s="148" t="s">
        <v>770</v>
      </c>
      <c r="G593" s="153" t="s">
        <v>1058</v>
      </c>
      <c r="H593" s="148" t="s">
        <v>776</v>
      </c>
      <c r="I593" s="148" t="s">
        <v>773</v>
      </c>
      <c r="J593" s="148" t="s">
        <v>773</v>
      </c>
      <c r="K593" s="148" t="s">
        <v>773</v>
      </c>
      <c r="L593" s="148" t="s">
        <v>775</v>
      </c>
      <c r="M593" s="148" t="s">
        <v>773</v>
      </c>
      <c r="N593" s="148" t="s">
        <v>773</v>
      </c>
      <c r="O593" s="148" t="s">
        <v>773</v>
      </c>
      <c r="P593" s="149">
        <v>0</v>
      </c>
      <c r="Q593" s="149"/>
      <c r="R593"/>
    </row>
    <row r="594" spans="1:18" hidden="1" x14ac:dyDescent="0.25">
      <c r="A594" s="148" t="s">
        <v>1033</v>
      </c>
      <c r="B594" s="148" t="s">
        <v>1034</v>
      </c>
      <c r="C594" s="148" t="s">
        <v>862</v>
      </c>
      <c r="D594" s="150" t="str">
        <f t="shared" si="8"/>
        <v>Thứ BảY</v>
      </c>
      <c r="E594" s="148" t="s">
        <v>769</v>
      </c>
      <c r="F594" s="148" t="s">
        <v>770</v>
      </c>
      <c r="G594" s="153" t="s">
        <v>1059</v>
      </c>
      <c r="H594" s="148" t="s">
        <v>776</v>
      </c>
      <c r="I594" s="148" t="s">
        <v>773</v>
      </c>
      <c r="J594" s="148" t="s">
        <v>773</v>
      </c>
      <c r="K594" s="148" t="s">
        <v>773</v>
      </c>
      <c r="L594" s="148" t="s">
        <v>775</v>
      </c>
      <c r="M594" s="148" t="s">
        <v>773</v>
      </c>
      <c r="N594" s="148" t="s">
        <v>773</v>
      </c>
      <c r="O594" s="148" t="s">
        <v>773</v>
      </c>
      <c r="P594" s="149">
        <v>0</v>
      </c>
      <c r="Q594" s="149"/>
      <c r="R594"/>
    </row>
    <row r="595" spans="1:18" hidden="1" x14ac:dyDescent="0.25">
      <c r="A595" s="148" t="s">
        <v>1033</v>
      </c>
      <c r="B595" s="148" t="s">
        <v>1034</v>
      </c>
      <c r="C595" s="148" t="s">
        <v>866</v>
      </c>
      <c r="D595" s="150" t="str">
        <f t="shared" si="8"/>
        <v>Chủ NhậT</v>
      </c>
      <c r="E595" s="148" t="s">
        <v>769</v>
      </c>
      <c r="F595" s="148" t="s">
        <v>1767</v>
      </c>
      <c r="G595" s="153" t="s">
        <v>776</v>
      </c>
      <c r="H595" s="148" t="s">
        <v>776</v>
      </c>
      <c r="I595" s="148" t="s">
        <v>773</v>
      </c>
      <c r="J595" s="148" t="s">
        <v>773</v>
      </c>
      <c r="K595" s="148" t="s">
        <v>773</v>
      </c>
      <c r="L595" s="148" t="s">
        <v>775</v>
      </c>
      <c r="M595" s="148" t="s">
        <v>773</v>
      </c>
      <c r="N595" s="148" t="s">
        <v>773</v>
      </c>
      <c r="O595" s="148" t="s">
        <v>773</v>
      </c>
      <c r="P595" s="149">
        <v>0</v>
      </c>
      <c r="Q595" s="149"/>
      <c r="R595"/>
    </row>
    <row r="596" spans="1:18" x14ac:dyDescent="0.25">
      <c r="A596" s="148" t="s">
        <v>1033</v>
      </c>
      <c r="B596" s="148" t="s">
        <v>1034</v>
      </c>
      <c r="C596" s="148" t="s">
        <v>867</v>
      </c>
      <c r="D596" s="150" t="str">
        <f t="shared" si="8"/>
        <v>Thứ Hai</v>
      </c>
      <c r="E596" s="148" t="s">
        <v>769</v>
      </c>
      <c r="F596" s="148" t="s">
        <v>770</v>
      </c>
      <c r="G596" s="153" t="s">
        <v>1060</v>
      </c>
      <c r="H596" s="148" t="s">
        <v>776</v>
      </c>
      <c r="I596" s="153" t="s">
        <v>817</v>
      </c>
      <c r="J596" s="148" t="s">
        <v>773</v>
      </c>
      <c r="K596" s="148" t="s">
        <v>773</v>
      </c>
      <c r="L596" s="148" t="s">
        <v>775</v>
      </c>
      <c r="M596" s="148" t="s">
        <v>773</v>
      </c>
      <c r="N596" s="148" t="s">
        <v>773</v>
      </c>
      <c r="O596" s="148" t="s">
        <v>773</v>
      </c>
      <c r="P596" s="149">
        <v>0</v>
      </c>
      <c r="Q596" s="180" t="s">
        <v>1803</v>
      </c>
      <c r="R596"/>
    </row>
    <row r="597" spans="1:18" hidden="1" x14ac:dyDescent="0.25">
      <c r="A597" s="148" t="s">
        <v>1033</v>
      </c>
      <c r="B597" s="148" t="s">
        <v>1034</v>
      </c>
      <c r="C597" s="148" t="s">
        <v>870</v>
      </c>
      <c r="D597" s="150" t="str">
        <f t="shared" si="8"/>
        <v>Thứ Ba</v>
      </c>
      <c r="E597" s="148" t="s">
        <v>769</v>
      </c>
      <c r="F597" s="148" t="s">
        <v>762</v>
      </c>
      <c r="G597" s="153" t="s">
        <v>776</v>
      </c>
      <c r="H597" s="148" t="s">
        <v>776</v>
      </c>
      <c r="I597" s="148" t="s">
        <v>773</v>
      </c>
      <c r="J597" s="148" t="s">
        <v>773</v>
      </c>
      <c r="K597" s="148" t="s">
        <v>773</v>
      </c>
      <c r="L597" s="148" t="s">
        <v>775</v>
      </c>
      <c r="M597" s="148" t="s">
        <v>773</v>
      </c>
      <c r="N597" s="148" t="s">
        <v>773</v>
      </c>
      <c r="O597" s="148" t="s">
        <v>773</v>
      </c>
      <c r="P597" s="149">
        <v>0</v>
      </c>
      <c r="Q597" s="188" t="s">
        <v>1778</v>
      </c>
      <c r="R597" s="168" t="s">
        <v>1778</v>
      </c>
    </row>
    <row r="598" spans="1:18" x14ac:dyDescent="0.25">
      <c r="A598" s="148" t="s">
        <v>1033</v>
      </c>
      <c r="B598" s="148" t="s">
        <v>1034</v>
      </c>
      <c r="C598" s="148" t="s">
        <v>874</v>
      </c>
      <c r="D598" s="150" t="str">
        <f t="shared" si="8"/>
        <v>Thứ Tư</v>
      </c>
      <c r="E598" s="148" t="s">
        <v>769</v>
      </c>
      <c r="F598" s="148" t="s">
        <v>770</v>
      </c>
      <c r="G598" s="153" t="s">
        <v>1061</v>
      </c>
      <c r="H598" s="148" t="s">
        <v>776</v>
      </c>
      <c r="I598" s="153" t="s">
        <v>900</v>
      </c>
      <c r="J598" s="148" t="s">
        <v>773</v>
      </c>
      <c r="K598" s="148" t="s">
        <v>773</v>
      </c>
      <c r="L598" s="148" t="s">
        <v>775</v>
      </c>
      <c r="M598" s="148" t="s">
        <v>773</v>
      </c>
      <c r="N598" s="148" t="s">
        <v>773</v>
      </c>
      <c r="O598" s="148" t="s">
        <v>773</v>
      </c>
      <c r="P598" s="149">
        <v>0</v>
      </c>
      <c r="Q598" s="180" t="s">
        <v>1803</v>
      </c>
      <c r="R598"/>
    </row>
    <row r="599" spans="1:18" x14ac:dyDescent="0.25">
      <c r="A599" s="148" t="s">
        <v>1033</v>
      </c>
      <c r="B599" s="148" t="s">
        <v>1034</v>
      </c>
      <c r="C599" s="148" t="s">
        <v>878</v>
      </c>
      <c r="D599" s="150" t="str">
        <f t="shared" si="8"/>
        <v>Thứ Năm</v>
      </c>
      <c r="E599" s="148" t="s">
        <v>769</v>
      </c>
      <c r="F599" s="148" t="s">
        <v>770</v>
      </c>
      <c r="G599" s="153" t="s">
        <v>1062</v>
      </c>
      <c r="H599" s="148" t="s">
        <v>776</v>
      </c>
      <c r="I599" s="153" t="s">
        <v>1041</v>
      </c>
      <c r="J599" s="148" t="s">
        <v>773</v>
      </c>
      <c r="K599" s="148" t="s">
        <v>773</v>
      </c>
      <c r="L599" s="148" t="s">
        <v>775</v>
      </c>
      <c r="M599" s="148" t="s">
        <v>773</v>
      </c>
      <c r="N599" s="148" t="s">
        <v>773</v>
      </c>
      <c r="O599" s="148" t="s">
        <v>773</v>
      </c>
      <c r="P599" s="149">
        <v>0</v>
      </c>
      <c r="Q599" s="180" t="s">
        <v>1803</v>
      </c>
      <c r="R599"/>
    </row>
    <row r="600" spans="1:18" hidden="1" x14ac:dyDescent="0.25">
      <c r="A600" s="148" t="s">
        <v>1063</v>
      </c>
      <c r="B600" s="148" t="s">
        <v>1064</v>
      </c>
      <c r="C600" s="148" t="s">
        <v>768</v>
      </c>
      <c r="D600" s="150" t="str">
        <f t="shared" si="8"/>
        <v>Thứ ba</v>
      </c>
      <c r="E600" s="148" t="s">
        <v>769</v>
      </c>
      <c r="F600" s="148" t="s">
        <v>770</v>
      </c>
      <c r="G600" s="153" t="s">
        <v>1065</v>
      </c>
      <c r="H600" s="148" t="s">
        <v>1066</v>
      </c>
      <c r="I600" s="148" t="s">
        <v>773</v>
      </c>
      <c r="J600" s="148" t="s">
        <v>773</v>
      </c>
      <c r="K600" s="148" t="s">
        <v>1067</v>
      </c>
      <c r="L600" s="148" t="s">
        <v>773</v>
      </c>
      <c r="M600" s="148" t="s">
        <v>775</v>
      </c>
      <c r="N600" s="148" t="s">
        <v>773</v>
      </c>
      <c r="O600" s="148" t="s">
        <v>773</v>
      </c>
      <c r="P600" s="149">
        <v>48</v>
      </c>
      <c r="Q600" s="149"/>
      <c r="R600"/>
    </row>
    <row r="601" spans="1:18" hidden="1" x14ac:dyDescent="0.25">
      <c r="A601" s="148" t="s">
        <v>1063</v>
      </c>
      <c r="B601" s="148" t="s">
        <v>1064</v>
      </c>
      <c r="C601" s="148" t="s">
        <v>777</v>
      </c>
      <c r="D601" s="150" t="str">
        <f t="shared" si="8"/>
        <v>Thứ Tư</v>
      </c>
      <c r="E601" s="148" t="s">
        <v>769</v>
      </c>
      <c r="F601" s="148" t="s">
        <v>770</v>
      </c>
      <c r="G601" s="153" t="s">
        <v>1068</v>
      </c>
      <c r="H601" s="148" t="s">
        <v>1069</v>
      </c>
      <c r="I601" s="148" t="s">
        <v>773</v>
      </c>
      <c r="J601" s="148" t="s">
        <v>773</v>
      </c>
      <c r="K601" s="148" t="s">
        <v>816</v>
      </c>
      <c r="L601" s="148" t="s">
        <v>773</v>
      </c>
      <c r="M601" s="148" t="s">
        <v>775</v>
      </c>
      <c r="N601" s="148" t="s">
        <v>773</v>
      </c>
      <c r="O601" s="148" t="s">
        <v>773</v>
      </c>
      <c r="P601" s="149">
        <v>41</v>
      </c>
      <c r="Q601" s="149"/>
      <c r="R601"/>
    </row>
    <row r="602" spans="1:18" hidden="1" x14ac:dyDescent="0.25">
      <c r="A602" s="148" t="s">
        <v>1063</v>
      </c>
      <c r="B602" s="148" t="s">
        <v>1064</v>
      </c>
      <c r="C602" s="148" t="s">
        <v>782</v>
      </c>
      <c r="D602" s="150" t="str">
        <f t="shared" si="8"/>
        <v>Thứ Năm</v>
      </c>
      <c r="E602" s="148" t="s">
        <v>769</v>
      </c>
      <c r="F602" s="148" t="s">
        <v>770</v>
      </c>
      <c r="G602" s="153" t="s">
        <v>1070</v>
      </c>
      <c r="H602" s="148" t="s">
        <v>1071</v>
      </c>
      <c r="I602" s="148" t="s">
        <v>773</v>
      </c>
      <c r="J602" s="148" t="s">
        <v>773</v>
      </c>
      <c r="K602" s="148" t="s">
        <v>1072</v>
      </c>
      <c r="L602" s="148" t="s">
        <v>773</v>
      </c>
      <c r="M602" s="148" t="s">
        <v>775</v>
      </c>
      <c r="N602" s="148" t="s">
        <v>773</v>
      </c>
      <c r="O602" s="148" t="s">
        <v>773</v>
      </c>
      <c r="P602" s="149">
        <v>32</v>
      </c>
      <c r="Q602" s="149"/>
      <c r="R602"/>
    </row>
    <row r="603" spans="1:18" hidden="1" x14ac:dyDescent="0.25">
      <c r="A603" s="148" t="s">
        <v>1063</v>
      </c>
      <c r="B603" s="148" t="s">
        <v>1064</v>
      </c>
      <c r="C603" s="148" t="s">
        <v>787</v>
      </c>
      <c r="D603" s="150" t="str">
        <f t="shared" si="8"/>
        <v>Thứ SáU</v>
      </c>
      <c r="E603" s="148" t="s">
        <v>769</v>
      </c>
      <c r="F603" s="148" t="s">
        <v>770</v>
      </c>
      <c r="G603" s="153" t="s">
        <v>1073</v>
      </c>
      <c r="H603" s="148" t="s">
        <v>1074</v>
      </c>
      <c r="I603" s="148" t="s">
        <v>773</v>
      </c>
      <c r="J603" s="148" t="s">
        <v>773</v>
      </c>
      <c r="K603" s="148" t="s">
        <v>1075</v>
      </c>
      <c r="L603" s="148" t="s">
        <v>773</v>
      </c>
      <c r="M603" s="148" t="s">
        <v>775</v>
      </c>
      <c r="N603" s="148" t="s">
        <v>773</v>
      </c>
      <c r="O603" s="148" t="s">
        <v>773</v>
      </c>
      <c r="P603" s="149">
        <v>72</v>
      </c>
      <c r="Q603" s="149"/>
      <c r="R603"/>
    </row>
    <row r="604" spans="1:18" hidden="1" x14ac:dyDescent="0.25">
      <c r="A604" s="148" t="s">
        <v>1063</v>
      </c>
      <c r="B604" s="148" t="s">
        <v>1064</v>
      </c>
      <c r="C604" s="148" t="s">
        <v>791</v>
      </c>
      <c r="D604" s="150" t="str">
        <f t="shared" si="8"/>
        <v>Thứ BảY</v>
      </c>
      <c r="E604" s="148" t="s">
        <v>769</v>
      </c>
      <c r="F604" s="148" t="s">
        <v>770</v>
      </c>
      <c r="G604" s="153" t="s">
        <v>1076</v>
      </c>
      <c r="H604" s="148" t="s">
        <v>1077</v>
      </c>
      <c r="I604" s="148" t="s">
        <v>773</v>
      </c>
      <c r="J604" s="148" t="s">
        <v>773</v>
      </c>
      <c r="K604" s="148" t="s">
        <v>1078</v>
      </c>
      <c r="L604" s="148" t="s">
        <v>773</v>
      </c>
      <c r="M604" s="148" t="s">
        <v>775</v>
      </c>
      <c r="N604" s="148" t="s">
        <v>773</v>
      </c>
      <c r="O604" s="148" t="s">
        <v>773</v>
      </c>
      <c r="P604" s="149">
        <v>30</v>
      </c>
      <c r="Q604" s="149"/>
      <c r="R604"/>
    </row>
    <row r="605" spans="1:18" hidden="1" x14ac:dyDescent="0.25">
      <c r="A605" s="148" t="s">
        <v>1063</v>
      </c>
      <c r="B605" s="148" t="s">
        <v>1064</v>
      </c>
      <c r="C605" s="148" t="s">
        <v>792</v>
      </c>
      <c r="D605" s="150" t="str">
        <f t="shared" si="8"/>
        <v>Chủ NhậT</v>
      </c>
      <c r="E605" s="148" t="s">
        <v>769</v>
      </c>
      <c r="F605" s="148" t="s">
        <v>1767</v>
      </c>
      <c r="G605" s="153" t="s">
        <v>776</v>
      </c>
      <c r="H605" s="148" t="s">
        <v>776</v>
      </c>
      <c r="I605" s="148" t="s">
        <v>773</v>
      </c>
      <c r="J605" s="148" t="s">
        <v>773</v>
      </c>
      <c r="K605" s="148" t="s">
        <v>773</v>
      </c>
      <c r="L605" s="148" t="s">
        <v>775</v>
      </c>
      <c r="M605" s="148" t="s">
        <v>773</v>
      </c>
      <c r="N605" s="148" t="s">
        <v>773</v>
      </c>
      <c r="O605" s="148" t="s">
        <v>773</v>
      </c>
      <c r="P605" s="149">
        <v>0</v>
      </c>
      <c r="Q605" s="149"/>
      <c r="R605"/>
    </row>
    <row r="606" spans="1:18" hidden="1" x14ac:dyDescent="0.25">
      <c r="A606" s="148" t="s">
        <v>1063</v>
      </c>
      <c r="B606" s="148" t="s">
        <v>1064</v>
      </c>
      <c r="C606" s="148" t="s">
        <v>793</v>
      </c>
      <c r="D606" s="150" t="str">
        <f t="shared" si="8"/>
        <v>Thứ Hai</v>
      </c>
      <c r="E606" s="148" t="s">
        <v>769</v>
      </c>
      <c r="F606" s="148" t="s">
        <v>770</v>
      </c>
      <c r="G606" s="153" t="s">
        <v>1073</v>
      </c>
      <c r="H606" s="148" t="s">
        <v>1079</v>
      </c>
      <c r="I606" s="148" t="s">
        <v>773</v>
      </c>
      <c r="J606" s="148" t="s">
        <v>773</v>
      </c>
      <c r="K606" s="148" t="s">
        <v>1080</v>
      </c>
      <c r="L606" s="148" t="s">
        <v>773</v>
      </c>
      <c r="M606" s="148" t="s">
        <v>775</v>
      </c>
      <c r="N606" s="148" t="s">
        <v>773</v>
      </c>
      <c r="O606" s="148" t="s">
        <v>773</v>
      </c>
      <c r="P606" s="149">
        <v>100</v>
      </c>
      <c r="Q606" s="149"/>
      <c r="R606"/>
    </row>
    <row r="607" spans="1:18" hidden="1" x14ac:dyDescent="0.25">
      <c r="A607" s="148" t="s">
        <v>1063</v>
      </c>
      <c r="B607" s="148" t="s">
        <v>1064</v>
      </c>
      <c r="C607" s="148" t="s">
        <v>797</v>
      </c>
      <c r="D607" s="150" t="str">
        <f t="shared" si="8"/>
        <v>Thứ Ba</v>
      </c>
      <c r="E607" s="148" t="s">
        <v>769</v>
      </c>
      <c r="F607" s="148" t="s">
        <v>770</v>
      </c>
      <c r="G607" s="153" t="s">
        <v>820</v>
      </c>
      <c r="H607" s="148" t="s">
        <v>1081</v>
      </c>
      <c r="I607" s="148" t="s">
        <v>773</v>
      </c>
      <c r="J607" s="148" t="s">
        <v>773</v>
      </c>
      <c r="K607" s="148" t="s">
        <v>881</v>
      </c>
      <c r="L607" s="148" t="s">
        <v>773</v>
      </c>
      <c r="M607" s="148" t="s">
        <v>775</v>
      </c>
      <c r="N607" s="148" t="s">
        <v>773</v>
      </c>
      <c r="O607" s="148" t="s">
        <v>773</v>
      </c>
      <c r="P607" s="149">
        <v>47</v>
      </c>
      <c r="Q607" s="149"/>
      <c r="R607"/>
    </row>
    <row r="608" spans="1:18" hidden="1" x14ac:dyDescent="0.25">
      <c r="A608" s="148" t="s">
        <v>1063</v>
      </c>
      <c r="B608" s="148" t="s">
        <v>1064</v>
      </c>
      <c r="C608" s="148" t="s">
        <v>801</v>
      </c>
      <c r="D608" s="150" t="str">
        <f t="shared" si="8"/>
        <v>Thứ Tư</v>
      </c>
      <c r="E608" s="148" t="s">
        <v>769</v>
      </c>
      <c r="F608" s="148" t="s">
        <v>770</v>
      </c>
      <c r="G608" s="153" t="s">
        <v>1082</v>
      </c>
      <c r="H608" s="148" t="s">
        <v>1083</v>
      </c>
      <c r="I608" s="148" t="s">
        <v>773</v>
      </c>
      <c r="J608" s="148" t="s">
        <v>773</v>
      </c>
      <c r="K608" s="148" t="s">
        <v>1072</v>
      </c>
      <c r="L608" s="148" t="s">
        <v>773</v>
      </c>
      <c r="M608" s="148" t="s">
        <v>775</v>
      </c>
      <c r="N608" s="148" t="s">
        <v>773</v>
      </c>
      <c r="O608" s="148" t="s">
        <v>773</v>
      </c>
      <c r="P608" s="149">
        <v>30</v>
      </c>
      <c r="Q608" s="149"/>
      <c r="R608"/>
    </row>
    <row r="609" spans="1:18" hidden="1" x14ac:dyDescent="0.25">
      <c r="A609" s="148" t="s">
        <v>1063</v>
      </c>
      <c r="B609" s="148" t="s">
        <v>1064</v>
      </c>
      <c r="C609" s="148" t="s">
        <v>805</v>
      </c>
      <c r="D609" s="150" t="str">
        <f t="shared" si="8"/>
        <v>Thứ Năm</v>
      </c>
      <c r="E609" s="148" t="s">
        <v>769</v>
      </c>
      <c r="F609" s="148" t="s">
        <v>770</v>
      </c>
      <c r="G609" s="153" t="s">
        <v>1084</v>
      </c>
      <c r="H609" s="148" t="s">
        <v>1085</v>
      </c>
      <c r="I609" s="148" t="s">
        <v>773</v>
      </c>
      <c r="J609" s="148" t="s">
        <v>773</v>
      </c>
      <c r="K609" s="148" t="s">
        <v>1086</v>
      </c>
      <c r="L609" s="148" t="s">
        <v>773</v>
      </c>
      <c r="M609" s="148" t="s">
        <v>775</v>
      </c>
      <c r="N609" s="148" t="s">
        <v>773</v>
      </c>
      <c r="O609" s="148" t="s">
        <v>773</v>
      </c>
      <c r="P609" s="149">
        <v>71</v>
      </c>
      <c r="Q609" s="149"/>
      <c r="R609"/>
    </row>
    <row r="610" spans="1:18" hidden="1" x14ac:dyDescent="0.25">
      <c r="A610" s="148" t="s">
        <v>1063</v>
      </c>
      <c r="B610" s="148" t="s">
        <v>1064</v>
      </c>
      <c r="C610" s="148" t="s">
        <v>809</v>
      </c>
      <c r="D610" s="150" t="str">
        <f t="shared" ref="D610:D673" si="9">+VLOOKUP(C610,C$3:D$33,2,0)</f>
        <v>Thứ SáU</v>
      </c>
      <c r="E610" s="148" t="s">
        <v>769</v>
      </c>
      <c r="F610" s="148" t="s">
        <v>770</v>
      </c>
      <c r="G610" s="153" t="s">
        <v>1087</v>
      </c>
      <c r="H610" s="148" t="s">
        <v>1088</v>
      </c>
      <c r="I610" s="148" t="s">
        <v>773</v>
      </c>
      <c r="J610" s="148" t="s">
        <v>773</v>
      </c>
      <c r="K610" s="148" t="s">
        <v>1089</v>
      </c>
      <c r="L610" s="148" t="s">
        <v>773</v>
      </c>
      <c r="M610" s="148" t="s">
        <v>775</v>
      </c>
      <c r="N610" s="148" t="s">
        <v>773</v>
      </c>
      <c r="O610" s="148" t="s">
        <v>773</v>
      </c>
      <c r="P610" s="149">
        <v>101</v>
      </c>
      <c r="Q610" s="149"/>
      <c r="R610"/>
    </row>
    <row r="611" spans="1:18" hidden="1" x14ac:dyDescent="0.25">
      <c r="A611" s="148" t="s">
        <v>1063</v>
      </c>
      <c r="B611" s="148" t="s">
        <v>1064</v>
      </c>
      <c r="C611" s="148" t="s">
        <v>813</v>
      </c>
      <c r="D611" s="150" t="str">
        <f t="shared" si="9"/>
        <v>Thứ BảY</v>
      </c>
      <c r="E611" s="148" t="s">
        <v>769</v>
      </c>
      <c r="F611" s="148" t="s">
        <v>770</v>
      </c>
      <c r="G611" s="153" t="s">
        <v>1090</v>
      </c>
      <c r="H611" s="148" t="s">
        <v>1091</v>
      </c>
      <c r="I611" s="148" t="s">
        <v>773</v>
      </c>
      <c r="J611" s="148" t="s">
        <v>773</v>
      </c>
      <c r="K611" s="148" t="s">
        <v>1092</v>
      </c>
      <c r="L611" s="148" t="s">
        <v>773</v>
      </c>
      <c r="M611" s="148" t="s">
        <v>775</v>
      </c>
      <c r="N611" s="148" t="s">
        <v>773</v>
      </c>
      <c r="O611" s="148" t="s">
        <v>773</v>
      </c>
      <c r="P611" s="149">
        <v>44</v>
      </c>
      <c r="Q611" s="149"/>
      <c r="R611"/>
    </row>
    <row r="612" spans="1:18" hidden="1" x14ac:dyDescent="0.25">
      <c r="A612" s="148" t="s">
        <v>1063</v>
      </c>
      <c r="B612" s="148" t="s">
        <v>1064</v>
      </c>
      <c r="C612" s="148" t="s">
        <v>818</v>
      </c>
      <c r="D612" s="150" t="str">
        <f t="shared" si="9"/>
        <v>Chủ NhậT</v>
      </c>
      <c r="E612" s="148" t="s">
        <v>769</v>
      </c>
      <c r="F612" s="148" t="s">
        <v>1767</v>
      </c>
      <c r="G612" s="153" t="s">
        <v>776</v>
      </c>
      <c r="H612" s="148" t="s">
        <v>776</v>
      </c>
      <c r="I612" s="148" t="s">
        <v>773</v>
      </c>
      <c r="J612" s="148" t="s">
        <v>773</v>
      </c>
      <c r="K612" s="148" t="s">
        <v>773</v>
      </c>
      <c r="L612" s="148" t="s">
        <v>775</v>
      </c>
      <c r="M612" s="148" t="s">
        <v>773</v>
      </c>
      <c r="N612" s="148" t="s">
        <v>773</v>
      </c>
      <c r="O612" s="148" t="s">
        <v>773</v>
      </c>
      <c r="P612" s="149">
        <v>0</v>
      </c>
      <c r="Q612" s="149"/>
      <c r="R612"/>
    </row>
    <row r="613" spans="1:18" hidden="1" x14ac:dyDescent="0.25">
      <c r="A613" s="148" t="s">
        <v>1063</v>
      </c>
      <c r="B613" s="148" t="s">
        <v>1064</v>
      </c>
      <c r="C613" s="148" t="s">
        <v>819</v>
      </c>
      <c r="D613" s="150" t="str">
        <f t="shared" si="9"/>
        <v>Thứ Hai</v>
      </c>
      <c r="E613" s="148" t="s">
        <v>769</v>
      </c>
      <c r="F613" s="148" t="s">
        <v>770</v>
      </c>
      <c r="G613" s="153" t="s">
        <v>1093</v>
      </c>
      <c r="H613" s="148" t="s">
        <v>1094</v>
      </c>
      <c r="I613" s="148" t="s">
        <v>773</v>
      </c>
      <c r="J613" s="148" t="s">
        <v>773</v>
      </c>
      <c r="K613" s="148" t="s">
        <v>804</v>
      </c>
      <c r="L613" s="148" t="s">
        <v>773</v>
      </c>
      <c r="M613" s="148" t="s">
        <v>775</v>
      </c>
      <c r="N613" s="148" t="s">
        <v>773</v>
      </c>
      <c r="O613" s="148" t="s">
        <v>773</v>
      </c>
      <c r="P613" s="149">
        <v>79</v>
      </c>
      <c r="Q613" s="149"/>
      <c r="R613"/>
    </row>
    <row r="614" spans="1:18" hidden="1" x14ac:dyDescent="0.25">
      <c r="A614" s="148" t="s">
        <v>1063</v>
      </c>
      <c r="B614" s="148" t="s">
        <v>1064</v>
      </c>
      <c r="C614" s="148" t="s">
        <v>823</v>
      </c>
      <c r="D614" s="150" t="str">
        <f t="shared" si="9"/>
        <v>Thứ Ba</v>
      </c>
      <c r="E614" s="148" t="s">
        <v>769</v>
      </c>
      <c r="F614" s="148" t="s">
        <v>770</v>
      </c>
      <c r="G614" s="153" t="s">
        <v>1095</v>
      </c>
      <c r="H614" s="148" t="s">
        <v>1096</v>
      </c>
      <c r="I614" s="148" t="s">
        <v>773</v>
      </c>
      <c r="J614" s="148" t="s">
        <v>773</v>
      </c>
      <c r="K614" s="148" t="s">
        <v>988</v>
      </c>
      <c r="L614" s="148" t="s">
        <v>773</v>
      </c>
      <c r="M614" s="148" t="s">
        <v>775</v>
      </c>
      <c r="N614" s="148" t="s">
        <v>773</v>
      </c>
      <c r="O614" s="148" t="s">
        <v>773</v>
      </c>
      <c r="P614" s="149">
        <v>27</v>
      </c>
      <c r="Q614" s="149"/>
      <c r="R614"/>
    </row>
    <row r="615" spans="1:18" hidden="1" x14ac:dyDescent="0.25">
      <c r="A615" s="148" t="s">
        <v>1063</v>
      </c>
      <c r="B615" s="148" t="s">
        <v>1064</v>
      </c>
      <c r="C615" s="148" t="s">
        <v>827</v>
      </c>
      <c r="D615" s="150" t="str">
        <f t="shared" si="9"/>
        <v>Thứ Tư</v>
      </c>
      <c r="E615" s="148" t="s">
        <v>769</v>
      </c>
      <c r="F615" s="148" t="s">
        <v>770</v>
      </c>
      <c r="G615" s="153" t="s">
        <v>1097</v>
      </c>
      <c r="H615" s="148" t="s">
        <v>1098</v>
      </c>
      <c r="I615" s="148" t="s">
        <v>773</v>
      </c>
      <c r="J615" s="148" t="s">
        <v>773</v>
      </c>
      <c r="K615" s="148" t="s">
        <v>852</v>
      </c>
      <c r="L615" s="148" t="s">
        <v>773</v>
      </c>
      <c r="M615" s="148" t="s">
        <v>775</v>
      </c>
      <c r="N615" s="148" t="s">
        <v>773</v>
      </c>
      <c r="O615" s="148" t="s">
        <v>773</v>
      </c>
      <c r="P615" s="149">
        <v>26</v>
      </c>
      <c r="Q615" s="149"/>
      <c r="R615"/>
    </row>
    <row r="616" spans="1:18" hidden="1" x14ac:dyDescent="0.25">
      <c r="A616" s="148" t="s">
        <v>1063</v>
      </c>
      <c r="B616" s="148" t="s">
        <v>1064</v>
      </c>
      <c r="C616" s="148" t="s">
        <v>829</v>
      </c>
      <c r="D616" s="150" t="str">
        <f t="shared" si="9"/>
        <v>Thứ Năm</v>
      </c>
      <c r="E616" s="148" t="s">
        <v>769</v>
      </c>
      <c r="F616" s="148" t="s">
        <v>770</v>
      </c>
      <c r="G616" s="153" t="s">
        <v>1099</v>
      </c>
      <c r="H616" s="148" t="s">
        <v>1100</v>
      </c>
      <c r="I616" s="148" t="s">
        <v>773</v>
      </c>
      <c r="J616" s="148" t="s">
        <v>773</v>
      </c>
      <c r="K616" s="148" t="s">
        <v>865</v>
      </c>
      <c r="L616" s="148" t="s">
        <v>773</v>
      </c>
      <c r="M616" s="148" t="s">
        <v>775</v>
      </c>
      <c r="N616" s="148" t="s">
        <v>773</v>
      </c>
      <c r="O616" s="148" t="s">
        <v>773</v>
      </c>
      <c r="P616" s="149">
        <v>59</v>
      </c>
      <c r="Q616" s="149"/>
      <c r="R616"/>
    </row>
    <row r="617" spans="1:18" hidden="1" x14ac:dyDescent="0.25">
      <c r="A617" s="148" t="s">
        <v>1063</v>
      </c>
      <c r="B617" s="148" t="s">
        <v>1064</v>
      </c>
      <c r="C617" s="148" t="s">
        <v>833</v>
      </c>
      <c r="D617" s="150" t="str">
        <f t="shared" si="9"/>
        <v>Thứ SáU</v>
      </c>
      <c r="E617" s="148" t="s">
        <v>769</v>
      </c>
      <c r="F617" s="148" t="s">
        <v>770</v>
      </c>
      <c r="G617" s="153" t="s">
        <v>1101</v>
      </c>
      <c r="H617" s="148" t="s">
        <v>1102</v>
      </c>
      <c r="I617" s="148" t="s">
        <v>773</v>
      </c>
      <c r="J617" s="148" t="s">
        <v>773</v>
      </c>
      <c r="K617" s="148" t="s">
        <v>917</v>
      </c>
      <c r="L617" s="148" t="s">
        <v>773</v>
      </c>
      <c r="M617" s="148" t="s">
        <v>775</v>
      </c>
      <c r="N617" s="148" t="s">
        <v>773</v>
      </c>
      <c r="O617" s="148" t="s">
        <v>773</v>
      </c>
      <c r="P617" s="149">
        <v>44</v>
      </c>
      <c r="Q617" s="149"/>
      <c r="R617"/>
    </row>
    <row r="618" spans="1:18" hidden="1" x14ac:dyDescent="0.25">
      <c r="A618" s="148" t="s">
        <v>1063</v>
      </c>
      <c r="B618" s="148" t="s">
        <v>1064</v>
      </c>
      <c r="C618" s="148" t="s">
        <v>837</v>
      </c>
      <c r="D618" s="150" t="str">
        <f t="shared" si="9"/>
        <v>Thứ BảY</v>
      </c>
      <c r="E618" s="148" t="s">
        <v>769</v>
      </c>
      <c r="F618" s="148" t="s">
        <v>770</v>
      </c>
      <c r="G618" s="153" t="s">
        <v>1103</v>
      </c>
      <c r="H618" s="148" t="s">
        <v>1104</v>
      </c>
      <c r="I618" s="148" t="s">
        <v>773</v>
      </c>
      <c r="J618" s="148" t="s">
        <v>773</v>
      </c>
      <c r="K618" s="148" t="s">
        <v>1105</v>
      </c>
      <c r="L618" s="148" t="s">
        <v>773</v>
      </c>
      <c r="M618" s="148" t="s">
        <v>775</v>
      </c>
      <c r="N618" s="148" t="s">
        <v>773</v>
      </c>
      <c r="O618" s="148" t="s">
        <v>773</v>
      </c>
      <c r="P618" s="149">
        <v>71</v>
      </c>
      <c r="Q618" s="149"/>
      <c r="R618"/>
    </row>
    <row r="619" spans="1:18" hidden="1" x14ac:dyDescent="0.25">
      <c r="A619" s="148" t="s">
        <v>1063</v>
      </c>
      <c r="B619" s="148" t="s">
        <v>1064</v>
      </c>
      <c r="C619" s="148" t="s">
        <v>841</v>
      </c>
      <c r="D619" s="150" t="str">
        <f t="shared" si="9"/>
        <v>Chủ NhậT</v>
      </c>
      <c r="E619" s="148" t="s">
        <v>769</v>
      </c>
      <c r="F619" s="148" t="s">
        <v>1767</v>
      </c>
      <c r="G619" s="153" t="s">
        <v>776</v>
      </c>
      <c r="H619" s="148" t="s">
        <v>776</v>
      </c>
      <c r="I619" s="148" t="s">
        <v>773</v>
      </c>
      <c r="J619" s="148" t="s">
        <v>773</v>
      </c>
      <c r="K619" s="148" t="s">
        <v>773</v>
      </c>
      <c r="L619" s="148" t="s">
        <v>775</v>
      </c>
      <c r="M619" s="148" t="s">
        <v>773</v>
      </c>
      <c r="N619" s="148" t="s">
        <v>773</v>
      </c>
      <c r="O619" s="148" t="s">
        <v>773</v>
      </c>
      <c r="P619" s="149">
        <v>0</v>
      </c>
      <c r="Q619" s="149"/>
      <c r="R619"/>
    </row>
    <row r="620" spans="1:18" hidden="1" x14ac:dyDescent="0.25">
      <c r="A620" s="148" t="s">
        <v>1063</v>
      </c>
      <c r="B620" s="148" t="s">
        <v>1064</v>
      </c>
      <c r="C620" s="148" t="s">
        <v>842</v>
      </c>
      <c r="D620" s="150" t="str">
        <f t="shared" si="9"/>
        <v>Thứ Hai</v>
      </c>
      <c r="E620" s="148" t="s">
        <v>769</v>
      </c>
      <c r="F620" s="148" t="s">
        <v>770</v>
      </c>
      <c r="G620" s="153" t="s">
        <v>1106</v>
      </c>
      <c r="H620" s="148" t="s">
        <v>1107</v>
      </c>
      <c r="I620" s="148" t="s">
        <v>773</v>
      </c>
      <c r="J620" s="148" t="s">
        <v>773</v>
      </c>
      <c r="K620" s="148" t="s">
        <v>976</v>
      </c>
      <c r="L620" s="148" t="s">
        <v>773</v>
      </c>
      <c r="M620" s="148" t="s">
        <v>775</v>
      </c>
      <c r="N620" s="148" t="s">
        <v>773</v>
      </c>
      <c r="O620" s="148" t="s">
        <v>773</v>
      </c>
      <c r="P620" s="149">
        <v>64</v>
      </c>
      <c r="Q620" s="149"/>
      <c r="R620"/>
    </row>
    <row r="621" spans="1:18" hidden="1" x14ac:dyDescent="0.25">
      <c r="A621" s="148" t="s">
        <v>1063</v>
      </c>
      <c r="B621" s="148" t="s">
        <v>1064</v>
      </c>
      <c r="C621" s="148" t="s">
        <v>845</v>
      </c>
      <c r="D621" s="150" t="str">
        <f t="shared" si="9"/>
        <v>Thứ Ba</v>
      </c>
      <c r="E621" s="148" t="s">
        <v>769</v>
      </c>
      <c r="F621" s="148" t="s">
        <v>770</v>
      </c>
      <c r="G621" s="153" t="s">
        <v>1108</v>
      </c>
      <c r="H621" s="148" t="s">
        <v>1109</v>
      </c>
      <c r="I621" s="148" t="s">
        <v>773</v>
      </c>
      <c r="J621" s="148" t="s">
        <v>773</v>
      </c>
      <c r="K621" s="148" t="s">
        <v>1110</v>
      </c>
      <c r="L621" s="148" t="s">
        <v>773</v>
      </c>
      <c r="M621" s="148" t="s">
        <v>775</v>
      </c>
      <c r="N621" s="148" t="s">
        <v>773</v>
      </c>
      <c r="O621" s="148" t="s">
        <v>773</v>
      </c>
      <c r="P621" s="149">
        <v>72</v>
      </c>
      <c r="Q621" s="149"/>
      <c r="R621"/>
    </row>
    <row r="622" spans="1:18" hidden="1" x14ac:dyDescent="0.25">
      <c r="A622" s="148" t="s">
        <v>1063</v>
      </c>
      <c r="B622" s="148" t="s">
        <v>1064</v>
      </c>
      <c r="C622" s="148" t="s">
        <v>849</v>
      </c>
      <c r="D622" s="150" t="str">
        <f t="shared" si="9"/>
        <v>Thứ Tư</v>
      </c>
      <c r="E622" s="148" t="s">
        <v>769</v>
      </c>
      <c r="F622" s="148" t="s">
        <v>770</v>
      </c>
      <c r="G622" s="153" t="s">
        <v>1111</v>
      </c>
      <c r="H622" s="148" t="s">
        <v>1112</v>
      </c>
      <c r="I622" s="148" t="s">
        <v>773</v>
      </c>
      <c r="J622" s="148" t="s">
        <v>773</v>
      </c>
      <c r="K622" s="148" t="s">
        <v>1078</v>
      </c>
      <c r="L622" s="148" t="s">
        <v>773</v>
      </c>
      <c r="M622" s="148" t="s">
        <v>775</v>
      </c>
      <c r="N622" s="148" t="s">
        <v>773</v>
      </c>
      <c r="O622" s="148" t="s">
        <v>773</v>
      </c>
      <c r="P622" s="149">
        <v>33</v>
      </c>
      <c r="Q622" s="149"/>
      <c r="R622"/>
    </row>
    <row r="623" spans="1:18" hidden="1" x14ac:dyDescent="0.25">
      <c r="A623" s="148" t="s">
        <v>1063</v>
      </c>
      <c r="B623" s="148" t="s">
        <v>1064</v>
      </c>
      <c r="C623" s="148" t="s">
        <v>853</v>
      </c>
      <c r="D623" s="150" t="str">
        <f t="shared" si="9"/>
        <v>Thứ Năm</v>
      </c>
      <c r="E623" s="148" t="s">
        <v>769</v>
      </c>
      <c r="F623" s="148" t="s">
        <v>770</v>
      </c>
      <c r="G623" s="153" t="s">
        <v>1113</v>
      </c>
      <c r="H623" s="148" t="s">
        <v>1114</v>
      </c>
      <c r="I623" s="148" t="s">
        <v>773</v>
      </c>
      <c r="J623" s="148" t="s">
        <v>773</v>
      </c>
      <c r="K623" s="148" t="s">
        <v>1115</v>
      </c>
      <c r="L623" s="148" t="s">
        <v>773</v>
      </c>
      <c r="M623" s="148" t="s">
        <v>775</v>
      </c>
      <c r="N623" s="148" t="s">
        <v>773</v>
      </c>
      <c r="O623" s="148" t="s">
        <v>773</v>
      </c>
      <c r="P623" s="149">
        <v>95</v>
      </c>
      <c r="Q623" s="149"/>
      <c r="R623"/>
    </row>
    <row r="624" spans="1:18" hidden="1" x14ac:dyDescent="0.25">
      <c r="A624" s="148" t="s">
        <v>1063</v>
      </c>
      <c r="B624" s="148" t="s">
        <v>1064</v>
      </c>
      <c r="C624" s="148" t="s">
        <v>858</v>
      </c>
      <c r="D624" s="150" t="str">
        <f t="shared" si="9"/>
        <v>Thứ SáU</v>
      </c>
      <c r="E624" s="148" t="s">
        <v>769</v>
      </c>
      <c r="F624" s="148" t="s">
        <v>770</v>
      </c>
      <c r="G624" s="153" t="s">
        <v>1116</v>
      </c>
      <c r="H624" s="148" t="s">
        <v>1117</v>
      </c>
      <c r="I624" s="148" t="s">
        <v>773</v>
      </c>
      <c r="J624" s="148" t="s">
        <v>773</v>
      </c>
      <c r="K624" s="148" t="s">
        <v>881</v>
      </c>
      <c r="L624" s="148" t="s">
        <v>773</v>
      </c>
      <c r="M624" s="148" t="s">
        <v>775</v>
      </c>
      <c r="N624" s="148" t="s">
        <v>773</v>
      </c>
      <c r="O624" s="148" t="s">
        <v>773</v>
      </c>
      <c r="P624" s="149">
        <v>55</v>
      </c>
      <c r="Q624" s="149"/>
      <c r="R624"/>
    </row>
    <row r="625" spans="1:18" hidden="1" x14ac:dyDescent="0.25">
      <c r="A625" s="148" t="s">
        <v>1063</v>
      </c>
      <c r="B625" s="148" t="s">
        <v>1064</v>
      </c>
      <c r="C625" s="148" t="s">
        <v>862</v>
      </c>
      <c r="D625" s="150" t="str">
        <f t="shared" si="9"/>
        <v>Thứ BảY</v>
      </c>
      <c r="E625" s="148" t="s">
        <v>769</v>
      </c>
      <c r="F625" s="148" t="s">
        <v>770</v>
      </c>
      <c r="G625" s="153" t="s">
        <v>1118</v>
      </c>
      <c r="H625" s="148" t="s">
        <v>1119</v>
      </c>
      <c r="I625" s="148" t="s">
        <v>773</v>
      </c>
      <c r="J625" s="148" t="s">
        <v>773</v>
      </c>
      <c r="K625" s="148" t="s">
        <v>1120</v>
      </c>
      <c r="L625" s="148" t="s">
        <v>773</v>
      </c>
      <c r="M625" s="148" t="s">
        <v>775</v>
      </c>
      <c r="N625" s="148" t="s">
        <v>773</v>
      </c>
      <c r="O625" s="148" t="s">
        <v>773</v>
      </c>
      <c r="P625" s="149">
        <v>27</v>
      </c>
      <c r="Q625" s="149"/>
      <c r="R625"/>
    </row>
    <row r="626" spans="1:18" hidden="1" x14ac:dyDescent="0.25">
      <c r="A626" s="148" t="s">
        <v>1063</v>
      </c>
      <c r="B626" s="148" t="s">
        <v>1064</v>
      </c>
      <c r="C626" s="148" t="s">
        <v>866</v>
      </c>
      <c r="D626" s="150" t="str">
        <f t="shared" si="9"/>
        <v>Chủ NhậT</v>
      </c>
      <c r="E626" s="148" t="s">
        <v>769</v>
      </c>
      <c r="F626" s="148" t="s">
        <v>1767</v>
      </c>
      <c r="G626" s="153" t="s">
        <v>776</v>
      </c>
      <c r="H626" s="148" t="s">
        <v>776</v>
      </c>
      <c r="I626" s="148" t="s">
        <v>773</v>
      </c>
      <c r="J626" s="148" t="s">
        <v>773</v>
      </c>
      <c r="K626" s="148" t="s">
        <v>773</v>
      </c>
      <c r="L626" s="148" t="s">
        <v>775</v>
      </c>
      <c r="M626" s="148" t="s">
        <v>773</v>
      </c>
      <c r="N626" s="148" t="s">
        <v>773</v>
      </c>
      <c r="O626" s="148" t="s">
        <v>773</v>
      </c>
      <c r="P626" s="149">
        <v>0</v>
      </c>
      <c r="Q626" s="149"/>
      <c r="R626"/>
    </row>
    <row r="627" spans="1:18" hidden="1" x14ac:dyDescent="0.25">
      <c r="A627" s="148" t="s">
        <v>1063</v>
      </c>
      <c r="B627" s="148" t="s">
        <v>1064</v>
      </c>
      <c r="C627" s="148" t="s">
        <v>867</v>
      </c>
      <c r="D627" s="150" t="str">
        <f t="shared" si="9"/>
        <v>Thứ Hai</v>
      </c>
      <c r="E627" s="148" t="s">
        <v>769</v>
      </c>
      <c r="F627" s="148" t="s">
        <v>770</v>
      </c>
      <c r="G627" s="153" t="s">
        <v>1121</v>
      </c>
      <c r="H627" s="148" t="s">
        <v>1122</v>
      </c>
      <c r="I627" s="148" t="s">
        <v>773</v>
      </c>
      <c r="J627" s="148" t="s">
        <v>773</v>
      </c>
      <c r="K627" s="148" t="s">
        <v>1123</v>
      </c>
      <c r="L627" s="148" t="s">
        <v>773</v>
      </c>
      <c r="M627" s="148" t="s">
        <v>775</v>
      </c>
      <c r="N627" s="148" t="s">
        <v>773</v>
      </c>
      <c r="O627" s="148" t="s">
        <v>773</v>
      </c>
      <c r="P627" s="149">
        <v>64</v>
      </c>
      <c r="Q627" s="149"/>
      <c r="R627"/>
    </row>
    <row r="628" spans="1:18" hidden="1" x14ac:dyDescent="0.25">
      <c r="A628" s="148" t="s">
        <v>1063</v>
      </c>
      <c r="B628" s="148" t="s">
        <v>1064</v>
      </c>
      <c r="C628" s="148" t="s">
        <v>870</v>
      </c>
      <c r="D628" s="150" t="str">
        <f t="shared" si="9"/>
        <v>Thứ Ba</v>
      </c>
      <c r="E628" s="148" t="s">
        <v>769</v>
      </c>
      <c r="F628" s="148" t="s">
        <v>770</v>
      </c>
      <c r="G628" s="153" t="s">
        <v>1124</v>
      </c>
      <c r="H628" s="148" t="s">
        <v>1125</v>
      </c>
      <c r="I628" s="148" t="s">
        <v>773</v>
      </c>
      <c r="J628" s="148" t="s">
        <v>773</v>
      </c>
      <c r="K628" s="148" t="s">
        <v>786</v>
      </c>
      <c r="L628" s="148" t="s">
        <v>773</v>
      </c>
      <c r="M628" s="148" t="s">
        <v>775</v>
      </c>
      <c r="N628" s="148" t="s">
        <v>773</v>
      </c>
      <c r="O628" s="148" t="s">
        <v>773</v>
      </c>
      <c r="P628" s="149">
        <v>45</v>
      </c>
      <c r="Q628" s="149"/>
      <c r="R628"/>
    </row>
    <row r="629" spans="1:18" hidden="1" x14ac:dyDescent="0.25">
      <c r="A629" s="148" t="s">
        <v>1063</v>
      </c>
      <c r="B629" s="148" t="s">
        <v>1064</v>
      </c>
      <c r="C629" s="148" t="s">
        <v>874</v>
      </c>
      <c r="D629" s="150" t="str">
        <f t="shared" si="9"/>
        <v>Thứ Tư</v>
      </c>
      <c r="E629" s="148" t="s">
        <v>769</v>
      </c>
      <c r="F629" s="148" t="s">
        <v>770</v>
      </c>
      <c r="G629" s="153" t="s">
        <v>1126</v>
      </c>
      <c r="H629" s="148" t="s">
        <v>1127</v>
      </c>
      <c r="I629" s="148" t="s">
        <v>773</v>
      </c>
      <c r="J629" s="148" t="s">
        <v>773</v>
      </c>
      <c r="K629" s="148" t="s">
        <v>1110</v>
      </c>
      <c r="L629" s="148" t="s">
        <v>773</v>
      </c>
      <c r="M629" s="148" t="s">
        <v>775</v>
      </c>
      <c r="N629" s="148" t="s">
        <v>773</v>
      </c>
      <c r="O629" s="148" t="s">
        <v>773</v>
      </c>
      <c r="P629" s="149">
        <v>77</v>
      </c>
      <c r="Q629" s="149"/>
      <c r="R629"/>
    </row>
    <row r="630" spans="1:18" hidden="1" x14ac:dyDescent="0.25">
      <c r="A630" s="148" t="s">
        <v>1063</v>
      </c>
      <c r="B630" s="148" t="s">
        <v>1064</v>
      </c>
      <c r="C630" s="148" t="s">
        <v>878</v>
      </c>
      <c r="D630" s="150" t="str">
        <f t="shared" si="9"/>
        <v>Thứ Năm</v>
      </c>
      <c r="E630" s="148" t="s">
        <v>769</v>
      </c>
      <c r="F630" s="148" t="s">
        <v>770</v>
      </c>
      <c r="G630" s="153" t="s">
        <v>1128</v>
      </c>
      <c r="H630" s="148" t="s">
        <v>1129</v>
      </c>
      <c r="I630" s="148" t="s">
        <v>773</v>
      </c>
      <c r="J630" s="148" t="s">
        <v>773</v>
      </c>
      <c r="K630" s="148" t="s">
        <v>808</v>
      </c>
      <c r="L630" s="148" t="s">
        <v>773</v>
      </c>
      <c r="M630" s="148" t="s">
        <v>775</v>
      </c>
      <c r="N630" s="148" t="s">
        <v>773</v>
      </c>
      <c r="O630" s="148" t="s">
        <v>773</v>
      </c>
      <c r="P630" s="149">
        <v>58</v>
      </c>
      <c r="Q630" s="149"/>
      <c r="R630"/>
    </row>
    <row r="631" spans="1:18" hidden="1" x14ac:dyDescent="0.25">
      <c r="A631" s="148" t="s">
        <v>1130</v>
      </c>
      <c r="B631" s="148" t="s">
        <v>1131</v>
      </c>
      <c r="C631" s="148" t="s">
        <v>768</v>
      </c>
      <c r="D631" s="150" t="str">
        <f t="shared" si="9"/>
        <v>Thứ ba</v>
      </c>
      <c r="E631" s="148" t="s">
        <v>769</v>
      </c>
      <c r="F631" s="148" t="s">
        <v>770</v>
      </c>
      <c r="G631" s="153" t="s">
        <v>1132</v>
      </c>
      <c r="H631" s="148" t="s">
        <v>776</v>
      </c>
      <c r="I631" s="148" t="s">
        <v>773</v>
      </c>
      <c r="J631" s="148" t="s">
        <v>773</v>
      </c>
      <c r="K631" s="148" t="s">
        <v>773</v>
      </c>
      <c r="L631" s="148" t="s">
        <v>775</v>
      </c>
      <c r="M631" s="148" t="s">
        <v>773</v>
      </c>
      <c r="N631" s="148" t="s">
        <v>773</v>
      </c>
      <c r="O631" s="148" t="s">
        <v>773</v>
      </c>
      <c r="P631" s="149">
        <v>0</v>
      </c>
      <c r="Q631" s="149"/>
      <c r="R631"/>
    </row>
    <row r="632" spans="1:18" hidden="1" x14ac:dyDescent="0.25">
      <c r="A632" s="148" t="s">
        <v>1130</v>
      </c>
      <c r="B632" s="148" t="s">
        <v>1131</v>
      </c>
      <c r="C632" s="148" t="s">
        <v>777</v>
      </c>
      <c r="D632" s="150" t="str">
        <f t="shared" si="9"/>
        <v>Thứ Tư</v>
      </c>
      <c r="E632" s="148" t="s">
        <v>769</v>
      </c>
      <c r="F632" s="148" t="s">
        <v>770</v>
      </c>
      <c r="G632" s="153" t="s">
        <v>1133</v>
      </c>
      <c r="H632" s="148" t="s">
        <v>776</v>
      </c>
      <c r="I632" s="148" t="s">
        <v>773</v>
      </c>
      <c r="J632" s="148" t="s">
        <v>773</v>
      </c>
      <c r="K632" s="148" t="s">
        <v>773</v>
      </c>
      <c r="L632" s="148" t="s">
        <v>775</v>
      </c>
      <c r="M632" s="148" t="s">
        <v>773</v>
      </c>
      <c r="N632" s="148" t="s">
        <v>773</v>
      </c>
      <c r="O632" s="148" t="s">
        <v>773</v>
      </c>
      <c r="P632" s="149">
        <v>0</v>
      </c>
      <c r="Q632" s="149"/>
      <c r="R632"/>
    </row>
    <row r="633" spans="1:18" hidden="1" x14ac:dyDescent="0.25">
      <c r="A633" s="148" t="s">
        <v>1130</v>
      </c>
      <c r="B633" s="148" t="s">
        <v>1131</v>
      </c>
      <c r="C633" s="148" t="s">
        <v>782</v>
      </c>
      <c r="D633" s="150" t="str">
        <f t="shared" si="9"/>
        <v>Thứ Năm</v>
      </c>
      <c r="E633" s="148" t="s">
        <v>769</v>
      </c>
      <c r="F633" s="148" t="s">
        <v>770</v>
      </c>
      <c r="G633" s="153" t="s">
        <v>1134</v>
      </c>
      <c r="H633" s="148" t="s">
        <v>776</v>
      </c>
      <c r="I633" s="148" t="s">
        <v>773</v>
      </c>
      <c r="J633" s="148" t="s">
        <v>773</v>
      </c>
      <c r="K633" s="148" t="s">
        <v>773</v>
      </c>
      <c r="L633" s="148" t="s">
        <v>775</v>
      </c>
      <c r="M633" s="148" t="s">
        <v>773</v>
      </c>
      <c r="N633" s="148" t="s">
        <v>773</v>
      </c>
      <c r="O633" s="148" t="s">
        <v>773</v>
      </c>
      <c r="P633" s="149">
        <v>0</v>
      </c>
      <c r="Q633" s="149"/>
      <c r="R633"/>
    </row>
    <row r="634" spans="1:18" hidden="1" x14ac:dyDescent="0.25">
      <c r="A634" s="148" t="s">
        <v>1130</v>
      </c>
      <c r="B634" s="148" t="s">
        <v>1131</v>
      </c>
      <c r="C634" s="148" t="s">
        <v>787</v>
      </c>
      <c r="D634" s="150" t="str">
        <f t="shared" si="9"/>
        <v>Thứ SáU</v>
      </c>
      <c r="E634" s="148" t="s">
        <v>769</v>
      </c>
      <c r="F634" s="148" t="s">
        <v>770</v>
      </c>
      <c r="G634" s="153" t="s">
        <v>1135</v>
      </c>
      <c r="H634" s="148" t="s">
        <v>776</v>
      </c>
      <c r="I634" s="148" t="s">
        <v>773</v>
      </c>
      <c r="J634" s="148" t="s">
        <v>773</v>
      </c>
      <c r="K634" s="148" t="s">
        <v>773</v>
      </c>
      <c r="L634" s="148" t="s">
        <v>775</v>
      </c>
      <c r="M634" s="148" t="s">
        <v>773</v>
      </c>
      <c r="N634" s="148" t="s">
        <v>773</v>
      </c>
      <c r="O634" s="148" t="s">
        <v>773</v>
      </c>
      <c r="P634" s="149">
        <v>0</v>
      </c>
      <c r="Q634" s="149"/>
      <c r="R634"/>
    </row>
    <row r="635" spans="1:18" hidden="1" x14ac:dyDescent="0.25">
      <c r="A635" s="148" t="s">
        <v>1130</v>
      </c>
      <c r="B635" s="148" t="s">
        <v>1131</v>
      </c>
      <c r="C635" s="148" t="s">
        <v>791</v>
      </c>
      <c r="D635" s="150" t="str">
        <f t="shared" si="9"/>
        <v>Thứ BảY</v>
      </c>
      <c r="E635" s="148" t="s">
        <v>769</v>
      </c>
      <c r="F635" s="148" t="s">
        <v>770</v>
      </c>
      <c r="G635" s="153" t="s">
        <v>1136</v>
      </c>
      <c r="H635" s="148" t="s">
        <v>776</v>
      </c>
      <c r="I635" s="148" t="s">
        <v>773</v>
      </c>
      <c r="J635" s="148" t="s">
        <v>773</v>
      </c>
      <c r="K635" s="148" t="s">
        <v>773</v>
      </c>
      <c r="L635" s="148" t="s">
        <v>775</v>
      </c>
      <c r="M635" s="148" t="s">
        <v>773</v>
      </c>
      <c r="N635" s="148" t="s">
        <v>773</v>
      </c>
      <c r="O635" s="148" t="s">
        <v>773</v>
      </c>
      <c r="P635" s="149">
        <v>0</v>
      </c>
      <c r="Q635" s="149"/>
      <c r="R635"/>
    </row>
    <row r="636" spans="1:18" hidden="1" x14ac:dyDescent="0.25">
      <c r="A636" s="148" t="s">
        <v>1130</v>
      </c>
      <c r="B636" s="148" t="s">
        <v>1131</v>
      </c>
      <c r="C636" s="148" t="s">
        <v>792</v>
      </c>
      <c r="D636" s="150" t="str">
        <f t="shared" si="9"/>
        <v>Chủ NhậT</v>
      </c>
      <c r="E636" s="148" t="s">
        <v>769</v>
      </c>
      <c r="F636" s="148" t="s">
        <v>1767</v>
      </c>
      <c r="G636" s="153" t="s">
        <v>776</v>
      </c>
      <c r="H636" s="148" t="s">
        <v>776</v>
      </c>
      <c r="I636" s="148" t="s">
        <v>773</v>
      </c>
      <c r="J636" s="148" t="s">
        <v>773</v>
      </c>
      <c r="K636" s="148" t="s">
        <v>773</v>
      </c>
      <c r="L636" s="148" t="s">
        <v>775</v>
      </c>
      <c r="M636" s="148" t="s">
        <v>773</v>
      </c>
      <c r="N636" s="148" t="s">
        <v>773</v>
      </c>
      <c r="O636" s="148" t="s">
        <v>773</v>
      </c>
      <c r="P636" s="149">
        <v>0</v>
      </c>
      <c r="Q636" s="149"/>
      <c r="R636"/>
    </row>
    <row r="637" spans="1:18" hidden="1" x14ac:dyDescent="0.25">
      <c r="A637" s="148" t="s">
        <v>1130</v>
      </c>
      <c r="B637" s="148" t="s">
        <v>1131</v>
      </c>
      <c r="C637" s="148" t="s">
        <v>793</v>
      </c>
      <c r="D637" s="150" t="str">
        <f t="shared" si="9"/>
        <v>Thứ Hai</v>
      </c>
      <c r="E637" s="148" t="s">
        <v>769</v>
      </c>
      <c r="F637" s="148" t="s">
        <v>770</v>
      </c>
      <c r="G637" s="153" t="s">
        <v>1137</v>
      </c>
      <c r="H637" s="148" t="s">
        <v>776</v>
      </c>
      <c r="I637" s="148" t="s">
        <v>773</v>
      </c>
      <c r="J637" s="148" t="s">
        <v>773</v>
      </c>
      <c r="K637" s="148" t="s">
        <v>773</v>
      </c>
      <c r="L637" s="148" t="s">
        <v>775</v>
      </c>
      <c r="M637" s="148" t="s">
        <v>773</v>
      </c>
      <c r="N637" s="148" t="s">
        <v>773</v>
      </c>
      <c r="O637" s="148" t="s">
        <v>773</v>
      </c>
      <c r="P637" s="149">
        <v>0</v>
      </c>
      <c r="Q637" s="149"/>
      <c r="R637"/>
    </row>
    <row r="638" spans="1:18" hidden="1" x14ac:dyDescent="0.25">
      <c r="A638" s="148" t="s">
        <v>1130</v>
      </c>
      <c r="B638" s="148" t="s">
        <v>1131</v>
      </c>
      <c r="C638" s="148" t="s">
        <v>797</v>
      </c>
      <c r="D638" s="150" t="str">
        <f t="shared" si="9"/>
        <v>Thứ Ba</v>
      </c>
      <c r="E638" s="148" t="s">
        <v>769</v>
      </c>
      <c r="F638" s="148" t="s">
        <v>770</v>
      </c>
      <c r="G638" s="153" t="s">
        <v>972</v>
      </c>
      <c r="H638" s="148" t="s">
        <v>776</v>
      </c>
      <c r="I638" s="148" t="s">
        <v>773</v>
      </c>
      <c r="J638" s="148" t="s">
        <v>773</v>
      </c>
      <c r="K638" s="148" t="s">
        <v>909</v>
      </c>
      <c r="L638" s="148" t="s">
        <v>1138</v>
      </c>
      <c r="M638" s="148" t="s">
        <v>909</v>
      </c>
      <c r="N638" s="148" t="s">
        <v>773</v>
      </c>
      <c r="O638" s="148" t="s">
        <v>773</v>
      </c>
      <c r="P638" s="149">
        <v>0</v>
      </c>
      <c r="Q638" s="149"/>
      <c r="R638"/>
    </row>
    <row r="639" spans="1:18" hidden="1" x14ac:dyDescent="0.25">
      <c r="A639" s="148" t="s">
        <v>1130</v>
      </c>
      <c r="B639" s="148" t="s">
        <v>1131</v>
      </c>
      <c r="C639" s="148" t="s">
        <v>801</v>
      </c>
      <c r="D639" s="150" t="str">
        <f t="shared" si="9"/>
        <v>Thứ Tư</v>
      </c>
      <c r="E639" s="148" t="s">
        <v>769</v>
      </c>
      <c r="F639" s="148" t="s">
        <v>770</v>
      </c>
      <c r="G639" s="153" t="s">
        <v>1137</v>
      </c>
      <c r="H639" s="148" t="s">
        <v>776</v>
      </c>
      <c r="I639" s="148" t="s">
        <v>773</v>
      </c>
      <c r="J639" s="148" t="s">
        <v>773</v>
      </c>
      <c r="K639" s="148" t="s">
        <v>773</v>
      </c>
      <c r="L639" s="148" t="s">
        <v>775</v>
      </c>
      <c r="M639" s="148" t="s">
        <v>773</v>
      </c>
      <c r="N639" s="148" t="s">
        <v>773</v>
      </c>
      <c r="O639" s="148" t="s">
        <v>773</v>
      </c>
      <c r="P639" s="149">
        <v>0</v>
      </c>
      <c r="Q639" s="149"/>
      <c r="R639"/>
    </row>
    <row r="640" spans="1:18" hidden="1" x14ac:dyDescent="0.25">
      <c r="A640" s="148" t="s">
        <v>1130</v>
      </c>
      <c r="B640" s="148" t="s">
        <v>1131</v>
      </c>
      <c r="C640" s="148" t="s">
        <v>805</v>
      </c>
      <c r="D640" s="150" t="str">
        <f t="shared" si="9"/>
        <v>Thứ Năm</v>
      </c>
      <c r="E640" s="148" t="s">
        <v>769</v>
      </c>
      <c r="F640" s="148" t="s">
        <v>770</v>
      </c>
      <c r="G640" s="153" t="s">
        <v>1139</v>
      </c>
      <c r="H640" s="148" t="s">
        <v>776</v>
      </c>
      <c r="I640" s="148" t="s">
        <v>773</v>
      </c>
      <c r="J640" s="148" t="s">
        <v>773</v>
      </c>
      <c r="K640" s="148" t="s">
        <v>773</v>
      </c>
      <c r="L640" s="148" t="s">
        <v>775</v>
      </c>
      <c r="M640" s="148" t="s">
        <v>773</v>
      </c>
      <c r="N640" s="148" t="s">
        <v>773</v>
      </c>
      <c r="O640" s="148" t="s">
        <v>773</v>
      </c>
      <c r="P640" s="149">
        <v>0</v>
      </c>
      <c r="Q640" s="149"/>
      <c r="R640"/>
    </row>
    <row r="641" spans="1:18" hidden="1" x14ac:dyDescent="0.25">
      <c r="A641" s="148" t="s">
        <v>1130</v>
      </c>
      <c r="B641" s="148" t="s">
        <v>1131</v>
      </c>
      <c r="C641" s="148" t="s">
        <v>809</v>
      </c>
      <c r="D641" s="150" t="str">
        <f t="shared" si="9"/>
        <v>Thứ SáU</v>
      </c>
      <c r="E641" s="148" t="s">
        <v>769</v>
      </c>
      <c r="F641" s="148" t="s">
        <v>770</v>
      </c>
      <c r="G641" s="153" t="s">
        <v>1140</v>
      </c>
      <c r="H641" s="148" t="s">
        <v>776</v>
      </c>
      <c r="I641" s="148" t="s">
        <v>773</v>
      </c>
      <c r="J641" s="148" t="s">
        <v>773</v>
      </c>
      <c r="K641" s="148" t="s">
        <v>773</v>
      </c>
      <c r="L641" s="148" t="s">
        <v>775</v>
      </c>
      <c r="M641" s="148" t="s">
        <v>773</v>
      </c>
      <c r="N641" s="148" t="s">
        <v>773</v>
      </c>
      <c r="O641" s="148" t="s">
        <v>773</v>
      </c>
      <c r="P641" s="149">
        <v>0</v>
      </c>
      <c r="Q641" s="149"/>
      <c r="R641"/>
    </row>
    <row r="642" spans="1:18" hidden="1" x14ac:dyDescent="0.25">
      <c r="A642" s="148" t="s">
        <v>1130</v>
      </c>
      <c r="B642" s="148" t="s">
        <v>1131</v>
      </c>
      <c r="C642" s="148" t="s">
        <v>813</v>
      </c>
      <c r="D642" s="150" t="str">
        <f t="shared" si="9"/>
        <v>Thứ BảY</v>
      </c>
      <c r="E642" s="148" t="s">
        <v>769</v>
      </c>
      <c r="F642" s="148" t="s">
        <v>770</v>
      </c>
      <c r="G642" s="153" t="s">
        <v>1141</v>
      </c>
      <c r="H642" s="148" t="s">
        <v>776</v>
      </c>
      <c r="I642" s="148" t="s">
        <v>773</v>
      </c>
      <c r="J642" s="148" t="s">
        <v>773</v>
      </c>
      <c r="K642" s="148" t="s">
        <v>773</v>
      </c>
      <c r="L642" s="148" t="s">
        <v>775</v>
      </c>
      <c r="M642" s="148" t="s">
        <v>773</v>
      </c>
      <c r="N642" s="148" t="s">
        <v>773</v>
      </c>
      <c r="O642" s="148" t="s">
        <v>773</v>
      </c>
      <c r="P642" s="149">
        <v>0</v>
      </c>
      <c r="Q642" s="149"/>
      <c r="R642"/>
    </row>
    <row r="643" spans="1:18" hidden="1" x14ac:dyDescent="0.25">
      <c r="A643" s="148" t="s">
        <v>1130</v>
      </c>
      <c r="B643" s="148" t="s">
        <v>1131</v>
      </c>
      <c r="C643" s="148" t="s">
        <v>818</v>
      </c>
      <c r="D643" s="150" t="str">
        <f t="shared" si="9"/>
        <v>Chủ NhậT</v>
      </c>
      <c r="E643" s="148" t="s">
        <v>769</v>
      </c>
      <c r="F643" s="148" t="s">
        <v>1767</v>
      </c>
      <c r="G643" s="153" t="s">
        <v>776</v>
      </c>
      <c r="H643" s="148" t="s">
        <v>776</v>
      </c>
      <c r="I643" s="148" t="s">
        <v>773</v>
      </c>
      <c r="J643" s="148" t="s">
        <v>773</v>
      </c>
      <c r="K643" s="148" t="s">
        <v>773</v>
      </c>
      <c r="L643" s="148" t="s">
        <v>775</v>
      </c>
      <c r="M643" s="148" t="s">
        <v>773</v>
      </c>
      <c r="N643" s="148" t="s">
        <v>773</v>
      </c>
      <c r="O643" s="148" t="s">
        <v>773</v>
      </c>
      <c r="P643" s="149">
        <v>0</v>
      </c>
      <c r="Q643" s="149"/>
      <c r="R643"/>
    </row>
    <row r="644" spans="1:18" hidden="1" x14ac:dyDescent="0.25">
      <c r="A644" s="148" t="s">
        <v>1130</v>
      </c>
      <c r="B644" s="148" t="s">
        <v>1131</v>
      </c>
      <c r="C644" s="148" t="s">
        <v>819</v>
      </c>
      <c r="D644" s="150" t="str">
        <f t="shared" si="9"/>
        <v>Thứ Hai</v>
      </c>
      <c r="E644" s="148" t="s">
        <v>769</v>
      </c>
      <c r="F644" s="148" t="s">
        <v>770</v>
      </c>
      <c r="G644" s="153" t="s">
        <v>1142</v>
      </c>
      <c r="H644" s="148" t="s">
        <v>776</v>
      </c>
      <c r="I644" s="148" t="s">
        <v>773</v>
      </c>
      <c r="J644" s="148" t="s">
        <v>773</v>
      </c>
      <c r="K644" s="148" t="s">
        <v>773</v>
      </c>
      <c r="L644" s="148" t="s">
        <v>775</v>
      </c>
      <c r="M644" s="148" t="s">
        <v>773</v>
      </c>
      <c r="N644" s="148" t="s">
        <v>773</v>
      </c>
      <c r="O644" s="148" t="s">
        <v>773</v>
      </c>
      <c r="P644" s="149">
        <v>0</v>
      </c>
      <c r="Q644" s="149"/>
      <c r="R644"/>
    </row>
    <row r="645" spans="1:18" hidden="1" x14ac:dyDescent="0.25">
      <c r="A645" s="148" t="s">
        <v>1130</v>
      </c>
      <c r="B645" s="148" t="s">
        <v>1131</v>
      </c>
      <c r="C645" s="148" t="s">
        <v>823</v>
      </c>
      <c r="D645" s="150" t="str">
        <f t="shared" si="9"/>
        <v>Thứ Ba</v>
      </c>
      <c r="E645" s="148" t="s">
        <v>769</v>
      </c>
      <c r="F645" s="148" t="s">
        <v>770</v>
      </c>
      <c r="G645" s="153" t="s">
        <v>1143</v>
      </c>
      <c r="H645" s="148" t="s">
        <v>776</v>
      </c>
      <c r="I645" s="148" t="s">
        <v>773</v>
      </c>
      <c r="J645" s="148" t="s">
        <v>773</v>
      </c>
      <c r="K645" s="148" t="s">
        <v>773</v>
      </c>
      <c r="L645" s="148" t="s">
        <v>775</v>
      </c>
      <c r="M645" s="148" t="s">
        <v>773</v>
      </c>
      <c r="N645" s="148" t="s">
        <v>773</v>
      </c>
      <c r="O645" s="148" t="s">
        <v>773</v>
      </c>
      <c r="P645" s="149">
        <v>0</v>
      </c>
      <c r="Q645" s="149"/>
      <c r="R645"/>
    </row>
    <row r="646" spans="1:18" hidden="1" x14ac:dyDescent="0.25">
      <c r="A646" s="148" t="s">
        <v>1130</v>
      </c>
      <c r="B646" s="148" t="s">
        <v>1131</v>
      </c>
      <c r="C646" s="148" t="s">
        <v>827</v>
      </c>
      <c r="D646" s="150" t="str">
        <f t="shared" si="9"/>
        <v>Thứ Tư</v>
      </c>
      <c r="E646" s="148" t="s">
        <v>769</v>
      </c>
      <c r="F646" s="148" t="s">
        <v>770</v>
      </c>
      <c r="G646" s="153" t="s">
        <v>1144</v>
      </c>
      <c r="H646" s="148" t="s">
        <v>776</v>
      </c>
      <c r="I646" s="148" t="s">
        <v>773</v>
      </c>
      <c r="J646" s="148" t="s">
        <v>773</v>
      </c>
      <c r="K646" s="148" t="s">
        <v>773</v>
      </c>
      <c r="L646" s="148" t="s">
        <v>775</v>
      </c>
      <c r="M646" s="148" t="s">
        <v>773</v>
      </c>
      <c r="N646" s="148" t="s">
        <v>773</v>
      </c>
      <c r="O646" s="148" t="s">
        <v>773</v>
      </c>
      <c r="P646" s="149">
        <v>0</v>
      </c>
      <c r="Q646" s="149"/>
      <c r="R646"/>
    </row>
    <row r="647" spans="1:18" hidden="1" x14ac:dyDescent="0.25">
      <c r="A647" s="148" t="s">
        <v>1130</v>
      </c>
      <c r="B647" s="148" t="s">
        <v>1131</v>
      </c>
      <c r="C647" s="148" t="s">
        <v>829</v>
      </c>
      <c r="D647" s="150" t="str">
        <f t="shared" si="9"/>
        <v>Thứ Năm</v>
      </c>
      <c r="E647" s="148" t="s">
        <v>769</v>
      </c>
      <c r="F647" s="148" t="s">
        <v>770</v>
      </c>
      <c r="G647" s="153" t="s">
        <v>1145</v>
      </c>
      <c r="H647" s="148" t="s">
        <v>776</v>
      </c>
      <c r="I647" s="148" t="s">
        <v>773</v>
      </c>
      <c r="J647" s="148" t="s">
        <v>773</v>
      </c>
      <c r="K647" s="148" t="s">
        <v>773</v>
      </c>
      <c r="L647" s="148" t="s">
        <v>775</v>
      </c>
      <c r="M647" s="148" t="s">
        <v>773</v>
      </c>
      <c r="N647" s="148" t="s">
        <v>773</v>
      </c>
      <c r="O647" s="148" t="s">
        <v>773</v>
      </c>
      <c r="P647" s="149">
        <v>0</v>
      </c>
      <c r="Q647" s="149"/>
      <c r="R647"/>
    </row>
    <row r="648" spans="1:18" hidden="1" x14ac:dyDescent="0.25">
      <c r="A648" s="148" t="s">
        <v>1130</v>
      </c>
      <c r="B648" s="148" t="s">
        <v>1131</v>
      </c>
      <c r="C648" s="148" t="s">
        <v>833</v>
      </c>
      <c r="D648" s="150" t="str">
        <f t="shared" si="9"/>
        <v>Thứ SáU</v>
      </c>
      <c r="E648" s="148" t="s">
        <v>769</v>
      </c>
      <c r="F648" s="148" t="s">
        <v>770</v>
      </c>
      <c r="G648" s="153" t="s">
        <v>1146</v>
      </c>
      <c r="H648" s="148" t="s">
        <v>776</v>
      </c>
      <c r="I648" s="148" t="s">
        <v>773</v>
      </c>
      <c r="J648" s="148" t="s">
        <v>773</v>
      </c>
      <c r="K648" s="148" t="s">
        <v>773</v>
      </c>
      <c r="L648" s="148" t="s">
        <v>775</v>
      </c>
      <c r="M648" s="148" t="s">
        <v>773</v>
      </c>
      <c r="N648" s="148" t="s">
        <v>773</v>
      </c>
      <c r="O648" s="148" t="s">
        <v>773</v>
      </c>
      <c r="P648" s="149">
        <v>0</v>
      </c>
      <c r="Q648" s="149"/>
      <c r="R648"/>
    </row>
    <row r="649" spans="1:18" hidden="1" x14ac:dyDescent="0.25">
      <c r="A649" s="148" t="s">
        <v>1130</v>
      </c>
      <c r="B649" s="148" t="s">
        <v>1131</v>
      </c>
      <c r="C649" s="148" t="s">
        <v>837</v>
      </c>
      <c r="D649" s="150" t="str">
        <f t="shared" si="9"/>
        <v>Thứ BảY</v>
      </c>
      <c r="E649" s="148" t="s">
        <v>769</v>
      </c>
      <c r="F649" s="148" t="s">
        <v>770</v>
      </c>
      <c r="G649" s="153" t="s">
        <v>1147</v>
      </c>
      <c r="H649" s="148" t="s">
        <v>776</v>
      </c>
      <c r="I649" s="148" t="s">
        <v>773</v>
      </c>
      <c r="J649" s="148" t="s">
        <v>773</v>
      </c>
      <c r="K649" s="148" t="s">
        <v>773</v>
      </c>
      <c r="L649" s="148" t="s">
        <v>775</v>
      </c>
      <c r="M649" s="148" t="s">
        <v>773</v>
      </c>
      <c r="N649" s="148" t="s">
        <v>773</v>
      </c>
      <c r="O649" s="148" t="s">
        <v>773</v>
      </c>
      <c r="P649" s="149">
        <v>0</v>
      </c>
      <c r="Q649" s="149"/>
      <c r="R649"/>
    </row>
    <row r="650" spans="1:18" hidden="1" x14ac:dyDescent="0.25">
      <c r="A650" s="148" t="s">
        <v>1130</v>
      </c>
      <c r="B650" s="148" t="s">
        <v>1131</v>
      </c>
      <c r="C650" s="148" t="s">
        <v>841</v>
      </c>
      <c r="D650" s="150" t="str">
        <f t="shared" si="9"/>
        <v>Chủ NhậT</v>
      </c>
      <c r="E650" s="148" t="s">
        <v>769</v>
      </c>
      <c r="F650" s="148" t="s">
        <v>1767</v>
      </c>
      <c r="G650" s="153" t="s">
        <v>776</v>
      </c>
      <c r="H650" s="148" t="s">
        <v>776</v>
      </c>
      <c r="I650" s="148" t="s">
        <v>773</v>
      </c>
      <c r="J650" s="148" t="s">
        <v>773</v>
      </c>
      <c r="K650" s="148" t="s">
        <v>773</v>
      </c>
      <c r="L650" s="148" t="s">
        <v>775</v>
      </c>
      <c r="M650" s="148" t="s">
        <v>773</v>
      </c>
      <c r="N650" s="148" t="s">
        <v>773</v>
      </c>
      <c r="O650" s="148" t="s">
        <v>773</v>
      </c>
      <c r="P650" s="149">
        <v>0</v>
      </c>
      <c r="Q650" s="149"/>
      <c r="R650"/>
    </row>
    <row r="651" spans="1:18" hidden="1" x14ac:dyDescent="0.25">
      <c r="A651" s="148" t="s">
        <v>1130</v>
      </c>
      <c r="B651" s="148" t="s">
        <v>1131</v>
      </c>
      <c r="C651" s="148" t="s">
        <v>842</v>
      </c>
      <c r="D651" s="150" t="str">
        <f t="shared" si="9"/>
        <v>Thứ Hai</v>
      </c>
      <c r="E651" s="148" t="s">
        <v>769</v>
      </c>
      <c r="F651" s="148" t="s">
        <v>770</v>
      </c>
      <c r="G651" s="153" t="s">
        <v>1148</v>
      </c>
      <c r="H651" s="148" t="s">
        <v>776</v>
      </c>
      <c r="I651" s="148" t="s">
        <v>773</v>
      </c>
      <c r="J651" s="148" t="s">
        <v>773</v>
      </c>
      <c r="K651" s="148" t="s">
        <v>773</v>
      </c>
      <c r="L651" s="148" t="s">
        <v>775</v>
      </c>
      <c r="M651" s="148" t="s">
        <v>773</v>
      </c>
      <c r="N651" s="148" t="s">
        <v>773</v>
      </c>
      <c r="O651" s="148" t="s">
        <v>773</v>
      </c>
      <c r="P651" s="149">
        <v>0</v>
      </c>
      <c r="Q651" s="149"/>
      <c r="R651"/>
    </row>
    <row r="652" spans="1:18" hidden="1" x14ac:dyDescent="0.25">
      <c r="A652" s="148" t="s">
        <v>1130</v>
      </c>
      <c r="B652" s="148" t="s">
        <v>1131</v>
      </c>
      <c r="C652" s="148" t="s">
        <v>845</v>
      </c>
      <c r="D652" s="150" t="str">
        <f t="shared" si="9"/>
        <v>Thứ Ba</v>
      </c>
      <c r="E652" s="148" t="s">
        <v>769</v>
      </c>
      <c r="F652" s="148" t="s">
        <v>770</v>
      </c>
      <c r="G652" s="153" t="s">
        <v>1149</v>
      </c>
      <c r="H652" s="148" t="s">
        <v>776</v>
      </c>
      <c r="I652" s="148" t="s">
        <v>773</v>
      </c>
      <c r="J652" s="148" t="s">
        <v>773</v>
      </c>
      <c r="K652" s="148" t="s">
        <v>773</v>
      </c>
      <c r="L652" s="148" t="s">
        <v>775</v>
      </c>
      <c r="M652" s="148" t="s">
        <v>773</v>
      </c>
      <c r="N652" s="148" t="s">
        <v>773</v>
      </c>
      <c r="O652" s="148" t="s">
        <v>773</v>
      </c>
      <c r="P652" s="149">
        <v>0</v>
      </c>
      <c r="Q652" s="149"/>
      <c r="R652"/>
    </row>
    <row r="653" spans="1:18" hidden="1" x14ac:dyDescent="0.25">
      <c r="A653" s="148" t="s">
        <v>1130</v>
      </c>
      <c r="B653" s="148" t="s">
        <v>1131</v>
      </c>
      <c r="C653" s="148" t="s">
        <v>849</v>
      </c>
      <c r="D653" s="150" t="str">
        <f t="shared" si="9"/>
        <v>Thứ Tư</v>
      </c>
      <c r="E653" s="148" t="s">
        <v>769</v>
      </c>
      <c r="F653" s="148" t="s">
        <v>770</v>
      </c>
      <c r="G653" s="153" t="s">
        <v>1150</v>
      </c>
      <c r="H653" s="148" t="s">
        <v>776</v>
      </c>
      <c r="I653" s="148" t="s">
        <v>773</v>
      </c>
      <c r="J653" s="148" t="s">
        <v>773</v>
      </c>
      <c r="K653" s="148" t="s">
        <v>773</v>
      </c>
      <c r="L653" s="148" t="s">
        <v>775</v>
      </c>
      <c r="M653" s="148" t="s">
        <v>773</v>
      </c>
      <c r="N653" s="148" t="s">
        <v>773</v>
      </c>
      <c r="O653" s="148" t="s">
        <v>773</v>
      </c>
      <c r="P653" s="149">
        <v>0</v>
      </c>
      <c r="Q653" s="149"/>
      <c r="R653"/>
    </row>
    <row r="654" spans="1:18" hidden="1" x14ac:dyDescent="0.25">
      <c r="A654" s="148" t="s">
        <v>1130</v>
      </c>
      <c r="B654" s="148" t="s">
        <v>1131</v>
      </c>
      <c r="C654" s="148" t="s">
        <v>853</v>
      </c>
      <c r="D654" s="150" t="str">
        <f t="shared" si="9"/>
        <v>Thứ Năm</v>
      </c>
      <c r="E654" s="148" t="s">
        <v>769</v>
      </c>
      <c r="F654" s="148" t="s">
        <v>770</v>
      </c>
      <c r="G654" s="153" t="s">
        <v>1151</v>
      </c>
      <c r="H654" s="148" t="s">
        <v>776</v>
      </c>
      <c r="I654" s="148" t="s">
        <v>773</v>
      </c>
      <c r="J654" s="148" t="s">
        <v>773</v>
      </c>
      <c r="K654" s="148" t="s">
        <v>773</v>
      </c>
      <c r="L654" s="148" t="s">
        <v>775</v>
      </c>
      <c r="M654" s="148" t="s">
        <v>773</v>
      </c>
      <c r="N654" s="148" t="s">
        <v>773</v>
      </c>
      <c r="O654" s="148" t="s">
        <v>773</v>
      </c>
      <c r="P654" s="149">
        <v>0</v>
      </c>
      <c r="Q654" s="149"/>
      <c r="R654"/>
    </row>
    <row r="655" spans="1:18" hidden="1" x14ac:dyDescent="0.25">
      <c r="A655" s="148" t="s">
        <v>1130</v>
      </c>
      <c r="B655" s="148" t="s">
        <v>1131</v>
      </c>
      <c r="C655" s="148" t="s">
        <v>858</v>
      </c>
      <c r="D655" s="150" t="str">
        <f t="shared" si="9"/>
        <v>Thứ SáU</v>
      </c>
      <c r="E655" s="148" t="s">
        <v>769</v>
      </c>
      <c r="F655" s="148" t="s">
        <v>770</v>
      </c>
      <c r="G655" s="153" t="s">
        <v>1152</v>
      </c>
      <c r="H655" s="148" t="s">
        <v>776</v>
      </c>
      <c r="I655" s="148" t="s">
        <v>773</v>
      </c>
      <c r="J655" s="148" t="s">
        <v>773</v>
      </c>
      <c r="K655" s="148" t="s">
        <v>773</v>
      </c>
      <c r="L655" s="148" t="s">
        <v>775</v>
      </c>
      <c r="M655" s="148" t="s">
        <v>773</v>
      </c>
      <c r="N655" s="148" t="s">
        <v>773</v>
      </c>
      <c r="O655" s="148" t="s">
        <v>773</v>
      </c>
      <c r="P655" s="149">
        <v>0</v>
      </c>
      <c r="Q655" s="149"/>
      <c r="R655"/>
    </row>
    <row r="656" spans="1:18" hidden="1" x14ac:dyDescent="0.25">
      <c r="A656" s="148" t="s">
        <v>1130</v>
      </c>
      <c r="B656" s="148" t="s">
        <v>1131</v>
      </c>
      <c r="C656" s="148" t="s">
        <v>862</v>
      </c>
      <c r="D656" s="150" t="str">
        <f t="shared" si="9"/>
        <v>Thứ BảY</v>
      </c>
      <c r="E656" s="148" t="s">
        <v>769</v>
      </c>
      <c r="F656" s="148" t="s">
        <v>770</v>
      </c>
      <c r="G656" s="153" t="s">
        <v>1153</v>
      </c>
      <c r="H656" s="148" t="s">
        <v>776</v>
      </c>
      <c r="I656" s="148" t="s">
        <v>773</v>
      </c>
      <c r="J656" s="148" t="s">
        <v>773</v>
      </c>
      <c r="K656" s="148" t="s">
        <v>773</v>
      </c>
      <c r="L656" s="148" t="s">
        <v>775</v>
      </c>
      <c r="M656" s="148" t="s">
        <v>773</v>
      </c>
      <c r="N656" s="148" t="s">
        <v>773</v>
      </c>
      <c r="O656" s="148" t="s">
        <v>773</v>
      </c>
      <c r="P656" s="149">
        <v>0</v>
      </c>
      <c r="Q656" s="149"/>
      <c r="R656"/>
    </row>
    <row r="657" spans="1:18" hidden="1" x14ac:dyDescent="0.25">
      <c r="A657" s="148" t="s">
        <v>1130</v>
      </c>
      <c r="B657" s="148" t="s">
        <v>1131</v>
      </c>
      <c r="C657" s="148" t="s">
        <v>866</v>
      </c>
      <c r="D657" s="150" t="str">
        <f t="shared" si="9"/>
        <v>Chủ NhậT</v>
      </c>
      <c r="E657" s="148" t="s">
        <v>769</v>
      </c>
      <c r="F657" s="148" t="s">
        <v>1767</v>
      </c>
      <c r="G657" s="153" t="s">
        <v>776</v>
      </c>
      <c r="H657" s="148" t="s">
        <v>776</v>
      </c>
      <c r="I657" s="148" t="s">
        <v>773</v>
      </c>
      <c r="J657" s="148" t="s">
        <v>773</v>
      </c>
      <c r="K657" s="148" t="s">
        <v>773</v>
      </c>
      <c r="L657" s="148" t="s">
        <v>775</v>
      </c>
      <c r="M657" s="148" t="s">
        <v>773</v>
      </c>
      <c r="N657" s="148" t="s">
        <v>773</v>
      </c>
      <c r="O657" s="148" t="s">
        <v>773</v>
      </c>
      <c r="P657" s="149">
        <v>0</v>
      </c>
      <c r="Q657" s="149"/>
      <c r="R657"/>
    </row>
    <row r="658" spans="1:18" hidden="1" x14ac:dyDescent="0.25">
      <c r="A658" s="148" t="s">
        <v>1130</v>
      </c>
      <c r="B658" s="148" t="s">
        <v>1131</v>
      </c>
      <c r="C658" s="148" t="s">
        <v>867</v>
      </c>
      <c r="D658" s="150" t="str">
        <f t="shared" si="9"/>
        <v>Thứ Hai</v>
      </c>
      <c r="E658" s="148" t="s">
        <v>769</v>
      </c>
      <c r="F658" s="148" t="s">
        <v>770</v>
      </c>
      <c r="G658" s="153" t="s">
        <v>1147</v>
      </c>
      <c r="H658" s="148" t="s">
        <v>776</v>
      </c>
      <c r="I658" s="148" t="s">
        <v>773</v>
      </c>
      <c r="J658" s="148" t="s">
        <v>773</v>
      </c>
      <c r="K658" s="148" t="s">
        <v>773</v>
      </c>
      <c r="L658" s="148" t="s">
        <v>775</v>
      </c>
      <c r="M658" s="148" t="s">
        <v>773</v>
      </c>
      <c r="N658" s="148" t="s">
        <v>773</v>
      </c>
      <c r="O658" s="148" t="s">
        <v>773</v>
      </c>
      <c r="P658" s="149">
        <v>0</v>
      </c>
      <c r="Q658" s="149"/>
      <c r="R658"/>
    </row>
    <row r="659" spans="1:18" hidden="1" x14ac:dyDescent="0.25">
      <c r="A659" s="148" t="s">
        <v>1130</v>
      </c>
      <c r="B659" s="148" t="s">
        <v>1131</v>
      </c>
      <c r="C659" s="148" t="s">
        <v>870</v>
      </c>
      <c r="D659" s="150" t="str">
        <f t="shared" si="9"/>
        <v>Thứ Ba</v>
      </c>
      <c r="E659" s="148" t="s">
        <v>769</v>
      </c>
      <c r="F659" s="148" t="s">
        <v>770</v>
      </c>
      <c r="G659" s="153" t="s">
        <v>1154</v>
      </c>
      <c r="H659" s="148" t="s">
        <v>776</v>
      </c>
      <c r="I659" s="148" t="s">
        <v>773</v>
      </c>
      <c r="J659" s="148" t="s">
        <v>773</v>
      </c>
      <c r="K659" s="148" t="s">
        <v>773</v>
      </c>
      <c r="L659" s="148" t="s">
        <v>775</v>
      </c>
      <c r="M659" s="148" t="s">
        <v>773</v>
      </c>
      <c r="N659" s="148" t="s">
        <v>773</v>
      </c>
      <c r="O659" s="148" t="s">
        <v>773</v>
      </c>
      <c r="P659" s="149">
        <v>0</v>
      </c>
      <c r="Q659" s="149"/>
      <c r="R659"/>
    </row>
    <row r="660" spans="1:18" hidden="1" x14ac:dyDescent="0.25">
      <c r="A660" s="148" t="s">
        <v>1130</v>
      </c>
      <c r="B660" s="148" t="s">
        <v>1131</v>
      </c>
      <c r="C660" s="148" t="s">
        <v>874</v>
      </c>
      <c r="D660" s="150" t="str">
        <f t="shared" si="9"/>
        <v>Thứ Tư</v>
      </c>
      <c r="E660" s="148" t="s">
        <v>769</v>
      </c>
      <c r="F660" s="148" t="s">
        <v>770</v>
      </c>
      <c r="G660" s="153" t="s">
        <v>1155</v>
      </c>
      <c r="H660" s="148" t="s">
        <v>776</v>
      </c>
      <c r="I660" s="148" t="s">
        <v>773</v>
      </c>
      <c r="J660" s="148" t="s">
        <v>773</v>
      </c>
      <c r="K660" s="148" t="s">
        <v>773</v>
      </c>
      <c r="L660" s="148" t="s">
        <v>775</v>
      </c>
      <c r="M660" s="148" t="s">
        <v>773</v>
      </c>
      <c r="N660" s="148" t="s">
        <v>773</v>
      </c>
      <c r="O660" s="148" t="s">
        <v>773</v>
      </c>
      <c r="P660" s="149">
        <v>0</v>
      </c>
      <c r="Q660" s="149"/>
      <c r="R660"/>
    </row>
    <row r="661" spans="1:18" hidden="1" x14ac:dyDescent="0.25">
      <c r="A661" s="148" t="s">
        <v>1130</v>
      </c>
      <c r="B661" s="148" t="s">
        <v>1131</v>
      </c>
      <c r="C661" s="148" t="s">
        <v>878</v>
      </c>
      <c r="D661" s="150" t="str">
        <f t="shared" si="9"/>
        <v>Thứ Năm</v>
      </c>
      <c r="E661" s="148" t="s">
        <v>769</v>
      </c>
      <c r="F661" s="148" t="s">
        <v>770</v>
      </c>
      <c r="G661" s="153" t="s">
        <v>1156</v>
      </c>
      <c r="H661" s="148" t="s">
        <v>776</v>
      </c>
      <c r="I661" s="148" t="s">
        <v>773</v>
      </c>
      <c r="J661" s="148" t="s">
        <v>773</v>
      </c>
      <c r="K661" s="148" t="s">
        <v>773</v>
      </c>
      <c r="L661" s="148" t="s">
        <v>775</v>
      </c>
      <c r="M661" s="148" t="s">
        <v>773</v>
      </c>
      <c r="N661" s="148" t="s">
        <v>773</v>
      </c>
      <c r="O661" s="148" t="s">
        <v>773</v>
      </c>
      <c r="P661" s="149">
        <v>0</v>
      </c>
      <c r="Q661" s="149"/>
      <c r="R661"/>
    </row>
    <row r="662" spans="1:18" hidden="1" x14ac:dyDescent="0.25">
      <c r="A662" s="148" t="s">
        <v>1157</v>
      </c>
      <c r="B662" s="148" t="s">
        <v>1158</v>
      </c>
      <c r="C662" s="148" t="s">
        <v>768</v>
      </c>
      <c r="D662" s="150" t="str">
        <f t="shared" si="9"/>
        <v>Thứ ba</v>
      </c>
      <c r="E662" s="148" t="s">
        <v>769</v>
      </c>
      <c r="F662" s="148" t="s">
        <v>770</v>
      </c>
      <c r="G662" s="153" t="s">
        <v>1159</v>
      </c>
      <c r="H662" s="148" t="s">
        <v>1160</v>
      </c>
      <c r="I662" s="148" t="s">
        <v>773</v>
      </c>
      <c r="J662" s="148" t="s">
        <v>773</v>
      </c>
      <c r="K662" s="148" t="s">
        <v>1075</v>
      </c>
      <c r="L662" s="148" t="s">
        <v>773</v>
      </c>
      <c r="M662" s="148" t="s">
        <v>775</v>
      </c>
      <c r="N662" s="148" t="s">
        <v>773</v>
      </c>
      <c r="O662" s="148" t="s">
        <v>773</v>
      </c>
      <c r="P662" s="149">
        <v>70</v>
      </c>
      <c r="Q662" s="149"/>
      <c r="R662"/>
    </row>
    <row r="663" spans="1:18" hidden="1" x14ac:dyDescent="0.25">
      <c r="A663" s="148" t="s">
        <v>1157</v>
      </c>
      <c r="B663" s="148" t="s">
        <v>1158</v>
      </c>
      <c r="C663" s="148" t="s">
        <v>777</v>
      </c>
      <c r="D663" s="150" t="str">
        <f t="shared" si="9"/>
        <v>Thứ Tư</v>
      </c>
      <c r="E663" s="148" t="s">
        <v>769</v>
      </c>
      <c r="F663" s="148" t="s">
        <v>770</v>
      </c>
      <c r="G663" s="153" t="s">
        <v>1161</v>
      </c>
      <c r="H663" s="148" t="s">
        <v>1162</v>
      </c>
      <c r="I663" s="148" t="s">
        <v>773</v>
      </c>
      <c r="J663" s="148" t="s">
        <v>773</v>
      </c>
      <c r="K663" s="148" t="s">
        <v>822</v>
      </c>
      <c r="L663" s="148" t="s">
        <v>773</v>
      </c>
      <c r="M663" s="148" t="s">
        <v>775</v>
      </c>
      <c r="N663" s="148" t="s">
        <v>773</v>
      </c>
      <c r="O663" s="148" t="s">
        <v>773</v>
      </c>
      <c r="P663" s="149">
        <v>55</v>
      </c>
      <c r="Q663" s="149"/>
      <c r="R663"/>
    </row>
    <row r="664" spans="1:18" hidden="1" x14ac:dyDescent="0.25">
      <c r="A664" s="148" t="s">
        <v>1157</v>
      </c>
      <c r="B664" s="148" t="s">
        <v>1158</v>
      </c>
      <c r="C664" s="148" t="s">
        <v>782</v>
      </c>
      <c r="D664" s="150" t="str">
        <f t="shared" si="9"/>
        <v>Thứ Năm</v>
      </c>
      <c r="E664" s="148" t="s">
        <v>769</v>
      </c>
      <c r="F664" s="148" t="s">
        <v>770</v>
      </c>
      <c r="G664" s="153" t="s">
        <v>1163</v>
      </c>
      <c r="H664" s="148" t="s">
        <v>1164</v>
      </c>
      <c r="I664" s="148" t="s">
        <v>773</v>
      </c>
      <c r="J664" s="148" t="s">
        <v>773</v>
      </c>
      <c r="K664" s="148" t="s">
        <v>994</v>
      </c>
      <c r="L664" s="148" t="s">
        <v>773</v>
      </c>
      <c r="M664" s="148" t="s">
        <v>775</v>
      </c>
      <c r="N664" s="148" t="s">
        <v>773</v>
      </c>
      <c r="O664" s="148" t="s">
        <v>773</v>
      </c>
      <c r="P664" s="149">
        <v>37</v>
      </c>
      <c r="Q664" s="149"/>
      <c r="R664"/>
    </row>
    <row r="665" spans="1:18" hidden="1" x14ac:dyDescent="0.25">
      <c r="A665" s="148" t="s">
        <v>1157</v>
      </c>
      <c r="B665" s="148" t="s">
        <v>1158</v>
      </c>
      <c r="C665" s="148" t="s">
        <v>787</v>
      </c>
      <c r="D665" s="150" t="str">
        <f t="shared" si="9"/>
        <v>Thứ SáU</v>
      </c>
      <c r="E665" s="148" t="s">
        <v>769</v>
      </c>
      <c r="F665" s="148" t="s">
        <v>770</v>
      </c>
      <c r="G665" s="153" t="s">
        <v>1165</v>
      </c>
      <c r="H665" s="148" t="s">
        <v>1166</v>
      </c>
      <c r="I665" s="148" t="s">
        <v>773</v>
      </c>
      <c r="J665" s="148" t="s">
        <v>773</v>
      </c>
      <c r="K665" s="148" t="s">
        <v>1167</v>
      </c>
      <c r="L665" s="148" t="s">
        <v>773</v>
      </c>
      <c r="M665" s="148" t="s">
        <v>775</v>
      </c>
      <c r="N665" s="148" t="s">
        <v>773</v>
      </c>
      <c r="O665" s="148" t="s">
        <v>773</v>
      </c>
      <c r="P665" s="149">
        <v>51</v>
      </c>
      <c r="Q665" s="149"/>
      <c r="R665"/>
    </row>
    <row r="666" spans="1:18" hidden="1" x14ac:dyDescent="0.25">
      <c r="A666" s="148" t="s">
        <v>1157</v>
      </c>
      <c r="B666" s="148" t="s">
        <v>1158</v>
      </c>
      <c r="C666" s="148" t="s">
        <v>791</v>
      </c>
      <c r="D666" s="150" t="str">
        <f t="shared" si="9"/>
        <v>Thứ BảY</v>
      </c>
      <c r="E666" s="148" t="s">
        <v>769</v>
      </c>
      <c r="F666" s="148" t="s">
        <v>770</v>
      </c>
      <c r="G666" s="153" t="s">
        <v>1168</v>
      </c>
      <c r="H666" s="148" t="s">
        <v>1169</v>
      </c>
      <c r="I666" s="148" t="s">
        <v>773</v>
      </c>
      <c r="J666" s="148" t="s">
        <v>773</v>
      </c>
      <c r="K666" s="148" t="s">
        <v>852</v>
      </c>
      <c r="L666" s="148" t="s">
        <v>773</v>
      </c>
      <c r="M666" s="148" t="s">
        <v>775</v>
      </c>
      <c r="N666" s="148" t="s">
        <v>773</v>
      </c>
      <c r="O666" s="148" t="s">
        <v>773</v>
      </c>
      <c r="P666" s="149">
        <v>32</v>
      </c>
      <c r="Q666" s="149"/>
      <c r="R666"/>
    </row>
    <row r="667" spans="1:18" hidden="1" x14ac:dyDescent="0.25">
      <c r="A667" s="148" t="s">
        <v>1157</v>
      </c>
      <c r="B667" s="148" t="s">
        <v>1158</v>
      </c>
      <c r="C667" s="148" t="s">
        <v>792</v>
      </c>
      <c r="D667" s="150" t="str">
        <f t="shared" si="9"/>
        <v>Chủ NhậT</v>
      </c>
      <c r="E667" s="148" t="s">
        <v>769</v>
      </c>
      <c r="F667" s="148" t="s">
        <v>1767</v>
      </c>
      <c r="G667" s="153" t="s">
        <v>776</v>
      </c>
      <c r="H667" s="148" t="s">
        <v>776</v>
      </c>
      <c r="I667" s="148" t="s">
        <v>773</v>
      </c>
      <c r="J667" s="148" t="s">
        <v>773</v>
      </c>
      <c r="K667" s="148" t="s">
        <v>773</v>
      </c>
      <c r="L667" s="148" t="s">
        <v>775</v>
      </c>
      <c r="M667" s="148" t="s">
        <v>773</v>
      </c>
      <c r="N667" s="148" t="s">
        <v>773</v>
      </c>
      <c r="O667" s="148" t="s">
        <v>773</v>
      </c>
      <c r="P667" s="149">
        <v>0</v>
      </c>
      <c r="Q667" s="149"/>
      <c r="R667"/>
    </row>
    <row r="668" spans="1:18" hidden="1" x14ac:dyDescent="0.25">
      <c r="A668" s="148" t="s">
        <v>1157</v>
      </c>
      <c r="B668" s="148" t="s">
        <v>1158</v>
      </c>
      <c r="C668" s="148" t="s">
        <v>793</v>
      </c>
      <c r="D668" s="150" t="str">
        <f t="shared" si="9"/>
        <v>Thứ Hai</v>
      </c>
      <c r="E668" s="148" t="s">
        <v>769</v>
      </c>
      <c r="F668" s="148" t="s">
        <v>770</v>
      </c>
      <c r="G668" s="153" t="s">
        <v>1170</v>
      </c>
      <c r="H668" s="148" t="s">
        <v>1171</v>
      </c>
      <c r="I668" s="148" t="s">
        <v>773</v>
      </c>
      <c r="J668" s="148" t="s">
        <v>773</v>
      </c>
      <c r="K668" s="148" t="s">
        <v>790</v>
      </c>
      <c r="L668" s="148" t="s">
        <v>773</v>
      </c>
      <c r="M668" s="148" t="s">
        <v>775</v>
      </c>
      <c r="N668" s="148" t="s">
        <v>773</v>
      </c>
      <c r="O668" s="148" t="s">
        <v>773</v>
      </c>
      <c r="P668" s="149">
        <v>58</v>
      </c>
      <c r="Q668" s="149"/>
      <c r="R668"/>
    </row>
    <row r="669" spans="1:18" hidden="1" x14ac:dyDescent="0.25">
      <c r="A669" s="148" t="s">
        <v>1157</v>
      </c>
      <c r="B669" s="148" t="s">
        <v>1158</v>
      </c>
      <c r="C669" s="148" t="s">
        <v>797</v>
      </c>
      <c r="D669" s="150" t="str">
        <f t="shared" si="9"/>
        <v>Thứ Ba</v>
      </c>
      <c r="E669" s="148" t="s">
        <v>769</v>
      </c>
      <c r="F669" s="148" t="s">
        <v>770</v>
      </c>
      <c r="G669" s="153" t="s">
        <v>1172</v>
      </c>
      <c r="H669" s="148" t="s">
        <v>1173</v>
      </c>
      <c r="I669" s="148" t="s">
        <v>773</v>
      </c>
      <c r="J669" s="148" t="s">
        <v>773</v>
      </c>
      <c r="K669" s="148" t="s">
        <v>994</v>
      </c>
      <c r="L669" s="148" t="s">
        <v>773</v>
      </c>
      <c r="M669" s="148" t="s">
        <v>775</v>
      </c>
      <c r="N669" s="148" t="s">
        <v>773</v>
      </c>
      <c r="O669" s="148" t="s">
        <v>773</v>
      </c>
      <c r="P669" s="149">
        <v>40</v>
      </c>
      <c r="Q669" s="149"/>
      <c r="R669"/>
    </row>
    <row r="670" spans="1:18" hidden="1" x14ac:dyDescent="0.25">
      <c r="A670" s="148" t="s">
        <v>1157</v>
      </c>
      <c r="B670" s="148" t="s">
        <v>1158</v>
      </c>
      <c r="C670" s="148" t="s">
        <v>801</v>
      </c>
      <c r="D670" s="150" t="str">
        <f t="shared" si="9"/>
        <v>Thứ Tư</v>
      </c>
      <c r="E670" s="148" t="s">
        <v>769</v>
      </c>
      <c r="F670" s="148" t="s">
        <v>770</v>
      </c>
      <c r="G670" s="153" t="s">
        <v>1174</v>
      </c>
      <c r="H670" s="148" t="s">
        <v>1175</v>
      </c>
      <c r="I670" s="148" t="s">
        <v>773</v>
      </c>
      <c r="J670" s="148" t="s">
        <v>773</v>
      </c>
      <c r="K670" s="148" t="s">
        <v>774</v>
      </c>
      <c r="L670" s="148" t="s">
        <v>773</v>
      </c>
      <c r="M670" s="148" t="s">
        <v>775</v>
      </c>
      <c r="N670" s="148" t="s">
        <v>773</v>
      </c>
      <c r="O670" s="148" t="s">
        <v>773</v>
      </c>
      <c r="P670" s="149">
        <v>107</v>
      </c>
      <c r="Q670" s="149"/>
      <c r="R670"/>
    </row>
    <row r="671" spans="1:18" hidden="1" x14ac:dyDescent="0.25">
      <c r="A671" s="148" t="s">
        <v>1157</v>
      </c>
      <c r="B671" s="148" t="s">
        <v>1158</v>
      </c>
      <c r="C671" s="148" t="s">
        <v>805</v>
      </c>
      <c r="D671" s="150" t="str">
        <f t="shared" si="9"/>
        <v>Thứ Năm</v>
      </c>
      <c r="E671" s="148" t="s">
        <v>769</v>
      </c>
      <c r="F671" s="148" t="s">
        <v>770</v>
      </c>
      <c r="G671" s="153" t="s">
        <v>1176</v>
      </c>
      <c r="H671" s="148" t="s">
        <v>1177</v>
      </c>
      <c r="I671" s="148" t="s">
        <v>773</v>
      </c>
      <c r="J671" s="148" t="s">
        <v>773</v>
      </c>
      <c r="K671" s="148" t="s">
        <v>1178</v>
      </c>
      <c r="L671" s="148" t="s">
        <v>773</v>
      </c>
      <c r="M671" s="148" t="s">
        <v>775</v>
      </c>
      <c r="N671" s="148" t="s">
        <v>773</v>
      </c>
      <c r="O671" s="148" t="s">
        <v>773</v>
      </c>
      <c r="P671" s="149">
        <v>36</v>
      </c>
      <c r="Q671" s="149"/>
      <c r="R671"/>
    </row>
    <row r="672" spans="1:18" hidden="1" x14ac:dyDescent="0.25">
      <c r="A672" s="148" t="s">
        <v>1157</v>
      </c>
      <c r="B672" s="148" t="s">
        <v>1158</v>
      </c>
      <c r="C672" s="148" t="s">
        <v>809</v>
      </c>
      <c r="D672" s="150" t="str">
        <f t="shared" si="9"/>
        <v>Thứ SáU</v>
      </c>
      <c r="E672" s="148" t="s">
        <v>769</v>
      </c>
      <c r="F672" s="148" t="s">
        <v>770</v>
      </c>
      <c r="G672" s="153" t="s">
        <v>1179</v>
      </c>
      <c r="H672" s="148" t="s">
        <v>1180</v>
      </c>
      <c r="I672" s="148" t="s">
        <v>773</v>
      </c>
      <c r="J672" s="148" t="s">
        <v>773</v>
      </c>
      <c r="K672" s="148" t="s">
        <v>796</v>
      </c>
      <c r="L672" s="148" t="s">
        <v>773</v>
      </c>
      <c r="M672" s="148" t="s">
        <v>775</v>
      </c>
      <c r="N672" s="148" t="s">
        <v>773</v>
      </c>
      <c r="O672" s="148" t="s">
        <v>773</v>
      </c>
      <c r="P672" s="149">
        <v>71</v>
      </c>
      <c r="Q672" s="149"/>
      <c r="R672"/>
    </row>
    <row r="673" spans="1:18" hidden="1" x14ac:dyDescent="0.25">
      <c r="A673" s="148" t="s">
        <v>1157</v>
      </c>
      <c r="B673" s="148" t="s">
        <v>1158</v>
      </c>
      <c r="C673" s="148" t="s">
        <v>813</v>
      </c>
      <c r="D673" s="150" t="str">
        <f t="shared" si="9"/>
        <v>Thứ BảY</v>
      </c>
      <c r="E673" s="148" t="s">
        <v>769</v>
      </c>
      <c r="F673" s="148" t="s">
        <v>770</v>
      </c>
      <c r="G673" s="153" t="s">
        <v>1181</v>
      </c>
      <c r="H673" s="148" t="s">
        <v>1182</v>
      </c>
      <c r="I673" s="148" t="s">
        <v>773</v>
      </c>
      <c r="J673" s="148" t="s">
        <v>773</v>
      </c>
      <c r="K673" s="148" t="s">
        <v>822</v>
      </c>
      <c r="L673" s="148" t="s">
        <v>773</v>
      </c>
      <c r="M673" s="148" t="s">
        <v>775</v>
      </c>
      <c r="N673" s="148" t="s">
        <v>773</v>
      </c>
      <c r="O673" s="148" t="s">
        <v>773</v>
      </c>
      <c r="P673" s="149">
        <v>54</v>
      </c>
      <c r="Q673" s="149"/>
      <c r="R673"/>
    </row>
    <row r="674" spans="1:18" hidden="1" x14ac:dyDescent="0.25">
      <c r="A674" s="148" t="s">
        <v>1157</v>
      </c>
      <c r="B674" s="148" t="s">
        <v>1158</v>
      </c>
      <c r="C674" s="148" t="s">
        <v>818</v>
      </c>
      <c r="D674" s="150" t="str">
        <f t="shared" ref="D674:D723" si="10">+VLOOKUP(C674,C$3:D$33,2,0)</f>
        <v>Chủ NhậT</v>
      </c>
      <c r="E674" s="148" t="s">
        <v>769</v>
      </c>
      <c r="F674" s="148" t="s">
        <v>1767</v>
      </c>
      <c r="G674" s="153" t="s">
        <v>776</v>
      </c>
      <c r="H674" s="148" t="s">
        <v>776</v>
      </c>
      <c r="I674" s="148" t="s">
        <v>773</v>
      </c>
      <c r="J674" s="148" t="s">
        <v>773</v>
      </c>
      <c r="K674" s="148" t="s">
        <v>773</v>
      </c>
      <c r="L674" s="148" t="s">
        <v>775</v>
      </c>
      <c r="M674" s="148" t="s">
        <v>773</v>
      </c>
      <c r="N674" s="148" t="s">
        <v>773</v>
      </c>
      <c r="O674" s="148" t="s">
        <v>773</v>
      </c>
      <c r="P674" s="149">
        <v>0</v>
      </c>
      <c r="Q674" s="149"/>
      <c r="R674"/>
    </row>
    <row r="675" spans="1:18" hidden="1" x14ac:dyDescent="0.25">
      <c r="A675" s="148" t="s">
        <v>1157</v>
      </c>
      <c r="B675" s="148" t="s">
        <v>1158</v>
      </c>
      <c r="C675" s="148" t="s">
        <v>819</v>
      </c>
      <c r="D675" s="150" t="str">
        <f t="shared" si="10"/>
        <v>Thứ Hai</v>
      </c>
      <c r="E675" s="148" t="s">
        <v>769</v>
      </c>
      <c r="F675" s="148" t="s">
        <v>770</v>
      </c>
      <c r="G675" s="153" t="s">
        <v>1183</v>
      </c>
      <c r="H675" s="148" t="s">
        <v>1184</v>
      </c>
      <c r="I675" s="148" t="s">
        <v>773</v>
      </c>
      <c r="J675" s="148" t="s">
        <v>773</v>
      </c>
      <c r="K675" s="148" t="s">
        <v>1185</v>
      </c>
      <c r="L675" s="148" t="s">
        <v>773</v>
      </c>
      <c r="M675" s="148" t="s">
        <v>775</v>
      </c>
      <c r="N675" s="148" t="s">
        <v>773</v>
      </c>
      <c r="O675" s="148" t="s">
        <v>773</v>
      </c>
      <c r="P675" s="149">
        <v>42</v>
      </c>
      <c r="Q675" s="149"/>
      <c r="R675"/>
    </row>
    <row r="676" spans="1:18" hidden="1" x14ac:dyDescent="0.25">
      <c r="A676" s="148" t="s">
        <v>1157</v>
      </c>
      <c r="B676" s="148" t="s">
        <v>1158</v>
      </c>
      <c r="C676" s="148" t="s">
        <v>823</v>
      </c>
      <c r="D676" s="150" t="str">
        <f t="shared" si="10"/>
        <v>Thứ Ba</v>
      </c>
      <c r="E676" s="148" t="s">
        <v>769</v>
      </c>
      <c r="F676" s="148" t="s">
        <v>770</v>
      </c>
      <c r="G676" s="153" t="s">
        <v>1035</v>
      </c>
      <c r="H676" s="148" t="s">
        <v>1186</v>
      </c>
      <c r="I676" s="148" t="s">
        <v>773</v>
      </c>
      <c r="J676" s="148" t="s">
        <v>773</v>
      </c>
      <c r="K676" s="148" t="s">
        <v>1187</v>
      </c>
      <c r="L676" s="148" t="s">
        <v>773</v>
      </c>
      <c r="M676" s="148" t="s">
        <v>775</v>
      </c>
      <c r="N676" s="148" t="s">
        <v>773</v>
      </c>
      <c r="O676" s="148" t="s">
        <v>773</v>
      </c>
      <c r="P676" s="149">
        <v>60</v>
      </c>
      <c r="Q676" s="149"/>
      <c r="R676"/>
    </row>
    <row r="677" spans="1:18" hidden="1" x14ac:dyDescent="0.25">
      <c r="A677" s="148" t="s">
        <v>1157</v>
      </c>
      <c r="B677" s="148" t="s">
        <v>1158</v>
      </c>
      <c r="C677" s="148" t="s">
        <v>827</v>
      </c>
      <c r="D677" s="150" t="str">
        <f t="shared" si="10"/>
        <v>Thứ Tư</v>
      </c>
      <c r="E677" s="148" t="s">
        <v>769</v>
      </c>
      <c r="F677" s="148" t="s">
        <v>770</v>
      </c>
      <c r="G677" s="153" t="s">
        <v>1188</v>
      </c>
      <c r="H677" s="148" t="s">
        <v>1189</v>
      </c>
      <c r="I677" s="148" t="s">
        <v>773</v>
      </c>
      <c r="J677" s="148" t="s">
        <v>773</v>
      </c>
      <c r="K677" s="148" t="s">
        <v>1190</v>
      </c>
      <c r="L677" s="148" t="s">
        <v>773</v>
      </c>
      <c r="M677" s="148" t="s">
        <v>775</v>
      </c>
      <c r="N677" s="148" t="s">
        <v>773</v>
      </c>
      <c r="O677" s="148" t="s">
        <v>773</v>
      </c>
      <c r="P677" s="149">
        <v>120</v>
      </c>
      <c r="Q677" s="149"/>
      <c r="R677"/>
    </row>
    <row r="678" spans="1:18" hidden="1" x14ac:dyDescent="0.25">
      <c r="A678" s="148" t="s">
        <v>1157</v>
      </c>
      <c r="B678" s="148" t="s">
        <v>1158</v>
      </c>
      <c r="C678" s="148" t="s">
        <v>829</v>
      </c>
      <c r="D678" s="150" t="str">
        <f t="shared" si="10"/>
        <v>Thứ Năm</v>
      </c>
      <c r="E678" s="148" t="s">
        <v>769</v>
      </c>
      <c r="F678" s="148" t="s">
        <v>770</v>
      </c>
      <c r="G678" s="153" t="s">
        <v>1191</v>
      </c>
      <c r="H678" s="148" t="s">
        <v>1192</v>
      </c>
      <c r="I678" s="148" t="s">
        <v>773</v>
      </c>
      <c r="J678" s="148" t="s">
        <v>773</v>
      </c>
      <c r="K678" s="148" t="s">
        <v>808</v>
      </c>
      <c r="L678" s="148" t="s">
        <v>773</v>
      </c>
      <c r="M678" s="148" t="s">
        <v>775</v>
      </c>
      <c r="N678" s="148" t="s">
        <v>773</v>
      </c>
      <c r="O678" s="148" t="s">
        <v>773</v>
      </c>
      <c r="P678" s="149">
        <v>62</v>
      </c>
      <c r="Q678" s="149"/>
      <c r="R678"/>
    </row>
    <row r="679" spans="1:18" hidden="1" x14ac:dyDescent="0.25">
      <c r="A679" s="148" t="s">
        <v>1157</v>
      </c>
      <c r="B679" s="148" t="s">
        <v>1158</v>
      </c>
      <c r="C679" s="148" t="s">
        <v>833</v>
      </c>
      <c r="D679" s="150" t="str">
        <f t="shared" si="10"/>
        <v>Thứ SáU</v>
      </c>
      <c r="E679" s="148" t="s">
        <v>769</v>
      </c>
      <c r="F679" s="148" t="s">
        <v>770</v>
      </c>
      <c r="G679" s="153" t="s">
        <v>1193</v>
      </c>
      <c r="H679" s="148" t="s">
        <v>1194</v>
      </c>
      <c r="I679" s="148" t="s">
        <v>773</v>
      </c>
      <c r="J679" s="148" t="s">
        <v>773</v>
      </c>
      <c r="K679" s="148" t="s">
        <v>786</v>
      </c>
      <c r="L679" s="148" t="s">
        <v>773</v>
      </c>
      <c r="M679" s="148" t="s">
        <v>775</v>
      </c>
      <c r="N679" s="148" t="s">
        <v>773</v>
      </c>
      <c r="O679" s="148" t="s">
        <v>773</v>
      </c>
      <c r="P679" s="149">
        <v>42</v>
      </c>
      <c r="Q679" s="149"/>
      <c r="R679"/>
    </row>
    <row r="680" spans="1:18" hidden="1" x14ac:dyDescent="0.25">
      <c r="A680" s="148" t="s">
        <v>1157</v>
      </c>
      <c r="B680" s="148" t="s">
        <v>1158</v>
      </c>
      <c r="C680" s="148" t="s">
        <v>837</v>
      </c>
      <c r="D680" s="150" t="str">
        <f t="shared" si="10"/>
        <v>Thứ BảY</v>
      </c>
      <c r="E680" s="148" t="s">
        <v>769</v>
      </c>
      <c r="F680" s="148" t="s">
        <v>770</v>
      </c>
      <c r="G680" s="153" t="s">
        <v>1195</v>
      </c>
      <c r="H680" s="148" t="s">
        <v>1196</v>
      </c>
      <c r="I680" s="148" t="s">
        <v>773</v>
      </c>
      <c r="J680" s="148" t="s">
        <v>773</v>
      </c>
      <c r="K680" s="148" t="s">
        <v>1072</v>
      </c>
      <c r="L680" s="148" t="s">
        <v>773</v>
      </c>
      <c r="M680" s="148" t="s">
        <v>775</v>
      </c>
      <c r="N680" s="148" t="s">
        <v>773</v>
      </c>
      <c r="O680" s="148" t="s">
        <v>773</v>
      </c>
      <c r="P680" s="149">
        <v>31</v>
      </c>
      <c r="Q680" s="149"/>
      <c r="R680"/>
    </row>
    <row r="681" spans="1:18" hidden="1" x14ac:dyDescent="0.25">
      <c r="A681" s="148" t="s">
        <v>1157</v>
      </c>
      <c r="B681" s="148" t="s">
        <v>1158</v>
      </c>
      <c r="C681" s="148" t="s">
        <v>841</v>
      </c>
      <c r="D681" s="150" t="str">
        <f t="shared" si="10"/>
        <v>Chủ NhậT</v>
      </c>
      <c r="E681" s="148" t="s">
        <v>769</v>
      </c>
      <c r="F681" s="148" t="s">
        <v>1767</v>
      </c>
      <c r="G681" s="153" t="s">
        <v>776</v>
      </c>
      <c r="H681" s="148" t="s">
        <v>776</v>
      </c>
      <c r="I681" s="148" t="s">
        <v>773</v>
      </c>
      <c r="J681" s="148" t="s">
        <v>773</v>
      </c>
      <c r="K681" s="148" t="s">
        <v>773</v>
      </c>
      <c r="L681" s="148" t="s">
        <v>775</v>
      </c>
      <c r="M681" s="148" t="s">
        <v>773</v>
      </c>
      <c r="N681" s="148" t="s">
        <v>773</v>
      </c>
      <c r="O681" s="148" t="s">
        <v>773</v>
      </c>
      <c r="P681" s="149">
        <v>0</v>
      </c>
      <c r="Q681" s="149"/>
      <c r="R681"/>
    </row>
    <row r="682" spans="1:18" hidden="1" x14ac:dyDescent="0.25">
      <c r="A682" s="148" t="s">
        <v>1157</v>
      </c>
      <c r="B682" s="148" t="s">
        <v>1158</v>
      </c>
      <c r="C682" s="148" t="s">
        <v>842</v>
      </c>
      <c r="D682" s="150" t="str">
        <f t="shared" si="10"/>
        <v>Thứ Hai</v>
      </c>
      <c r="E682" s="148" t="s">
        <v>769</v>
      </c>
      <c r="F682" s="148" t="s">
        <v>770</v>
      </c>
      <c r="G682" s="153" t="s">
        <v>1197</v>
      </c>
      <c r="H682" s="148" t="s">
        <v>1198</v>
      </c>
      <c r="I682" s="148" t="s">
        <v>773</v>
      </c>
      <c r="J682" s="148" t="s">
        <v>773</v>
      </c>
      <c r="K682" s="148" t="s">
        <v>1199</v>
      </c>
      <c r="L682" s="148" t="s">
        <v>773</v>
      </c>
      <c r="M682" s="148" t="s">
        <v>775</v>
      </c>
      <c r="N682" s="148" t="s">
        <v>773</v>
      </c>
      <c r="O682" s="148" t="s">
        <v>773</v>
      </c>
      <c r="P682" s="149">
        <v>61</v>
      </c>
      <c r="Q682" s="149"/>
      <c r="R682"/>
    </row>
    <row r="683" spans="1:18" hidden="1" x14ac:dyDescent="0.25">
      <c r="A683" s="148" t="s">
        <v>1157</v>
      </c>
      <c r="B683" s="148" t="s">
        <v>1158</v>
      </c>
      <c r="C683" s="148" t="s">
        <v>845</v>
      </c>
      <c r="D683" s="150" t="str">
        <f t="shared" si="10"/>
        <v>Thứ Ba</v>
      </c>
      <c r="E683" s="148" t="s">
        <v>769</v>
      </c>
      <c r="F683" s="148" t="s">
        <v>770</v>
      </c>
      <c r="G683" s="153" t="s">
        <v>1201</v>
      </c>
      <c r="H683" s="148" t="s">
        <v>1202</v>
      </c>
      <c r="I683" s="148" t="s">
        <v>773</v>
      </c>
      <c r="J683" s="148" t="s">
        <v>773</v>
      </c>
      <c r="K683" s="148" t="s">
        <v>1032</v>
      </c>
      <c r="L683" s="148" t="s">
        <v>773</v>
      </c>
      <c r="M683" s="148" t="s">
        <v>775</v>
      </c>
      <c r="N683" s="148" t="s">
        <v>773</v>
      </c>
      <c r="O683" s="148" t="s">
        <v>773</v>
      </c>
      <c r="P683" s="149">
        <v>32</v>
      </c>
      <c r="Q683" s="149"/>
      <c r="R683"/>
    </row>
    <row r="684" spans="1:18" hidden="1" x14ac:dyDescent="0.25">
      <c r="A684" s="148" t="s">
        <v>1157</v>
      </c>
      <c r="B684" s="148" t="s">
        <v>1158</v>
      </c>
      <c r="C684" s="148" t="s">
        <v>849</v>
      </c>
      <c r="D684" s="150" t="str">
        <f t="shared" si="10"/>
        <v>Thứ Tư</v>
      </c>
      <c r="E684" s="148" t="s">
        <v>769</v>
      </c>
      <c r="F684" s="148" t="s">
        <v>770</v>
      </c>
      <c r="G684" s="153" t="s">
        <v>1035</v>
      </c>
      <c r="H684" s="148" t="s">
        <v>1186</v>
      </c>
      <c r="I684" s="148" t="s">
        <v>773</v>
      </c>
      <c r="J684" s="148" t="s">
        <v>773</v>
      </c>
      <c r="K684" s="148" t="s">
        <v>1187</v>
      </c>
      <c r="L684" s="148" t="s">
        <v>773</v>
      </c>
      <c r="M684" s="148" t="s">
        <v>775</v>
      </c>
      <c r="N684" s="148" t="s">
        <v>773</v>
      </c>
      <c r="O684" s="148" t="s">
        <v>773</v>
      </c>
      <c r="P684" s="149">
        <v>60</v>
      </c>
      <c r="Q684" s="149"/>
      <c r="R684"/>
    </row>
    <row r="685" spans="1:18" hidden="1" x14ac:dyDescent="0.25">
      <c r="A685" s="148" t="s">
        <v>1157</v>
      </c>
      <c r="B685" s="148" t="s">
        <v>1158</v>
      </c>
      <c r="C685" s="148" t="s">
        <v>853</v>
      </c>
      <c r="D685" s="150" t="str">
        <f t="shared" si="10"/>
        <v>Thứ Năm</v>
      </c>
      <c r="E685" s="148" t="s">
        <v>769</v>
      </c>
      <c r="F685" s="148" t="s">
        <v>770</v>
      </c>
      <c r="G685" s="153" t="s">
        <v>1203</v>
      </c>
      <c r="H685" s="148" t="s">
        <v>1204</v>
      </c>
      <c r="I685" s="148" t="s">
        <v>773</v>
      </c>
      <c r="J685" s="148" t="s">
        <v>773</v>
      </c>
      <c r="K685" s="148" t="s">
        <v>1185</v>
      </c>
      <c r="L685" s="148" t="s">
        <v>773</v>
      </c>
      <c r="M685" s="148" t="s">
        <v>775</v>
      </c>
      <c r="N685" s="148" t="s">
        <v>773</v>
      </c>
      <c r="O685" s="148" t="s">
        <v>773</v>
      </c>
      <c r="P685" s="149">
        <v>42</v>
      </c>
      <c r="Q685" s="149"/>
      <c r="R685"/>
    </row>
    <row r="686" spans="1:18" hidden="1" x14ac:dyDescent="0.25">
      <c r="A686" s="148" t="s">
        <v>1157</v>
      </c>
      <c r="B686" s="148" t="s">
        <v>1158</v>
      </c>
      <c r="C686" s="148" t="s">
        <v>858</v>
      </c>
      <c r="D686" s="150" t="str">
        <f t="shared" si="10"/>
        <v>Thứ SáU</v>
      </c>
      <c r="E686" s="148" t="s">
        <v>769</v>
      </c>
      <c r="F686" s="148" t="s">
        <v>770</v>
      </c>
      <c r="G686" s="153" t="s">
        <v>1205</v>
      </c>
      <c r="H686" s="148" t="s">
        <v>1206</v>
      </c>
      <c r="I686" s="148" t="s">
        <v>773</v>
      </c>
      <c r="J686" s="148" t="s">
        <v>773</v>
      </c>
      <c r="K686" s="148" t="s">
        <v>1207</v>
      </c>
      <c r="L686" s="148" t="s">
        <v>773</v>
      </c>
      <c r="M686" s="148" t="s">
        <v>775</v>
      </c>
      <c r="N686" s="148" t="s">
        <v>773</v>
      </c>
      <c r="O686" s="148" t="s">
        <v>773</v>
      </c>
      <c r="P686" s="149">
        <v>41</v>
      </c>
      <c r="Q686" s="149"/>
      <c r="R686"/>
    </row>
    <row r="687" spans="1:18" hidden="1" x14ac:dyDescent="0.25">
      <c r="A687" s="148" t="s">
        <v>1157</v>
      </c>
      <c r="B687" s="148" t="s">
        <v>1158</v>
      </c>
      <c r="C687" s="148" t="s">
        <v>862</v>
      </c>
      <c r="D687" s="150" t="str">
        <f t="shared" si="10"/>
        <v>Thứ BảY</v>
      </c>
      <c r="E687" s="148" t="s">
        <v>769</v>
      </c>
      <c r="F687" s="148" t="s">
        <v>770</v>
      </c>
      <c r="G687" s="153" t="s">
        <v>1208</v>
      </c>
      <c r="H687" s="148" t="s">
        <v>1209</v>
      </c>
      <c r="I687" s="148" t="s">
        <v>773</v>
      </c>
      <c r="J687" s="148" t="s">
        <v>773</v>
      </c>
      <c r="K687" s="148" t="s">
        <v>903</v>
      </c>
      <c r="L687" s="148" t="s">
        <v>773</v>
      </c>
      <c r="M687" s="148" t="s">
        <v>775</v>
      </c>
      <c r="N687" s="148" t="s">
        <v>773</v>
      </c>
      <c r="O687" s="148" t="s">
        <v>773</v>
      </c>
      <c r="P687" s="149">
        <v>20</v>
      </c>
      <c r="Q687" s="149"/>
      <c r="R687"/>
    </row>
    <row r="688" spans="1:18" hidden="1" x14ac:dyDescent="0.25">
      <c r="A688" s="148" t="s">
        <v>1157</v>
      </c>
      <c r="B688" s="148" t="s">
        <v>1158</v>
      </c>
      <c r="C688" s="148" t="s">
        <v>866</v>
      </c>
      <c r="D688" s="150" t="str">
        <f t="shared" si="10"/>
        <v>Chủ NhậT</v>
      </c>
      <c r="E688" s="148" t="s">
        <v>769</v>
      </c>
      <c r="F688" s="148" t="s">
        <v>1767</v>
      </c>
      <c r="G688" s="153" t="s">
        <v>776</v>
      </c>
      <c r="H688" s="148" t="s">
        <v>776</v>
      </c>
      <c r="I688" s="148" t="s">
        <v>773</v>
      </c>
      <c r="J688" s="148" t="s">
        <v>773</v>
      </c>
      <c r="K688" s="148" t="s">
        <v>773</v>
      </c>
      <c r="L688" s="148" t="s">
        <v>775</v>
      </c>
      <c r="M688" s="148" t="s">
        <v>773</v>
      </c>
      <c r="N688" s="148" t="s">
        <v>773</v>
      </c>
      <c r="O688" s="148" t="s">
        <v>773</v>
      </c>
      <c r="P688" s="149">
        <v>0</v>
      </c>
      <c r="Q688" s="149"/>
      <c r="R688"/>
    </row>
    <row r="689" spans="1:18" hidden="1" x14ac:dyDescent="0.25">
      <c r="A689" s="148" t="s">
        <v>1157</v>
      </c>
      <c r="B689" s="148" t="s">
        <v>1158</v>
      </c>
      <c r="C689" s="148" t="s">
        <v>867</v>
      </c>
      <c r="D689" s="150" t="str">
        <f t="shared" si="10"/>
        <v>Thứ Hai</v>
      </c>
      <c r="E689" s="148" t="s">
        <v>769</v>
      </c>
      <c r="F689" s="148" t="s">
        <v>770</v>
      </c>
      <c r="G689" s="153" t="s">
        <v>1210</v>
      </c>
      <c r="H689" s="148" t="s">
        <v>1211</v>
      </c>
      <c r="I689" s="148" t="s">
        <v>773</v>
      </c>
      <c r="J689" s="148" t="s">
        <v>773</v>
      </c>
      <c r="K689" s="148" t="s">
        <v>865</v>
      </c>
      <c r="L689" s="148" t="s">
        <v>773</v>
      </c>
      <c r="M689" s="148" t="s">
        <v>775</v>
      </c>
      <c r="N689" s="148" t="s">
        <v>773</v>
      </c>
      <c r="O689" s="148" t="s">
        <v>773</v>
      </c>
      <c r="P689" s="149">
        <v>62</v>
      </c>
      <c r="Q689" s="149"/>
      <c r="R689"/>
    </row>
    <row r="690" spans="1:18" hidden="1" x14ac:dyDescent="0.25">
      <c r="A690" s="148" t="s">
        <v>1157</v>
      </c>
      <c r="B690" s="148" t="s">
        <v>1158</v>
      </c>
      <c r="C690" s="148" t="s">
        <v>870</v>
      </c>
      <c r="D690" s="150" t="str">
        <f t="shared" si="10"/>
        <v>Thứ Ba</v>
      </c>
      <c r="E690" s="148" t="s">
        <v>769</v>
      </c>
      <c r="F690" s="148" t="s">
        <v>770</v>
      </c>
      <c r="G690" s="153" t="s">
        <v>1212</v>
      </c>
      <c r="H690" s="148" t="s">
        <v>1213</v>
      </c>
      <c r="I690" s="148" t="s">
        <v>773</v>
      </c>
      <c r="J690" s="148" t="s">
        <v>773</v>
      </c>
      <c r="K690" s="148" t="s">
        <v>1214</v>
      </c>
      <c r="L690" s="148" t="s">
        <v>773</v>
      </c>
      <c r="M690" s="148" t="s">
        <v>775</v>
      </c>
      <c r="N690" s="148" t="s">
        <v>773</v>
      </c>
      <c r="O690" s="148" t="s">
        <v>773</v>
      </c>
      <c r="P690" s="149">
        <v>56</v>
      </c>
      <c r="Q690" s="149"/>
      <c r="R690"/>
    </row>
    <row r="691" spans="1:18" hidden="1" x14ac:dyDescent="0.25">
      <c r="A691" s="148" t="s">
        <v>1157</v>
      </c>
      <c r="B691" s="148" t="s">
        <v>1158</v>
      </c>
      <c r="C691" s="148" t="s">
        <v>874</v>
      </c>
      <c r="D691" s="150" t="str">
        <f t="shared" si="10"/>
        <v>Thứ Tư</v>
      </c>
      <c r="E691" s="148" t="s">
        <v>769</v>
      </c>
      <c r="F691" s="148" t="s">
        <v>770</v>
      </c>
      <c r="G691" s="153" t="s">
        <v>1215</v>
      </c>
      <c r="H691" s="148" t="s">
        <v>1216</v>
      </c>
      <c r="I691" s="148" t="s">
        <v>773</v>
      </c>
      <c r="J691" s="148" t="s">
        <v>773</v>
      </c>
      <c r="K691" s="148" t="s">
        <v>1007</v>
      </c>
      <c r="L691" s="148" t="s">
        <v>773</v>
      </c>
      <c r="M691" s="148" t="s">
        <v>775</v>
      </c>
      <c r="N691" s="148" t="s">
        <v>773</v>
      </c>
      <c r="O691" s="148" t="s">
        <v>773</v>
      </c>
      <c r="P691" s="149">
        <v>30</v>
      </c>
      <c r="Q691" s="149"/>
      <c r="R691"/>
    </row>
    <row r="692" spans="1:18" hidden="1" x14ac:dyDescent="0.25">
      <c r="A692" s="148" t="s">
        <v>1157</v>
      </c>
      <c r="B692" s="148" t="s">
        <v>1158</v>
      </c>
      <c r="C692" s="148" t="s">
        <v>878</v>
      </c>
      <c r="D692" s="150" t="str">
        <f t="shared" si="10"/>
        <v>Thứ Năm</v>
      </c>
      <c r="E692" s="148" t="s">
        <v>769</v>
      </c>
      <c r="F692" s="148" t="s">
        <v>770</v>
      </c>
      <c r="G692" s="153" t="s">
        <v>1217</v>
      </c>
      <c r="H692" s="148" t="s">
        <v>1218</v>
      </c>
      <c r="I692" s="148" t="s">
        <v>773</v>
      </c>
      <c r="J692" s="148" t="s">
        <v>773</v>
      </c>
      <c r="K692" s="148" t="s">
        <v>1178</v>
      </c>
      <c r="L692" s="148" t="s">
        <v>773</v>
      </c>
      <c r="M692" s="148" t="s">
        <v>775</v>
      </c>
      <c r="N692" s="148" t="s">
        <v>773</v>
      </c>
      <c r="O692" s="148" t="s">
        <v>773</v>
      </c>
      <c r="P692" s="149">
        <v>36</v>
      </c>
      <c r="Q692" s="149"/>
      <c r="R692"/>
    </row>
    <row r="693" spans="1:18" hidden="1" x14ac:dyDescent="0.25">
      <c r="A693" s="148" t="s">
        <v>1219</v>
      </c>
      <c r="B693" s="148" t="s">
        <v>1220</v>
      </c>
      <c r="C693" s="148" t="s">
        <v>768</v>
      </c>
      <c r="D693" s="150" t="str">
        <f t="shared" si="10"/>
        <v>Thứ ba</v>
      </c>
      <c r="E693" s="148" t="s">
        <v>769</v>
      </c>
      <c r="F693" s="148" t="s">
        <v>770</v>
      </c>
      <c r="G693" s="153" t="s">
        <v>1024</v>
      </c>
      <c r="H693" s="148" t="s">
        <v>1221</v>
      </c>
      <c r="I693" s="148" t="s">
        <v>773</v>
      </c>
      <c r="J693" s="148" t="s">
        <v>773</v>
      </c>
      <c r="K693" s="148" t="s">
        <v>1123</v>
      </c>
      <c r="L693" s="148" t="s">
        <v>773</v>
      </c>
      <c r="M693" s="148" t="s">
        <v>775</v>
      </c>
      <c r="N693" s="148" t="s">
        <v>773</v>
      </c>
      <c r="O693" s="148" t="s">
        <v>773</v>
      </c>
      <c r="P693" s="149">
        <v>61</v>
      </c>
      <c r="Q693" s="149"/>
      <c r="R693"/>
    </row>
    <row r="694" spans="1:18" hidden="1" x14ac:dyDescent="0.25">
      <c r="A694" s="148" t="s">
        <v>1219</v>
      </c>
      <c r="B694" s="148" t="s">
        <v>1220</v>
      </c>
      <c r="C694" s="148" t="s">
        <v>777</v>
      </c>
      <c r="D694" s="150" t="str">
        <f t="shared" si="10"/>
        <v>Thứ Tư</v>
      </c>
      <c r="E694" s="148" t="s">
        <v>769</v>
      </c>
      <c r="F694" s="148" t="s">
        <v>770</v>
      </c>
      <c r="G694" s="153" t="s">
        <v>1222</v>
      </c>
      <c r="H694" s="148" t="s">
        <v>1223</v>
      </c>
      <c r="I694" s="148" t="s">
        <v>773</v>
      </c>
      <c r="J694" s="148" t="s">
        <v>773</v>
      </c>
      <c r="K694" s="148" t="s">
        <v>1224</v>
      </c>
      <c r="L694" s="148" t="s">
        <v>773</v>
      </c>
      <c r="M694" s="148" t="s">
        <v>775</v>
      </c>
      <c r="N694" s="148" t="s">
        <v>773</v>
      </c>
      <c r="O694" s="148" t="s">
        <v>773</v>
      </c>
      <c r="P694" s="149">
        <v>54</v>
      </c>
      <c r="Q694" s="149"/>
      <c r="R694"/>
    </row>
    <row r="695" spans="1:18" hidden="1" x14ac:dyDescent="0.25">
      <c r="A695" s="148" t="s">
        <v>1219</v>
      </c>
      <c r="B695" s="148" t="s">
        <v>1220</v>
      </c>
      <c r="C695" s="148" t="s">
        <v>782</v>
      </c>
      <c r="D695" s="150" t="str">
        <f t="shared" si="10"/>
        <v>Thứ Năm</v>
      </c>
      <c r="E695" s="148" t="s">
        <v>769</v>
      </c>
      <c r="F695" s="148" t="s">
        <v>770</v>
      </c>
      <c r="G695" s="153" t="s">
        <v>1225</v>
      </c>
      <c r="H695" s="148" t="s">
        <v>1226</v>
      </c>
      <c r="I695" s="148" t="s">
        <v>773</v>
      </c>
      <c r="J695" s="148" t="s">
        <v>773</v>
      </c>
      <c r="K695" s="148" t="s">
        <v>1185</v>
      </c>
      <c r="L695" s="148" t="s">
        <v>773</v>
      </c>
      <c r="M695" s="148" t="s">
        <v>775</v>
      </c>
      <c r="N695" s="148" t="s">
        <v>773</v>
      </c>
      <c r="O695" s="148" t="s">
        <v>773</v>
      </c>
      <c r="P695" s="149">
        <v>38</v>
      </c>
      <c r="Q695" s="149"/>
      <c r="R695"/>
    </row>
    <row r="696" spans="1:18" hidden="1" x14ac:dyDescent="0.25">
      <c r="A696" s="148" t="s">
        <v>1219</v>
      </c>
      <c r="B696" s="148" t="s">
        <v>1220</v>
      </c>
      <c r="C696" s="148" t="s">
        <v>787</v>
      </c>
      <c r="D696" s="150" t="str">
        <f t="shared" si="10"/>
        <v>Thứ SáU</v>
      </c>
      <c r="E696" s="148" t="s">
        <v>769</v>
      </c>
      <c r="F696" s="148" t="s">
        <v>770</v>
      </c>
      <c r="G696" s="153" t="s">
        <v>1156</v>
      </c>
      <c r="H696" s="148" t="s">
        <v>1227</v>
      </c>
      <c r="I696" s="148" t="s">
        <v>773</v>
      </c>
      <c r="J696" s="148" t="s">
        <v>773</v>
      </c>
      <c r="K696" s="148" t="s">
        <v>976</v>
      </c>
      <c r="L696" s="148" t="s">
        <v>773</v>
      </c>
      <c r="M696" s="148" t="s">
        <v>775</v>
      </c>
      <c r="N696" s="148" t="s">
        <v>773</v>
      </c>
      <c r="O696" s="148" t="s">
        <v>773</v>
      </c>
      <c r="P696" s="149">
        <v>51</v>
      </c>
      <c r="Q696" s="149"/>
      <c r="R696"/>
    </row>
    <row r="697" spans="1:18" hidden="1" x14ac:dyDescent="0.25">
      <c r="A697" s="148" t="s">
        <v>1219</v>
      </c>
      <c r="B697" s="148" t="s">
        <v>1220</v>
      </c>
      <c r="C697" s="148" t="s">
        <v>791</v>
      </c>
      <c r="D697" s="150" t="str">
        <f t="shared" si="10"/>
        <v>Thứ BảY</v>
      </c>
      <c r="E697" s="148" t="s">
        <v>769</v>
      </c>
      <c r="F697" s="148" t="s">
        <v>770</v>
      </c>
      <c r="G697" s="153" t="s">
        <v>1228</v>
      </c>
      <c r="H697" s="148" t="s">
        <v>1229</v>
      </c>
      <c r="I697" s="148" t="s">
        <v>773</v>
      </c>
      <c r="J697" s="148" t="s">
        <v>773</v>
      </c>
      <c r="K697" s="148" t="s">
        <v>1092</v>
      </c>
      <c r="L697" s="148" t="s">
        <v>773</v>
      </c>
      <c r="M697" s="148" t="s">
        <v>775</v>
      </c>
      <c r="N697" s="148" t="s">
        <v>773</v>
      </c>
      <c r="O697" s="148" t="s">
        <v>773</v>
      </c>
      <c r="P697" s="149">
        <v>34</v>
      </c>
      <c r="Q697" s="149"/>
      <c r="R697"/>
    </row>
    <row r="698" spans="1:18" hidden="1" x14ac:dyDescent="0.25">
      <c r="A698" s="148" t="s">
        <v>1219</v>
      </c>
      <c r="B698" s="148" t="s">
        <v>1220</v>
      </c>
      <c r="C698" s="148" t="s">
        <v>792</v>
      </c>
      <c r="D698" s="150" t="str">
        <f t="shared" si="10"/>
        <v>Chủ NhậT</v>
      </c>
      <c r="E698" s="148" t="s">
        <v>769</v>
      </c>
      <c r="F698" s="148" t="s">
        <v>1767</v>
      </c>
      <c r="G698" s="153" t="s">
        <v>776</v>
      </c>
      <c r="H698" s="148" t="s">
        <v>776</v>
      </c>
      <c r="I698" s="148" t="s">
        <v>773</v>
      </c>
      <c r="J698" s="148" t="s">
        <v>773</v>
      </c>
      <c r="K698" s="148" t="s">
        <v>773</v>
      </c>
      <c r="L698" s="148" t="s">
        <v>775</v>
      </c>
      <c r="M698" s="148" t="s">
        <v>773</v>
      </c>
      <c r="N698" s="148" t="s">
        <v>773</v>
      </c>
      <c r="O698" s="148" t="s">
        <v>773</v>
      </c>
      <c r="P698" s="149">
        <v>0</v>
      </c>
      <c r="Q698" s="149"/>
      <c r="R698"/>
    </row>
    <row r="699" spans="1:18" hidden="1" x14ac:dyDescent="0.25">
      <c r="A699" s="148" t="s">
        <v>1219</v>
      </c>
      <c r="B699" s="148" t="s">
        <v>1220</v>
      </c>
      <c r="C699" s="148" t="s">
        <v>793</v>
      </c>
      <c r="D699" s="150" t="str">
        <f t="shared" si="10"/>
        <v>Thứ Hai</v>
      </c>
      <c r="E699" s="148" t="s">
        <v>769</v>
      </c>
      <c r="F699" s="148" t="s">
        <v>770</v>
      </c>
      <c r="G699" s="153" t="s">
        <v>1230</v>
      </c>
      <c r="H699" s="148" t="s">
        <v>1231</v>
      </c>
      <c r="I699" s="148" t="s">
        <v>773</v>
      </c>
      <c r="J699" s="148" t="s">
        <v>773</v>
      </c>
      <c r="K699" s="148" t="s">
        <v>1232</v>
      </c>
      <c r="L699" s="148" t="s">
        <v>773</v>
      </c>
      <c r="M699" s="148" t="s">
        <v>775</v>
      </c>
      <c r="N699" s="148" t="s">
        <v>773</v>
      </c>
      <c r="O699" s="148" t="s">
        <v>773</v>
      </c>
      <c r="P699" s="149">
        <v>58</v>
      </c>
      <c r="Q699" s="149"/>
      <c r="R699"/>
    </row>
    <row r="700" spans="1:18" hidden="1" x14ac:dyDescent="0.25">
      <c r="A700" s="148" t="s">
        <v>1219</v>
      </c>
      <c r="B700" s="148" t="s">
        <v>1220</v>
      </c>
      <c r="C700" s="148" t="s">
        <v>797</v>
      </c>
      <c r="D700" s="150" t="str">
        <f t="shared" si="10"/>
        <v>Thứ Ba</v>
      </c>
      <c r="E700" s="148" t="s">
        <v>769</v>
      </c>
      <c r="F700" s="148" t="s">
        <v>770</v>
      </c>
      <c r="G700" s="153" t="s">
        <v>1233</v>
      </c>
      <c r="H700" s="148" t="s">
        <v>1234</v>
      </c>
      <c r="I700" s="148" t="s">
        <v>773</v>
      </c>
      <c r="J700" s="148" t="s">
        <v>773</v>
      </c>
      <c r="K700" s="148" t="s">
        <v>1235</v>
      </c>
      <c r="L700" s="148" t="s">
        <v>773</v>
      </c>
      <c r="M700" s="148" t="s">
        <v>775</v>
      </c>
      <c r="N700" s="148" t="s">
        <v>773</v>
      </c>
      <c r="O700" s="148" t="s">
        <v>773</v>
      </c>
      <c r="P700" s="149">
        <v>40</v>
      </c>
      <c r="Q700" s="149"/>
      <c r="R700"/>
    </row>
    <row r="701" spans="1:18" hidden="1" x14ac:dyDescent="0.25">
      <c r="A701" s="148" t="s">
        <v>1219</v>
      </c>
      <c r="B701" s="148" t="s">
        <v>1220</v>
      </c>
      <c r="C701" s="148" t="s">
        <v>801</v>
      </c>
      <c r="D701" s="150" t="str">
        <f t="shared" si="10"/>
        <v>Thứ Tư</v>
      </c>
      <c r="E701" s="148" t="s">
        <v>769</v>
      </c>
      <c r="F701" s="148" t="s">
        <v>770</v>
      </c>
      <c r="G701" s="153" t="s">
        <v>1236</v>
      </c>
      <c r="H701" s="148" t="s">
        <v>1237</v>
      </c>
      <c r="I701" s="148" t="s">
        <v>773</v>
      </c>
      <c r="J701" s="148" t="s">
        <v>773</v>
      </c>
      <c r="K701" s="148" t="s">
        <v>1238</v>
      </c>
      <c r="L701" s="148" t="s">
        <v>773</v>
      </c>
      <c r="M701" s="148" t="s">
        <v>775</v>
      </c>
      <c r="N701" s="148" t="s">
        <v>773</v>
      </c>
      <c r="O701" s="148" t="s">
        <v>773</v>
      </c>
      <c r="P701" s="149">
        <v>58</v>
      </c>
      <c r="Q701" s="149"/>
      <c r="R701"/>
    </row>
    <row r="702" spans="1:18" hidden="1" x14ac:dyDescent="0.25">
      <c r="A702" s="148" t="s">
        <v>1219</v>
      </c>
      <c r="B702" s="148" t="s">
        <v>1220</v>
      </c>
      <c r="C702" s="148" t="s">
        <v>805</v>
      </c>
      <c r="D702" s="150" t="str">
        <f t="shared" si="10"/>
        <v>Thứ Năm</v>
      </c>
      <c r="E702" s="148" t="s">
        <v>769</v>
      </c>
      <c r="F702" s="148" t="s">
        <v>770</v>
      </c>
      <c r="G702" s="153" t="s">
        <v>1239</v>
      </c>
      <c r="H702" s="148" t="s">
        <v>1240</v>
      </c>
      <c r="I702" s="148" t="s">
        <v>773</v>
      </c>
      <c r="J702" s="148" t="s">
        <v>773</v>
      </c>
      <c r="K702" s="148" t="s">
        <v>1241</v>
      </c>
      <c r="L702" s="148" t="s">
        <v>773</v>
      </c>
      <c r="M702" s="148" t="s">
        <v>775</v>
      </c>
      <c r="N702" s="148" t="s">
        <v>773</v>
      </c>
      <c r="O702" s="148" t="s">
        <v>773</v>
      </c>
      <c r="P702" s="149">
        <v>41</v>
      </c>
      <c r="Q702" s="149"/>
      <c r="R702"/>
    </row>
    <row r="703" spans="1:18" hidden="1" x14ac:dyDescent="0.25">
      <c r="A703" s="148" t="s">
        <v>1219</v>
      </c>
      <c r="B703" s="148" t="s">
        <v>1220</v>
      </c>
      <c r="C703" s="148" t="s">
        <v>809</v>
      </c>
      <c r="D703" s="150" t="str">
        <f t="shared" si="10"/>
        <v>Thứ SáU</v>
      </c>
      <c r="E703" s="148" t="s">
        <v>769</v>
      </c>
      <c r="F703" s="148" t="s">
        <v>770</v>
      </c>
      <c r="G703" s="153" t="s">
        <v>1242</v>
      </c>
      <c r="H703" s="148" t="s">
        <v>1243</v>
      </c>
      <c r="I703" s="148" t="s">
        <v>773</v>
      </c>
      <c r="J703" s="148" t="s">
        <v>773</v>
      </c>
      <c r="K703" s="148" t="s">
        <v>1224</v>
      </c>
      <c r="L703" s="148" t="s">
        <v>773</v>
      </c>
      <c r="M703" s="148" t="s">
        <v>775</v>
      </c>
      <c r="N703" s="148" t="s">
        <v>773</v>
      </c>
      <c r="O703" s="148" t="s">
        <v>773</v>
      </c>
      <c r="P703" s="149">
        <v>53</v>
      </c>
      <c r="Q703" s="149"/>
      <c r="R703"/>
    </row>
    <row r="704" spans="1:18" hidden="1" x14ac:dyDescent="0.25">
      <c r="A704" s="148" t="s">
        <v>1219</v>
      </c>
      <c r="B704" s="148" t="s">
        <v>1220</v>
      </c>
      <c r="C704" s="148" t="s">
        <v>813</v>
      </c>
      <c r="D704" s="150" t="str">
        <f t="shared" si="10"/>
        <v>Thứ BảY</v>
      </c>
      <c r="E704" s="148" t="s">
        <v>769</v>
      </c>
      <c r="F704" s="148" t="s">
        <v>770</v>
      </c>
      <c r="G704" s="153" t="s">
        <v>1244</v>
      </c>
      <c r="H704" s="148" t="s">
        <v>1245</v>
      </c>
      <c r="I704" s="148" t="s">
        <v>773</v>
      </c>
      <c r="J704" s="148" t="s">
        <v>773</v>
      </c>
      <c r="K704" s="148" t="s">
        <v>790</v>
      </c>
      <c r="L704" s="148" t="s">
        <v>773</v>
      </c>
      <c r="M704" s="148" t="s">
        <v>775</v>
      </c>
      <c r="N704" s="148" t="s">
        <v>773</v>
      </c>
      <c r="O704" s="148" t="s">
        <v>773</v>
      </c>
      <c r="P704" s="149">
        <v>55</v>
      </c>
      <c r="Q704" s="149"/>
      <c r="R704"/>
    </row>
    <row r="705" spans="1:18" hidden="1" x14ac:dyDescent="0.25">
      <c r="A705" s="148" t="s">
        <v>1219</v>
      </c>
      <c r="B705" s="148" t="s">
        <v>1220</v>
      </c>
      <c r="C705" s="148" t="s">
        <v>818</v>
      </c>
      <c r="D705" s="150" t="str">
        <f t="shared" si="10"/>
        <v>Chủ NhậT</v>
      </c>
      <c r="E705" s="148" t="s">
        <v>769</v>
      </c>
      <c r="F705" s="148" t="s">
        <v>1767</v>
      </c>
      <c r="G705" s="153" t="s">
        <v>776</v>
      </c>
      <c r="H705" s="148" t="s">
        <v>776</v>
      </c>
      <c r="I705" s="148" t="s">
        <v>773</v>
      </c>
      <c r="J705" s="148" t="s">
        <v>773</v>
      </c>
      <c r="K705" s="148" t="s">
        <v>773</v>
      </c>
      <c r="L705" s="148" t="s">
        <v>775</v>
      </c>
      <c r="M705" s="148" t="s">
        <v>773</v>
      </c>
      <c r="N705" s="148" t="s">
        <v>773</v>
      </c>
      <c r="O705" s="148" t="s">
        <v>773</v>
      </c>
      <c r="P705" s="149">
        <v>0</v>
      </c>
      <c r="Q705" s="149"/>
      <c r="R705"/>
    </row>
    <row r="706" spans="1:18" hidden="1" x14ac:dyDescent="0.25">
      <c r="A706" s="148" t="s">
        <v>1219</v>
      </c>
      <c r="B706" s="148" t="s">
        <v>1220</v>
      </c>
      <c r="C706" s="148" t="s">
        <v>819</v>
      </c>
      <c r="D706" s="150" t="str">
        <f t="shared" si="10"/>
        <v>Thứ Hai</v>
      </c>
      <c r="E706" s="148" t="s">
        <v>769</v>
      </c>
      <c r="F706" s="148" t="s">
        <v>770</v>
      </c>
      <c r="G706" s="153" t="s">
        <v>1246</v>
      </c>
      <c r="H706" s="148" t="s">
        <v>1247</v>
      </c>
      <c r="I706" s="148" t="s">
        <v>773</v>
      </c>
      <c r="J706" s="148" t="s">
        <v>773</v>
      </c>
      <c r="K706" s="148" t="s">
        <v>1214</v>
      </c>
      <c r="L706" s="148" t="s">
        <v>773</v>
      </c>
      <c r="M706" s="148" t="s">
        <v>775</v>
      </c>
      <c r="N706" s="148" t="s">
        <v>773</v>
      </c>
      <c r="O706" s="148" t="s">
        <v>773</v>
      </c>
      <c r="P706" s="149">
        <v>41</v>
      </c>
      <c r="Q706" s="149"/>
      <c r="R706"/>
    </row>
    <row r="707" spans="1:18" hidden="1" x14ac:dyDescent="0.25">
      <c r="A707" s="148" t="s">
        <v>1219</v>
      </c>
      <c r="B707" s="148" t="s">
        <v>1220</v>
      </c>
      <c r="C707" s="148" t="s">
        <v>823</v>
      </c>
      <c r="D707" s="150" t="str">
        <f t="shared" si="10"/>
        <v>Thứ Ba</v>
      </c>
      <c r="E707" s="148" t="s">
        <v>769</v>
      </c>
      <c r="F707" s="148" t="s">
        <v>770</v>
      </c>
      <c r="G707" s="153" t="s">
        <v>1248</v>
      </c>
      <c r="H707" s="148" t="s">
        <v>1249</v>
      </c>
      <c r="I707" s="148" t="s">
        <v>773</v>
      </c>
      <c r="J707" s="148" t="s">
        <v>773</v>
      </c>
      <c r="K707" s="148" t="s">
        <v>812</v>
      </c>
      <c r="L707" s="148" t="s">
        <v>773</v>
      </c>
      <c r="M707" s="148" t="s">
        <v>775</v>
      </c>
      <c r="N707" s="148" t="s">
        <v>773</v>
      </c>
      <c r="O707" s="148" t="s">
        <v>773</v>
      </c>
      <c r="P707" s="149">
        <v>48</v>
      </c>
      <c r="Q707" s="149"/>
      <c r="R707"/>
    </row>
    <row r="708" spans="1:18" hidden="1" x14ac:dyDescent="0.25">
      <c r="A708" s="148" t="s">
        <v>1219</v>
      </c>
      <c r="B708" s="148" t="s">
        <v>1220</v>
      </c>
      <c r="C708" s="148" t="s">
        <v>827</v>
      </c>
      <c r="D708" s="150" t="str">
        <f t="shared" si="10"/>
        <v>Thứ Tư</v>
      </c>
      <c r="E708" s="148" t="s">
        <v>769</v>
      </c>
      <c r="F708" s="148" t="s">
        <v>770</v>
      </c>
      <c r="G708" s="153" t="s">
        <v>1250</v>
      </c>
      <c r="H708" s="148" t="s">
        <v>1251</v>
      </c>
      <c r="I708" s="148" t="s">
        <v>773</v>
      </c>
      <c r="J708" s="148" t="s">
        <v>773</v>
      </c>
      <c r="K708" s="148" t="s">
        <v>822</v>
      </c>
      <c r="L708" s="148" t="s">
        <v>773</v>
      </c>
      <c r="M708" s="148" t="s">
        <v>775</v>
      </c>
      <c r="N708" s="148" t="s">
        <v>773</v>
      </c>
      <c r="O708" s="148" t="s">
        <v>773</v>
      </c>
      <c r="P708" s="149">
        <v>46</v>
      </c>
      <c r="Q708" s="149"/>
      <c r="R708"/>
    </row>
    <row r="709" spans="1:18" hidden="1" x14ac:dyDescent="0.25">
      <c r="A709" s="148" t="s">
        <v>1219</v>
      </c>
      <c r="B709" s="148" t="s">
        <v>1220</v>
      </c>
      <c r="C709" s="148" t="s">
        <v>829</v>
      </c>
      <c r="D709" s="150" t="str">
        <f t="shared" si="10"/>
        <v>Thứ Năm</v>
      </c>
      <c r="E709" s="148" t="s">
        <v>769</v>
      </c>
      <c r="F709" s="148" t="s">
        <v>770</v>
      </c>
      <c r="G709" s="153" t="s">
        <v>1252</v>
      </c>
      <c r="H709" s="148" t="s">
        <v>1253</v>
      </c>
      <c r="I709" s="148" t="s">
        <v>773</v>
      </c>
      <c r="J709" s="148" t="s">
        <v>773</v>
      </c>
      <c r="K709" s="148" t="s">
        <v>1167</v>
      </c>
      <c r="L709" s="148" t="s">
        <v>773</v>
      </c>
      <c r="M709" s="148" t="s">
        <v>775</v>
      </c>
      <c r="N709" s="148" t="s">
        <v>773</v>
      </c>
      <c r="O709" s="148" t="s">
        <v>773</v>
      </c>
      <c r="P709" s="149">
        <v>39</v>
      </c>
      <c r="Q709" s="149"/>
      <c r="R709"/>
    </row>
    <row r="710" spans="1:18" hidden="1" x14ac:dyDescent="0.25">
      <c r="A710" s="148" t="s">
        <v>1219</v>
      </c>
      <c r="B710" s="148" t="s">
        <v>1220</v>
      </c>
      <c r="C710" s="148" t="s">
        <v>833</v>
      </c>
      <c r="D710" s="150" t="str">
        <f t="shared" si="10"/>
        <v>Thứ SáU</v>
      </c>
      <c r="E710" s="148" t="s">
        <v>769</v>
      </c>
      <c r="F710" s="148" t="s">
        <v>770</v>
      </c>
      <c r="G710" s="153" t="s">
        <v>802</v>
      </c>
      <c r="H710" s="148" t="s">
        <v>1254</v>
      </c>
      <c r="I710" s="148" t="s">
        <v>773</v>
      </c>
      <c r="J710" s="148" t="s">
        <v>773</v>
      </c>
      <c r="K710" s="148" t="s">
        <v>1067</v>
      </c>
      <c r="L710" s="148" t="s">
        <v>773</v>
      </c>
      <c r="M710" s="148" t="s">
        <v>775</v>
      </c>
      <c r="N710" s="148" t="s">
        <v>773</v>
      </c>
      <c r="O710" s="148" t="s">
        <v>773</v>
      </c>
      <c r="P710" s="149">
        <v>42</v>
      </c>
      <c r="Q710" s="149"/>
      <c r="R710"/>
    </row>
    <row r="711" spans="1:18" hidden="1" x14ac:dyDescent="0.25">
      <c r="A711" s="148" t="s">
        <v>1219</v>
      </c>
      <c r="B711" s="148" t="s">
        <v>1220</v>
      </c>
      <c r="C711" s="148" t="s">
        <v>837</v>
      </c>
      <c r="D711" s="150" t="str">
        <f t="shared" si="10"/>
        <v>Thứ BảY</v>
      </c>
      <c r="E711" s="148" t="s">
        <v>769</v>
      </c>
      <c r="F711" s="148" t="s">
        <v>770</v>
      </c>
      <c r="G711" s="153" t="s">
        <v>1255</v>
      </c>
      <c r="H711" s="148" t="s">
        <v>1256</v>
      </c>
      <c r="I711" s="148" t="s">
        <v>773</v>
      </c>
      <c r="J711" s="148" t="s">
        <v>773</v>
      </c>
      <c r="K711" s="148" t="s">
        <v>1207</v>
      </c>
      <c r="L711" s="148" t="s">
        <v>773</v>
      </c>
      <c r="M711" s="148" t="s">
        <v>775</v>
      </c>
      <c r="N711" s="148" t="s">
        <v>773</v>
      </c>
      <c r="O711" s="148" t="s">
        <v>773</v>
      </c>
      <c r="P711" s="149">
        <v>31</v>
      </c>
      <c r="Q711" s="149"/>
      <c r="R711"/>
    </row>
    <row r="712" spans="1:18" hidden="1" x14ac:dyDescent="0.25">
      <c r="A712" s="148" t="s">
        <v>1219</v>
      </c>
      <c r="B712" s="148" t="s">
        <v>1220</v>
      </c>
      <c r="C712" s="148" t="s">
        <v>841</v>
      </c>
      <c r="D712" s="150" t="str">
        <f t="shared" si="10"/>
        <v>Chủ NhậT</v>
      </c>
      <c r="E712" s="148" t="s">
        <v>769</v>
      </c>
      <c r="F712" s="148" t="s">
        <v>1767</v>
      </c>
      <c r="G712" s="153" t="s">
        <v>776</v>
      </c>
      <c r="H712" s="148" t="s">
        <v>776</v>
      </c>
      <c r="I712" s="148" t="s">
        <v>773</v>
      </c>
      <c r="J712" s="148" t="s">
        <v>773</v>
      </c>
      <c r="K712" s="148" t="s">
        <v>773</v>
      </c>
      <c r="L712" s="148" t="s">
        <v>775</v>
      </c>
      <c r="M712" s="148" t="s">
        <v>773</v>
      </c>
      <c r="N712" s="148" t="s">
        <v>773</v>
      </c>
      <c r="O712" s="148" t="s">
        <v>773</v>
      </c>
      <c r="P712" s="149">
        <v>0</v>
      </c>
      <c r="Q712" s="149"/>
      <c r="R712"/>
    </row>
    <row r="713" spans="1:18" hidden="1" x14ac:dyDescent="0.25">
      <c r="A713" s="148" t="s">
        <v>1219</v>
      </c>
      <c r="B713" s="148" t="s">
        <v>1220</v>
      </c>
      <c r="C713" s="148" t="s">
        <v>842</v>
      </c>
      <c r="D713" s="150" t="str">
        <f t="shared" si="10"/>
        <v>Thứ Hai</v>
      </c>
      <c r="E713" s="148" t="s">
        <v>769</v>
      </c>
      <c r="F713" s="148" t="s">
        <v>770</v>
      </c>
      <c r="G713" s="153" t="s">
        <v>1257</v>
      </c>
      <c r="H713" s="148" t="s">
        <v>1258</v>
      </c>
      <c r="I713" s="148" t="s">
        <v>773</v>
      </c>
      <c r="J713" s="148" t="s">
        <v>773</v>
      </c>
      <c r="K713" s="148" t="s">
        <v>822</v>
      </c>
      <c r="L713" s="148" t="s">
        <v>773</v>
      </c>
      <c r="M713" s="148" t="s">
        <v>775</v>
      </c>
      <c r="N713" s="148" t="s">
        <v>773</v>
      </c>
      <c r="O713" s="148" t="s">
        <v>773</v>
      </c>
      <c r="P713" s="149">
        <v>51</v>
      </c>
      <c r="Q713" s="149"/>
      <c r="R713"/>
    </row>
    <row r="714" spans="1:18" hidden="1" x14ac:dyDescent="0.25">
      <c r="A714" s="148" t="s">
        <v>1219</v>
      </c>
      <c r="B714" s="148" t="s">
        <v>1220</v>
      </c>
      <c r="C714" s="148" t="s">
        <v>845</v>
      </c>
      <c r="D714" s="150" t="str">
        <f t="shared" si="10"/>
        <v>Thứ Ba</v>
      </c>
      <c r="E714" s="148" t="s">
        <v>769</v>
      </c>
      <c r="F714" s="148" t="s">
        <v>770</v>
      </c>
      <c r="G714" s="153" t="s">
        <v>1244</v>
      </c>
      <c r="H714" s="148" t="s">
        <v>1259</v>
      </c>
      <c r="I714" s="148" t="s">
        <v>773</v>
      </c>
      <c r="J714" s="148" t="s">
        <v>773</v>
      </c>
      <c r="K714" s="148" t="s">
        <v>786</v>
      </c>
      <c r="L714" s="148" t="s">
        <v>773</v>
      </c>
      <c r="M714" s="148" t="s">
        <v>775</v>
      </c>
      <c r="N714" s="148" t="s">
        <v>773</v>
      </c>
      <c r="O714" s="148" t="s">
        <v>773</v>
      </c>
      <c r="P714" s="149">
        <v>33</v>
      </c>
      <c r="Q714" s="149"/>
      <c r="R714"/>
    </row>
    <row r="715" spans="1:18" hidden="1" x14ac:dyDescent="0.25">
      <c r="A715" s="148" t="s">
        <v>1219</v>
      </c>
      <c r="B715" s="148" t="s">
        <v>1220</v>
      </c>
      <c r="C715" s="148" t="s">
        <v>849</v>
      </c>
      <c r="D715" s="150" t="str">
        <f t="shared" si="10"/>
        <v>Thứ Tư</v>
      </c>
      <c r="E715" s="148" t="s">
        <v>769</v>
      </c>
      <c r="F715" s="148" t="s">
        <v>770</v>
      </c>
      <c r="G715" s="153" t="s">
        <v>1260</v>
      </c>
      <c r="H715" s="148" t="s">
        <v>1261</v>
      </c>
      <c r="I715" s="148" t="s">
        <v>773</v>
      </c>
      <c r="J715" s="148" t="s">
        <v>773</v>
      </c>
      <c r="K715" s="148" t="s">
        <v>865</v>
      </c>
      <c r="L715" s="148" t="s">
        <v>773</v>
      </c>
      <c r="M715" s="148" t="s">
        <v>775</v>
      </c>
      <c r="N715" s="148" t="s">
        <v>773</v>
      </c>
      <c r="O715" s="148" t="s">
        <v>773</v>
      </c>
      <c r="P715" s="149">
        <v>43</v>
      </c>
      <c r="Q715" s="149"/>
      <c r="R715"/>
    </row>
    <row r="716" spans="1:18" hidden="1" x14ac:dyDescent="0.25">
      <c r="A716" s="148" t="s">
        <v>1219</v>
      </c>
      <c r="B716" s="148" t="s">
        <v>1220</v>
      </c>
      <c r="C716" s="148" t="s">
        <v>853</v>
      </c>
      <c r="D716" s="150" t="str">
        <f t="shared" si="10"/>
        <v>Thứ Năm</v>
      </c>
      <c r="E716" s="148" t="s">
        <v>769</v>
      </c>
      <c r="F716" s="148" t="s">
        <v>770</v>
      </c>
      <c r="G716" s="153" t="s">
        <v>1262</v>
      </c>
      <c r="H716" s="148" t="s">
        <v>1263</v>
      </c>
      <c r="I716" s="148" t="s">
        <v>773</v>
      </c>
      <c r="J716" s="148" t="s">
        <v>773</v>
      </c>
      <c r="K716" s="148" t="s">
        <v>1167</v>
      </c>
      <c r="L716" s="148" t="s">
        <v>773</v>
      </c>
      <c r="M716" s="148" t="s">
        <v>775</v>
      </c>
      <c r="N716" s="148" t="s">
        <v>773</v>
      </c>
      <c r="O716" s="148" t="s">
        <v>773</v>
      </c>
      <c r="P716" s="149">
        <v>43</v>
      </c>
      <c r="Q716" s="149"/>
      <c r="R716"/>
    </row>
    <row r="717" spans="1:18" hidden="1" x14ac:dyDescent="0.25">
      <c r="A717" s="148" t="s">
        <v>1219</v>
      </c>
      <c r="B717" s="148" t="s">
        <v>1220</v>
      </c>
      <c r="C717" s="148" t="s">
        <v>858</v>
      </c>
      <c r="D717" s="150" t="str">
        <f t="shared" si="10"/>
        <v>Thứ SáU</v>
      </c>
      <c r="E717" s="148" t="s">
        <v>769</v>
      </c>
      <c r="F717" s="148" t="s">
        <v>770</v>
      </c>
      <c r="G717" s="153" t="s">
        <v>1264</v>
      </c>
      <c r="H717" s="148" t="s">
        <v>1265</v>
      </c>
      <c r="I717" s="148" t="s">
        <v>773</v>
      </c>
      <c r="J717" s="148" t="s">
        <v>773</v>
      </c>
      <c r="K717" s="148" t="s">
        <v>1067</v>
      </c>
      <c r="L717" s="148" t="s">
        <v>773</v>
      </c>
      <c r="M717" s="148" t="s">
        <v>775</v>
      </c>
      <c r="N717" s="148" t="s">
        <v>773</v>
      </c>
      <c r="O717" s="148" t="s">
        <v>773</v>
      </c>
      <c r="P717" s="149">
        <v>42</v>
      </c>
      <c r="Q717" s="149"/>
      <c r="R717"/>
    </row>
    <row r="718" spans="1:18" hidden="1" x14ac:dyDescent="0.25">
      <c r="A718" s="148" t="s">
        <v>1219</v>
      </c>
      <c r="B718" s="148" t="s">
        <v>1220</v>
      </c>
      <c r="C718" s="148" t="s">
        <v>862</v>
      </c>
      <c r="D718" s="150" t="str">
        <f t="shared" si="10"/>
        <v>Thứ BảY</v>
      </c>
      <c r="E718" s="148" t="s">
        <v>769</v>
      </c>
      <c r="F718" s="148" t="s">
        <v>770</v>
      </c>
      <c r="G718" s="153" t="s">
        <v>1266</v>
      </c>
      <c r="H718" s="148" t="s">
        <v>1267</v>
      </c>
      <c r="I718" s="148" t="s">
        <v>773</v>
      </c>
      <c r="J718" s="148" t="s">
        <v>773</v>
      </c>
      <c r="K718" s="148" t="s">
        <v>1178</v>
      </c>
      <c r="L718" s="148" t="s">
        <v>773</v>
      </c>
      <c r="M718" s="148" t="s">
        <v>775</v>
      </c>
      <c r="N718" s="148" t="s">
        <v>773</v>
      </c>
      <c r="O718" s="148" t="s">
        <v>773</v>
      </c>
      <c r="P718" s="149">
        <v>21</v>
      </c>
      <c r="Q718" s="149"/>
      <c r="R718"/>
    </row>
    <row r="719" spans="1:18" hidden="1" x14ac:dyDescent="0.25">
      <c r="A719" s="148" t="s">
        <v>1219</v>
      </c>
      <c r="B719" s="148" t="s">
        <v>1220</v>
      </c>
      <c r="C719" s="148" t="s">
        <v>866</v>
      </c>
      <c r="D719" s="150" t="str">
        <f t="shared" si="10"/>
        <v>Chủ NhậT</v>
      </c>
      <c r="E719" s="148" t="s">
        <v>769</v>
      </c>
      <c r="F719" s="148" t="s">
        <v>1767</v>
      </c>
      <c r="G719" s="153" t="s">
        <v>776</v>
      </c>
      <c r="H719" s="148" t="s">
        <v>776</v>
      </c>
      <c r="I719" s="148" t="s">
        <v>773</v>
      </c>
      <c r="J719" s="148" t="s">
        <v>773</v>
      </c>
      <c r="K719" s="148" t="s">
        <v>773</v>
      </c>
      <c r="L719" s="148" t="s">
        <v>775</v>
      </c>
      <c r="M719" s="148" t="s">
        <v>773</v>
      </c>
      <c r="N719" s="148" t="s">
        <v>773</v>
      </c>
      <c r="O719" s="148" t="s">
        <v>773</v>
      </c>
      <c r="P719" s="149">
        <v>0</v>
      </c>
      <c r="Q719" s="149"/>
      <c r="R719"/>
    </row>
    <row r="720" spans="1:18" hidden="1" x14ac:dyDescent="0.25">
      <c r="A720" s="148" t="s">
        <v>1219</v>
      </c>
      <c r="B720" s="148" t="s">
        <v>1220</v>
      </c>
      <c r="C720" s="148" t="s">
        <v>867</v>
      </c>
      <c r="D720" s="150" t="str">
        <f t="shared" si="10"/>
        <v>Thứ Hai</v>
      </c>
      <c r="E720" s="148" t="s">
        <v>769</v>
      </c>
      <c r="F720" s="148" t="s">
        <v>770</v>
      </c>
      <c r="G720" s="153" t="s">
        <v>1268</v>
      </c>
      <c r="H720" s="148" t="s">
        <v>1269</v>
      </c>
      <c r="I720" s="148" t="s">
        <v>773</v>
      </c>
      <c r="J720" s="148" t="s">
        <v>773</v>
      </c>
      <c r="K720" s="148" t="s">
        <v>1238</v>
      </c>
      <c r="L720" s="148" t="s">
        <v>773</v>
      </c>
      <c r="M720" s="148" t="s">
        <v>775</v>
      </c>
      <c r="N720" s="148" t="s">
        <v>773</v>
      </c>
      <c r="O720" s="148" t="s">
        <v>773</v>
      </c>
      <c r="P720" s="149">
        <v>62</v>
      </c>
      <c r="Q720" s="149"/>
      <c r="R720"/>
    </row>
    <row r="721" spans="1:18" hidden="1" x14ac:dyDescent="0.25">
      <c r="A721" s="148" t="s">
        <v>1219</v>
      </c>
      <c r="B721" s="148" t="s">
        <v>1220</v>
      </c>
      <c r="C721" s="148" t="s">
        <v>870</v>
      </c>
      <c r="D721" s="150" t="str">
        <f t="shared" si="10"/>
        <v>Thứ Ba</v>
      </c>
      <c r="E721" s="148" t="s">
        <v>769</v>
      </c>
      <c r="F721" s="148" t="s">
        <v>770</v>
      </c>
      <c r="G721" s="153" t="s">
        <v>1270</v>
      </c>
      <c r="H721" s="148" t="s">
        <v>1271</v>
      </c>
      <c r="I721" s="148" t="s">
        <v>773</v>
      </c>
      <c r="J721" s="148" t="s">
        <v>773</v>
      </c>
      <c r="K721" s="148" t="s">
        <v>1224</v>
      </c>
      <c r="L721" s="148" t="s">
        <v>773</v>
      </c>
      <c r="M721" s="148" t="s">
        <v>775</v>
      </c>
      <c r="N721" s="148" t="s">
        <v>773</v>
      </c>
      <c r="O721" s="148" t="s">
        <v>773</v>
      </c>
      <c r="P721" s="149">
        <v>51</v>
      </c>
      <c r="Q721" s="149"/>
      <c r="R721"/>
    </row>
    <row r="722" spans="1:18" hidden="1" x14ac:dyDescent="0.25">
      <c r="A722" s="148" t="s">
        <v>1219</v>
      </c>
      <c r="B722" s="148" t="s">
        <v>1220</v>
      </c>
      <c r="C722" s="148" t="s">
        <v>874</v>
      </c>
      <c r="D722" s="150" t="str">
        <f t="shared" si="10"/>
        <v>Thứ Tư</v>
      </c>
      <c r="E722" s="148" t="s">
        <v>769</v>
      </c>
      <c r="F722" s="148" t="s">
        <v>770</v>
      </c>
      <c r="G722" s="153" t="s">
        <v>1272</v>
      </c>
      <c r="H722" s="148" t="s">
        <v>1273</v>
      </c>
      <c r="I722" s="148" t="s">
        <v>773</v>
      </c>
      <c r="J722" s="148" t="s">
        <v>773</v>
      </c>
      <c r="K722" s="148" t="s">
        <v>917</v>
      </c>
      <c r="L722" s="148" t="s">
        <v>773</v>
      </c>
      <c r="M722" s="148" t="s">
        <v>775</v>
      </c>
      <c r="N722" s="148" t="s">
        <v>773</v>
      </c>
      <c r="O722" s="148" t="s">
        <v>773</v>
      </c>
      <c r="P722" s="149">
        <v>34</v>
      </c>
      <c r="Q722" s="149"/>
      <c r="R722"/>
    </row>
    <row r="723" spans="1:18" hidden="1" x14ac:dyDescent="0.25">
      <c r="A723" s="148" t="s">
        <v>1219</v>
      </c>
      <c r="B723" s="148" t="s">
        <v>1220</v>
      </c>
      <c r="C723" s="148" t="s">
        <v>878</v>
      </c>
      <c r="D723" s="150" t="str">
        <f t="shared" si="10"/>
        <v>Thứ Năm</v>
      </c>
      <c r="E723" s="148" t="s">
        <v>769</v>
      </c>
      <c r="F723" s="148" t="s">
        <v>770</v>
      </c>
      <c r="G723" s="153" t="s">
        <v>1144</v>
      </c>
      <c r="H723" s="148" t="s">
        <v>1274</v>
      </c>
      <c r="I723" s="148" t="s">
        <v>773</v>
      </c>
      <c r="J723" s="148" t="s">
        <v>773</v>
      </c>
      <c r="K723" s="148" t="s">
        <v>1092</v>
      </c>
      <c r="L723" s="148" t="s">
        <v>773</v>
      </c>
      <c r="M723" s="148" t="s">
        <v>775</v>
      </c>
      <c r="N723" s="148" t="s">
        <v>773</v>
      </c>
      <c r="O723" s="148" t="s">
        <v>773</v>
      </c>
      <c r="P723" s="149">
        <v>37</v>
      </c>
      <c r="Q723" s="149"/>
      <c r="R723"/>
    </row>
    <row r="724" spans="1:18" hidden="1" x14ac:dyDescent="0.25">
      <c r="P724">
        <f>+SUBTOTAL(9,P3:P723)</f>
        <v>191</v>
      </c>
    </row>
    <row r="725" spans="1:18" hidden="1" x14ac:dyDescent="0.25">
      <c r="P725">
        <f>+P724/60</f>
        <v>3.1833333333333331</v>
      </c>
    </row>
    <row r="726" spans="1:18" x14ac:dyDescent="0.25">
      <c r="D726" s="148"/>
    </row>
    <row r="727" spans="1:18" x14ac:dyDescent="0.25">
      <c r="D727" s="148"/>
      <c r="E727" s="206" t="s">
        <v>1799</v>
      </c>
      <c r="F727" s="206"/>
      <c r="G727" s="206"/>
    </row>
    <row r="728" spans="1:18" ht="15.75" x14ac:dyDescent="0.25">
      <c r="E728" s="171" t="s">
        <v>721</v>
      </c>
      <c r="F728" s="175" t="s">
        <v>767</v>
      </c>
      <c r="G728" s="28">
        <f t="shared" ref="G728:G751" si="11">+SUMIFS(P$3:P$723,B$3:B$723,F728)</f>
        <v>1588</v>
      </c>
      <c r="H728">
        <f>+G728/60</f>
        <v>26.466666666666665</v>
      </c>
    </row>
    <row r="729" spans="1:18" ht="15.75" x14ac:dyDescent="0.25">
      <c r="E729" s="171" t="s">
        <v>722</v>
      </c>
      <c r="F729" s="176" t="s">
        <v>1276</v>
      </c>
      <c r="G729" s="28">
        <f t="shared" si="11"/>
        <v>1410</v>
      </c>
      <c r="H729">
        <f t="shared" ref="H729:H751" si="12">+G729/60</f>
        <v>23.5</v>
      </c>
    </row>
    <row r="730" spans="1:18" ht="15.75" x14ac:dyDescent="0.25">
      <c r="E730" s="171" t="s">
        <v>1785</v>
      </c>
      <c r="F730" s="175" t="s">
        <v>1336</v>
      </c>
      <c r="G730" s="28">
        <f t="shared" si="11"/>
        <v>0</v>
      </c>
      <c r="H730">
        <f t="shared" si="12"/>
        <v>0</v>
      </c>
    </row>
    <row r="731" spans="1:18" ht="15.75" x14ac:dyDescent="0.25">
      <c r="E731" s="171" t="s">
        <v>728</v>
      </c>
      <c r="F731" s="175" t="s">
        <v>1361</v>
      </c>
      <c r="G731" s="28">
        <f t="shared" si="11"/>
        <v>0</v>
      </c>
      <c r="H731">
        <f t="shared" si="12"/>
        <v>0</v>
      </c>
    </row>
    <row r="732" spans="1:18" ht="15.75" x14ac:dyDescent="0.25">
      <c r="E732" s="171" t="s">
        <v>729</v>
      </c>
      <c r="F732" s="175" t="s">
        <v>1390</v>
      </c>
      <c r="G732" s="28">
        <f t="shared" si="11"/>
        <v>0</v>
      </c>
      <c r="H732">
        <f t="shared" si="12"/>
        <v>0</v>
      </c>
    </row>
    <row r="733" spans="1:18" ht="15.75" x14ac:dyDescent="0.25">
      <c r="E733" s="171" t="s">
        <v>730</v>
      </c>
      <c r="F733" s="175" t="s">
        <v>1415</v>
      </c>
      <c r="G733" s="28">
        <f t="shared" si="11"/>
        <v>0</v>
      </c>
      <c r="H733">
        <f t="shared" si="12"/>
        <v>0</v>
      </c>
    </row>
    <row r="734" spans="1:18" ht="15.75" x14ac:dyDescent="0.25">
      <c r="E734" s="171" t="s">
        <v>739</v>
      </c>
      <c r="F734" s="176" t="s">
        <v>1444</v>
      </c>
      <c r="G734" s="28">
        <f t="shared" si="11"/>
        <v>0</v>
      </c>
      <c r="H734">
        <f t="shared" si="12"/>
        <v>0</v>
      </c>
    </row>
    <row r="735" spans="1:18" x14ac:dyDescent="0.25">
      <c r="E735" s="172" t="s">
        <v>748</v>
      </c>
      <c r="F735" s="175" t="s">
        <v>1465</v>
      </c>
      <c r="G735" s="28">
        <f t="shared" si="11"/>
        <v>317</v>
      </c>
      <c r="H735">
        <f t="shared" si="12"/>
        <v>5.2833333333333332</v>
      </c>
    </row>
    <row r="736" spans="1:18" ht="15.75" x14ac:dyDescent="0.25">
      <c r="E736" s="173" t="s">
        <v>725</v>
      </c>
      <c r="F736" s="175" t="s">
        <v>1484</v>
      </c>
      <c r="G736" s="28">
        <f t="shared" si="11"/>
        <v>0</v>
      </c>
      <c r="H736">
        <f t="shared" si="12"/>
        <v>0</v>
      </c>
    </row>
    <row r="737" spans="5:8" ht="15.75" x14ac:dyDescent="0.25">
      <c r="E737" s="174" t="s">
        <v>726</v>
      </c>
      <c r="F737" s="175" t="s">
        <v>1501</v>
      </c>
      <c r="G737" s="28">
        <f t="shared" si="11"/>
        <v>0</v>
      </c>
      <c r="H737">
        <f t="shared" si="12"/>
        <v>0</v>
      </c>
    </row>
    <row r="738" spans="5:8" ht="15.75" x14ac:dyDescent="0.25">
      <c r="E738" s="171" t="s">
        <v>733</v>
      </c>
      <c r="F738" s="175" t="s">
        <v>883</v>
      </c>
      <c r="G738" s="28">
        <f t="shared" si="11"/>
        <v>398</v>
      </c>
      <c r="H738">
        <f t="shared" si="12"/>
        <v>6.6333333333333337</v>
      </c>
    </row>
    <row r="739" spans="5:8" ht="15.75" x14ac:dyDescent="0.25">
      <c r="E739" s="171" t="s">
        <v>727</v>
      </c>
      <c r="F739" s="175" t="s">
        <v>1523</v>
      </c>
      <c r="G739" s="28">
        <f t="shared" si="11"/>
        <v>0</v>
      </c>
      <c r="H739">
        <f t="shared" si="12"/>
        <v>0</v>
      </c>
    </row>
    <row r="740" spans="5:8" x14ac:dyDescent="0.25">
      <c r="E740" s="172" t="s">
        <v>736</v>
      </c>
      <c r="F740" s="175" t="s">
        <v>1544</v>
      </c>
      <c r="G740" s="28">
        <f t="shared" si="11"/>
        <v>1227</v>
      </c>
      <c r="H740">
        <f t="shared" si="12"/>
        <v>20.45</v>
      </c>
    </row>
    <row r="741" spans="5:8" ht="15.75" x14ac:dyDescent="0.25">
      <c r="E741" s="171" t="s">
        <v>741</v>
      </c>
      <c r="F741" s="175" t="s">
        <v>1592</v>
      </c>
      <c r="G741" s="28">
        <f t="shared" si="11"/>
        <v>1459</v>
      </c>
      <c r="H741">
        <f t="shared" si="12"/>
        <v>24.316666666666666</v>
      </c>
    </row>
    <row r="742" spans="5:8" ht="15.75" x14ac:dyDescent="0.25">
      <c r="E742" s="171" t="s">
        <v>740</v>
      </c>
      <c r="F742" s="175" t="s">
        <v>1644</v>
      </c>
      <c r="G742" s="28">
        <f t="shared" si="11"/>
        <v>1436</v>
      </c>
      <c r="H742">
        <f t="shared" si="12"/>
        <v>23.933333333333334</v>
      </c>
    </row>
    <row r="743" spans="5:8" ht="15.75" x14ac:dyDescent="0.25">
      <c r="E743" s="171" t="s">
        <v>731</v>
      </c>
      <c r="F743" s="175" t="s">
        <v>1693</v>
      </c>
      <c r="G743" s="28">
        <f t="shared" si="11"/>
        <v>0</v>
      </c>
      <c r="H743">
        <f t="shared" si="12"/>
        <v>0</v>
      </c>
    </row>
    <row r="744" spans="5:8" x14ac:dyDescent="0.25">
      <c r="E744" s="172" t="s">
        <v>737</v>
      </c>
      <c r="F744" s="175" t="s">
        <v>1716</v>
      </c>
      <c r="G744" s="28">
        <f t="shared" si="11"/>
        <v>880</v>
      </c>
      <c r="H744">
        <f t="shared" si="12"/>
        <v>14.666666666666666</v>
      </c>
    </row>
    <row r="745" spans="5:8" ht="15.75" x14ac:dyDescent="0.25">
      <c r="E745" s="171" t="s">
        <v>732</v>
      </c>
      <c r="F745" s="175" t="s">
        <v>965</v>
      </c>
      <c r="G745" s="28">
        <f t="shared" si="11"/>
        <v>578</v>
      </c>
      <c r="H745">
        <f t="shared" si="12"/>
        <v>9.6333333333333329</v>
      </c>
    </row>
    <row r="746" spans="5:8" ht="15.75" x14ac:dyDescent="0.25">
      <c r="E746" s="171" t="s">
        <v>1784</v>
      </c>
      <c r="F746" s="175" t="s">
        <v>1757</v>
      </c>
      <c r="G746" s="28">
        <f t="shared" si="11"/>
        <v>0</v>
      </c>
      <c r="H746">
        <f t="shared" si="12"/>
        <v>0</v>
      </c>
    </row>
    <row r="747" spans="5:8" ht="15.75" x14ac:dyDescent="0.25">
      <c r="E747" s="173" t="s">
        <v>724</v>
      </c>
      <c r="F747" s="175" t="s">
        <v>1034</v>
      </c>
      <c r="G747" s="28">
        <f t="shared" si="11"/>
        <v>0</v>
      </c>
      <c r="H747">
        <f t="shared" si="12"/>
        <v>0</v>
      </c>
    </row>
    <row r="748" spans="5:8" ht="15.75" x14ac:dyDescent="0.25">
      <c r="E748" s="171" t="s">
        <v>738</v>
      </c>
      <c r="F748" s="175" t="s">
        <v>1064</v>
      </c>
      <c r="G748" s="28">
        <f t="shared" si="11"/>
        <v>1512</v>
      </c>
      <c r="H748">
        <f t="shared" si="12"/>
        <v>25.2</v>
      </c>
    </row>
    <row r="749" spans="5:8" ht="15.75" x14ac:dyDescent="0.25">
      <c r="E749" s="171" t="s">
        <v>723</v>
      </c>
      <c r="F749" s="175" t="s">
        <v>1131</v>
      </c>
      <c r="G749" s="28">
        <f t="shared" si="11"/>
        <v>0</v>
      </c>
      <c r="H749">
        <f t="shared" si="12"/>
        <v>0</v>
      </c>
    </row>
    <row r="750" spans="5:8" x14ac:dyDescent="0.25">
      <c r="E750" s="172" t="s">
        <v>734</v>
      </c>
      <c r="F750" s="175" t="s">
        <v>1158</v>
      </c>
      <c r="G750" s="28">
        <f t="shared" si="11"/>
        <v>1408</v>
      </c>
      <c r="H750">
        <f t="shared" si="12"/>
        <v>23.466666666666665</v>
      </c>
    </row>
    <row r="751" spans="5:8" x14ac:dyDescent="0.25">
      <c r="E751" s="172" t="s">
        <v>735</v>
      </c>
      <c r="F751" s="175" t="s">
        <v>1220</v>
      </c>
      <c r="G751" s="28">
        <f t="shared" si="11"/>
        <v>1207</v>
      </c>
      <c r="H751">
        <f t="shared" si="12"/>
        <v>20.116666666666667</v>
      </c>
    </row>
  </sheetData>
  <autoFilter ref="A2:R725">
    <filterColumn colId="16">
      <filters>
        <filter val="Đi muộn"/>
      </filters>
    </filterColumn>
  </autoFilter>
  <mergeCells count="2">
    <mergeCell ref="A1:O1"/>
    <mergeCell ref="E727:G727"/>
  </mergeCells>
  <phoneticPr fontId="53" type="noConversion"/>
  <conditionalFormatting sqref="E736">
    <cfRule type="duplicateValues" dxfId="4" priority="2"/>
  </conditionalFormatting>
  <conditionalFormatting sqref="E737">
    <cfRule type="duplicateValues" dxfId="3" priority="1"/>
  </conditionalFormatting>
  <conditionalFormatting sqref="E747">
    <cfRule type="duplicateValues" dxfId="2" priority="3"/>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R769"/>
  <sheetViews>
    <sheetView showZeros="0" topLeftCell="B1" zoomScaleNormal="100" zoomScaleSheetLayoutView="85" workbookViewId="0">
      <selection activeCell="G17" sqref="G17"/>
    </sheetView>
  </sheetViews>
  <sheetFormatPr defaultColWidth="9.140625" defaultRowHeight="15.75" customHeight="1" x14ac:dyDescent="0.2"/>
  <cols>
    <col min="1" max="1" width="5.42578125" style="1" hidden="1" customWidth="1"/>
    <col min="2" max="2" width="4" style="1" customWidth="1"/>
    <col min="3" max="3" width="16.7109375" style="1" customWidth="1"/>
    <col min="4" max="4" width="12.140625" style="1" customWidth="1"/>
    <col min="5" max="5" width="5.7109375" style="1" customWidth="1"/>
    <col min="6" max="6" width="10.28515625" style="108" customWidth="1"/>
    <col min="7" max="7" width="10.5703125" style="108" customWidth="1"/>
    <col min="8" max="9" width="9.42578125" style="103" customWidth="1"/>
    <col min="10" max="10" width="10.5703125" style="1" customWidth="1"/>
    <col min="11" max="11" width="8.42578125" style="1" customWidth="1"/>
    <col min="12" max="12" width="7.42578125" style="1" customWidth="1"/>
    <col min="13" max="13" width="7.28515625" style="1" customWidth="1"/>
    <col min="14" max="14" width="10.7109375" style="1" customWidth="1"/>
    <col min="15" max="15" width="7.28515625" style="1" customWidth="1"/>
    <col min="16" max="16384" width="9.140625" style="1"/>
  </cols>
  <sheetData>
    <row r="1" spans="1:18" ht="17.25" customHeight="1" x14ac:dyDescent="0.2">
      <c r="B1" s="2" t="s">
        <v>548</v>
      </c>
      <c r="C1" s="2"/>
      <c r="D1" s="2"/>
      <c r="E1" s="2"/>
      <c r="F1" s="83"/>
      <c r="G1" s="83"/>
      <c r="H1" s="84"/>
      <c r="I1" s="84"/>
      <c r="J1" s="2"/>
      <c r="K1" s="2"/>
      <c r="L1" s="2"/>
      <c r="M1" s="2"/>
      <c r="N1" s="2"/>
      <c r="O1" s="2"/>
    </row>
    <row r="2" spans="1:18" ht="17.25" customHeight="1" x14ac:dyDescent="0.2">
      <c r="B2" s="85" t="s">
        <v>549</v>
      </c>
      <c r="C2" s="2"/>
      <c r="D2" s="2"/>
      <c r="E2" s="2"/>
      <c r="F2" s="83"/>
      <c r="G2" s="83"/>
      <c r="H2" s="84"/>
      <c r="I2" s="84"/>
      <c r="J2" s="2"/>
      <c r="K2" s="2"/>
      <c r="M2" s="2"/>
      <c r="N2" s="2"/>
      <c r="O2" s="2"/>
    </row>
    <row r="3" spans="1:18" ht="17.25" customHeight="1" x14ac:dyDescent="0.2">
      <c r="B3" s="85"/>
      <c r="C3" s="2"/>
      <c r="D3" s="2"/>
      <c r="E3" s="2"/>
      <c r="F3" s="83"/>
      <c r="G3" s="83"/>
      <c r="H3" s="84"/>
      <c r="I3" s="84"/>
      <c r="J3" s="2"/>
      <c r="K3" s="2"/>
      <c r="L3" s="2"/>
      <c r="M3" s="2"/>
      <c r="N3" s="2"/>
      <c r="O3" s="2"/>
    </row>
    <row r="4" spans="1:18" ht="17.25" customHeight="1" x14ac:dyDescent="0.2">
      <c r="B4" s="223" t="s">
        <v>251</v>
      </c>
      <c r="C4" s="223"/>
      <c r="D4" s="223"/>
      <c r="E4" s="223"/>
      <c r="F4" s="223"/>
      <c r="G4" s="223"/>
      <c r="H4" s="223"/>
      <c r="I4" s="223"/>
      <c r="J4" s="223"/>
      <c r="K4" s="223"/>
      <c r="L4" s="223"/>
      <c r="M4" s="223"/>
      <c r="N4" s="223"/>
      <c r="O4" s="223"/>
    </row>
    <row r="5" spans="1:18" ht="20.25" customHeight="1" x14ac:dyDescent="0.2">
      <c r="B5" s="86"/>
      <c r="C5" s="86"/>
      <c r="D5" s="86"/>
      <c r="E5" s="86"/>
      <c r="F5" s="1"/>
      <c r="G5" s="87" t="s">
        <v>8</v>
      </c>
      <c r="H5" s="88">
        <v>1</v>
      </c>
      <c r="I5" s="88" t="s">
        <v>583</v>
      </c>
      <c r="J5" s="89">
        <v>2017</v>
      </c>
      <c r="N5" s="90"/>
      <c r="O5" s="90"/>
    </row>
    <row r="6" spans="1:18" s="91" customFormat="1" ht="15.75" customHeight="1" x14ac:dyDescent="0.2">
      <c r="A6" s="1"/>
      <c r="B6" s="207" t="s">
        <v>14</v>
      </c>
      <c r="C6" s="207" t="s">
        <v>0</v>
      </c>
      <c r="D6" s="207" t="s">
        <v>64</v>
      </c>
      <c r="E6" s="207" t="s">
        <v>72</v>
      </c>
      <c r="F6" s="219" t="s">
        <v>582</v>
      </c>
      <c r="G6" s="220"/>
      <c r="H6" s="210" t="s">
        <v>76</v>
      </c>
      <c r="I6" s="210"/>
      <c r="J6" s="211" t="s">
        <v>4</v>
      </c>
      <c r="K6" s="214" t="s">
        <v>73</v>
      </c>
      <c r="L6" s="214" t="s">
        <v>74</v>
      </c>
      <c r="M6" s="214" t="s">
        <v>75</v>
      </c>
      <c r="N6" s="210" t="s">
        <v>6</v>
      </c>
      <c r="O6" s="210" t="s">
        <v>7</v>
      </c>
    </row>
    <row r="7" spans="1:18" s="91" customFormat="1" ht="15.75" customHeight="1" x14ac:dyDescent="0.2">
      <c r="A7" s="1"/>
      <c r="B7" s="208"/>
      <c r="C7" s="208"/>
      <c r="D7" s="208"/>
      <c r="E7" s="208"/>
      <c r="F7" s="215" t="s">
        <v>582</v>
      </c>
      <c r="G7" s="215" t="s">
        <v>171</v>
      </c>
      <c r="H7" s="215" t="s">
        <v>569</v>
      </c>
      <c r="I7" s="208" t="s">
        <v>171</v>
      </c>
      <c r="J7" s="212"/>
      <c r="K7" s="214"/>
      <c r="L7" s="214"/>
      <c r="M7" s="214"/>
      <c r="N7" s="210"/>
      <c r="O7" s="210"/>
    </row>
    <row r="8" spans="1:18" s="91" customFormat="1" ht="20.25" customHeight="1" x14ac:dyDescent="0.2">
      <c r="A8" s="1"/>
      <c r="B8" s="209"/>
      <c r="C8" s="209"/>
      <c r="D8" s="209"/>
      <c r="E8" s="209"/>
      <c r="F8" s="216"/>
      <c r="G8" s="216"/>
      <c r="H8" s="216"/>
      <c r="I8" s="209"/>
      <c r="J8" s="213"/>
      <c r="K8" s="92">
        <v>0.08</v>
      </c>
      <c r="L8" s="93">
        <v>1.4999999999999999E-2</v>
      </c>
      <c r="M8" s="92">
        <v>0.01</v>
      </c>
      <c r="N8" s="210"/>
      <c r="O8" s="210"/>
    </row>
    <row r="9" spans="1:18" ht="15.75" customHeight="1" x14ac:dyDescent="0.2">
      <c r="B9" s="17" t="s">
        <v>1</v>
      </c>
      <c r="C9" s="17" t="s">
        <v>2</v>
      </c>
      <c r="D9" s="17" t="s">
        <v>3</v>
      </c>
      <c r="E9" s="19">
        <v>1</v>
      </c>
      <c r="F9" s="19">
        <v>2</v>
      </c>
      <c r="G9" s="19">
        <v>3</v>
      </c>
      <c r="H9" s="19">
        <v>4</v>
      </c>
      <c r="I9" s="19">
        <v>5</v>
      </c>
      <c r="J9" s="19">
        <v>6</v>
      </c>
      <c r="K9" s="19">
        <v>7</v>
      </c>
      <c r="L9" s="19">
        <v>8</v>
      </c>
      <c r="M9" s="19">
        <v>9</v>
      </c>
      <c r="N9" s="19">
        <v>10</v>
      </c>
      <c r="O9" s="19">
        <v>11</v>
      </c>
      <c r="P9" s="94"/>
    </row>
    <row r="10" spans="1:18" ht="15.75" customHeight="1" x14ac:dyDescent="0.2">
      <c r="B10" s="95"/>
      <c r="C10" s="96" t="s">
        <v>550</v>
      </c>
      <c r="D10" s="97"/>
      <c r="E10" s="21">
        <f>SUM(E11:E27)</f>
        <v>436</v>
      </c>
      <c r="F10" s="21">
        <f t="shared" ref="F10:N10" si="0">SUM(F11:F27)</f>
        <v>142000000</v>
      </c>
      <c r="G10" s="21">
        <f t="shared" si="0"/>
        <v>140692800</v>
      </c>
      <c r="H10" s="21">
        <f t="shared" si="0"/>
        <v>12376000</v>
      </c>
      <c r="I10" s="21">
        <f t="shared" si="0"/>
        <v>12208000</v>
      </c>
      <c r="J10" s="21">
        <f t="shared" si="0"/>
        <v>152900800</v>
      </c>
      <c r="K10" s="21">
        <f t="shared" si="0"/>
        <v>3368000</v>
      </c>
      <c r="L10" s="21">
        <f t="shared" si="0"/>
        <v>631500</v>
      </c>
      <c r="M10" s="21">
        <f t="shared" si="0"/>
        <v>421000</v>
      </c>
      <c r="N10" s="21">
        <f t="shared" si="0"/>
        <v>148480300</v>
      </c>
      <c r="O10" s="17"/>
      <c r="R10" s="1">
        <v>1</v>
      </c>
    </row>
    <row r="11" spans="1:18" ht="15.75" customHeight="1" x14ac:dyDescent="0.2">
      <c r="A11" s="1" t="s">
        <v>31</v>
      </c>
      <c r="B11" s="17">
        <v>1</v>
      </c>
      <c r="C11" s="98" t="s">
        <v>477</v>
      </c>
      <c r="D11" s="98" t="s">
        <v>532</v>
      </c>
      <c r="E11" s="5">
        <v>24</v>
      </c>
      <c r="F11" s="98">
        <v>10000000</v>
      </c>
      <c r="G11" s="20">
        <v>9230000</v>
      </c>
      <c r="H11" s="98">
        <v>728000</v>
      </c>
      <c r="I11" s="98">
        <v>672000</v>
      </c>
      <c r="J11" s="4">
        <v>9902000</v>
      </c>
      <c r="K11" s="98">
        <v>400000</v>
      </c>
      <c r="L11" s="98">
        <v>75000</v>
      </c>
      <c r="M11" s="98">
        <v>50000</v>
      </c>
      <c r="N11" s="4">
        <v>9377000</v>
      </c>
      <c r="O11" s="4"/>
      <c r="P11" s="1" t="str">
        <f>IF(C11="",1,"")</f>
        <v/>
      </c>
    </row>
    <row r="12" spans="1:18" ht="15.75" customHeight="1" x14ac:dyDescent="0.2">
      <c r="A12" s="1" t="s">
        <v>32</v>
      </c>
      <c r="B12" s="17">
        <v>2</v>
      </c>
      <c r="C12" s="98" t="s">
        <v>478</v>
      </c>
      <c r="D12" s="98" t="s">
        <v>533</v>
      </c>
      <c r="E12" s="5">
        <v>27</v>
      </c>
      <c r="F12" s="98">
        <v>9000000</v>
      </c>
      <c r="G12" s="20">
        <v>9345800</v>
      </c>
      <c r="H12" s="98">
        <v>728000</v>
      </c>
      <c r="I12" s="98">
        <v>756000</v>
      </c>
      <c r="J12" s="4">
        <v>10101800</v>
      </c>
      <c r="K12" s="98">
        <v>400000</v>
      </c>
      <c r="L12" s="98">
        <v>75000</v>
      </c>
      <c r="M12" s="98">
        <v>50000</v>
      </c>
      <c r="N12" s="4">
        <v>9576800</v>
      </c>
      <c r="O12" s="4"/>
      <c r="P12" s="1" t="str">
        <f t="shared" ref="P12:P36" si="1">IF(C12="",1,"")</f>
        <v/>
      </c>
    </row>
    <row r="13" spans="1:18" ht="15.75" customHeight="1" x14ac:dyDescent="0.2">
      <c r="A13" s="1" t="s">
        <v>33</v>
      </c>
      <c r="B13" s="17">
        <v>3</v>
      </c>
      <c r="C13" s="98" t="s">
        <v>551</v>
      </c>
      <c r="D13" s="98" t="s">
        <v>534</v>
      </c>
      <c r="E13" s="5">
        <v>27</v>
      </c>
      <c r="F13" s="98">
        <v>8500000</v>
      </c>
      <c r="G13" s="20">
        <v>8827000</v>
      </c>
      <c r="H13" s="98">
        <v>728000</v>
      </c>
      <c r="I13" s="98">
        <v>756000</v>
      </c>
      <c r="J13" s="4">
        <v>9583000</v>
      </c>
      <c r="K13" s="98">
        <v>321000</v>
      </c>
      <c r="L13" s="98">
        <v>60187.5</v>
      </c>
      <c r="M13" s="98">
        <v>40125</v>
      </c>
      <c r="N13" s="4">
        <v>9161687.5</v>
      </c>
      <c r="O13" s="4"/>
      <c r="P13" s="1" t="str">
        <f t="shared" si="1"/>
        <v/>
      </c>
    </row>
    <row r="14" spans="1:18" ht="15.75" customHeight="1" x14ac:dyDescent="0.2">
      <c r="A14" s="1" t="s">
        <v>34</v>
      </c>
      <c r="B14" s="17">
        <v>4</v>
      </c>
      <c r="C14" s="98" t="s">
        <v>479</v>
      </c>
      <c r="D14" s="98" t="s">
        <v>534</v>
      </c>
      <c r="E14" s="5">
        <v>27</v>
      </c>
      <c r="F14" s="98">
        <v>8500000</v>
      </c>
      <c r="G14" s="20">
        <v>8827000</v>
      </c>
      <c r="H14" s="98">
        <v>728000</v>
      </c>
      <c r="I14" s="98">
        <v>756000</v>
      </c>
      <c r="J14" s="4">
        <v>9583000</v>
      </c>
      <c r="K14" s="98">
        <v>321000</v>
      </c>
      <c r="L14" s="98">
        <v>60187.5</v>
      </c>
      <c r="M14" s="98">
        <v>40125</v>
      </c>
      <c r="N14" s="4">
        <v>9161687.5</v>
      </c>
      <c r="O14" s="4"/>
      <c r="P14" s="1" t="str">
        <f t="shared" si="1"/>
        <v/>
      </c>
    </row>
    <row r="15" spans="1:18" ht="15.75" customHeight="1" x14ac:dyDescent="0.2">
      <c r="A15" s="1" t="s">
        <v>35</v>
      </c>
      <c r="B15" s="17">
        <v>5</v>
      </c>
      <c r="C15" s="98" t="s">
        <v>480</v>
      </c>
      <c r="D15" s="98" t="s">
        <v>534</v>
      </c>
      <c r="E15" s="5">
        <v>27</v>
      </c>
      <c r="F15" s="98">
        <v>8500000</v>
      </c>
      <c r="G15" s="20">
        <v>8827000</v>
      </c>
      <c r="H15" s="98">
        <v>728000</v>
      </c>
      <c r="I15" s="98">
        <v>756000</v>
      </c>
      <c r="J15" s="4">
        <v>9583000</v>
      </c>
      <c r="K15" s="98">
        <v>321000</v>
      </c>
      <c r="L15" s="98">
        <v>60187.5</v>
      </c>
      <c r="M15" s="98">
        <v>40125</v>
      </c>
      <c r="N15" s="4">
        <v>9161687.5</v>
      </c>
      <c r="O15" s="4"/>
      <c r="P15" s="1" t="str">
        <f t="shared" si="1"/>
        <v/>
      </c>
    </row>
    <row r="16" spans="1:18" ht="15.75" customHeight="1" x14ac:dyDescent="0.2">
      <c r="A16" s="1" t="s">
        <v>36</v>
      </c>
      <c r="B16" s="17">
        <v>6</v>
      </c>
      <c r="C16" s="98" t="s">
        <v>484</v>
      </c>
      <c r="D16" s="98" t="s">
        <v>538</v>
      </c>
      <c r="E16" s="5">
        <v>27</v>
      </c>
      <c r="F16" s="98">
        <v>8500000</v>
      </c>
      <c r="G16" s="20">
        <v>8827000</v>
      </c>
      <c r="H16" s="98">
        <v>728000</v>
      </c>
      <c r="I16" s="98">
        <v>756000</v>
      </c>
      <c r="J16" s="4">
        <v>9583000</v>
      </c>
      <c r="K16" s="98">
        <v>0</v>
      </c>
      <c r="L16" s="98">
        <v>0</v>
      </c>
      <c r="M16" s="98">
        <v>0</v>
      </c>
      <c r="N16" s="4">
        <v>9583000</v>
      </c>
      <c r="O16" s="4"/>
      <c r="P16" s="1" t="str">
        <f t="shared" si="1"/>
        <v/>
      </c>
    </row>
    <row r="17" spans="1:18" ht="15.75" customHeight="1" x14ac:dyDescent="0.2">
      <c r="A17" s="1" t="s">
        <v>37</v>
      </c>
      <c r="B17" s="17">
        <v>7</v>
      </c>
      <c r="C17" s="98" t="s">
        <v>481</v>
      </c>
      <c r="D17" s="98" t="s">
        <v>535</v>
      </c>
      <c r="E17" s="5">
        <v>27</v>
      </c>
      <c r="F17" s="98">
        <v>9000000</v>
      </c>
      <c r="G17" s="20">
        <v>9346000</v>
      </c>
      <c r="H17" s="98">
        <v>728000</v>
      </c>
      <c r="I17" s="98">
        <v>756000</v>
      </c>
      <c r="J17" s="4">
        <v>10102000</v>
      </c>
      <c r="K17" s="98">
        <v>321000</v>
      </c>
      <c r="L17" s="98">
        <v>60187.5</v>
      </c>
      <c r="M17" s="98">
        <v>40125</v>
      </c>
      <c r="N17" s="4">
        <v>9680687.5</v>
      </c>
      <c r="O17" s="4"/>
      <c r="P17" s="1" t="str">
        <f t="shared" si="1"/>
        <v/>
      </c>
    </row>
    <row r="18" spans="1:18" ht="15.75" customHeight="1" x14ac:dyDescent="0.2">
      <c r="A18" s="1" t="s">
        <v>38</v>
      </c>
      <c r="B18" s="17">
        <v>8</v>
      </c>
      <c r="C18" s="98" t="s">
        <v>482</v>
      </c>
      <c r="D18" s="98" t="s">
        <v>536</v>
      </c>
      <c r="E18" s="5">
        <v>27</v>
      </c>
      <c r="F18" s="98">
        <v>8500000</v>
      </c>
      <c r="G18" s="20">
        <v>8827000</v>
      </c>
      <c r="H18" s="98">
        <v>728000</v>
      </c>
      <c r="I18" s="98">
        <v>756000</v>
      </c>
      <c r="J18" s="4">
        <v>9583000</v>
      </c>
      <c r="K18" s="98">
        <v>321000</v>
      </c>
      <c r="L18" s="98">
        <v>60187.5</v>
      </c>
      <c r="M18" s="98">
        <v>40125</v>
      </c>
      <c r="N18" s="4">
        <v>9161687.5</v>
      </c>
      <c r="O18" s="4"/>
      <c r="P18" s="1" t="str">
        <f t="shared" si="1"/>
        <v/>
      </c>
    </row>
    <row r="19" spans="1:18" ht="15.75" customHeight="1" x14ac:dyDescent="0.2">
      <c r="A19" s="1" t="s">
        <v>39</v>
      </c>
      <c r="B19" s="17">
        <v>9</v>
      </c>
      <c r="C19" s="98" t="s">
        <v>483</v>
      </c>
      <c r="D19" s="98" t="s">
        <v>536</v>
      </c>
      <c r="E19" s="5">
        <v>27</v>
      </c>
      <c r="F19" s="98">
        <v>8500000</v>
      </c>
      <c r="G19" s="20">
        <v>8827000</v>
      </c>
      <c r="H19" s="98">
        <v>728000</v>
      </c>
      <c r="I19" s="98">
        <v>756000</v>
      </c>
      <c r="J19" s="4">
        <v>9583000</v>
      </c>
      <c r="K19" s="98">
        <v>321000</v>
      </c>
      <c r="L19" s="98">
        <v>60187.5</v>
      </c>
      <c r="M19" s="98">
        <v>40125</v>
      </c>
      <c r="N19" s="4">
        <v>9161687.5</v>
      </c>
      <c r="O19" s="4"/>
      <c r="P19" s="1" t="str">
        <f t="shared" si="1"/>
        <v/>
      </c>
    </row>
    <row r="20" spans="1:18" ht="15.75" customHeight="1" x14ac:dyDescent="0.2">
      <c r="A20" s="1" t="s">
        <v>40</v>
      </c>
      <c r="B20" s="17">
        <v>10</v>
      </c>
      <c r="C20" s="98" t="s">
        <v>501</v>
      </c>
      <c r="D20" s="98" t="s">
        <v>553</v>
      </c>
      <c r="E20" s="5">
        <v>27</v>
      </c>
      <c r="F20" s="98">
        <v>9000000</v>
      </c>
      <c r="G20" s="20">
        <v>9346000</v>
      </c>
      <c r="H20" s="98">
        <v>728000</v>
      </c>
      <c r="I20" s="98">
        <v>756000</v>
      </c>
      <c r="J20" s="4">
        <v>10102000</v>
      </c>
      <c r="K20" s="98">
        <v>321000</v>
      </c>
      <c r="L20" s="98">
        <v>60187.5</v>
      </c>
      <c r="M20" s="98">
        <v>40125</v>
      </c>
      <c r="N20" s="4">
        <v>9680687.5</v>
      </c>
      <c r="O20" s="4"/>
      <c r="P20" s="1" t="str">
        <f t="shared" si="1"/>
        <v/>
      </c>
    </row>
    <row r="21" spans="1:18" ht="15.75" customHeight="1" x14ac:dyDescent="0.2">
      <c r="A21" s="1" t="s">
        <v>41</v>
      </c>
      <c r="B21" s="17">
        <v>11</v>
      </c>
      <c r="C21" s="98" t="s">
        <v>502</v>
      </c>
      <c r="D21" s="98" t="s">
        <v>552</v>
      </c>
      <c r="E21" s="5">
        <v>23</v>
      </c>
      <c r="F21" s="98">
        <v>8500000</v>
      </c>
      <c r="G21" s="20">
        <v>7520000</v>
      </c>
      <c r="H21" s="98">
        <v>728000</v>
      </c>
      <c r="I21" s="98">
        <v>644000</v>
      </c>
      <c r="J21" s="4">
        <v>8164000</v>
      </c>
      <c r="K21" s="98">
        <v>0</v>
      </c>
      <c r="L21" s="98">
        <v>0</v>
      </c>
      <c r="M21" s="98">
        <v>0</v>
      </c>
      <c r="N21" s="4">
        <v>8164000</v>
      </c>
      <c r="O21" s="4"/>
      <c r="P21" s="1" t="str">
        <f t="shared" si="1"/>
        <v/>
      </c>
    </row>
    <row r="22" spans="1:18" ht="15.75" customHeight="1" x14ac:dyDescent="0.2">
      <c r="A22" s="1" t="s">
        <v>42</v>
      </c>
      <c r="B22" s="17">
        <v>12</v>
      </c>
      <c r="C22" s="98" t="s">
        <v>503</v>
      </c>
      <c r="D22" s="98" t="s">
        <v>552</v>
      </c>
      <c r="E22" s="5">
        <v>27</v>
      </c>
      <c r="F22" s="98">
        <v>8500000</v>
      </c>
      <c r="G22" s="20">
        <v>8827000</v>
      </c>
      <c r="H22" s="98">
        <v>728000</v>
      </c>
      <c r="I22" s="98">
        <v>756000</v>
      </c>
      <c r="J22" s="4">
        <v>9583000</v>
      </c>
      <c r="K22" s="98">
        <v>0</v>
      </c>
      <c r="L22" s="98">
        <v>0</v>
      </c>
      <c r="M22" s="98">
        <v>0</v>
      </c>
      <c r="N22" s="4">
        <v>9583000</v>
      </c>
      <c r="O22" s="4"/>
      <c r="P22" s="1" t="str">
        <f t="shared" si="1"/>
        <v/>
      </c>
    </row>
    <row r="23" spans="1:18" ht="15.75" customHeight="1" x14ac:dyDescent="0.2">
      <c r="A23" s="1" t="s">
        <v>43</v>
      </c>
      <c r="B23" s="17">
        <v>13</v>
      </c>
      <c r="C23" s="98" t="s">
        <v>555</v>
      </c>
      <c r="D23" s="98" t="s">
        <v>537</v>
      </c>
      <c r="E23" s="5">
        <v>23</v>
      </c>
      <c r="F23" s="98">
        <v>8500000</v>
      </c>
      <c r="G23" s="20">
        <v>7520000</v>
      </c>
      <c r="H23" s="98">
        <v>728000</v>
      </c>
      <c r="I23" s="98">
        <v>644000</v>
      </c>
      <c r="J23" s="4">
        <v>8164000</v>
      </c>
      <c r="K23" s="98">
        <v>0</v>
      </c>
      <c r="L23" s="98">
        <v>0</v>
      </c>
      <c r="M23" s="98">
        <v>0</v>
      </c>
      <c r="N23" s="4">
        <v>8164000</v>
      </c>
      <c r="O23" s="4"/>
      <c r="P23" s="1" t="str">
        <f t="shared" si="1"/>
        <v/>
      </c>
    </row>
    <row r="24" spans="1:18" ht="15.75" customHeight="1" x14ac:dyDescent="0.2">
      <c r="A24" s="1" t="s">
        <v>44</v>
      </c>
      <c r="B24" s="17">
        <v>14</v>
      </c>
      <c r="C24" s="98" t="s">
        <v>487</v>
      </c>
      <c r="D24" s="98" t="s">
        <v>541</v>
      </c>
      <c r="E24" s="5">
        <v>27</v>
      </c>
      <c r="F24" s="98">
        <v>9000000</v>
      </c>
      <c r="G24" s="20">
        <v>9346000</v>
      </c>
      <c r="H24" s="98">
        <v>728000</v>
      </c>
      <c r="I24" s="98">
        <v>756000</v>
      </c>
      <c r="J24" s="4">
        <v>10102000</v>
      </c>
      <c r="K24" s="98">
        <v>321000</v>
      </c>
      <c r="L24" s="98">
        <v>60187.5</v>
      </c>
      <c r="M24" s="98">
        <v>40125</v>
      </c>
      <c r="N24" s="4">
        <v>9680687.5</v>
      </c>
      <c r="O24" s="4"/>
      <c r="P24" s="1" t="str">
        <f t="shared" si="1"/>
        <v/>
      </c>
    </row>
    <row r="25" spans="1:18" ht="15.75" customHeight="1" x14ac:dyDescent="0.2">
      <c r="A25" s="1" t="s">
        <v>63</v>
      </c>
      <c r="B25" s="17">
        <v>15</v>
      </c>
      <c r="C25" s="98" t="s">
        <v>564</v>
      </c>
      <c r="D25" s="98" t="s">
        <v>539</v>
      </c>
      <c r="E25" s="5">
        <v>23</v>
      </c>
      <c r="F25" s="98">
        <v>6500000</v>
      </c>
      <c r="G25" s="20">
        <v>5750000</v>
      </c>
      <c r="H25" s="98">
        <v>728000</v>
      </c>
      <c r="I25" s="98">
        <v>644000</v>
      </c>
      <c r="J25" s="4">
        <v>6394000</v>
      </c>
      <c r="K25" s="98">
        <v>0</v>
      </c>
      <c r="L25" s="98">
        <v>0</v>
      </c>
      <c r="M25" s="98">
        <v>0</v>
      </c>
      <c r="N25" s="4">
        <v>6394000</v>
      </c>
      <c r="O25" s="4"/>
      <c r="P25" s="1" t="str">
        <f t="shared" si="1"/>
        <v/>
      </c>
    </row>
    <row r="26" spans="1:18" ht="15.75" customHeight="1" x14ac:dyDescent="0.2">
      <c r="A26" s="1" t="s">
        <v>65</v>
      </c>
      <c r="B26" s="17">
        <v>16</v>
      </c>
      <c r="C26" s="98" t="s">
        <v>485</v>
      </c>
      <c r="D26" s="98" t="s">
        <v>554</v>
      </c>
      <c r="E26" s="5">
        <v>23</v>
      </c>
      <c r="F26" s="98">
        <v>6500000</v>
      </c>
      <c r="G26" s="20">
        <v>5750000</v>
      </c>
      <c r="H26" s="98">
        <v>728000</v>
      </c>
      <c r="I26" s="98">
        <v>644000</v>
      </c>
      <c r="J26" s="4">
        <v>6394000</v>
      </c>
      <c r="K26" s="98">
        <v>0</v>
      </c>
      <c r="L26" s="98">
        <v>0</v>
      </c>
      <c r="M26" s="98">
        <v>0</v>
      </c>
      <c r="N26" s="4">
        <v>6394000</v>
      </c>
      <c r="O26" s="4"/>
      <c r="P26" s="1" t="str">
        <f t="shared" si="1"/>
        <v/>
      </c>
    </row>
    <row r="27" spans="1:18" ht="15.75" customHeight="1" x14ac:dyDescent="0.2">
      <c r="A27" s="1" t="s">
        <v>66</v>
      </c>
      <c r="B27" s="17">
        <v>17</v>
      </c>
      <c r="C27" s="98" t="s">
        <v>486</v>
      </c>
      <c r="D27" s="98" t="s">
        <v>540</v>
      </c>
      <c r="E27" s="5">
        <v>23</v>
      </c>
      <c r="F27" s="98">
        <v>6500000</v>
      </c>
      <c r="G27" s="20">
        <v>5750000</v>
      </c>
      <c r="H27" s="98">
        <v>728000</v>
      </c>
      <c r="I27" s="98">
        <v>644000</v>
      </c>
      <c r="J27" s="4">
        <v>6394000</v>
      </c>
      <c r="K27" s="98">
        <v>0</v>
      </c>
      <c r="L27" s="98">
        <v>0</v>
      </c>
      <c r="M27" s="98">
        <v>0</v>
      </c>
      <c r="N27" s="4">
        <v>6394000</v>
      </c>
      <c r="O27" s="4"/>
      <c r="P27" s="1" t="str">
        <f t="shared" si="1"/>
        <v/>
      </c>
    </row>
    <row r="28" spans="1:18" ht="15.75" customHeight="1" x14ac:dyDescent="0.2">
      <c r="B28" s="95"/>
      <c r="C28" s="97" t="s">
        <v>439</v>
      </c>
      <c r="D28" s="98"/>
      <c r="E28" s="21">
        <f>SUM(E29:E49)</f>
        <v>525</v>
      </c>
      <c r="F28" s="21">
        <f t="shared" ref="F28:N28" si="2">SUM(F29:F49)</f>
        <v>182000000</v>
      </c>
      <c r="G28" s="21">
        <f t="shared" si="2"/>
        <v>174930000</v>
      </c>
      <c r="H28" s="21">
        <f t="shared" si="2"/>
        <v>15288000</v>
      </c>
      <c r="I28" s="21">
        <f t="shared" si="2"/>
        <v>14700000</v>
      </c>
      <c r="J28" s="21">
        <f t="shared" si="2"/>
        <v>189630000</v>
      </c>
      <c r="K28" s="21">
        <f t="shared" si="2"/>
        <v>1605000</v>
      </c>
      <c r="L28" s="21">
        <f t="shared" si="2"/>
        <v>300937.5</v>
      </c>
      <c r="M28" s="21">
        <f t="shared" si="2"/>
        <v>200625</v>
      </c>
      <c r="N28" s="21">
        <f t="shared" si="2"/>
        <v>187523437.5</v>
      </c>
      <c r="O28" s="4"/>
      <c r="P28" s="1" t="str">
        <f t="shared" si="1"/>
        <v/>
      </c>
      <c r="R28" s="1">
        <v>1</v>
      </c>
    </row>
    <row r="29" spans="1:18" ht="15.75" customHeight="1" x14ac:dyDescent="0.2">
      <c r="A29" s="1" t="s">
        <v>45</v>
      </c>
      <c r="B29" s="17">
        <v>1</v>
      </c>
      <c r="C29" s="98" t="s">
        <v>496</v>
      </c>
      <c r="D29" s="98" t="s">
        <v>542</v>
      </c>
      <c r="E29" s="5">
        <v>27</v>
      </c>
      <c r="F29" s="98">
        <v>9000000</v>
      </c>
      <c r="G29" s="20">
        <v>9346000</v>
      </c>
      <c r="H29" s="98">
        <v>728000</v>
      </c>
      <c r="I29" s="98">
        <v>756000</v>
      </c>
      <c r="J29" s="4">
        <v>10102000</v>
      </c>
      <c r="K29" s="98">
        <v>321000</v>
      </c>
      <c r="L29" s="98">
        <v>60187.5</v>
      </c>
      <c r="M29" s="98">
        <v>40125</v>
      </c>
      <c r="N29" s="4">
        <v>9680687.5</v>
      </c>
      <c r="O29" s="4"/>
      <c r="P29" s="1" t="str">
        <f t="shared" si="1"/>
        <v/>
      </c>
    </row>
    <row r="30" spans="1:18" ht="15.75" customHeight="1" x14ac:dyDescent="0.2">
      <c r="A30" s="1" t="s">
        <v>46</v>
      </c>
      <c r="B30" s="17">
        <v>2</v>
      </c>
      <c r="C30" s="98" t="s">
        <v>497</v>
      </c>
      <c r="D30" s="98" t="s">
        <v>543</v>
      </c>
      <c r="E30" s="5">
        <v>27</v>
      </c>
      <c r="F30" s="98">
        <v>8500000</v>
      </c>
      <c r="G30" s="20">
        <v>8827000</v>
      </c>
      <c r="H30" s="98">
        <v>728000</v>
      </c>
      <c r="I30" s="98">
        <v>756000</v>
      </c>
      <c r="J30" s="4">
        <v>9583000</v>
      </c>
      <c r="K30" s="98">
        <v>321000</v>
      </c>
      <c r="L30" s="98">
        <v>60187.5</v>
      </c>
      <c r="M30" s="98">
        <v>40125</v>
      </c>
      <c r="N30" s="4">
        <v>9161687.5</v>
      </c>
      <c r="O30" s="4"/>
      <c r="P30" s="1" t="str">
        <f t="shared" si="1"/>
        <v/>
      </c>
    </row>
    <row r="31" spans="1:18" ht="15.75" customHeight="1" x14ac:dyDescent="0.2">
      <c r="A31" s="1" t="s">
        <v>47</v>
      </c>
      <c r="B31" s="17">
        <v>3</v>
      </c>
      <c r="C31" s="98" t="s">
        <v>498</v>
      </c>
      <c r="D31" s="98" t="s">
        <v>543</v>
      </c>
      <c r="E31" s="5">
        <v>27</v>
      </c>
      <c r="F31" s="98">
        <v>8500000</v>
      </c>
      <c r="G31" s="20">
        <v>8827000</v>
      </c>
      <c r="H31" s="98">
        <v>728000</v>
      </c>
      <c r="I31" s="98">
        <v>756000</v>
      </c>
      <c r="J31" s="4">
        <v>9583000</v>
      </c>
      <c r="K31" s="98">
        <v>321000</v>
      </c>
      <c r="L31" s="98">
        <v>60187.5</v>
      </c>
      <c r="M31" s="98">
        <v>40125</v>
      </c>
      <c r="N31" s="4">
        <v>9161687.5</v>
      </c>
      <c r="O31" s="4"/>
      <c r="P31" s="1" t="str">
        <f t="shared" si="1"/>
        <v/>
      </c>
    </row>
    <row r="32" spans="1:18" ht="15.75" customHeight="1" x14ac:dyDescent="0.2">
      <c r="A32" s="1" t="s">
        <v>48</v>
      </c>
      <c r="B32" s="17">
        <v>4</v>
      </c>
      <c r="C32" s="98" t="s">
        <v>499</v>
      </c>
      <c r="D32" s="98" t="s">
        <v>544</v>
      </c>
      <c r="E32" s="5">
        <v>27</v>
      </c>
      <c r="F32" s="98">
        <v>8500000</v>
      </c>
      <c r="G32" s="20">
        <v>8827000</v>
      </c>
      <c r="H32" s="98">
        <v>728000</v>
      </c>
      <c r="I32" s="98">
        <v>756000</v>
      </c>
      <c r="J32" s="4">
        <v>9583000</v>
      </c>
      <c r="K32" s="98">
        <v>321000</v>
      </c>
      <c r="L32" s="98">
        <v>60187.5</v>
      </c>
      <c r="M32" s="98">
        <v>40125</v>
      </c>
      <c r="N32" s="4">
        <v>9161687.5</v>
      </c>
      <c r="O32" s="4"/>
      <c r="P32" s="1" t="str">
        <f t="shared" si="1"/>
        <v/>
      </c>
    </row>
    <row r="33" spans="1:16" ht="15.75" customHeight="1" x14ac:dyDescent="0.2">
      <c r="A33" s="1" t="s">
        <v>49</v>
      </c>
      <c r="B33" s="17">
        <v>5</v>
      </c>
      <c r="C33" s="98" t="s">
        <v>500</v>
      </c>
      <c r="D33" s="98" t="s">
        <v>544</v>
      </c>
      <c r="E33" s="5">
        <v>23</v>
      </c>
      <c r="F33" s="98">
        <v>8500000</v>
      </c>
      <c r="G33" s="20">
        <v>7520000</v>
      </c>
      <c r="H33" s="98">
        <v>728000</v>
      </c>
      <c r="I33" s="98">
        <v>644000</v>
      </c>
      <c r="J33" s="4">
        <v>8164000</v>
      </c>
      <c r="K33" s="98">
        <v>0</v>
      </c>
      <c r="L33" s="98">
        <v>0</v>
      </c>
      <c r="M33" s="98">
        <v>0</v>
      </c>
      <c r="N33" s="4">
        <v>8164000</v>
      </c>
      <c r="O33" s="4"/>
      <c r="P33" s="1" t="str">
        <f t="shared" si="1"/>
        <v/>
      </c>
    </row>
    <row r="34" spans="1:16" ht="15.75" customHeight="1" x14ac:dyDescent="0.2">
      <c r="A34" s="1" t="s">
        <v>50</v>
      </c>
      <c r="B34" s="17">
        <v>6</v>
      </c>
      <c r="C34" s="98" t="s">
        <v>489</v>
      </c>
      <c r="D34" s="98" t="s">
        <v>541</v>
      </c>
      <c r="E34" s="5">
        <v>23</v>
      </c>
      <c r="F34" s="98">
        <v>9000000</v>
      </c>
      <c r="G34" s="20">
        <v>7962000</v>
      </c>
      <c r="H34" s="98">
        <v>728000</v>
      </c>
      <c r="I34" s="98">
        <v>644000</v>
      </c>
      <c r="J34" s="4">
        <v>8606000</v>
      </c>
      <c r="K34" s="98">
        <v>0</v>
      </c>
      <c r="L34" s="98">
        <v>0</v>
      </c>
      <c r="M34" s="98">
        <v>0</v>
      </c>
      <c r="N34" s="4">
        <v>8606000</v>
      </c>
      <c r="O34" s="4"/>
      <c r="P34" s="1" t="str">
        <f t="shared" si="1"/>
        <v/>
      </c>
    </row>
    <row r="35" spans="1:16" ht="15.75" customHeight="1" x14ac:dyDescent="0.2">
      <c r="A35" s="1" t="s">
        <v>51</v>
      </c>
      <c r="B35" s="17">
        <v>7</v>
      </c>
      <c r="C35" s="98" t="s">
        <v>490</v>
      </c>
      <c r="D35" s="98" t="s">
        <v>541</v>
      </c>
      <c r="E35" s="5">
        <v>23</v>
      </c>
      <c r="F35" s="98">
        <v>9000000</v>
      </c>
      <c r="G35" s="20">
        <v>7962000</v>
      </c>
      <c r="H35" s="98">
        <v>728000</v>
      </c>
      <c r="I35" s="98">
        <v>644000</v>
      </c>
      <c r="J35" s="4">
        <v>8606000</v>
      </c>
      <c r="K35" s="98">
        <v>0</v>
      </c>
      <c r="L35" s="98">
        <v>0</v>
      </c>
      <c r="M35" s="98">
        <v>0</v>
      </c>
      <c r="N35" s="4">
        <v>8606000</v>
      </c>
      <c r="O35" s="4"/>
      <c r="P35" s="1" t="str">
        <f t="shared" si="1"/>
        <v/>
      </c>
    </row>
    <row r="36" spans="1:16" ht="15.75" customHeight="1" x14ac:dyDescent="0.2">
      <c r="A36" s="1" t="s">
        <v>52</v>
      </c>
      <c r="B36" s="17">
        <v>8</v>
      </c>
      <c r="C36" s="98" t="s">
        <v>491</v>
      </c>
      <c r="D36" s="98" t="s">
        <v>541</v>
      </c>
      <c r="E36" s="5">
        <v>23</v>
      </c>
      <c r="F36" s="98">
        <v>9000000</v>
      </c>
      <c r="G36" s="20">
        <v>7962000</v>
      </c>
      <c r="H36" s="98">
        <v>728000</v>
      </c>
      <c r="I36" s="98">
        <v>644000</v>
      </c>
      <c r="J36" s="4">
        <v>8606000</v>
      </c>
      <c r="K36" s="98">
        <v>0</v>
      </c>
      <c r="L36" s="98">
        <v>0</v>
      </c>
      <c r="M36" s="98">
        <v>0</v>
      </c>
      <c r="N36" s="4">
        <v>8606000</v>
      </c>
      <c r="O36" s="4"/>
      <c r="P36" s="1" t="str">
        <f t="shared" si="1"/>
        <v/>
      </c>
    </row>
    <row r="37" spans="1:16" ht="15.75" customHeight="1" x14ac:dyDescent="0.2">
      <c r="A37" s="1" t="s">
        <v>53</v>
      </c>
      <c r="B37" s="17">
        <v>9</v>
      </c>
      <c r="C37" s="98" t="s">
        <v>492</v>
      </c>
      <c r="D37" s="98" t="s">
        <v>541</v>
      </c>
      <c r="E37" s="5">
        <v>25</v>
      </c>
      <c r="F37" s="98">
        <v>9000000</v>
      </c>
      <c r="G37" s="20">
        <v>8654000</v>
      </c>
      <c r="H37" s="98">
        <v>728000</v>
      </c>
      <c r="I37" s="98">
        <v>700000</v>
      </c>
      <c r="J37" s="4">
        <v>9354000</v>
      </c>
      <c r="K37" s="98">
        <v>0</v>
      </c>
      <c r="L37" s="98">
        <v>0</v>
      </c>
      <c r="M37" s="98">
        <v>0</v>
      </c>
      <c r="N37" s="4">
        <v>9354000</v>
      </c>
      <c r="O37" s="4"/>
      <c r="P37" s="1" t="str">
        <f t="shared" ref="P37:P49" si="3">IF(C37="",1,"")</f>
        <v/>
      </c>
    </row>
    <row r="38" spans="1:16" ht="15.75" customHeight="1" x14ac:dyDescent="0.2">
      <c r="A38" s="1" t="s">
        <v>54</v>
      </c>
      <c r="B38" s="17">
        <v>10</v>
      </c>
      <c r="C38" s="98" t="s">
        <v>493</v>
      </c>
      <c r="D38" s="98" t="s">
        <v>541</v>
      </c>
      <c r="E38" s="5">
        <v>25</v>
      </c>
      <c r="F38" s="98">
        <v>9000000</v>
      </c>
      <c r="G38" s="20">
        <v>8654000</v>
      </c>
      <c r="H38" s="98">
        <v>728000</v>
      </c>
      <c r="I38" s="98">
        <v>700000</v>
      </c>
      <c r="J38" s="4">
        <v>9354000</v>
      </c>
      <c r="K38" s="98">
        <v>0</v>
      </c>
      <c r="L38" s="98">
        <v>0</v>
      </c>
      <c r="M38" s="98">
        <v>0</v>
      </c>
      <c r="N38" s="4">
        <v>9354000</v>
      </c>
      <c r="O38" s="4"/>
      <c r="P38" s="1" t="str">
        <f t="shared" si="3"/>
        <v/>
      </c>
    </row>
    <row r="39" spans="1:16" ht="15.75" customHeight="1" x14ac:dyDescent="0.2">
      <c r="A39" s="1" t="s">
        <v>55</v>
      </c>
      <c r="B39" s="17">
        <v>11</v>
      </c>
      <c r="C39" s="98" t="s">
        <v>494</v>
      </c>
      <c r="D39" s="98" t="s">
        <v>541</v>
      </c>
      <c r="E39" s="5">
        <v>25</v>
      </c>
      <c r="F39" s="98">
        <v>9000000</v>
      </c>
      <c r="G39" s="20">
        <v>8654000</v>
      </c>
      <c r="H39" s="98">
        <v>728000</v>
      </c>
      <c r="I39" s="98">
        <v>700000</v>
      </c>
      <c r="J39" s="4">
        <v>9354000</v>
      </c>
      <c r="K39" s="98">
        <v>0</v>
      </c>
      <c r="L39" s="98">
        <v>0</v>
      </c>
      <c r="M39" s="98">
        <v>0</v>
      </c>
      <c r="N39" s="4">
        <v>9354000</v>
      </c>
      <c r="O39" s="4"/>
      <c r="P39" s="1" t="str">
        <f t="shared" si="3"/>
        <v/>
      </c>
    </row>
    <row r="40" spans="1:16" ht="15.75" customHeight="1" x14ac:dyDescent="0.2">
      <c r="A40" s="1" t="s">
        <v>56</v>
      </c>
      <c r="B40" s="17">
        <v>12</v>
      </c>
      <c r="C40" s="98" t="s">
        <v>506</v>
      </c>
      <c r="D40" s="98" t="s">
        <v>545</v>
      </c>
      <c r="E40" s="5">
        <v>23</v>
      </c>
      <c r="F40" s="98">
        <v>8500000</v>
      </c>
      <c r="G40" s="20">
        <v>7520000</v>
      </c>
      <c r="H40" s="98">
        <v>728000</v>
      </c>
      <c r="I40" s="98">
        <v>644000</v>
      </c>
      <c r="J40" s="4">
        <v>8164000</v>
      </c>
      <c r="K40" s="98">
        <v>0</v>
      </c>
      <c r="L40" s="98">
        <v>0</v>
      </c>
      <c r="M40" s="98">
        <v>0</v>
      </c>
      <c r="N40" s="4">
        <v>8164000</v>
      </c>
      <c r="O40" s="4"/>
      <c r="P40" s="1" t="str">
        <f t="shared" si="3"/>
        <v/>
      </c>
    </row>
    <row r="41" spans="1:16" ht="15.75" customHeight="1" x14ac:dyDescent="0.2">
      <c r="A41" s="1" t="s">
        <v>57</v>
      </c>
      <c r="B41" s="17">
        <v>13</v>
      </c>
      <c r="C41" s="98" t="s">
        <v>508</v>
      </c>
      <c r="D41" s="98" t="s">
        <v>546</v>
      </c>
      <c r="E41" s="5">
        <v>27</v>
      </c>
      <c r="F41" s="98">
        <v>8500000</v>
      </c>
      <c r="G41" s="20">
        <v>8827000</v>
      </c>
      <c r="H41" s="98">
        <v>728000</v>
      </c>
      <c r="I41" s="98">
        <v>756000</v>
      </c>
      <c r="J41" s="4">
        <v>9583000</v>
      </c>
      <c r="K41" s="98">
        <v>321000</v>
      </c>
      <c r="L41" s="98">
        <v>60187.5</v>
      </c>
      <c r="M41" s="98">
        <v>40125</v>
      </c>
      <c r="N41" s="4">
        <v>9161687.5</v>
      </c>
      <c r="O41" s="4"/>
      <c r="P41" s="1" t="str">
        <f t="shared" si="3"/>
        <v/>
      </c>
    </row>
    <row r="42" spans="1:16" ht="15.75" customHeight="1" x14ac:dyDescent="0.2">
      <c r="A42" s="1" t="s">
        <v>58</v>
      </c>
      <c r="B42" s="17">
        <v>14</v>
      </c>
      <c r="C42" s="98" t="s">
        <v>530</v>
      </c>
      <c r="D42" s="98" t="s">
        <v>440</v>
      </c>
      <c r="E42" s="5">
        <v>23</v>
      </c>
      <c r="F42" s="98">
        <v>8500000</v>
      </c>
      <c r="G42" s="20">
        <v>7520000</v>
      </c>
      <c r="H42" s="98">
        <v>728000</v>
      </c>
      <c r="I42" s="98">
        <v>644000</v>
      </c>
      <c r="J42" s="4">
        <v>8164000</v>
      </c>
      <c r="K42" s="98">
        <v>0</v>
      </c>
      <c r="L42" s="98">
        <v>0</v>
      </c>
      <c r="M42" s="98">
        <v>0</v>
      </c>
      <c r="N42" s="4">
        <v>8164000</v>
      </c>
      <c r="O42" s="4"/>
      <c r="P42" s="1" t="str">
        <f t="shared" si="3"/>
        <v/>
      </c>
    </row>
    <row r="43" spans="1:16" ht="15.75" customHeight="1" x14ac:dyDescent="0.2">
      <c r="A43" s="1" t="s">
        <v>59</v>
      </c>
      <c r="B43" s="17">
        <v>15</v>
      </c>
      <c r="C43" s="98" t="s">
        <v>531</v>
      </c>
      <c r="D43" s="98" t="s">
        <v>440</v>
      </c>
      <c r="E43" s="5">
        <v>23</v>
      </c>
      <c r="F43" s="98">
        <v>8500000</v>
      </c>
      <c r="G43" s="20">
        <v>7520000</v>
      </c>
      <c r="H43" s="98">
        <v>728000</v>
      </c>
      <c r="I43" s="98">
        <v>644000</v>
      </c>
      <c r="J43" s="4">
        <v>8164000</v>
      </c>
      <c r="K43" s="98">
        <v>0</v>
      </c>
      <c r="L43" s="98">
        <v>0</v>
      </c>
      <c r="M43" s="98">
        <v>0</v>
      </c>
      <c r="N43" s="4">
        <v>8164000</v>
      </c>
      <c r="O43" s="4"/>
      <c r="P43" s="1" t="str">
        <f t="shared" si="3"/>
        <v/>
      </c>
    </row>
    <row r="44" spans="1:16" ht="15.75" customHeight="1" x14ac:dyDescent="0.2">
      <c r="A44" s="1" t="s">
        <v>60</v>
      </c>
      <c r="B44" s="17">
        <v>16</v>
      </c>
      <c r="C44" s="98" t="s">
        <v>527</v>
      </c>
      <c r="D44" s="98" t="s">
        <v>440</v>
      </c>
      <c r="E44" s="5">
        <v>23</v>
      </c>
      <c r="F44" s="98">
        <v>8500000</v>
      </c>
      <c r="G44" s="20">
        <v>7520000</v>
      </c>
      <c r="H44" s="98">
        <v>728000</v>
      </c>
      <c r="I44" s="98">
        <v>644000</v>
      </c>
      <c r="J44" s="4">
        <v>8164000</v>
      </c>
      <c r="K44" s="98">
        <v>0</v>
      </c>
      <c r="L44" s="98">
        <v>0</v>
      </c>
      <c r="M44" s="98">
        <v>0</v>
      </c>
      <c r="N44" s="4">
        <v>8164000</v>
      </c>
      <c r="O44" s="4"/>
      <c r="P44" s="1" t="str">
        <f t="shared" si="3"/>
        <v/>
      </c>
    </row>
    <row r="45" spans="1:16" ht="15.75" customHeight="1" x14ac:dyDescent="0.2">
      <c r="A45" s="1" t="s">
        <v>67</v>
      </c>
      <c r="B45" s="17">
        <v>17</v>
      </c>
      <c r="C45" s="98" t="s">
        <v>528</v>
      </c>
      <c r="D45" s="98" t="s">
        <v>440</v>
      </c>
      <c r="E45" s="5">
        <v>23</v>
      </c>
      <c r="F45" s="98">
        <v>8500000</v>
      </c>
      <c r="G45" s="20">
        <v>7520000</v>
      </c>
      <c r="H45" s="98">
        <v>728000</v>
      </c>
      <c r="I45" s="98">
        <v>644000</v>
      </c>
      <c r="J45" s="4">
        <v>8164000</v>
      </c>
      <c r="K45" s="98">
        <v>0</v>
      </c>
      <c r="L45" s="98">
        <v>0</v>
      </c>
      <c r="M45" s="98">
        <v>0</v>
      </c>
      <c r="N45" s="4">
        <v>8164000</v>
      </c>
      <c r="O45" s="4"/>
      <c r="P45" s="1" t="str">
        <f t="shared" si="3"/>
        <v/>
      </c>
    </row>
    <row r="46" spans="1:16" ht="15.75" customHeight="1" x14ac:dyDescent="0.2">
      <c r="A46" s="1" t="s">
        <v>68</v>
      </c>
      <c r="B46" s="17">
        <v>18</v>
      </c>
      <c r="C46" s="98" t="s">
        <v>515</v>
      </c>
      <c r="D46" s="98" t="s">
        <v>440</v>
      </c>
      <c r="E46" s="5">
        <v>27</v>
      </c>
      <c r="F46" s="98">
        <v>8500000</v>
      </c>
      <c r="G46" s="20">
        <v>8827000</v>
      </c>
      <c r="H46" s="98">
        <v>728000</v>
      </c>
      <c r="I46" s="98">
        <v>756000</v>
      </c>
      <c r="J46" s="4">
        <v>9583000</v>
      </c>
      <c r="K46" s="98">
        <v>0</v>
      </c>
      <c r="L46" s="98">
        <v>0</v>
      </c>
      <c r="M46" s="98">
        <v>0</v>
      </c>
      <c r="N46" s="4">
        <v>9583000</v>
      </c>
      <c r="O46" s="4"/>
      <c r="P46" s="1" t="str">
        <f t="shared" si="3"/>
        <v/>
      </c>
    </row>
    <row r="47" spans="1:16" ht="15.75" customHeight="1" x14ac:dyDescent="0.2">
      <c r="A47" s="1" t="s">
        <v>69</v>
      </c>
      <c r="B47" s="17">
        <v>19</v>
      </c>
      <c r="C47" s="98" t="s">
        <v>516</v>
      </c>
      <c r="D47" s="98" t="s">
        <v>440</v>
      </c>
      <c r="E47" s="5">
        <v>27</v>
      </c>
      <c r="F47" s="98">
        <v>8500000</v>
      </c>
      <c r="G47" s="20">
        <v>8827000</v>
      </c>
      <c r="H47" s="98">
        <v>728000</v>
      </c>
      <c r="I47" s="98">
        <v>756000</v>
      </c>
      <c r="J47" s="4">
        <v>9583000</v>
      </c>
      <c r="K47" s="98">
        <v>0</v>
      </c>
      <c r="L47" s="98">
        <v>0</v>
      </c>
      <c r="M47" s="98">
        <v>0</v>
      </c>
      <c r="N47" s="4">
        <v>9583000</v>
      </c>
      <c r="O47" s="4"/>
      <c r="P47" s="1" t="str">
        <f t="shared" si="3"/>
        <v/>
      </c>
    </row>
    <row r="48" spans="1:16" ht="15.75" customHeight="1" x14ac:dyDescent="0.2">
      <c r="A48" s="1" t="s">
        <v>70</v>
      </c>
      <c r="B48" s="17">
        <v>20</v>
      </c>
      <c r="C48" s="98" t="s">
        <v>517</v>
      </c>
      <c r="D48" s="98" t="s">
        <v>440</v>
      </c>
      <c r="E48" s="5">
        <v>27</v>
      </c>
      <c r="F48" s="98">
        <v>8500000</v>
      </c>
      <c r="G48" s="20">
        <v>8827000</v>
      </c>
      <c r="H48" s="98">
        <v>728000</v>
      </c>
      <c r="I48" s="98">
        <v>756000</v>
      </c>
      <c r="J48" s="4">
        <v>9583000</v>
      </c>
      <c r="K48" s="98">
        <v>0</v>
      </c>
      <c r="L48" s="98">
        <v>0</v>
      </c>
      <c r="M48" s="98">
        <v>0</v>
      </c>
      <c r="N48" s="4">
        <v>9583000</v>
      </c>
      <c r="O48" s="4"/>
      <c r="P48" s="1" t="str">
        <f t="shared" si="3"/>
        <v/>
      </c>
    </row>
    <row r="49" spans="1:18" ht="15.75" customHeight="1" x14ac:dyDescent="0.2">
      <c r="A49" s="1" t="s">
        <v>71</v>
      </c>
      <c r="B49" s="17">
        <v>21</v>
      </c>
      <c r="C49" s="98" t="s">
        <v>518</v>
      </c>
      <c r="D49" s="98" t="s">
        <v>440</v>
      </c>
      <c r="E49" s="5">
        <v>27</v>
      </c>
      <c r="F49" s="98">
        <v>8500000</v>
      </c>
      <c r="G49" s="20">
        <v>8827000</v>
      </c>
      <c r="H49" s="98">
        <v>728000</v>
      </c>
      <c r="I49" s="98">
        <v>756000</v>
      </c>
      <c r="J49" s="4">
        <v>9583000</v>
      </c>
      <c r="K49" s="98">
        <v>0</v>
      </c>
      <c r="L49" s="98">
        <v>0</v>
      </c>
      <c r="M49" s="98">
        <v>0</v>
      </c>
      <c r="N49" s="4">
        <v>9583000</v>
      </c>
      <c r="O49" s="4"/>
      <c r="P49" s="1" t="str">
        <f t="shared" si="3"/>
        <v/>
      </c>
    </row>
    <row r="50" spans="1:18" ht="15.75" customHeight="1" x14ac:dyDescent="0.2">
      <c r="B50" s="99"/>
      <c r="C50" s="99" t="s">
        <v>4</v>
      </c>
      <c r="D50" s="100"/>
      <c r="E50" s="6">
        <f>SUM(E10+E28)</f>
        <v>961</v>
      </c>
      <c r="F50" s="6">
        <f t="shared" ref="F50:N50" si="4">SUM(F10+F28)</f>
        <v>324000000</v>
      </c>
      <c r="G50" s="6">
        <f t="shared" si="4"/>
        <v>315622800</v>
      </c>
      <c r="H50" s="6">
        <f t="shared" si="4"/>
        <v>27664000</v>
      </c>
      <c r="I50" s="6">
        <f t="shared" si="4"/>
        <v>26908000</v>
      </c>
      <c r="J50" s="6">
        <f t="shared" si="4"/>
        <v>342530800</v>
      </c>
      <c r="K50" s="6">
        <f t="shared" si="4"/>
        <v>4973000</v>
      </c>
      <c r="L50" s="6">
        <f t="shared" si="4"/>
        <v>932437.5</v>
      </c>
      <c r="M50" s="6">
        <f t="shared" si="4"/>
        <v>621625</v>
      </c>
      <c r="N50" s="6">
        <f t="shared" si="4"/>
        <v>336003737.5</v>
      </c>
      <c r="O50" s="6"/>
      <c r="R50" s="1">
        <v>1</v>
      </c>
    </row>
    <row r="51" spans="1:18" ht="15.75" customHeight="1" x14ac:dyDescent="0.2">
      <c r="C51" s="101"/>
      <c r="F51" s="102"/>
      <c r="G51" s="102"/>
    </row>
    <row r="52" spans="1:18" ht="15.75" customHeight="1" x14ac:dyDescent="0.2">
      <c r="F52" s="104"/>
      <c r="G52" s="104"/>
      <c r="J52" s="105" t="s">
        <v>570</v>
      </c>
      <c r="K52" s="105"/>
      <c r="L52" s="105"/>
      <c r="M52" s="105"/>
      <c r="N52" s="106"/>
      <c r="O52" s="106"/>
    </row>
    <row r="53" spans="1:18" s="2" customFormat="1" ht="15.75" customHeight="1" x14ac:dyDescent="0.2">
      <c r="D53" s="217" t="s">
        <v>5</v>
      </c>
      <c r="E53" s="217"/>
      <c r="F53" s="83"/>
      <c r="G53" s="83"/>
      <c r="H53" s="84"/>
      <c r="I53" s="218" t="s">
        <v>173</v>
      </c>
      <c r="J53" s="218"/>
      <c r="K53" s="218"/>
      <c r="L53" s="218"/>
      <c r="O53" s="107"/>
    </row>
    <row r="54" spans="1:18" s="2" customFormat="1" ht="15.75" customHeight="1" x14ac:dyDescent="0.2">
      <c r="D54" s="107"/>
      <c r="E54" s="107"/>
      <c r="F54" s="83"/>
      <c r="G54" s="83"/>
      <c r="H54" s="84"/>
      <c r="I54" s="84"/>
      <c r="N54" s="107"/>
      <c r="O54" s="107"/>
    </row>
    <row r="57" spans="1:18" ht="15.75" customHeight="1" x14ac:dyDescent="0.2">
      <c r="D57" s="221" t="s">
        <v>480</v>
      </c>
      <c r="E57" s="221"/>
      <c r="I57" s="222" t="s">
        <v>477</v>
      </c>
      <c r="J57" s="222"/>
      <c r="K57" s="222"/>
      <c r="L57" s="222"/>
    </row>
    <row r="66" spans="1:18" ht="15.75" customHeight="1" x14ac:dyDescent="0.2">
      <c r="B66" s="2" t="s">
        <v>548</v>
      </c>
      <c r="C66" s="2"/>
      <c r="D66" s="2"/>
      <c r="E66" s="2"/>
      <c r="F66" s="83"/>
      <c r="G66" s="83"/>
      <c r="H66" s="84"/>
      <c r="I66" s="84"/>
      <c r="J66" s="2"/>
      <c r="K66" s="2"/>
      <c r="L66" s="2"/>
      <c r="M66" s="2"/>
      <c r="N66" s="2"/>
      <c r="O66" s="2"/>
    </row>
    <row r="67" spans="1:18" ht="15.75" customHeight="1" x14ac:dyDescent="0.2">
      <c r="B67" s="85" t="s">
        <v>549</v>
      </c>
      <c r="C67" s="2"/>
      <c r="D67" s="2"/>
      <c r="E67" s="2"/>
      <c r="F67" s="83"/>
      <c r="G67" s="83"/>
      <c r="H67" s="84"/>
      <c r="I67" s="84"/>
      <c r="J67" s="2"/>
      <c r="K67" s="2"/>
      <c r="L67" s="2"/>
      <c r="M67" s="2"/>
      <c r="N67" s="2"/>
      <c r="O67" s="2"/>
    </row>
    <row r="68" spans="1:18" ht="15.75" customHeight="1" x14ac:dyDescent="0.2">
      <c r="B68" s="85"/>
      <c r="C68" s="2"/>
      <c r="D68" s="2"/>
      <c r="E68" s="2"/>
      <c r="F68" s="83"/>
      <c r="G68" s="83"/>
      <c r="H68" s="84"/>
      <c r="I68" s="84"/>
      <c r="J68" s="2"/>
      <c r="K68" s="2"/>
      <c r="L68" s="2"/>
      <c r="M68" s="2"/>
      <c r="N68" s="2"/>
      <c r="O68" s="2"/>
    </row>
    <row r="69" spans="1:18" ht="17.25" customHeight="1" x14ac:dyDescent="0.2">
      <c r="B69" s="223" t="s">
        <v>251</v>
      </c>
      <c r="C69" s="223"/>
      <c r="D69" s="223"/>
      <c r="E69" s="223"/>
      <c r="F69" s="223"/>
      <c r="G69" s="223"/>
      <c r="H69" s="223"/>
      <c r="I69" s="223"/>
      <c r="J69" s="223"/>
      <c r="K69" s="223"/>
      <c r="L69" s="223"/>
      <c r="M69" s="223"/>
      <c r="N69" s="223"/>
      <c r="O69" s="223"/>
    </row>
    <row r="70" spans="1:18" ht="20.25" customHeight="1" x14ac:dyDescent="0.2">
      <c r="B70" s="86"/>
      <c r="C70" s="86"/>
      <c r="D70" s="86"/>
      <c r="E70" s="86"/>
      <c r="F70" s="1"/>
      <c r="G70" s="87" t="s">
        <v>8</v>
      </c>
      <c r="H70" s="88">
        <v>2</v>
      </c>
      <c r="I70" s="88" t="s">
        <v>583</v>
      </c>
      <c r="J70" s="89">
        <v>2017</v>
      </c>
      <c r="N70" s="90"/>
      <c r="O70" s="90"/>
    </row>
    <row r="71" spans="1:18" s="91" customFormat="1" ht="15.75" customHeight="1" x14ac:dyDescent="0.2">
      <c r="A71" s="1"/>
      <c r="B71" s="207" t="s">
        <v>14</v>
      </c>
      <c r="C71" s="207" t="s">
        <v>0</v>
      </c>
      <c r="D71" s="207" t="s">
        <v>64</v>
      </c>
      <c r="E71" s="207" t="s">
        <v>72</v>
      </c>
      <c r="F71" s="219" t="s">
        <v>582</v>
      </c>
      <c r="G71" s="220"/>
      <c r="H71" s="210" t="s">
        <v>76</v>
      </c>
      <c r="I71" s="210"/>
      <c r="J71" s="211" t="s">
        <v>4</v>
      </c>
      <c r="K71" s="214" t="s">
        <v>73</v>
      </c>
      <c r="L71" s="214" t="s">
        <v>74</v>
      </c>
      <c r="M71" s="214" t="s">
        <v>75</v>
      </c>
      <c r="N71" s="210" t="s">
        <v>6</v>
      </c>
      <c r="O71" s="210" t="s">
        <v>7</v>
      </c>
    </row>
    <row r="72" spans="1:18" s="91" customFormat="1" ht="15.75" customHeight="1" x14ac:dyDescent="0.2">
      <c r="A72" s="1"/>
      <c r="B72" s="208"/>
      <c r="C72" s="208"/>
      <c r="D72" s="208"/>
      <c r="E72" s="208"/>
      <c r="F72" s="215" t="s">
        <v>582</v>
      </c>
      <c r="G72" s="215" t="s">
        <v>171</v>
      </c>
      <c r="H72" s="215" t="s">
        <v>569</v>
      </c>
      <c r="I72" s="208" t="s">
        <v>171</v>
      </c>
      <c r="J72" s="212"/>
      <c r="K72" s="214"/>
      <c r="L72" s="214"/>
      <c r="M72" s="214"/>
      <c r="N72" s="210"/>
      <c r="O72" s="210"/>
    </row>
    <row r="73" spans="1:18" s="91" customFormat="1" ht="20.25" customHeight="1" x14ac:dyDescent="0.2">
      <c r="A73" s="1"/>
      <c r="B73" s="209"/>
      <c r="C73" s="209"/>
      <c r="D73" s="209"/>
      <c r="E73" s="209"/>
      <c r="F73" s="216"/>
      <c r="G73" s="216"/>
      <c r="H73" s="216"/>
      <c r="I73" s="209"/>
      <c r="J73" s="213"/>
      <c r="K73" s="92">
        <v>0.08</v>
      </c>
      <c r="L73" s="93">
        <v>1.4999999999999999E-2</v>
      </c>
      <c r="M73" s="92">
        <v>0.01</v>
      </c>
      <c r="N73" s="210"/>
      <c r="O73" s="210"/>
    </row>
    <row r="74" spans="1:18" ht="15.75" customHeight="1" x14ac:dyDescent="0.2">
      <c r="B74" s="17" t="s">
        <v>1</v>
      </c>
      <c r="C74" s="17" t="s">
        <v>2</v>
      </c>
      <c r="D74" s="17" t="s">
        <v>3</v>
      </c>
      <c r="E74" s="19">
        <v>1</v>
      </c>
      <c r="F74" s="19">
        <v>2</v>
      </c>
      <c r="G74" s="19">
        <v>3</v>
      </c>
      <c r="H74" s="19">
        <v>4</v>
      </c>
      <c r="I74" s="19">
        <v>5</v>
      </c>
      <c r="J74" s="19">
        <v>6</v>
      </c>
      <c r="K74" s="19">
        <v>7</v>
      </c>
      <c r="L74" s="19">
        <v>8</v>
      </c>
      <c r="M74" s="19">
        <v>9</v>
      </c>
      <c r="N74" s="19">
        <v>10</v>
      </c>
      <c r="O74" s="19">
        <v>11</v>
      </c>
      <c r="P74" s="94"/>
    </row>
    <row r="75" spans="1:18" ht="15.75" customHeight="1" x14ac:dyDescent="0.2">
      <c r="B75" s="95"/>
      <c r="C75" s="96" t="s">
        <v>550</v>
      </c>
      <c r="D75" s="97"/>
      <c r="E75" s="21">
        <f>SUM(E76:E92)</f>
        <v>408</v>
      </c>
      <c r="F75" s="21">
        <f t="shared" ref="F75:N75" si="5">SUM(F76:F92)</f>
        <v>142000000</v>
      </c>
      <c r="G75" s="21">
        <f t="shared" si="5"/>
        <v>131075000</v>
      </c>
      <c r="H75" s="21">
        <f t="shared" si="5"/>
        <v>12376000</v>
      </c>
      <c r="I75" s="21">
        <f t="shared" si="5"/>
        <v>11424000</v>
      </c>
      <c r="J75" s="21">
        <f t="shared" si="5"/>
        <v>142499000</v>
      </c>
      <c r="K75" s="21">
        <f t="shared" si="5"/>
        <v>3368000</v>
      </c>
      <c r="L75" s="21">
        <f t="shared" si="5"/>
        <v>631500</v>
      </c>
      <c r="M75" s="21">
        <f t="shared" si="5"/>
        <v>380875</v>
      </c>
      <c r="N75" s="21">
        <f t="shared" si="5"/>
        <v>138118625</v>
      </c>
      <c r="O75" s="17"/>
      <c r="R75" s="1">
        <v>2</v>
      </c>
    </row>
    <row r="76" spans="1:18" ht="15.75" customHeight="1" x14ac:dyDescent="0.2">
      <c r="A76" s="1" t="s">
        <v>31</v>
      </c>
      <c r="B76" s="17">
        <v>1</v>
      </c>
      <c r="C76" s="98" t="s">
        <v>477</v>
      </c>
      <c r="D76" s="98" t="s">
        <v>532</v>
      </c>
      <c r="E76" s="5">
        <v>24</v>
      </c>
      <c r="F76" s="98">
        <v>10000000</v>
      </c>
      <c r="G76" s="20">
        <v>9230000</v>
      </c>
      <c r="H76" s="98">
        <v>728000</v>
      </c>
      <c r="I76" s="98">
        <v>672000</v>
      </c>
      <c r="J76" s="4">
        <v>9902000</v>
      </c>
      <c r="K76" s="98">
        <v>400000</v>
      </c>
      <c r="L76" s="98">
        <v>75000</v>
      </c>
      <c r="M76" s="98">
        <v>50000</v>
      </c>
      <c r="N76" s="4">
        <v>9377000</v>
      </c>
      <c r="O76" s="4"/>
      <c r="P76" s="1" t="str">
        <f>IF(C76="",1,"")</f>
        <v/>
      </c>
    </row>
    <row r="77" spans="1:18" ht="15.75" customHeight="1" x14ac:dyDescent="0.2">
      <c r="A77" s="1" t="s">
        <v>32</v>
      </c>
      <c r="B77" s="17">
        <v>2</v>
      </c>
      <c r="C77" s="98" t="s">
        <v>478</v>
      </c>
      <c r="D77" s="98" t="s">
        <v>533</v>
      </c>
      <c r="E77" s="5">
        <v>24</v>
      </c>
      <c r="F77" s="98">
        <v>9000000</v>
      </c>
      <c r="G77" s="20">
        <v>8307000</v>
      </c>
      <c r="H77" s="98">
        <v>728000</v>
      </c>
      <c r="I77" s="98">
        <v>672000</v>
      </c>
      <c r="J77" s="4">
        <v>8979000</v>
      </c>
      <c r="K77" s="98">
        <v>400000</v>
      </c>
      <c r="L77" s="98">
        <v>75000</v>
      </c>
      <c r="M77" s="98">
        <v>50000</v>
      </c>
      <c r="N77" s="4">
        <v>8454000</v>
      </c>
      <c r="O77" s="4"/>
      <c r="P77" s="1" t="str">
        <f t="shared" ref="P77:P101" si="6">IF(C77="",1,"")</f>
        <v/>
      </c>
    </row>
    <row r="78" spans="1:18" ht="15.75" customHeight="1" x14ac:dyDescent="0.2">
      <c r="A78" s="1" t="s">
        <v>33</v>
      </c>
      <c r="B78" s="17">
        <v>3</v>
      </c>
      <c r="C78" s="98" t="s">
        <v>551</v>
      </c>
      <c r="D78" s="98" t="s">
        <v>534</v>
      </c>
      <c r="E78" s="5">
        <v>24</v>
      </c>
      <c r="F78" s="98">
        <v>8500000</v>
      </c>
      <c r="G78" s="20">
        <v>7846000</v>
      </c>
      <c r="H78" s="98">
        <v>728000</v>
      </c>
      <c r="I78" s="98">
        <v>672000</v>
      </c>
      <c r="J78" s="4">
        <v>8518000</v>
      </c>
      <c r="K78" s="98">
        <v>321000</v>
      </c>
      <c r="L78" s="98">
        <v>60187.5</v>
      </c>
      <c r="M78" s="98">
        <v>40125</v>
      </c>
      <c r="N78" s="4">
        <v>8096687.5</v>
      </c>
      <c r="O78" s="4"/>
      <c r="P78" s="1" t="str">
        <f t="shared" si="6"/>
        <v/>
      </c>
    </row>
    <row r="79" spans="1:18" ht="15.75" customHeight="1" x14ac:dyDescent="0.2">
      <c r="A79" s="1" t="s">
        <v>34</v>
      </c>
      <c r="B79" s="17">
        <v>4</v>
      </c>
      <c r="C79" s="98" t="s">
        <v>479</v>
      </c>
      <c r="D79" s="98" t="s">
        <v>534</v>
      </c>
      <c r="E79" s="5">
        <v>24</v>
      </c>
      <c r="F79" s="98">
        <v>8500000</v>
      </c>
      <c r="G79" s="20">
        <v>7846000</v>
      </c>
      <c r="H79" s="98">
        <v>728000</v>
      </c>
      <c r="I79" s="98">
        <v>672000</v>
      </c>
      <c r="J79" s="4">
        <v>8518000</v>
      </c>
      <c r="K79" s="98">
        <v>321000</v>
      </c>
      <c r="L79" s="98">
        <v>60187.5</v>
      </c>
      <c r="M79" s="98">
        <v>40125</v>
      </c>
      <c r="N79" s="4">
        <v>8096687.5</v>
      </c>
      <c r="O79" s="4"/>
      <c r="P79" s="1" t="str">
        <f t="shared" si="6"/>
        <v/>
      </c>
    </row>
    <row r="80" spans="1:18" ht="15.75" customHeight="1" x14ac:dyDescent="0.2">
      <c r="A80" s="1" t="s">
        <v>35</v>
      </c>
      <c r="B80" s="17">
        <v>5</v>
      </c>
      <c r="C80" s="98" t="s">
        <v>480</v>
      </c>
      <c r="D80" s="98" t="s">
        <v>534</v>
      </c>
      <c r="E80" s="5">
        <v>24</v>
      </c>
      <c r="F80" s="98">
        <v>8500000</v>
      </c>
      <c r="G80" s="20">
        <v>7846000</v>
      </c>
      <c r="H80" s="98">
        <v>728000</v>
      </c>
      <c r="I80" s="98">
        <v>672000</v>
      </c>
      <c r="J80" s="4">
        <v>8518000</v>
      </c>
      <c r="K80" s="98">
        <v>321000</v>
      </c>
      <c r="L80" s="98">
        <v>60187.5</v>
      </c>
      <c r="M80" s="98">
        <v>40125</v>
      </c>
      <c r="N80" s="4">
        <v>8096687.5</v>
      </c>
      <c r="O80" s="4"/>
      <c r="P80" s="1" t="str">
        <f t="shared" si="6"/>
        <v/>
      </c>
    </row>
    <row r="81" spans="1:18" ht="15.75" customHeight="1" x14ac:dyDescent="0.2">
      <c r="A81" s="1" t="s">
        <v>36</v>
      </c>
      <c r="B81" s="17">
        <v>6</v>
      </c>
      <c r="C81" s="98" t="s">
        <v>484</v>
      </c>
      <c r="D81" s="98" t="s">
        <v>538</v>
      </c>
      <c r="E81" s="5">
        <v>24</v>
      </c>
      <c r="F81" s="98">
        <v>8500000</v>
      </c>
      <c r="G81" s="20">
        <v>7846000</v>
      </c>
      <c r="H81" s="98">
        <v>728000</v>
      </c>
      <c r="I81" s="98">
        <v>672000</v>
      </c>
      <c r="J81" s="4">
        <v>8518000</v>
      </c>
      <c r="K81" s="98">
        <v>0</v>
      </c>
      <c r="L81" s="98">
        <v>0</v>
      </c>
      <c r="M81" s="98"/>
      <c r="N81" s="4">
        <v>8518000</v>
      </c>
      <c r="O81" s="4"/>
      <c r="P81" s="1" t="str">
        <f t="shared" si="6"/>
        <v/>
      </c>
    </row>
    <row r="82" spans="1:18" ht="15.75" customHeight="1" x14ac:dyDescent="0.2">
      <c r="A82" s="1" t="s">
        <v>37</v>
      </c>
      <c r="B82" s="17">
        <v>7</v>
      </c>
      <c r="C82" s="98" t="s">
        <v>481</v>
      </c>
      <c r="D82" s="98" t="s">
        <v>535</v>
      </c>
      <c r="E82" s="5">
        <v>24</v>
      </c>
      <c r="F82" s="98">
        <v>9000000</v>
      </c>
      <c r="G82" s="20">
        <v>8308000</v>
      </c>
      <c r="H82" s="98">
        <v>728000</v>
      </c>
      <c r="I82" s="98">
        <v>672000</v>
      </c>
      <c r="J82" s="4">
        <v>8980000</v>
      </c>
      <c r="K82" s="98">
        <v>321000</v>
      </c>
      <c r="L82" s="98">
        <v>60187.5</v>
      </c>
      <c r="M82" s="98"/>
      <c r="N82" s="4">
        <v>8598812.5</v>
      </c>
      <c r="O82" s="4"/>
      <c r="P82" s="1" t="str">
        <f t="shared" si="6"/>
        <v/>
      </c>
    </row>
    <row r="83" spans="1:18" ht="15.75" customHeight="1" x14ac:dyDescent="0.2">
      <c r="A83" s="1" t="s">
        <v>38</v>
      </c>
      <c r="B83" s="17">
        <v>8</v>
      </c>
      <c r="C83" s="98" t="s">
        <v>482</v>
      </c>
      <c r="D83" s="98" t="s">
        <v>536</v>
      </c>
      <c r="E83" s="5">
        <v>24</v>
      </c>
      <c r="F83" s="98">
        <v>8500000</v>
      </c>
      <c r="G83" s="20">
        <v>7846000</v>
      </c>
      <c r="H83" s="98">
        <v>728000</v>
      </c>
      <c r="I83" s="98">
        <v>672000</v>
      </c>
      <c r="J83" s="4">
        <v>8518000</v>
      </c>
      <c r="K83" s="98">
        <v>321000</v>
      </c>
      <c r="L83" s="98">
        <v>60187.5</v>
      </c>
      <c r="M83" s="98">
        <v>40125</v>
      </c>
      <c r="N83" s="4">
        <v>8096687.5</v>
      </c>
      <c r="O83" s="4"/>
      <c r="P83" s="1" t="str">
        <f t="shared" si="6"/>
        <v/>
      </c>
    </row>
    <row r="84" spans="1:18" ht="15.75" customHeight="1" x14ac:dyDescent="0.2">
      <c r="A84" s="1" t="s">
        <v>39</v>
      </c>
      <c r="B84" s="17">
        <v>9</v>
      </c>
      <c r="C84" s="98" t="s">
        <v>483</v>
      </c>
      <c r="D84" s="98" t="s">
        <v>536</v>
      </c>
      <c r="E84" s="5">
        <v>24</v>
      </c>
      <c r="F84" s="98">
        <v>8500000</v>
      </c>
      <c r="G84" s="20">
        <v>7846000</v>
      </c>
      <c r="H84" s="98">
        <v>728000</v>
      </c>
      <c r="I84" s="98">
        <v>672000</v>
      </c>
      <c r="J84" s="4">
        <v>8518000</v>
      </c>
      <c r="K84" s="98">
        <v>321000</v>
      </c>
      <c r="L84" s="98">
        <v>60187.5</v>
      </c>
      <c r="M84" s="98">
        <v>40125</v>
      </c>
      <c r="N84" s="4">
        <v>8096687.5</v>
      </c>
      <c r="O84" s="4"/>
      <c r="P84" s="1" t="str">
        <f t="shared" si="6"/>
        <v/>
      </c>
    </row>
    <row r="85" spans="1:18" ht="15.75" customHeight="1" x14ac:dyDescent="0.2">
      <c r="A85" s="1" t="s">
        <v>40</v>
      </c>
      <c r="B85" s="17">
        <v>10</v>
      </c>
      <c r="C85" s="98" t="s">
        <v>501</v>
      </c>
      <c r="D85" s="98" t="s">
        <v>553</v>
      </c>
      <c r="E85" s="5">
        <v>24</v>
      </c>
      <c r="F85" s="98">
        <v>9000000</v>
      </c>
      <c r="G85" s="20">
        <v>8308000</v>
      </c>
      <c r="H85" s="98">
        <v>728000</v>
      </c>
      <c r="I85" s="98">
        <v>672000</v>
      </c>
      <c r="J85" s="4">
        <v>8980000</v>
      </c>
      <c r="K85" s="98">
        <v>321000</v>
      </c>
      <c r="L85" s="98">
        <v>60187.5</v>
      </c>
      <c r="M85" s="98">
        <v>40125</v>
      </c>
      <c r="N85" s="4">
        <v>8558687.5</v>
      </c>
      <c r="O85" s="4"/>
      <c r="P85" s="1" t="str">
        <f t="shared" si="6"/>
        <v/>
      </c>
    </row>
    <row r="86" spans="1:18" ht="15.75" customHeight="1" x14ac:dyDescent="0.2">
      <c r="A86" s="1" t="s">
        <v>41</v>
      </c>
      <c r="B86" s="17">
        <v>11</v>
      </c>
      <c r="C86" s="98" t="s">
        <v>502</v>
      </c>
      <c r="D86" s="98" t="s">
        <v>552</v>
      </c>
      <c r="E86" s="5">
        <v>24</v>
      </c>
      <c r="F86" s="98">
        <v>8500000</v>
      </c>
      <c r="G86" s="20">
        <v>7846000</v>
      </c>
      <c r="H86" s="98">
        <v>728000</v>
      </c>
      <c r="I86" s="98">
        <v>672000</v>
      </c>
      <c r="J86" s="4">
        <v>8518000</v>
      </c>
      <c r="K86" s="98">
        <v>0</v>
      </c>
      <c r="L86" s="98">
        <v>0</v>
      </c>
      <c r="M86" s="98">
        <v>0</v>
      </c>
      <c r="N86" s="4">
        <v>8518000</v>
      </c>
      <c r="O86" s="4"/>
      <c r="P86" s="1" t="str">
        <f t="shared" si="6"/>
        <v/>
      </c>
    </row>
    <row r="87" spans="1:18" ht="15.75" customHeight="1" x14ac:dyDescent="0.2">
      <c r="A87" s="1" t="s">
        <v>42</v>
      </c>
      <c r="B87" s="17">
        <v>12</v>
      </c>
      <c r="C87" s="98" t="s">
        <v>503</v>
      </c>
      <c r="D87" s="98" t="s">
        <v>552</v>
      </c>
      <c r="E87" s="5">
        <v>24</v>
      </c>
      <c r="F87" s="98">
        <v>8500000</v>
      </c>
      <c r="G87" s="20">
        <v>7846000</v>
      </c>
      <c r="H87" s="98">
        <v>728000</v>
      </c>
      <c r="I87" s="98">
        <v>672000</v>
      </c>
      <c r="J87" s="4">
        <v>8518000</v>
      </c>
      <c r="K87" s="98">
        <v>0</v>
      </c>
      <c r="L87" s="98">
        <v>0</v>
      </c>
      <c r="M87" s="98">
        <v>0</v>
      </c>
      <c r="N87" s="4">
        <v>8518000</v>
      </c>
      <c r="O87" s="4"/>
      <c r="P87" s="1" t="str">
        <f t="shared" si="6"/>
        <v/>
      </c>
    </row>
    <row r="88" spans="1:18" ht="15.75" customHeight="1" x14ac:dyDescent="0.2">
      <c r="A88" s="1" t="s">
        <v>43</v>
      </c>
      <c r="B88" s="17">
        <v>13</v>
      </c>
      <c r="C88" s="98" t="s">
        <v>555</v>
      </c>
      <c r="D88" s="98" t="s">
        <v>537</v>
      </c>
      <c r="E88" s="5">
        <v>24</v>
      </c>
      <c r="F88" s="98">
        <v>8500000</v>
      </c>
      <c r="G88" s="20">
        <v>7846000</v>
      </c>
      <c r="H88" s="98">
        <v>728000</v>
      </c>
      <c r="I88" s="98">
        <v>672000</v>
      </c>
      <c r="J88" s="4">
        <v>8518000</v>
      </c>
      <c r="K88" s="98">
        <v>0</v>
      </c>
      <c r="L88" s="98">
        <v>0</v>
      </c>
      <c r="M88" s="98">
        <v>0</v>
      </c>
      <c r="N88" s="4">
        <v>8518000</v>
      </c>
      <c r="O88" s="4"/>
      <c r="P88" s="1" t="str">
        <f t="shared" si="6"/>
        <v/>
      </c>
    </row>
    <row r="89" spans="1:18" ht="15.75" customHeight="1" x14ac:dyDescent="0.2">
      <c r="A89" s="1" t="s">
        <v>44</v>
      </c>
      <c r="B89" s="17">
        <v>14</v>
      </c>
      <c r="C89" s="98" t="s">
        <v>487</v>
      </c>
      <c r="D89" s="98" t="s">
        <v>541</v>
      </c>
      <c r="E89" s="5">
        <v>24</v>
      </c>
      <c r="F89" s="98">
        <v>9000000</v>
      </c>
      <c r="G89" s="20">
        <v>8308000</v>
      </c>
      <c r="H89" s="98">
        <v>728000</v>
      </c>
      <c r="I89" s="98">
        <v>672000</v>
      </c>
      <c r="J89" s="4">
        <v>8980000</v>
      </c>
      <c r="K89" s="98">
        <v>321000</v>
      </c>
      <c r="L89" s="98">
        <v>60187.5</v>
      </c>
      <c r="M89" s="98">
        <v>40125</v>
      </c>
      <c r="N89" s="4">
        <v>8558687.5</v>
      </c>
      <c r="O89" s="4"/>
      <c r="P89" s="1" t="str">
        <f t="shared" si="6"/>
        <v/>
      </c>
    </row>
    <row r="90" spans="1:18" ht="15.75" customHeight="1" x14ac:dyDescent="0.2">
      <c r="A90" s="1" t="s">
        <v>63</v>
      </c>
      <c r="B90" s="17">
        <v>15</v>
      </c>
      <c r="C90" s="98" t="s">
        <v>564</v>
      </c>
      <c r="D90" s="98" t="s">
        <v>539</v>
      </c>
      <c r="E90" s="5">
        <v>24</v>
      </c>
      <c r="F90" s="98">
        <v>6500000</v>
      </c>
      <c r="G90" s="20">
        <v>6000000</v>
      </c>
      <c r="H90" s="98">
        <v>728000</v>
      </c>
      <c r="I90" s="98">
        <v>672000</v>
      </c>
      <c r="J90" s="4">
        <v>6672000</v>
      </c>
      <c r="K90" s="98">
        <v>0</v>
      </c>
      <c r="L90" s="98">
        <v>0</v>
      </c>
      <c r="M90" s="98">
        <v>0</v>
      </c>
      <c r="N90" s="4">
        <v>6672000</v>
      </c>
      <c r="O90" s="4"/>
      <c r="P90" s="1" t="str">
        <f t="shared" si="6"/>
        <v/>
      </c>
    </row>
    <row r="91" spans="1:18" ht="15.75" customHeight="1" x14ac:dyDescent="0.2">
      <c r="A91" s="1" t="s">
        <v>65</v>
      </c>
      <c r="B91" s="17">
        <v>16</v>
      </c>
      <c r="C91" s="98" t="s">
        <v>485</v>
      </c>
      <c r="D91" s="98" t="s">
        <v>554</v>
      </c>
      <c r="E91" s="5">
        <v>24</v>
      </c>
      <c r="F91" s="98">
        <v>6500000</v>
      </c>
      <c r="G91" s="20">
        <v>6000000</v>
      </c>
      <c r="H91" s="98">
        <v>728000</v>
      </c>
      <c r="I91" s="98">
        <v>672000</v>
      </c>
      <c r="J91" s="4">
        <v>6672000</v>
      </c>
      <c r="K91" s="98">
        <v>0</v>
      </c>
      <c r="L91" s="98">
        <v>0</v>
      </c>
      <c r="M91" s="98">
        <v>0</v>
      </c>
      <c r="N91" s="4">
        <v>6672000</v>
      </c>
      <c r="O91" s="4"/>
      <c r="P91" s="1" t="str">
        <f t="shared" si="6"/>
        <v/>
      </c>
    </row>
    <row r="92" spans="1:18" ht="15.75" customHeight="1" x14ac:dyDescent="0.2">
      <c r="A92" s="1" t="s">
        <v>66</v>
      </c>
      <c r="B92" s="17">
        <v>17</v>
      </c>
      <c r="C92" s="98" t="s">
        <v>486</v>
      </c>
      <c r="D92" s="98" t="s">
        <v>540</v>
      </c>
      <c r="E92" s="5">
        <v>24</v>
      </c>
      <c r="F92" s="98">
        <v>6500000</v>
      </c>
      <c r="G92" s="20">
        <v>6000000</v>
      </c>
      <c r="H92" s="98">
        <v>728000</v>
      </c>
      <c r="I92" s="98">
        <v>672000</v>
      </c>
      <c r="J92" s="4">
        <v>6672000</v>
      </c>
      <c r="K92" s="98">
        <v>0</v>
      </c>
      <c r="L92" s="98">
        <v>0</v>
      </c>
      <c r="M92" s="98">
        <v>0</v>
      </c>
      <c r="N92" s="4">
        <v>6672000</v>
      </c>
      <c r="O92" s="4"/>
      <c r="P92" s="1" t="str">
        <f t="shared" si="6"/>
        <v/>
      </c>
    </row>
    <row r="93" spans="1:18" ht="15.75" customHeight="1" x14ac:dyDescent="0.2">
      <c r="B93" s="95"/>
      <c r="C93" s="97" t="s">
        <v>439</v>
      </c>
      <c r="D93" s="98"/>
      <c r="E93" s="21">
        <f>SUM(E94:E114)</f>
        <v>504</v>
      </c>
      <c r="F93" s="21">
        <f t="shared" ref="F93:O93" si="7">SUM(F94:F114)</f>
        <v>182000000</v>
      </c>
      <c r="G93" s="21">
        <f t="shared" si="7"/>
        <v>168000000</v>
      </c>
      <c r="H93" s="21">
        <f t="shared" si="7"/>
        <v>15288000</v>
      </c>
      <c r="I93" s="21">
        <f t="shared" si="7"/>
        <v>14112000</v>
      </c>
      <c r="J93" s="21">
        <f t="shared" si="7"/>
        <v>182112000</v>
      </c>
      <c r="K93" s="21">
        <f t="shared" si="7"/>
        <v>1605000</v>
      </c>
      <c r="L93" s="21">
        <f t="shared" si="7"/>
        <v>300937.5</v>
      </c>
      <c r="M93" s="21">
        <f t="shared" si="7"/>
        <v>200625</v>
      </c>
      <c r="N93" s="21">
        <f t="shared" si="7"/>
        <v>180005437.5</v>
      </c>
      <c r="O93" s="21">
        <f t="shared" si="7"/>
        <v>0</v>
      </c>
      <c r="P93" s="1" t="str">
        <f t="shared" si="6"/>
        <v/>
      </c>
      <c r="R93" s="1">
        <v>2</v>
      </c>
    </row>
    <row r="94" spans="1:18" ht="15.75" customHeight="1" x14ac:dyDescent="0.2">
      <c r="A94" s="1" t="s">
        <v>45</v>
      </c>
      <c r="B94" s="17">
        <v>1</v>
      </c>
      <c r="C94" s="98" t="s">
        <v>496</v>
      </c>
      <c r="D94" s="98" t="s">
        <v>542</v>
      </c>
      <c r="E94" s="5">
        <v>24</v>
      </c>
      <c r="F94" s="98">
        <v>9000000</v>
      </c>
      <c r="G94" s="20">
        <v>8308000</v>
      </c>
      <c r="H94" s="98">
        <v>728000</v>
      </c>
      <c r="I94" s="98">
        <v>672000</v>
      </c>
      <c r="J94" s="4">
        <v>8980000</v>
      </c>
      <c r="K94" s="98">
        <v>321000</v>
      </c>
      <c r="L94" s="98">
        <v>60187.5</v>
      </c>
      <c r="M94" s="98">
        <v>40125</v>
      </c>
      <c r="N94" s="4">
        <v>8558687.5</v>
      </c>
      <c r="O94" s="4"/>
      <c r="P94" s="1" t="str">
        <f t="shared" si="6"/>
        <v/>
      </c>
    </row>
    <row r="95" spans="1:18" ht="15.75" customHeight="1" x14ac:dyDescent="0.2">
      <c r="A95" s="1" t="s">
        <v>46</v>
      </c>
      <c r="B95" s="17">
        <v>2</v>
      </c>
      <c r="C95" s="98" t="s">
        <v>497</v>
      </c>
      <c r="D95" s="98" t="s">
        <v>543</v>
      </c>
      <c r="E95" s="5">
        <v>24</v>
      </c>
      <c r="F95" s="98">
        <v>8500000</v>
      </c>
      <c r="G95" s="20">
        <v>7846000</v>
      </c>
      <c r="H95" s="98">
        <v>728000</v>
      </c>
      <c r="I95" s="98">
        <v>672000</v>
      </c>
      <c r="J95" s="4">
        <v>8518000</v>
      </c>
      <c r="K95" s="98">
        <v>321000</v>
      </c>
      <c r="L95" s="98">
        <v>60187.5</v>
      </c>
      <c r="M95" s="98">
        <v>40125</v>
      </c>
      <c r="N95" s="4">
        <v>8096687.5</v>
      </c>
      <c r="O95" s="4"/>
      <c r="P95" s="1" t="str">
        <f t="shared" si="6"/>
        <v/>
      </c>
    </row>
    <row r="96" spans="1:18" ht="15.75" customHeight="1" x14ac:dyDescent="0.2">
      <c r="A96" s="1" t="s">
        <v>47</v>
      </c>
      <c r="B96" s="17">
        <v>3</v>
      </c>
      <c r="C96" s="98" t="s">
        <v>498</v>
      </c>
      <c r="D96" s="98" t="s">
        <v>543</v>
      </c>
      <c r="E96" s="5">
        <v>24</v>
      </c>
      <c r="F96" s="98">
        <v>8500000</v>
      </c>
      <c r="G96" s="20">
        <v>7846000</v>
      </c>
      <c r="H96" s="98">
        <v>728000</v>
      </c>
      <c r="I96" s="98">
        <v>672000</v>
      </c>
      <c r="J96" s="4">
        <v>8518000</v>
      </c>
      <c r="K96" s="98">
        <v>321000</v>
      </c>
      <c r="L96" s="98">
        <v>60187.5</v>
      </c>
      <c r="M96" s="98">
        <v>40125</v>
      </c>
      <c r="N96" s="4">
        <v>8096687.5</v>
      </c>
      <c r="O96" s="4"/>
      <c r="P96" s="1" t="str">
        <f t="shared" si="6"/>
        <v/>
      </c>
    </row>
    <row r="97" spans="1:16" ht="15.75" customHeight="1" x14ac:dyDescent="0.2">
      <c r="A97" s="1" t="s">
        <v>48</v>
      </c>
      <c r="B97" s="17">
        <v>4</v>
      </c>
      <c r="C97" s="98" t="s">
        <v>499</v>
      </c>
      <c r="D97" s="98" t="s">
        <v>544</v>
      </c>
      <c r="E97" s="5">
        <v>24</v>
      </c>
      <c r="F97" s="98">
        <v>8500000</v>
      </c>
      <c r="G97" s="20">
        <v>7846000</v>
      </c>
      <c r="H97" s="98">
        <v>728000</v>
      </c>
      <c r="I97" s="98">
        <v>672000</v>
      </c>
      <c r="J97" s="4">
        <v>8518000</v>
      </c>
      <c r="K97" s="98">
        <v>321000</v>
      </c>
      <c r="L97" s="98">
        <v>60187.5</v>
      </c>
      <c r="M97" s="98">
        <v>40125</v>
      </c>
      <c r="N97" s="4">
        <v>8096687.5</v>
      </c>
      <c r="O97" s="4"/>
      <c r="P97" s="1" t="str">
        <f t="shared" si="6"/>
        <v/>
      </c>
    </row>
    <row r="98" spans="1:16" ht="15.75" customHeight="1" x14ac:dyDescent="0.2">
      <c r="A98" s="1" t="s">
        <v>49</v>
      </c>
      <c r="B98" s="17">
        <v>5</v>
      </c>
      <c r="C98" s="98" t="s">
        <v>500</v>
      </c>
      <c r="D98" s="98" t="s">
        <v>544</v>
      </c>
      <c r="E98" s="5">
        <v>24</v>
      </c>
      <c r="F98" s="98">
        <v>8500000</v>
      </c>
      <c r="G98" s="20">
        <v>7846000</v>
      </c>
      <c r="H98" s="98">
        <v>728000</v>
      </c>
      <c r="I98" s="98">
        <v>672000</v>
      </c>
      <c r="J98" s="4">
        <v>8518000</v>
      </c>
      <c r="K98" s="98">
        <v>0</v>
      </c>
      <c r="L98" s="98">
        <v>0</v>
      </c>
      <c r="M98" s="98">
        <v>0</v>
      </c>
      <c r="N98" s="4">
        <v>8518000</v>
      </c>
      <c r="O98" s="4"/>
      <c r="P98" s="1" t="str">
        <f t="shared" si="6"/>
        <v/>
      </c>
    </row>
    <row r="99" spans="1:16" ht="15.75" customHeight="1" x14ac:dyDescent="0.2">
      <c r="A99" s="1" t="s">
        <v>50</v>
      </c>
      <c r="B99" s="17">
        <v>6</v>
      </c>
      <c r="C99" s="98" t="s">
        <v>489</v>
      </c>
      <c r="D99" s="98" t="s">
        <v>541</v>
      </c>
      <c r="E99" s="5">
        <v>24</v>
      </c>
      <c r="F99" s="98">
        <v>9000000</v>
      </c>
      <c r="G99" s="20">
        <v>8308000</v>
      </c>
      <c r="H99" s="98">
        <v>728000</v>
      </c>
      <c r="I99" s="98">
        <v>672000</v>
      </c>
      <c r="J99" s="4">
        <v>8980000</v>
      </c>
      <c r="K99" s="98">
        <v>0</v>
      </c>
      <c r="L99" s="98">
        <v>0</v>
      </c>
      <c r="M99" s="98">
        <v>0</v>
      </c>
      <c r="N99" s="4">
        <v>8980000</v>
      </c>
      <c r="O99" s="4"/>
      <c r="P99" s="1" t="str">
        <f t="shared" si="6"/>
        <v/>
      </c>
    </row>
    <row r="100" spans="1:16" ht="15.75" customHeight="1" x14ac:dyDescent="0.2">
      <c r="A100" s="1" t="s">
        <v>51</v>
      </c>
      <c r="B100" s="17">
        <v>7</v>
      </c>
      <c r="C100" s="98" t="s">
        <v>490</v>
      </c>
      <c r="D100" s="98" t="s">
        <v>541</v>
      </c>
      <c r="E100" s="5">
        <v>24</v>
      </c>
      <c r="F100" s="98">
        <v>9000000</v>
      </c>
      <c r="G100" s="20">
        <v>8308000</v>
      </c>
      <c r="H100" s="98">
        <v>728000</v>
      </c>
      <c r="I100" s="98">
        <v>672000</v>
      </c>
      <c r="J100" s="4">
        <v>8980000</v>
      </c>
      <c r="K100" s="98">
        <v>0</v>
      </c>
      <c r="L100" s="98">
        <v>0</v>
      </c>
      <c r="M100" s="98">
        <v>0</v>
      </c>
      <c r="N100" s="4">
        <v>8980000</v>
      </c>
      <c r="O100" s="4"/>
      <c r="P100" s="1" t="str">
        <f t="shared" si="6"/>
        <v/>
      </c>
    </row>
    <row r="101" spans="1:16" ht="15.75" customHeight="1" x14ac:dyDescent="0.2">
      <c r="A101" s="1" t="s">
        <v>52</v>
      </c>
      <c r="B101" s="17">
        <v>8</v>
      </c>
      <c r="C101" s="98" t="s">
        <v>491</v>
      </c>
      <c r="D101" s="98" t="s">
        <v>541</v>
      </c>
      <c r="E101" s="5">
        <v>24</v>
      </c>
      <c r="F101" s="98">
        <v>9000000</v>
      </c>
      <c r="G101" s="20">
        <v>8308000</v>
      </c>
      <c r="H101" s="98">
        <v>728000</v>
      </c>
      <c r="I101" s="98">
        <v>672000</v>
      </c>
      <c r="J101" s="4">
        <v>8980000</v>
      </c>
      <c r="K101" s="98">
        <v>0</v>
      </c>
      <c r="L101" s="98">
        <v>0</v>
      </c>
      <c r="M101" s="98">
        <v>0</v>
      </c>
      <c r="N101" s="4">
        <v>8980000</v>
      </c>
      <c r="O101" s="4"/>
      <c r="P101" s="1" t="str">
        <f t="shared" si="6"/>
        <v/>
      </c>
    </row>
    <row r="102" spans="1:16" ht="15.75" customHeight="1" x14ac:dyDescent="0.2">
      <c r="A102" s="1" t="s">
        <v>53</v>
      </c>
      <c r="B102" s="17">
        <v>9</v>
      </c>
      <c r="C102" s="98" t="s">
        <v>492</v>
      </c>
      <c r="D102" s="98" t="s">
        <v>541</v>
      </c>
      <c r="E102" s="5">
        <v>24</v>
      </c>
      <c r="F102" s="98">
        <v>9000000</v>
      </c>
      <c r="G102" s="20">
        <v>8308000</v>
      </c>
      <c r="H102" s="98">
        <v>728000</v>
      </c>
      <c r="I102" s="98">
        <v>672000</v>
      </c>
      <c r="J102" s="4">
        <v>8980000</v>
      </c>
      <c r="K102" s="98">
        <v>0</v>
      </c>
      <c r="L102" s="98">
        <v>0</v>
      </c>
      <c r="M102" s="98">
        <v>0</v>
      </c>
      <c r="N102" s="4">
        <v>8980000</v>
      </c>
      <c r="O102" s="4"/>
      <c r="P102" s="1" t="str">
        <f t="shared" ref="P102:P114" si="8">IF(C102="",1,"")</f>
        <v/>
      </c>
    </row>
    <row r="103" spans="1:16" ht="15.75" customHeight="1" x14ac:dyDescent="0.2">
      <c r="A103" s="1" t="s">
        <v>54</v>
      </c>
      <c r="B103" s="17">
        <v>10</v>
      </c>
      <c r="C103" s="98" t="s">
        <v>493</v>
      </c>
      <c r="D103" s="98" t="s">
        <v>541</v>
      </c>
      <c r="E103" s="5">
        <v>24</v>
      </c>
      <c r="F103" s="98">
        <v>9000000</v>
      </c>
      <c r="G103" s="20">
        <v>8308000</v>
      </c>
      <c r="H103" s="98">
        <v>728000</v>
      </c>
      <c r="I103" s="98">
        <v>672000</v>
      </c>
      <c r="J103" s="4">
        <v>8980000</v>
      </c>
      <c r="K103" s="98">
        <v>0</v>
      </c>
      <c r="L103" s="98">
        <v>0</v>
      </c>
      <c r="M103" s="98">
        <v>0</v>
      </c>
      <c r="N103" s="4">
        <v>8980000</v>
      </c>
      <c r="O103" s="4"/>
      <c r="P103" s="1" t="str">
        <f t="shared" si="8"/>
        <v/>
      </c>
    </row>
    <row r="104" spans="1:16" ht="15.75" customHeight="1" x14ac:dyDescent="0.2">
      <c r="A104" s="1" t="s">
        <v>55</v>
      </c>
      <c r="B104" s="17">
        <v>11</v>
      </c>
      <c r="C104" s="98" t="s">
        <v>494</v>
      </c>
      <c r="D104" s="98" t="s">
        <v>541</v>
      </c>
      <c r="E104" s="5">
        <v>24</v>
      </c>
      <c r="F104" s="98">
        <v>9000000</v>
      </c>
      <c r="G104" s="20">
        <v>8308000</v>
      </c>
      <c r="H104" s="98">
        <v>728000</v>
      </c>
      <c r="I104" s="98">
        <v>672000</v>
      </c>
      <c r="J104" s="4">
        <v>8980000</v>
      </c>
      <c r="K104" s="98">
        <v>0</v>
      </c>
      <c r="L104" s="98">
        <v>0</v>
      </c>
      <c r="M104" s="98">
        <v>0</v>
      </c>
      <c r="N104" s="4">
        <v>8980000</v>
      </c>
      <c r="O104" s="4"/>
      <c r="P104" s="1" t="str">
        <f t="shared" si="8"/>
        <v/>
      </c>
    </row>
    <row r="105" spans="1:16" ht="15.75" customHeight="1" x14ac:dyDescent="0.2">
      <c r="A105" s="1" t="s">
        <v>56</v>
      </c>
      <c r="B105" s="17">
        <v>12</v>
      </c>
      <c r="C105" s="98" t="s">
        <v>506</v>
      </c>
      <c r="D105" s="98" t="s">
        <v>545</v>
      </c>
      <c r="E105" s="5">
        <v>24</v>
      </c>
      <c r="F105" s="98">
        <v>8500000</v>
      </c>
      <c r="G105" s="20">
        <v>7846000</v>
      </c>
      <c r="H105" s="98">
        <v>728000</v>
      </c>
      <c r="I105" s="98">
        <v>672000</v>
      </c>
      <c r="J105" s="4">
        <v>8518000</v>
      </c>
      <c r="K105" s="98">
        <v>0</v>
      </c>
      <c r="L105" s="98">
        <v>0</v>
      </c>
      <c r="M105" s="98">
        <v>0</v>
      </c>
      <c r="N105" s="4">
        <v>8518000</v>
      </c>
      <c r="O105" s="4"/>
      <c r="P105" s="1" t="str">
        <f t="shared" si="8"/>
        <v/>
      </c>
    </row>
    <row r="106" spans="1:16" ht="15.75" customHeight="1" x14ac:dyDescent="0.2">
      <c r="A106" s="1" t="s">
        <v>57</v>
      </c>
      <c r="B106" s="17">
        <v>13</v>
      </c>
      <c r="C106" s="98" t="s">
        <v>508</v>
      </c>
      <c r="D106" s="98" t="s">
        <v>546</v>
      </c>
      <c r="E106" s="5">
        <v>24</v>
      </c>
      <c r="F106" s="98">
        <v>8500000</v>
      </c>
      <c r="G106" s="20">
        <v>7846000</v>
      </c>
      <c r="H106" s="98">
        <v>728000</v>
      </c>
      <c r="I106" s="98">
        <v>672000</v>
      </c>
      <c r="J106" s="4">
        <v>8518000</v>
      </c>
      <c r="K106" s="98">
        <v>321000</v>
      </c>
      <c r="L106" s="98">
        <v>60187.5</v>
      </c>
      <c r="M106" s="98">
        <v>40125</v>
      </c>
      <c r="N106" s="4">
        <v>8096687.5</v>
      </c>
      <c r="O106" s="4"/>
      <c r="P106" s="1" t="str">
        <f t="shared" si="8"/>
        <v/>
      </c>
    </row>
    <row r="107" spans="1:16" ht="15.75" customHeight="1" x14ac:dyDescent="0.2">
      <c r="A107" s="1" t="s">
        <v>58</v>
      </c>
      <c r="B107" s="17">
        <v>14</v>
      </c>
      <c r="C107" s="98" t="s">
        <v>530</v>
      </c>
      <c r="D107" s="98" t="s">
        <v>440</v>
      </c>
      <c r="E107" s="5">
        <v>24</v>
      </c>
      <c r="F107" s="98">
        <v>8500000</v>
      </c>
      <c r="G107" s="20">
        <v>7846000</v>
      </c>
      <c r="H107" s="98">
        <v>728000</v>
      </c>
      <c r="I107" s="98">
        <v>672000</v>
      </c>
      <c r="J107" s="4">
        <v>8518000</v>
      </c>
      <c r="K107" s="98">
        <v>0</v>
      </c>
      <c r="L107" s="98">
        <v>0</v>
      </c>
      <c r="M107" s="98">
        <v>0</v>
      </c>
      <c r="N107" s="4">
        <v>8518000</v>
      </c>
      <c r="O107" s="4"/>
      <c r="P107" s="1" t="str">
        <f t="shared" si="8"/>
        <v/>
      </c>
    </row>
    <row r="108" spans="1:16" ht="15.75" customHeight="1" x14ac:dyDescent="0.2">
      <c r="A108" s="1" t="s">
        <v>59</v>
      </c>
      <c r="B108" s="17">
        <v>15</v>
      </c>
      <c r="C108" s="98" t="s">
        <v>531</v>
      </c>
      <c r="D108" s="98" t="s">
        <v>440</v>
      </c>
      <c r="E108" s="5">
        <v>24</v>
      </c>
      <c r="F108" s="98">
        <v>8500000</v>
      </c>
      <c r="G108" s="20">
        <v>7846000</v>
      </c>
      <c r="H108" s="98">
        <v>728000</v>
      </c>
      <c r="I108" s="98">
        <v>672000</v>
      </c>
      <c r="J108" s="4">
        <v>8518000</v>
      </c>
      <c r="K108" s="98">
        <v>0</v>
      </c>
      <c r="L108" s="98">
        <v>0</v>
      </c>
      <c r="M108" s="98">
        <v>0</v>
      </c>
      <c r="N108" s="4">
        <v>8518000</v>
      </c>
      <c r="O108" s="4"/>
      <c r="P108" s="1" t="str">
        <f t="shared" si="8"/>
        <v/>
      </c>
    </row>
    <row r="109" spans="1:16" ht="15.75" customHeight="1" x14ac:dyDescent="0.2">
      <c r="A109" s="1" t="s">
        <v>60</v>
      </c>
      <c r="B109" s="17">
        <v>16</v>
      </c>
      <c r="C109" s="98" t="s">
        <v>527</v>
      </c>
      <c r="D109" s="98" t="s">
        <v>440</v>
      </c>
      <c r="E109" s="5">
        <v>24</v>
      </c>
      <c r="F109" s="98">
        <v>8500000</v>
      </c>
      <c r="G109" s="20">
        <v>7846000</v>
      </c>
      <c r="H109" s="98">
        <v>728000</v>
      </c>
      <c r="I109" s="98">
        <v>672000</v>
      </c>
      <c r="J109" s="4">
        <v>8518000</v>
      </c>
      <c r="K109" s="98">
        <v>0</v>
      </c>
      <c r="L109" s="98">
        <v>0</v>
      </c>
      <c r="M109" s="98">
        <v>0</v>
      </c>
      <c r="N109" s="4">
        <v>8518000</v>
      </c>
      <c r="O109" s="4"/>
      <c r="P109" s="1" t="str">
        <f t="shared" si="8"/>
        <v/>
      </c>
    </row>
    <row r="110" spans="1:16" ht="15.75" customHeight="1" x14ac:dyDescent="0.2">
      <c r="A110" s="1" t="s">
        <v>67</v>
      </c>
      <c r="B110" s="17">
        <v>17</v>
      </c>
      <c r="C110" s="98" t="s">
        <v>528</v>
      </c>
      <c r="D110" s="98" t="s">
        <v>440</v>
      </c>
      <c r="E110" s="5">
        <v>24</v>
      </c>
      <c r="F110" s="98">
        <v>8500000</v>
      </c>
      <c r="G110" s="20">
        <v>7846000</v>
      </c>
      <c r="H110" s="98">
        <v>728000</v>
      </c>
      <c r="I110" s="98">
        <v>672000</v>
      </c>
      <c r="J110" s="4">
        <v>8518000</v>
      </c>
      <c r="K110" s="98">
        <v>0</v>
      </c>
      <c r="L110" s="98">
        <v>0</v>
      </c>
      <c r="M110" s="98">
        <v>0</v>
      </c>
      <c r="N110" s="4">
        <v>8518000</v>
      </c>
      <c r="O110" s="4"/>
      <c r="P110" s="1" t="str">
        <f t="shared" si="8"/>
        <v/>
      </c>
    </row>
    <row r="111" spans="1:16" ht="15.75" customHeight="1" x14ac:dyDescent="0.2">
      <c r="A111" s="1" t="s">
        <v>68</v>
      </c>
      <c r="B111" s="17">
        <v>18</v>
      </c>
      <c r="C111" s="98" t="s">
        <v>515</v>
      </c>
      <c r="D111" s="98" t="s">
        <v>440</v>
      </c>
      <c r="E111" s="5">
        <v>24</v>
      </c>
      <c r="F111" s="98">
        <v>8500000</v>
      </c>
      <c r="G111" s="20">
        <v>7846000</v>
      </c>
      <c r="H111" s="98">
        <v>728000</v>
      </c>
      <c r="I111" s="98">
        <v>672000</v>
      </c>
      <c r="J111" s="4">
        <v>8518000</v>
      </c>
      <c r="K111" s="98">
        <v>0</v>
      </c>
      <c r="L111" s="98">
        <v>0</v>
      </c>
      <c r="M111" s="98">
        <v>0</v>
      </c>
      <c r="N111" s="4">
        <v>8518000</v>
      </c>
      <c r="O111" s="4"/>
      <c r="P111" s="1" t="str">
        <f t="shared" si="8"/>
        <v/>
      </c>
    </row>
    <row r="112" spans="1:16" ht="15.75" customHeight="1" x14ac:dyDescent="0.2">
      <c r="A112" s="1" t="s">
        <v>69</v>
      </c>
      <c r="B112" s="17">
        <v>19</v>
      </c>
      <c r="C112" s="98" t="s">
        <v>516</v>
      </c>
      <c r="D112" s="98" t="s">
        <v>440</v>
      </c>
      <c r="E112" s="5">
        <v>24</v>
      </c>
      <c r="F112" s="98">
        <v>8500000</v>
      </c>
      <c r="G112" s="20">
        <v>7846000</v>
      </c>
      <c r="H112" s="98">
        <v>728000</v>
      </c>
      <c r="I112" s="98">
        <v>672000</v>
      </c>
      <c r="J112" s="4">
        <v>8518000</v>
      </c>
      <c r="K112" s="98">
        <v>0</v>
      </c>
      <c r="L112" s="98">
        <v>0</v>
      </c>
      <c r="M112" s="98">
        <v>0</v>
      </c>
      <c r="N112" s="4">
        <v>8518000</v>
      </c>
      <c r="O112" s="4"/>
      <c r="P112" s="1" t="str">
        <f t="shared" si="8"/>
        <v/>
      </c>
    </row>
    <row r="113" spans="1:18" ht="15.75" customHeight="1" x14ac:dyDescent="0.2">
      <c r="A113" s="1" t="s">
        <v>70</v>
      </c>
      <c r="B113" s="17">
        <v>20</v>
      </c>
      <c r="C113" s="98" t="s">
        <v>517</v>
      </c>
      <c r="D113" s="98" t="s">
        <v>440</v>
      </c>
      <c r="E113" s="5">
        <v>24</v>
      </c>
      <c r="F113" s="98">
        <v>8500000</v>
      </c>
      <c r="G113" s="20">
        <v>7846000</v>
      </c>
      <c r="H113" s="98">
        <v>728000</v>
      </c>
      <c r="I113" s="98">
        <v>672000</v>
      </c>
      <c r="J113" s="4">
        <v>8518000</v>
      </c>
      <c r="K113" s="98">
        <v>0</v>
      </c>
      <c r="L113" s="98">
        <v>0</v>
      </c>
      <c r="M113" s="98">
        <v>0</v>
      </c>
      <c r="N113" s="4">
        <v>8518000</v>
      </c>
      <c r="O113" s="4"/>
      <c r="P113" s="1" t="str">
        <f t="shared" si="8"/>
        <v/>
      </c>
    </row>
    <row r="114" spans="1:18" ht="15.75" customHeight="1" x14ac:dyDescent="0.2">
      <c r="A114" s="1" t="s">
        <v>71</v>
      </c>
      <c r="B114" s="17">
        <v>21</v>
      </c>
      <c r="C114" s="98" t="s">
        <v>518</v>
      </c>
      <c r="D114" s="98" t="s">
        <v>440</v>
      </c>
      <c r="E114" s="5">
        <v>24</v>
      </c>
      <c r="F114" s="98">
        <v>8500000</v>
      </c>
      <c r="G114" s="20">
        <v>7846000</v>
      </c>
      <c r="H114" s="98">
        <v>728000</v>
      </c>
      <c r="I114" s="98">
        <v>672000</v>
      </c>
      <c r="J114" s="4">
        <v>8518000</v>
      </c>
      <c r="K114" s="98">
        <v>0</v>
      </c>
      <c r="L114" s="98">
        <v>0</v>
      </c>
      <c r="M114" s="98">
        <v>0</v>
      </c>
      <c r="N114" s="4">
        <v>8518000</v>
      </c>
      <c r="O114" s="4"/>
      <c r="P114" s="1" t="str">
        <f t="shared" si="8"/>
        <v/>
      </c>
    </row>
    <row r="115" spans="1:18" ht="15.75" customHeight="1" x14ac:dyDescent="0.2">
      <c r="B115" s="99"/>
      <c r="C115" s="99" t="s">
        <v>4</v>
      </c>
      <c r="D115" s="100"/>
      <c r="E115" s="6">
        <f>E75+E93</f>
        <v>912</v>
      </c>
      <c r="F115" s="6">
        <f t="shared" ref="F115:N115" si="9">F75+F93</f>
        <v>324000000</v>
      </c>
      <c r="G115" s="6">
        <f t="shared" si="9"/>
        <v>299075000</v>
      </c>
      <c r="H115" s="6">
        <f t="shared" si="9"/>
        <v>27664000</v>
      </c>
      <c r="I115" s="6">
        <f t="shared" si="9"/>
        <v>25536000</v>
      </c>
      <c r="J115" s="6">
        <f t="shared" si="9"/>
        <v>324611000</v>
      </c>
      <c r="K115" s="6">
        <f t="shared" si="9"/>
        <v>4973000</v>
      </c>
      <c r="L115" s="6">
        <f t="shared" si="9"/>
        <v>932437.5</v>
      </c>
      <c r="M115" s="6">
        <f t="shared" si="9"/>
        <v>581500</v>
      </c>
      <c r="N115" s="6">
        <f t="shared" si="9"/>
        <v>318124062.5</v>
      </c>
      <c r="O115" s="6"/>
      <c r="R115" s="1">
        <v>2</v>
      </c>
    </row>
    <row r="116" spans="1:18" ht="15.75" customHeight="1" x14ac:dyDescent="0.2">
      <c r="C116" s="101"/>
      <c r="F116" s="102"/>
      <c r="G116" s="102"/>
    </row>
    <row r="117" spans="1:18" ht="15.75" customHeight="1" x14ac:dyDescent="0.2">
      <c r="F117" s="104"/>
      <c r="G117" s="104"/>
      <c r="J117" s="105" t="s">
        <v>571</v>
      </c>
      <c r="K117" s="105"/>
      <c r="L117" s="105"/>
      <c r="M117" s="105"/>
      <c r="N117" s="106"/>
      <c r="O117" s="106"/>
    </row>
    <row r="118" spans="1:18" ht="15.75" customHeight="1" x14ac:dyDescent="0.2">
      <c r="A118" s="2"/>
      <c r="B118" s="2"/>
      <c r="C118" s="2"/>
      <c r="D118" s="217" t="s">
        <v>5</v>
      </c>
      <c r="E118" s="217"/>
      <c r="F118" s="83"/>
      <c r="G118" s="83"/>
      <c r="H118" s="84"/>
      <c r="I118" s="218" t="s">
        <v>173</v>
      </c>
      <c r="J118" s="218"/>
      <c r="K118" s="218"/>
      <c r="L118" s="218"/>
      <c r="M118" s="2"/>
      <c r="N118" s="2"/>
      <c r="O118" s="107"/>
      <c r="P118" s="2"/>
    </row>
    <row r="119" spans="1:18" ht="15.75" customHeight="1" x14ac:dyDescent="0.2">
      <c r="A119" s="2"/>
      <c r="B119" s="2"/>
      <c r="C119" s="2"/>
      <c r="D119" s="107"/>
      <c r="E119" s="107"/>
      <c r="F119" s="83"/>
      <c r="G119" s="83"/>
      <c r="H119" s="84"/>
      <c r="I119" s="84"/>
      <c r="J119" s="2"/>
      <c r="K119" s="2"/>
      <c r="L119" s="2"/>
      <c r="M119" s="2"/>
      <c r="N119" s="107"/>
      <c r="O119" s="107"/>
      <c r="P119" s="2"/>
    </row>
    <row r="122" spans="1:18" ht="15.75" customHeight="1" x14ac:dyDescent="0.2">
      <c r="D122" s="221" t="s">
        <v>480</v>
      </c>
      <c r="E122" s="221"/>
      <c r="I122" s="222" t="s">
        <v>477</v>
      </c>
      <c r="J122" s="222"/>
      <c r="K122" s="222"/>
      <c r="L122" s="222"/>
    </row>
    <row r="131" spans="1:18" ht="15.75" customHeight="1" x14ac:dyDescent="0.2">
      <c r="B131" s="2" t="s">
        <v>548</v>
      </c>
      <c r="C131" s="2"/>
      <c r="D131" s="2"/>
      <c r="E131" s="2"/>
      <c r="F131" s="83"/>
      <c r="G131" s="83"/>
      <c r="H131" s="84"/>
      <c r="I131" s="84"/>
      <c r="J131" s="2"/>
      <c r="K131" s="2"/>
      <c r="L131" s="2"/>
      <c r="M131" s="2"/>
      <c r="N131" s="2"/>
      <c r="O131" s="2"/>
    </row>
    <row r="132" spans="1:18" ht="15.75" customHeight="1" x14ac:dyDescent="0.2">
      <c r="B132" s="85" t="s">
        <v>549</v>
      </c>
      <c r="C132" s="2"/>
      <c r="D132" s="2"/>
      <c r="E132" s="2"/>
      <c r="F132" s="83"/>
      <c r="G132" s="83"/>
      <c r="H132" s="84"/>
      <c r="I132" s="84"/>
      <c r="J132" s="2"/>
      <c r="K132" s="2"/>
      <c r="L132" s="2"/>
      <c r="M132" s="2"/>
      <c r="N132" s="2"/>
      <c r="O132" s="2"/>
    </row>
    <row r="133" spans="1:18" ht="15.75" customHeight="1" x14ac:dyDescent="0.2">
      <c r="B133" s="85"/>
      <c r="C133" s="2"/>
      <c r="D133" s="2"/>
      <c r="E133" s="2"/>
      <c r="F133" s="83"/>
      <c r="G133" s="83"/>
      <c r="H133" s="84"/>
      <c r="I133" s="84"/>
      <c r="J133" s="2"/>
      <c r="K133" s="2"/>
      <c r="L133" s="2"/>
      <c r="M133" s="2"/>
      <c r="N133" s="2"/>
      <c r="O133" s="2"/>
    </row>
    <row r="134" spans="1:18" ht="17.25" customHeight="1" x14ac:dyDescent="0.2">
      <c r="B134" s="223" t="s">
        <v>251</v>
      </c>
      <c r="C134" s="223"/>
      <c r="D134" s="223"/>
      <c r="E134" s="223"/>
      <c r="F134" s="223"/>
      <c r="G134" s="223"/>
      <c r="H134" s="223"/>
      <c r="I134" s="223"/>
      <c r="J134" s="223"/>
      <c r="K134" s="223"/>
      <c r="L134" s="223"/>
      <c r="M134" s="223"/>
      <c r="N134" s="223"/>
      <c r="O134" s="223"/>
    </row>
    <row r="135" spans="1:18" ht="20.25" customHeight="1" x14ac:dyDescent="0.2">
      <c r="B135" s="86"/>
      <c r="C135" s="86"/>
      <c r="D135" s="86"/>
      <c r="E135" s="86"/>
      <c r="F135" s="1"/>
      <c r="G135" s="87" t="s">
        <v>8</v>
      </c>
      <c r="H135" s="88">
        <v>3</v>
      </c>
      <c r="I135" s="88" t="s">
        <v>583</v>
      </c>
      <c r="J135" s="89">
        <v>2017</v>
      </c>
      <c r="N135" s="90"/>
      <c r="O135" s="90"/>
    </row>
    <row r="136" spans="1:18" s="91" customFormat="1" ht="15.75" customHeight="1" x14ac:dyDescent="0.2">
      <c r="A136" s="1"/>
      <c r="B136" s="207" t="s">
        <v>14</v>
      </c>
      <c r="C136" s="207" t="s">
        <v>0</v>
      </c>
      <c r="D136" s="207" t="s">
        <v>64</v>
      </c>
      <c r="E136" s="207" t="s">
        <v>72</v>
      </c>
      <c r="F136" s="219" t="s">
        <v>582</v>
      </c>
      <c r="G136" s="220"/>
      <c r="H136" s="210" t="s">
        <v>76</v>
      </c>
      <c r="I136" s="210"/>
      <c r="J136" s="211" t="s">
        <v>4</v>
      </c>
      <c r="K136" s="214" t="s">
        <v>73</v>
      </c>
      <c r="L136" s="214" t="s">
        <v>74</v>
      </c>
      <c r="M136" s="214" t="s">
        <v>75</v>
      </c>
      <c r="N136" s="210" t="s">
        <v>6</v>
      </c>
      <c r="O136" s="210" t="s">
        <v>7</v>
      </c>
    </row>
    <row r="137" spans="1:18" s="91" customFormat="1" ht="15.75" customHeight="1" x14ac:dyDescent="0.2">
      <c r="A137" s="1"/>
      <c r="B137" s="208"/>
      <c r="C137" s="208"/>
      <c r="D137" s="208"/>
      <c r="E137" s="208"/>
      <c r="F137" s="215" t="s">
        <v>582</v>
      </c>
      <c r="G137" s="215" t="s">
        <v>171</v>
      </c>
      <c r="H137" s="215" t="s">
        <v>569</v>
      </c>
      <c r="I137" s="208" t="s">
        <v>171</v>
      </c>
      <c r="J137" s="212"/>
      <c r="K137" s="214"/>
      <c r="L137" s="214"/>
      <c r="M137" s="214"/>
      <c r="N137" s="210"/>
      <c r="O137" s="210"/>
    </row>
    <row r="138" spans="1:18" s="91" customFormat="1" ht="20.25" customHeight="1" x14ac:dyDescent="0.2">
      <c r="A138" s="1"/>
      <c r="B138" s="209"/>
      <c r="C138" s="209"/>
      <c r="D138" s="209"/>
      <c r="E138" s="209"/>
      <c r="F138" s="216"/>
      <c r="G138" s="216"/>
      <c r="H138" s="216"/>
      <c r="I138" s="209"/>
      <c r="J138" s="213"/>
      <c r="K138" s="92">
        <v>0.08</v>
      </c>
      <c r="L138" s="93">
        <v>1.4999999999999999E-2</v>
      </c>
      <c r="M138" s="92">
        <v>0.01</v>
      </c>
      <c r="N138" s="210"/>
      <c r="O138" s="210"/>
    </row>
    <row r="139" spans="1:18" ht="15.75" customHeight="1" x14ac:dyDescent="0.2">
      <c r="B139" s="17" t="s">
        <v>1</v>
      </c>
      <c r="C139" s="17" t="s">
        <v>2</v>
      </c>
      <c r="D139" s="17" t="s">
        <v>3</v>
      </c>
      <c r="E139" s="19">
        <v>1</v>
      </c>
      <c r="F139" s="19">
        <v>2</v>
      </c>
      <c r="G139" s="19">
        <v>3</v>
      </c>
      <c r="H139" s="19">
        <v>4</v>
      </c>
      <c r="I139" s="19">
        <v>5</v>
      </c>
      <c r="J139" s="19">
        <v>6</v>
      </c>
      <c r="K139" s="19">
        <v>7</v>
      </c>
      <c r="L139" s="19">
        <v>8</v>
      </c>
      <c r="M139" s="19">
        <v>9</v>
      </c>
      <c r="N139" s="19">
        <v>10</v>
      </c>
      <c r="O139" s="19">
        <v>11</v>
      </c>
      <c r="P139" s="94"/>
    </row>
    <row r="140" spans="1:18" ht="15.75" customHeight="1" x14ac:dyDescent="0.2">
      <c r="B140" s="95"/>
      <c r="C140" s="96" t="s">
        <v>550</v>
      </c>
      <c r="D140" s="97"/>
      <c r="E140" s="21">
        <f>SUM(E141:E157)</f>
        <v>451</v>
      </c>
      <c r="F140" s="21">
        <f t="shared" ref="F140:N140" si="10">SUM(F141:F157)</f>
        <v>142000000</v>
      </c>
      <c r="G140" s="21">
        <f t="shared" si="10"/>
        <v>144672000</v>
      </c>
      <c r="H140" s="21">
        <f t="shared" si="10"/>
        <v>12376000</v>
      </c>
      <c r="I140" s="21">
        <f t="shared" si="10"/>
        <v>12628000</v>
      </c>
      <c r="J140" s="21">
        <f t="shared" si="10"/>
        <v>157300000</v>
      </c>
      <c r="K140" s="21">
        <f t="shared" si="10"/>
        <v>3368000</v>
      </c>
      <c r="L140" s="21">
        <f t="shared" si="10"/>
        <v>631500</v>
      </c>
      <c r="M140" s="21">
        <f t="shared" si="10"/>
        <v>421000</v>
      </c>
      <c r="N140" s="21">
        <f t="shared" si="10"/>
        <v>152879500</v>
      </c>
      <c r="O140" s="17"/>
      <c r="R140" s="1">
        <v>3</v>
      </c>
    </row>
    <row r="141" spans="1:18" ht="15.75" customHeight="1" x14ac:dyDescent="0.2">
      <c r="A141" s="1" t="s">
        <v>31</v>
      </c>
      <c r="B141" s="17">
        <v>1</v>
      </c>
      <c r="C141" s="98" t="s">
        <v>477</v>
      </c>
      <c r="D141" s="98" t="s">
        <v>532</v>
      </c>
      <c r="E141" s="5">
        <v>24</v>
      </c>
      <c r="F141" s="98">
        <v>10000000</v>
      </c>
      <c r="G141" s="20">
        <v>9230000</v>
      </c>
      <c r="H141" s="98">
        <v>728000</v>
      </c>
      <c r="I141" s="98">
        <v>672000</v>
      </c>
      <c r="J141" s="4">
        <v>9902000</v>
      </c>
      <c r="K141" s="98">
        <v>400000</v>
      </c>
      <c r="L141" s="98">
        <v>75000</v>
      </c>
      <c r="M141" s="98">
        <v>50000</v>
      </c>
      <c r="N141" s="4">
        <v>9377000</v>
      </c>
      <c r="O141" s="4"/>
      <c r="P141" s="1" t="str">
        <f>IF(C141="",1,"")</f>
        <v/>
      </c>
    </row>
    <row r="142" spans="1:18" ht="15.75" customHeight="1" x14ac:dyDescent="0.2">
      <c r="A142" s="1" t="s">
        <v>32</v>
      </c>
      <c r="B142" s="17">
        <v>2</v>
      </c>
      <c r="C142" s="98" t="s">
        <v>478</v>
      </c>
      <c r="D142" s="98" t="s">
        <v>533</v>
      </c>
      <c r="E142" s="5">
        <v>27</v>
      </c>
      <c r="F142" s="98">
        <v>9000000</v>
      </c>
      <c r="G142" s="20">
        <v>9346000</v>
      </c>
      <c r="H142" s="98">
        <v>728000</v>
      </c>
      <c r="I142" s="98">
        <v>756000</v>
      </c>
      <c r="J142" s="4">
        <v>10102000</v>
      </c>
      <c r="K142" s="98">
        <v>400000</v>
      </c>
      <c r="L142" s="98">
        <v>75000</v>
      </c>
      <c r="M142" s="98">
        <v>50000</v>
      </c>
      <c r="N142" s="4">
        <v>9577000</v>
      </c>
      <c r="O142" s="4"/>
      <c r="P142" s="1" t="str">
        <f t="shared" ref="P142:P166" si="11">IF(C142="",1,"")</f>
        <v/>
      </c>
    </row>
    <row r="143" spans="1:18" ht="15.75" customHeight="1" x14ac:dyDescent="0.2">
      <c r="A143" s="1" t="s">
        <v>33</v>
      </c>
      <c r="B143" s="17">
        <v>3</v>
      </c>
      <c r="C143" s="98" t="s">
        <v>551</v>
      </c>
      <c r="D143" s="98" t="s">
        <v>534</v>
      </c>
      <c r="E143" s="5">
        <v>27</v>
      </c>
      <c r="F143" s="98">
        <v>8500000</v>
      </c>
      <c r="G143" s="20">
        <v>8827000</v>
      </c>
      <c r="H143" s="98">
        <v>728000</v>
      </c>
      <c r="I143" s="98">
        <v>756000</v>
      </c>
      <c r="J143" s="4">
        <v>9583000</v>
      </c>
      <c r="K143" s="98">
        <v>321000</v>
      </c>
      <c r="L143" s="98">
        <v>60187.5</v>
      </c>
      <c r="M143" s="98">
        <v>40125</v>
      </c>
      <c r="N143" s="4">
        <v>9161687.5</v>
      </c>
      <c r="O143" s="4"/>
      <c r="P143" s="1" t="str">
        <f t="shared" si="11"/>
        <v/>
      </c>
    </row>
    <row r="144" spans="1:18" ht="15.75" customHeight="1" x14ac:dyDescent="0.2">
      <c r="A144" s="1" t="s">
        <v>34</v>
      </c>
      <c r="B144" s="17">
        <v>4</v>
      </c>
      <c r="C144" s="98" t="s">
        <v>479</v>
      </c>
      <c r="D144" s="98" t="s">
        <v>534</v>
      </c>
      <c r="E144" s="5">
        <v>27</v>
      </c>
      <c r="F144" s="98">
        <v>8500000</v>
      </c>
      <c r="G144" s="20">
        <v>8827000</v>
      </c>
      <c r="H144" s="98">
        <v>728000</v>
      </c>
      <c r="I144" s="98">
        <v>756000</v>
      </c>
      <c r="J144" s="4">
        <v>9583000</v>
      </c>
      <c r="K144" s="98">
        <v>321000</v>
      </c>
      <c r="L144" s="98">
        <v>60187.5</v>
      </c>
      <c r="M144" s="98">
        <v>40125</v>
      </c>
      <c r="N144" s="4">
        <v>9161687.5</v>
      </c>
      <c r="O144" s="4"/>
      <c r="P144" s="1" t="str">
        <f t="shared" si="11"/>
        <v/>
      </c>
    </row>
    <row r="145" spans="1:18" ht="15.75" customHeight="1" x14ac:dyDescent="0.2">
      <c r="A145" s="1" t="s">
        <v>35</v>
      </c>
      <c r="B145" s="17">
        <v>5</v>
      </c>
      <c r="C145" s="98" t="s">
        <v>480</v>
      </c>
      <c r="D145" s="98" t="s">
        <v>534</v>
      </c>
      <c r="E145" s="5">
        <v>27</v>
      </c>
      <c r="F145" s="98">
        <v>8500000</v>
      </c>
      <c r="G145" s="20">
        <v>8827000</v>
      </c>
      <c r="H145" s="98">
        <v>728000</v>
      </c>
      <c r="I145" s="98">
        <v>756000</v>
      </c>
      <c r="J145" s="4">
        <v>9583000</v>
      </c>
      <c r="K145" s="98">
        <v>321000</v>
      </c>
      <c r="L145" s="98">
        <v>60187.5</v>
      </c>
      <c r="M145" s="98">
        <v>40125</v>
      </c>
      <c r="N145" s="4">
        <v>9161687.5</v>
      </c>
      <c r="O145" s="4"/>
      <c r="P145" s="1" t="str">
        <f t="shared" si="11"/>
        <v/>
      </c>
    </row>
    <row r="146" spans="1:18" ht="15.75" customHeight="1" x14ac:dyDescent="0.2">
      <c r="A146" s="1" t="s">
        <v>36</v>
      </c>
      <c r="B146" s="17">
        <v>6</v>
      </c>
      <c r="C146" s="98" t="s">
        <v>484</v>
      </c>
      <c r="D146" s="98" t="s">
        <v>538</v>
      </c>
      <c r="E146" s="5">
        <v>27</v>
      </c>
      <c r="F146" s="98">
        <v>8500000</v>
      </c>
      <c r="G146" s="20">
        <v>8827000</v>
      </c>
      <c r="H146" s="98">
        <v>728000</v>
      </c>
      <c r="I146" s="98">
        <v>756000</v>
      </c>
      <c r="J146" s="4">
        <v>9583000</v>
      </c>
      <c r="K146" s="98">
        <v>0</v>
      </c>
      <c r="L146" s="98">
        <v>0</v>
      </c>
      <c r="M146" s="98"/>
      <c r="N146" s="4">
        <v>9583000</v>
      </c>
      <c r="O146" s="4"/>
      <c r="P146" s="1" t="str">
        <f t="shared" si="11"/>
        <v/>
      </c>
    </row>
    <row r="147" spans="1:18" ht="15.75" customHeight="1" x14ac:dyDescent="0.2">
      <c r="A147" s="1" t="s">
        <v>37</v>
      </c>
      <c r="B147" s="17">
        <v>7</v>
      </c>
      <c r="C147" s="98" t="s">
        <v>481</v>
      </c>
      <c r="D147" s="98" t="s">
        <v>535</v>
      </c>
      <c r="E147" s="5">
        <v>27</v>
      </c>
      <c r="F147" s="98">
        <v>9000000</v>
      </c>
      <c r="G147" s="20">
        <v>9346000</v>
      </c>
      <c r="H147" s="98">
        <v>728000</v>
      </c>
      <c r="I147" s="98">
        <v>756000</v>
      </c>
      <c r="J147" s="4">
        <v>10102000</v>
      </c>
      <c r="K147" s="98">
        <v>321000</v>
      </c>
      <c r="L147" s="98">
        <v>60187.5</v>
      </c>
      <c r="M147" s="98">
        <v>40125</v>
      </c>
      <c r="N147" s="4">
        <v>9680687.5</v>
      </c>
      <c r="O147" s="4"/>
      <c r="P147" s="1" t="str">
        <f t="shared" si="11"/>
        <v/>
      </c>
    </row>
    <row r="148" spans="1:18" ht="15.75" customHeight="1" x14ac:dyDescent="0.2">
      <c r="A148" s="1" t="s">
        <v>38</v>
      </c>
      <c r="B148" s="17">
        <v>8</v>
      </c>
      <c r="C148" s="98" t="s">
        <v>482</v>
      </c>
      <c r="D148" s="98" t="s">
        <v>536</v>
      </c>
      <c r="E148" s="5">
        <v>27</v>
      </c>
      <c r="F148" s="98">
        <v>8500000</v>
      </c>
      <c r="G148" s="20">
        <v>8827000</v>
      </c>
      <c r="H148" s="98">
        <v>728000</v>
      </c>
      <c r="I148" s="98">
        <v>756000</v>
      </c>
      <c r="J148" s="4">
        <v>9583000</v>
      </c>
      <c r="K148" s="98">
        <v>321000</v>
      </c>
      <c r="L148" s="98">
        <v>60187.5</v>
      </c>
      <c r="M148" s="98">
        <v>40125</v>
      </c>
      <c r="N148" s="4">
        <v>9161687.5</v>
      </c>
      <c r="O148" s="4"/>
      <c r="P148" s="1" t="str">
        <f t="shared" si="11"/>
        <v/>
      </c>
    </row>
    <row r="149" spans="1:18" ht="15.75" customHeight="1" x14ac:dyDescent="0.2">
      <c r="A149" s="1" t="s">
        <v>39</v>
      </c>
      <c r="B149" s="17">
        <v>9</v>
      </c>
      <c r="C149" s="98" t="s">
        <v>483</v>
      </c>
      <c r="D149" s="98" t="s">
        <v>536</v>
      </c>
      <c r="E149" s="5">
        <v>27</v>
      </c>
      <c r="F149" s="98">
        <v>8500000</v>
      </c>
      <c r="G149" s="20">
        <v>8827000</v>
      </c>
      <c r="H149" s="98">
        <v>728000</v>
      </c>
      <c r="I149" s="98">
        <v>756000</v>
      </c>
      <c r="J149" s="4">
        <v>9583000</v>
      </c>
      <c r="K149" s="98">
        <v>321000</v>
      </c>
      <c r="L149" s="98">
        <v>60187.5</v>
      </c>
      <c r="M149" s="98">
        <v>40125</v>
      </c>
      <c r="N149" s="4">
        <v>9161687.5</v>
      </c>
      <c r="O149" s="4"/>
      <c r="P149" s="1" t="str">
        <f t="shared" si="11"/>
        <v/>
      </c>
    </row>
    <row r="150" spans="1:18" ht="15.75" customHeight="1" x14ac:dyDescent="0.2">
      <c r="A150" s="1" t="s">
        <v>40</v>
      </c>
      <c r="B150" s="17">
        <v>10</v>
      </c>
      <c r="C150" s="98" t="s">
        <v>501</v>
      </c>
      <c r="D150" s="98" t="s">
        <v>553</v>
      </c>
      <c r="E150" s="5">
        <v>27</v>
      </c>
      <c r="F150" s="98">
        <v>9000000</v>
      </c>
      <c r="G150" s="20">
        <v>9346000</v>
      </c>
      <c r="H150" s="98">
        <v>728000</v>
      </c>
      <c r="I150" s="98">
        <v>756000</v>
      </c>
      <c r="J150" s="4">
        <v>10102000</v>
      </c>
      <c r="K150" s="98">
        <v>321000</v>
      </c>
      <c r="L150" s="98">
        <v>60187.5</v>
      </c>
      <c r="M150" s="98">
        <v>40125</v>
      </c>
      <c r="N150" s="4">
        <v>9680687.5</v>
      </c>
      <c r="O150" s="4"/>
      <c r="P150" s="1" t="str">
        <f t="shared" si="11"/>
        <v/>
      </c>
    </row>
    <row r="151" spans="1:18" ht="15.75" customHeight="1" x14ac:dyDescent="0.2">
      <c r="A151" s="1" t="s">
        <v>41</v>
      </c>
      <c r="B151" s="17">
        <v>11</v>
      </c>
      <c r="C151" s="98" t="s">
        <v>502</v>
      </c>
      <c r="D151" s="98" t="s">
        <v>552</v>
      </c>
      <c r="E151" s="5">
        <v>27</v>
      </c>
      <c r="F151" s="98">
        <v>8500000</v>
      </c>
      <c r="G151" s="20">
        <v>8827000</v>
      </c>
      <c r="H151" s="98">
        <v>728000</v>
      </c>
      <c r="I151" s="98">
        <v>756000</v>
      </c>
      <c r="J151" s="4">
        <v>9583000</v>
      </c>
      <c r="K151" s="98">
        <v>0</v>
      </c>
      <c r="L151" s="98">
        <v>0</v>
      </c>
      <c r="M151" s="98">
        <v>0</v>
      </c>
      <c r="N151" s="4">
        <v>9583000</v>
      </c>
      <c r="O151" s="4"/>
      <c r="P151" s="1" t="str">
        <f t="shared" si="11"/>
        <v/>
      </c>
    </row>
    <row r="152" spans="1:18" ht="15.75" customHeight="1" x14ac:dyDescent="0.2">
      <c r="A152" s="1" t="s">
        <v>42</v>
      </c>
      <c r="B152" s="17">
        <v>12</v>
      </c>
      <c r="C152" s="98" t="s">
        <v>503</v>
      </c>
      <c r="D152" s="98" t="s">
        <v>552</v>
      </c>
      <c r="E152" s="5">
        <v>22</v>
      </c>
      <c r="F152" s="98">
        <v>8500000</v>
      </c>
      <c r="G152" s="20">
        <v>7192000</v>
      </c>
      <c r="H152" s="98">
        <v>728000</v>
      </c>
      <c r="I152" s="98">
        <v>616000</v>
      </c>
      <c r="J152" s="4">
        <v>7808000</v>
      </c>
      <c r="K152" s="98">
        <v>0</v>
      </c>
      <c r="L152" s="98">
        <v>0</v>
      </c>
      <c r="M152" s="98">
        <v>0</v>
      </c>
      <c r="N152" s="4">
        <v>7808000</v>
      </c>
      <c r="O152" s="4"/>
      <c r="P152" s="1" t="str">
        <f t="shared" si="11"/>
        <v/>
      </c>
    </row>
    <row r="153" spans="1:18" ht="15.75" customHeight="1" x14ac:dyDescent="0.2">
      <c r="A153" s="1" t="s">
        <v>43</v>
      </c>
      <c r="B153" s="17">
        <v>13</v>
      </c>
      <c r="C153" s="98" t="s">
        <v>555</v>
      </c>
      <c r="D153" s="98" t="s">
        <v>537</v>
      </c>
      <c r="E153" s="5">
        <v>27</v>
      </c>
      <c r="F153" s="98">
        <v>8500000</v>
      </c>
      <c r="G153" s="20">
        <v>8827000</v>
      </c>
      <c r="H153" s="98">
        <v>728000</v>
      </c>
      <c r="I153" s="98">
        <v>756000</v>
      </c>
      <c r="J153" s="4">
        <v>9583000</v>
      </c>
      <c r="K153" s="98">
        <v>0</v>
      </c>
      <c r="L153" s="98">
        <v>0</v>
      </c>
      <c r="M153" s="98">
        <v>0</v>
      </c>
      <c r="N153" s="4">
        <v>9583000</v>
      </c>
      <c r="O153" s="4"/>
      <c r="P153" s="1" t="str">
        <f t="shared" si="11"/>
        <v/>
      </c>
    </row>
    <row r="154" spans="1:18" ht="15.75" customHeight="1" x14ac:dyDescent="0.2">
      <c r="A154" s="1" t="s">
        <v>44</v>
      </c>
      <c r="B154" s="17">
        <v>14</v>
      </c>
      <c r="C154" s="98" t="s">
        <v>487</v>
      </c>
      <c r="D154" s="98" t="s">
        <v>541</v>
      </c>
      <c r="E154" s="5">
        <v>27</v>
      </c>
      <c r="F154" s="98">
        <v>9000000</v>
      </c>
      <c r="G154" s="20">
        <v>9346000</v>
      </c>
      <c r="H154" s="98">
        <v>728000</v>
      </c>
      <c r="I154" s="98">
        <v>756000</v>
      </c>
      <c r="J154" s="4">
        <v>10102000</v>
      </c>
      <c r="K154" s="98">
        <v>321000</v>
      </c>
      <c r="L154" s="98">
        <v>60187.5</v>
      </c>
      <c r="M154" s="98">
        <v>40125</v>
      </c>
      <c r="N154" s="4">
        <v>9680687.5</v>
      </c>
      <c r="O154" s="4"/>
      <c r="P154" s="1" t="str">
        <f t="shared" si="11"/>
        <v/>
      </c>
    </row>
    <row r="155" spans="1:18" ht="15.75" customHeight="1" x14ac:dyDescent="0.2">
      <c r="A155" s="1" t="s">
        <v>63</v>
      </c>
      <c r="B155" s="17">
        <v>15</v>
      </c>
      <c r="C155" s="98" t="s">
        <v>564</v>
      </c>
      <c r="D155" s="98" t="s">
        <v>539</v>
      </c>
      <c r="E155" s="5">
        <v>27</v>
      </c>
      <c r="F155" s="98">
        <v>6500000</v>
      </c>
      <c r="G155" s="20">
        <v>6750000</v>
      </c>
      <c r="H155" s="98">
        <v>728000</v>
      </c>
      <c r="I155" s="98">
        <v>756000</v>
      </c>
      <c r="J155" s="4">
        <v>7506000</v>
      </c>
      <c r="K155" s="98">
        <v>0</v>
      </c>
      <c r="L155" s="98">
        <v>0</v>
      </c>
      <c r="M155" s="98">
        <v>0</v>
      </c>
      <c r="N155" s="4">
        <v>7506000</v>
      </c>
      <c r="O155" s="4"/>
      <c r="P155" s="1" t="str">
        <f t="shared" si="11"/>
        <v/>
      </c>
    </row>
    <row r="156" spans="1:18" ht="15.75" customHeight="1" x14ac:dyDescent="0.2">
      <c r="A156" s="1" t="s">
        <v>65</v>
      </c>
      <c r="B156" s="17">
        <v>16</v>
      </c>
      <c r="C156" s="98" t="s">
        <v>485</v>
      </c>
      <c r="D156" s="98" t="s">
        <v>554</v>
      </c>
      <c r="E156" s="5">
        <v>27</v>
      </c>
      <c r="F156" s="98">
        <v>6500000</v>
      </c>
      <c r="G156" s="20">
        <v>6750000</v>
      </c>
      <c r="H156" s="98">
        <v>728000</v>
      </c>
      <c r="I156" s="98">
        <v>756000</v>
      </c>
      <c r="J156" s="4">
        <v>7506000</v>
      </c>
      <c r="K156" s="98">
        <v>0</v>
      </c>
      <c r="L156" s="98">
        <v>0</v>
      </c>
      <c r="M156" s="98">
        <v>0</v>
      </c>
      <c r="N156" s="4">
        <v>7506000</v>
      </c>
      <c r="O156" s="4"/>
      <c r="P156" s="1" t="str">
        <f t="shared" si="11"/>
        <v/>
      </c>
    </row>
    <row r="157" spans="1:18" ht="15.75" customHeight="1" x14ac:dyDescent="0.2">
      <c r="A157" s="1" t="s">
        <v>66</v>
      </c>
      <c r="B157" s="17">
        <v>17</v>
      </c>
      <c r="C157" s="98" t="s">
        <v>486</v>
      </c>
      <c r="D157" s="98" t="s">
        <v>540</v>
      </c>
      <c r="E157" s="5">
        <v>27</v>
      </c>
      <c r="F157" s="98">
        <v>6500000</v>
      </c>
      <c r="G157" s="20">
        <v>6750000</v>
      </c>
      <c r="H157" s="98">
        <v>728000</v>
      </c>
      <c r="I157" s="98">
        <v>756000</v>
      </c>
      <c r="J157" s="4">
        <v>7506000</v>
      </c>
      <c r="K157" s="98">
        <v>0</v>
      </c>
      <c r="L157" s="98">
        <v>0</v>
      </c>
      <c r="M157" s="98">
        <v>0</v>
      </c>
      <c r="N157" s="4">
        <v>7506000</v>
      </c>
      <c r="O157" s="4"/>
      <c r="P157" s="1" t="str">
        <f t="shared" si="11"/>
        <v/>
      </c>
    </row>
    <row r="158" spans="1:18" ht="15.75" customHeight="1" x14ac:dyDescent="0.2">
      <c r="B158" s="95"/>
      <c r="C158" s="97" t="s">
        <v>439</v>
      </c>
      <c r="D158" s="98"/>
      <c r="E158" s="21">
        <f>SUM(E159:E179)</f>
        <v>521</v>
      </c>
      <c r="F158" s="21">
        <f t="shared" ref="F158:N158" si="12">SUM(F159:F179)</f>
        <v>182000000</v>
      </c>
      <c r="G158" s="21">
        <f t="shared" si="12"/>
        <v>173556000</v>
      </c>
      <c r="H158" s="21">
        <f t="shared" si="12"/>
        <v>15288000</v>
      </c>
      <c r="I158" s="21">
        <f t="shared" si="12"/>
        <v>14588000</v>
      </c>
      <c r="J158" s="21">
        <f t="shared" si="12"/>
        <v>188144000</v>
      </c>
      <c r="K158" s="21">
        <f t="shared" si="12"/>
        <v>1605000</v>
      </c>
      <c r="L158" s="21">
        <f t="shared" si="12"/>
        <v>300937.5</v>
      </c>
      <c r="M158" s="21">
        <f t="shared" si="12"/>
        <v>200625</v>
      </c>
      <c r="N158" s="21">
        <f t="shared" si="12"/>
        <v>186037437.5</v>
      </c>
      <c r="O158" s="4"/>
      <c r="P158" s="1" t="str">
        <f t="shared" si="11"/>
        <v/>
      </c>
      <c r="R158" s="1">
        <v>3</v>
      </c>
    </row>
    <row r="159" spans="1:18" ht="15.75" customHeight="1" x14ac:dyDescent="0.2">
      <c r="A159" s="1" t="s">
        <v>45</v>
      </c>
      <c r="B159" s="17">
        <v>1</v>
      </c>
      <c r="C159" s="98" t="s">
        <v>496</v>
      </c>
      <c r="D159" s="98" t="s">
        <v>542</v>
      </c>
      <c r="E159" s="5">
        <v>27</v>
      </c>
      <c r="F159" s="98">
        <v>9000000</v>
      </c>
      <c r="G159" s="20">
        <v>9346000</v>
      </c>
      <c r="H159" s="98">
        <v>728000</v>
      </c>
      <c r="I159" s="98">
        <v>756000</v>
      </c>
      <c r="J159" s="4">
        <v>10102000</v>
      </c>
      <c r="K159" s="98">
        <v>321000</v>
      </c>
      <c r="L159" s="98">
        <v>60187.5</v>
      </c>
      <c r="M159" s="98">
        <v>40125</v>
      </c>
      <c r="N159" s="4">
        <v>9680687.5</v>
      </c>
      <c r="O159" s="4"/>
      <c r="P159" s="1" t="str">
        <f t="shared" si="11"/>
        <v/>
      </c>
    </row>
    <row r="160" spans="1:18" ht="15.75" customHeight="1" x14ac:dyDescent="0.2">
      <c r="A160" s="1" t="s">
        <v>46</v>
      </c>
      <c r="B160" s="17">
        <v>2</v>
      </c>
      <c r="C160" s="98" t="s">
        <v>497</v>
      </c>
      <c r="D160" s="98" t="s">
        <v>543</v>
      </c>
      <c r="E160" s="5">
        <v>27</v>
      </c>
      <c r="F160" s="98">
        <v>8500000</v>
      </c>
      <c r="G160" s="20">
        <v>8827000</v>
      </c>
      <c r="H160" s="98">
        <v>728000</v>
      </c>
      <c r="I160" s="98">
        <v>756000</v>
      </c>
      <c r="J160" s="4">
        <v>9583000</v>
      </c>
      <c r="K160" s="98">
        <v>321000</v>
      </c>
      <c r="L160" s="98">
        <v>60187.5</v>
      </c>
      <c r="M160" s="98">
        <v>40125</v>
      </c>
      <c r="N160" s="4">
        <v>9161687.5</v>
      </c>
      <c r="O160" s="4"/>
      <c r="P160" s="1" t="str">
        <f t="shared" si="11"/>
        <v/>
      </c>
    </row>
    <row r="161" spans="1:16" ht="15.75" customHeight="1" x14ac:dyDescent="0.2">
      <c r="A161" s="1" t="s">
        <v>47</v>
      </c>
      <c r="B161" s="17">
        <v>3</v>
      </c>
      <c r="C161" s="98" t="s">
        <v>498</v>
      </c>
      <c r="D161" s="98" t="s">
        <v>543</v>
      </c>
      <c r="E161" s="5">
        <v>27</v>
      </c>
      <c r="F161" s="98">
        <v>8500000</v>
      </c>
      <c r="G161" s="20">
        <v>8827000</v>
      </c>
      <c r="H161" s="98">
        <v>728000</v>
      </c>
      <c r="I161" s="98">
        <v>756000</v>
      </c>
      <c r="J161" s="4">
        <v>9583000</v>
      </c>
      <c r="K161" s="98">
        <v>321000</v>
      </c>
      <c r="L161" s="98">
        <v>60187.5</v>
      </c>
      <c r="M161" s="98">
        <v>40125</v>
      </c>
      <c r="N161" s="4">
        <v>9161687.5</v>
      </c>
      <c r="O161" s="4"/>
      <c r="P161" s="1" t="str">
        <f t="shared" si="11"/>
        <v/>
      </c>
    </row>
    <row r="162" spans="1:16" ht="15.75" customHeight="1" x14ac:dyDescent="0.2">
      <c r="A162" s="1" t="s">
        <v>48</v>
      </c>
      <c r="B162" s="17">
        <v>4</v>
      </c>
      <c r="C162" s="98" t="s">
        <v>499</v>
      </c>
      <c r="D162" s="98" t="s">
        <v>544</v>
      </c>
      <c r="E162" s="5">
        <v>27</v>
      </c>
      <c r="F162" s="98">
        <v>8500000</v>
      </c>
      <c r="G162" s="20">
        <v>8827000</v>
      </c>
      <c r="H162" s="98">
        <v>728000</v>
      </c>
      <c r="I162" s="98">
        <v>756000</v>
      </c>
      <c r="J162" s="4">
        <v>9583000</v>
      </c>
      <c r="K162" s="98">
        <v>321000</v>
      </c>
      <c r="L162" s="98">
        <v>60187.5</v>
      </c>
      <c r="M162" s="98">
        <v>40125</v>
      </c>
      <c r="N162" s="4">
        <v>9161687.5</v>
      </c>
      <c r="O162" s="4"/>
      <c r="P162" s="1" t="str">
        <f t="shared" si="11"/>
        <v/>
      </c>
    </row>
    <row r="163" spans="1:16" ht="15.75" customHeight="1" x14ac:dyDescent="0.2">
      <c r="A163" s="1" t="s">
        <v>49</v>
      </c>
      <c r="B163" s="17">
        <v>5</v>
      </c>
      <c r="C163" s="98" t="s">
        <v>500</v>
      </c>
      <c r="D163" s="98" t="s">
        <v>544</v>
      </c>
      <c r="E163" s="5">
        <v>27</v>
      </c>
      <c r="F163" s="98">
        <v>8500000</v>
      </c>
      <c r="G163" s="20">
        <v>8827000</v>
      </c>
      <c r="H163" s="98">
        <v>728000</v>
      </c>
      <c r="I163" s="98">
        <v>756000</v>
      </c>
      <c r="J163" s="4">
        <v>9583000</v>
      </c>
      <c r="K163" s="98">
        <v>0</v>
      </c>
      <c r="L163" s="98">
        <v>0</v>
      </c>
      <c r="M163" s="98">
        <v>0</v>
      </c>
      <c r="N163" s="4">
        <v>9583000</v>
      </c>
      <c r="O163" s="4"/>
      <c r="P163" s="1" t="str">
        <f t="shared" si="11"/>
        <v/>
      </c>
    </row>
    <row r="164" spans="1:16" ht="15.75" customHeight="1" x14ac:dyDescent="0.2">
      <c r="A164" s="1" t="s">
        <v>50</v>
      </c>
      <c r="B164" s="17">
        <v>6</v>
      </c>
      <c r="C164" s="98" t="s">
        <v>489</v>
      </c>
      <c r="D164" s="98" t="s">
        <v>541</v>
      </c>
      <c r="E164" s="5">
        <v>25</v>
      </c>
      <c r="F164" s="98">
        <v>9000000</v>
      </c>
      <c r="G164" s="20">
        <v>8654000</v>
      </c>
      <c r="H164" s="98">
        <v>728000</v>
      </c>
      <c r="I164" s="98">
        <v>700000</v>
      </c>
      <c r="J164" s="4">
        <v>9354000</v>
      </c>
      <c r="K164" s="98">
        <v>0</v>
      </c>
      <c r="L164" s="98">
        <v>0</v>
      </c>
      <c r="M164" s="98">
        <v>0</v>
      </c>
      <c r="N164" s="4">
        <v>9354000</v>
      </c>
      <c r="O164" s="4"/>
      <c r="P164" s="1" t="str">
        <f t="shared" si="11"/>
        <v/>
      </c>
    </row>
    <row r="165" spans="1:16" ht="15.75" customHeight="1" x14ac:dyDescent="0.2">
      <c r="A165" s="1" t="s">
        <v>51</v>
      </c>
      <c r="B165" s="17">
        <v>7</v>
      </c>
      <c r="C165" s="98" t="s">
        <v>490</v>
      </c>
      <c r="D165" s="98" t="s">
        <v>541</v>
      </c>
      <c r="E165" s="5">
        <v>25</v>
      </c>
      <c r="F165" s="98">
        <v>9000000</v>
      </c>
      <c r="G165" s="20">
        <v>8654000</v>
      </c>
      <c r="H165" s="98">
        <v>728000</v>
      </c>
      <c r="I165" s="98">
        <v>700000</v>
      </c>
      <c r="J165" s="4">
        <v>9354000</v>
      </c>
      <c r="K165" s="98">
        <v>0</v>
      </c>
      <c r="L165" s="98">
        <v>0</v>
      </c>
      <c r="M165" s="98">
        <v>0</v>
      </c>
      <c r="N165" s="4">
        <v>9354000</v>
      </c>
      <c r="O165" s="4"/>
      <c r="P165" s="1" t="str">
        <f t="shared" si="11"/>
        <v/>
      </c>
    </row>
    <row r="166" spans="1:16" ht="15.75" customHeight="1" x14ac:dyDescent="0.2">
      <c r="A166" s="1" t="s">
        <v>52</v>
      </c>
      <c r="B166" s="17">
        <v>8</v>
      </c>
      <c r="C166" s="98" t="s">
        <v>491</v>
      </c>
      <c r="D166" s="98" t="s">
        <v>541</v>
      </c>
      <c r="E166" s="5">
        <v>25</v>
      </c>
      <c r="F166" s="98">
        <v>9000000</v>
      </c>
      <c r="G166" s="20">
        <v>8654000</v>
      </c>
      <c r="H166" s="98">
        <v>728000</v>
      </c>
      <c r="I166" s="98">
        <v>700000</v>
      </c>
      <c r="J166" s="4">
        <v>9354000</v>
      </c>
      <c r="K166" s="98">
        <v>0</v>
      </c>
      <c r="L166" s="98">
        <v>0</v>
      </c>
      <c r="M166" s="98">
        <v>0</v>
      </c>
      <c r="N166" s="4">
        <v>9354000</v>
      </c>
      <c r="O166" s="4"/>
      <c r="P166" s="1" t="str">
        <f t="shared" si="11"/>
        <v/>
      </c>
    </row>
    <row r="167" spans="1:16" ht="15.75" customHeight="1" x14ac:dyDescent="0.2">
      <c r="A167" s="1" t="s">
        <v>53</v>
      </c>
      <c r="B167" s="17">
        <v>9</v>
      </c>
      <c r="C167" s="98" t="s">
        <v>492</v>
      </c>
      <c r="D167" s="98" t="s">
        <v>541</v>
      </c>
      <c r="E167" s="5">
        <v>22</v>
      </c>
      <c r="F167" s="98">
        <v>9000000</v>
      </c>
      <c r="G167" s="20">
        <v>7615000</v>
      </c>
      <c r="H167" s="98">
        <v>728000</v>
      </c>
      <c r="I167" s="98">
        <v>616000</v>
      </c>
      <c r="J167" s="4">
        <v>8231000</v>
      </c>
      <c r="K167" s="98">
        <v>0</v>
      </c>
      <c r="L167" s="98">
        <v>0</v>
      </c>
      <c r="M167" s="98">
        <v>0</v>
      </c>
      <c r="N167" s="4">
        <v>8231000</v>
      </c>
      <c r="O167" s="4"/>
      <c r="P167" s="1" t="str">
        <f t="shared" ref="P167:P179" si="13">IF(C167="",1,"")</f>
        <v/>
      </c>
    </row>
    <row r="168" spans="1:16" ht="15.75" customHeight="1" x14ac:dyDescent="0.2">
      <c r="A168" s="1" t="s">
        <v>54</v>
      </c>
      <c r="B168" s="17">
        <v>10</v>
      </c>
      <c r="C168" s="98" t="s">
        <v>493</v>
      </c>
      <c r="D168" s="98" t="s">
        <v>541</v>
      </c>
      <c r="E168" s="5">
        <v>22</v>
      </c>
      <c r="F168" s="98">
        <v>9000000</v>
      </c>
      <c r="G168" s="20">
        <v>7615000</v>
      </c>
      <c r="H168" s="98">
        <v>728000</v>
      </c>
      <c r="I168" s="98">
        <v>616000</v>
      </c>
      <c r="J168" s="4">
        <v>8231000</v>
      </c>
      <c r="K168" s="98">
        <v>0</v>
      </c>
      <c r="L168" s="98">
        <v>0</v>
      </c>
      <c r="M168" s="98">
        <v>0</v>
      </c>
      <c r="N168" s="4">
        <v>8231000</v>
      </c>
      <c r="O168" s="4"/>
      <c r="P168" s="1" t="str">
        <f t="shared" si="13"/>
        <v/>
      </c>
    </row>
    <row r="169" spans="1:16" ht="15.75" customHeight="1" x14ac:dyDescent="0.2">
      <c r="A169" s="1" t="s">
        <v>55</v>
      </c>
      <c r="B169" s="17">
        <v>11</v>
      </c>
      <c r="C169" s="98" t="s">
        <v>494</v>
      </c>
      <c r="D169" s="98" t="s">
        <v>541</v>
      </c>
      <c r="E169" s="5">
        <v>22</v>
      </c>
      <c r="F169" s="98">
        <v>9000000</v>
      </c>
      <c r="G169" s="20">
        <v>7615000</v>
      </c>
      <c r="H169" s="98">
        <v>728000</v>
      </c>
      <c r="I169" s="98">
        <v>616000</v>
      </c>
      <c r="J169" s="4">
        <v>8231000</v>
      </c>
      <c r="K169" s="98">
        <v>0</v>
      </c>
      <c r="L169" s="98">
        <v>0</v>
      </c>
      <c r="M169" s="98">
        <v>0</v>
      </c>
      <c r="N169" s="4">
        <v>8231000</v>
      </c>
      <c r="O169" s="4"/>
      <c r="P169" s="1" t="str">
        <f t="shared" si="13"/>
        <v/>
      </c>
    </row>
    <row r="170" spans="1:16" ht="15.75" customHeight="1" x14ac:dyDescent="0.2">
      <c r="A170" s="1" t="s">
        <v>56</v>
      </c>
      <c r="B170" s="17">
        <v>12</v>
      </c>
      <c r="C170" s="98" t="s">
        <v>506</v>
      </c>
      <c r="D170" s="98" t="s">
        <v>545</v>
      </c>
      <c r="E170" s="5">
        <v>22</v>
      </c>
      <c r="F170" s="98">
        <v>8500000</v>
      </c>
      <c r="G170" s="20">
        <v>7192000</v>
      </c>
      <c r="H170" s="98">
        <v>728000</v>
      </c>
      <c r="I170" s="98">
        <v>616000</v>
      </c>
      <c r="J170" s="4">
        <v>7808000</v>
      </c>
      <c r="K170" s="98">
        <v>0</v>
      </c>
      <c r="L170" s="98">
        <v>0</v>
      </c>
      <c r="M170" s="98">
        <v>0</v>
      </c>
      <c r="N170" s="4">
        <v>7808000</v>
      </c>
      <c r="O170" s="4"/>
      <c r="P170" s="1" t="str">
        <f t="shared" si="13"/>
        <v/>
      </c>
    </row>
    <row r="171" spans="1:16" ht="15.75" customHeight="1" x14ac:dyDescent="0.2">
      <c r="A171" s="1" t="s">
        <v>57</v>
      </c>
      <c r="B171" s="17">
        <v>13</v>
      </c>
      <c r="C171" s="98" t="s">
        <v>508</v>
      </c>
      <c r="D171" s="98" t="s">
        <v>546</v>
      </c>
      <c r="E171" s="5">
        <v>27</v>
      </c>
      <c r="F171" s="98">
        <v>8500000</v>
      </c>
      <c r="G171" s="20">
        <v>8827000</v>
      </c>
      <c r="H171" s="98">
        <v>728000</v>
      </c>
      <c r="I171" s="98">
        <v>756000</v>
      </c>
      <c r="J171" s="4">
        <v>9583000</v>
      </c>
      <c r="K171" s="98">
        <v>321000</v>
      </c>
      <c r="L171" s="98">
        <v>60187.5</v>
      </c>
      <c r="M171" s="98">
        <v>40125</v>
      </c>
      <c r="N171" s="4">
        <v>9161687.5</v>
      </c>
      <c r="O171" s="4"/>
      <c r="P171" s="1" t="str">
        <f t="shared" si="13"/>
        <v/>
      </c>
    </row>
    <row r="172" spans="1:16" ht="15.75" customHeight="1" x14ac:dyDescent="0.2">
      <c r="A172" s="1" t="s">
        <v>58</v>
      </c>
      <c r="B172" s="17">
        <v>14</v>
      </c>
      <c r="C172" s="98" t="s">
        <v>530</v>
      </c>
      <c r="D172" s="98" t="s">
        <v>440</v>
      </c>
      <c r="E172" s="5">
        <v>27</v>
      </c>
      <c r="F172" s="98">
        <v>8500000</v>
      </c>
      <c r="G172" s="20">
        <v>8827000</v>
      </c>
      <c r="H172" s="98">
        <v>728000</v>
      </c>
      <c r="I172" s="98">
        <v>756000</v>
      </c>
      <c r="J172" s="4">
        <v>9583000</v>
      </c>
      <c r="K172" s="98">
        <v>0</v>
      </c>
      <c r="L172" s="98">
        <v>0</v>
      </c>
      <c r="M172" s="98">
        <v>0</v>
      </c>
      <c r="N172" s="4">
        <v>9583000</v>
      </c>
      <c r="O172" s="4"/>
      <c r="P172" s="1" t="str">
        <f t="shared" si="13"/>
        <v/>
      </c>
    </row>
    <row r="173" spans="1:16" ht="15.75" customHeight="1" x14ac:dyDescent="0.2">
      <c r="A173" s="1" t="s">
        <v>59</v>
      </c>
      <c r="B173" s="17">
        <v>15</v>
      </c>
      <c r="C173" s="98" t="s">
        <v>531</v>
      </c>
      <c r="D173" s="98" t="s">
        <v>440</v>
      </c>
      <c r="E173" s="5">
        <v>27</v>
      </c>
      <c r="F173" s="98">
        <v>8500000</v>
      </c>
      <c r="G173" s="20">
        <v>8827000</v>
      </c>
      <c r="H173" s="98">
        <v>728000</v>
      </c>
      <c r="I173" s="98">
        <v>756000</v>
      </c>
      <c r="J173" s="4">
        <v>9583000</v>
      </c>
      <c r="K173" s="98">
        <v>0</v>
      </c>
      <c r="L173" s="98">
        <v>0</v>
      </c>
      <c r="M173" s="98">
        <v>0</v>
      </c>
      <c r="N173" s="4">
        <v>9583000</v>
      </c>
      <c r="O173" s="4"/>
      <c r="P173" s="1" t="str">
        <f t="shared" si="13"/>
        <v/>
      </c>
    </row>
    <row r="174" spans="1:16" ht="15.75" customHeight="1" x14ac:dyDescent="0.2">
      <c r="A174" s="1" t="s">
        <v>60</v>
      </c>
      <c r="B174" s="17">
        <v>16</v>
      </c>
      <c r="C174" s="98" t="s">
        <v>527</v>
      </c>
      <c r="D174" s="98" t="s">
        <v>440</v>
      </c>
      <c r="E174" s="5">
        <v>27</v>
      </c>
      <c r="F174" s="98">
        <v>8500000</v>
      </c>
      <c r="G174" s="20">
        <v>8827000</v>
      </c>
      <c r="H174" s="98">
        <v>728000</v>
      </c>
      <c r="I174" s="98">
        <v>756000</v>
      </c>
      <c r="J174" s="4">
        <v>9583000</v>
      </c>
      <c r="K174" s="98">
        <v>0</v>
      </c>
      <c r="L174" s="98">
        <v>0</v>
      </c>
      <c r="M174" s="98">
        <v>0</v>
      </c>
      <c r="N174" s="4">
        <v>9583000</v>
      </c>
      <c r="O174" s="4"/>
      <c r="P174" s="1" t="str">
        <f t="shared" si="13"/>
        <v/>
      </c>
    </row>
    <row r="175" spans="1:16" ht="15.75" customHeight="1" x14ac:dyDescent="0.2">
      <c r="A175" s="1" t="s">
        <v>67</v>
      </c>
      <c r="B175" s="17">
        <v>17</v>
      </c>
      <c r="C175" s="98" t="s">
        <v>528</v>
      </c>
      <c r="D175" s="98" t="s">
        <v>440</v>
      </c>
      <c r="E175" s="5">
        <v>27</v>
      </c>
      <c r="F175" s="98">
        <v>8500000</v>
      </c>
      <c r="G175" s="20">
        <v>8827000</v>
      </c>
      <c r="H175" s="98">
        <v>728000</v>
      </c>
      <c r="I175" s="98">
        <v>756000</v>
      </c>
      <c r="J175" s="4">
        <v>9583000</v>
      </c>
      <c r="K175" s="98">
        <v>0</v>
      </c>
      <c r="L175" s="98">
        <v>0</v>
      </c>
      <c r="M175" s="98">
        <v>0</v>
      </c>
      <c r="N175" s="4">
        <v>9583000</v>
      </c>
      <c r="O175" s="4"/>
      <c r="P175" s="1" t="str">
        <f t="shared" si="13"/>
        <v/>
      </c>
    </row>
    <row r="176" spans="1:16" ht="15.75" customHeight="1" x14ac:dyDescent="0.2">
      <c r="A176" s="1" t="s">
        <v>68</v>
      </c>
      <c r="B176" s="17">
        <v>18</v>
      </c>
      <c r="C176" s="98" t="s">
        <v>515</v>
      </c>
      <c r="D176" s="98" t="s">
        <v>440</v>
      </c>
      <c r="E176" s="5">
        <v>22</v>
      </c>
      <c r="F176" s="98">
        <v>8500000</v>
      </c>
      <c r="G176" s="20">
        <v>7192000</v>
      </c>
      <c r="H176" s="98">
        <v>728000</v>
      </c>
      <c r="I176" s="98">
        <v>616000</v>
      </c>
      <c r="J176" s="4">
        <v>7808000</v>
      </c>
      <c r="K176" s="98">
        <v>0</v>
      </c>
      <c r="L176" s="98">
        <v>0</v>
      </c>
      <c r="M176" s="98">
        <v>0</v>
      </c>
      <c r="N176" s="4">
        <v>7808000</v>
      </c>
      <c r="O176" s="4"/>
      <c r="P176" s="1" t="str">
        <f t="shared" si="13"/>
        <v/>
      </c>
    </row>
    <row r="177" spans="1:18" ht="15.75" customHeight="1" x14ac:dyDescent="0.2">
      <c r="A177" s="1" t="s">
        <v>69</v>
      </c>
      <c r="B177" s="17">
        <v>19</v>
      </c>
      <c r="C177" s="98" t="s">
        <v>516</v>
      </c>
      <c r="D177" s="98" t="s">
        <v>440</v>
      </c>
      <c r="E177" s="5">
        <v>22</v>
      </c>
      <c r="F177" s="98">
        <v>8500000</v>
      </c>
      <c r="G177" s="20">
        <v>7192000</v>
      </c>
      <c r="H177" s="98">
        <v>728000</v>
      </c>
      <c r="I177" s="98">
        <v>616000</v>
      </c>
      <c r="J177" s="4">
        <v>7808000</v>
      </c>
      <c r="K177" s="98">
        <v>0</v>
      </c>
      <c r="L177" s="98">
        <v>0</v>
      </c>
      <c r="M177" s="98">
        <v>0</v>
      </c>
      <c r="N177" s="4">
        <v>7808000</v>
      </c>
      <c r="O177" s="4"/>
      <c r="P177" s="1" t="str">
        <f t="shared" si="13"/>
        <v/>
      </c>
    </row>
    <row r="178" spans="1:18" ht="15.75" customHeight="1" x14ac:dyDescent="0.2">
      <c r="A178" s="1" t="s">
        <v>70</v>
      </c>
      <c r="B178" s="17">
        <v>20</v>
      </c>
      <c r="C178" s="98" t="s">
        <v>517</v>
      </c>
      <c r="D178" s="98" t="s">
        <v>440</v>
      </c>
      <c r="E178" s="5">
        <v>22</v>
      </c>
      <c r="F178" s="98">
        <v>8500000</v>
      </c>
      <c r="G178" s="20">
        <v>7192000</v>
      </c>
      <c r="H178" s="98">
        <v>728000</v>
      </c>
      <c r="I178" s="98">
        <v>616000</v>
      </c>
      <c r="J178" s="4">
        <v>7808000</v>
      </c>
      <c r="K178" s="98">
        <v>0</v>
      </c>
      <c r="L178" s="98">
        <v>0</v>
      </c>
      <c r="M178" s="98">
        <v>0</v>
      </c>
      <c r="N178" s="4">
        <v>7808000</v>
      </c>
      <c r="O178" s="4"/>
      <c r="P178" s="1" t="str">
        <f t="shared" si="13"/>
        <v/>
      </c>
    </row>
    <row r="179" spans="1:18" ht="15.75" customHeight="1" x14ac:dyDescent="0.2">
      <c r="A179" s="1" t="s">
        <v>71</v>
      </c>
      <c r="B179" s="17">
        <v>21</v>
      </c>
      <c r="C179" s="98" t="s">
        <v>518</v>
      </c>
      <c r="D179" s="98" t="s">
        <v>440</v>
      </c>
      <c r="E179" s="5">
        <v>22</v>
      </c>
      <c r="F179" s="98">
        <v>8500000</v>
      </c>
      <c r="G179" s="20">
        <v>7192000</v>
      </c>
      <c r="H179" s="98">
        <v>728000</v>
      </c>
      <c r="I179" s="98">
        <v>616000</v>
      </c>
      <c r="J179" s="4">
        <v>7808000</v>
      </c>
      <c r="K179" s="98">
        <v>0</v>
      </c>
      <c r="L179" s="98">
        <v>0</v>
      </c>
      <c r="M179" s="98">
        <v>0</v>
      </c>
      <c r="N179" s="4">
        <v>7808000</v>
      </c>
      <c r="O179" s="4"/>
      <c r="P179" s="1" t="str">
        <f t="shared" si="13"/>
        <v/>
      </c>
    </row>
    <row r="180" spans="1:18" ht="15.75" customHeight="1" x14ac:dyDescent="0.2">
      <c r="B180" s="99"/>
      <c r="C180" s="99" t="s">
        <v>4</v>
      </c>
      <c r="D180" s="100"/>
      <c r="E180" s="6">
        <f>E140+E158</f>
        <v>972</v>
      </c>
      <c r="F180" s="6">
        <f t="shared" ref="F180:N180" si="14">F140+F158</f>
        <v>324000000</v>
      </c>
      <c r="G180" s="6">
        <f t="shared" si="14"/>
        <v>318228000</v>
      </c>
      <c r="H180" s="6">
        <f t="shared" si="14"/>
        <v>27664000</v>
      </c>
      <c r="I180" s="6">
        <f t="shared" si="14"/>
        <v>27216000</v>
      </c>
      <c r="J180" s="6">
        <f t="shared" si="14"/>
        <v>345444000</v>
      </c>
      <c r="K180" s="6">
        <f t="shared" si="14"/>
        <v>4973000</v>
      </c>
      <c r="L180" s="6">
        <f t="shared" si="14"/>
        <v>932437.5</v>
      </c>
      <c r="M180" s="6">
        <f t="shared" si="14"/>
        <v>621625</v>
      </c>
      <c r="N180" s="6">
        <f t="shared" si="14"/>
        <v>338916937.5</v>
      </c>
      <c r="O180" s="6"/>
      <c r="R180" s="1">
        <v>3</v>
      </c>
    </row>
    <row r="181" spans="1:18" ht="15.75" customHeight="1" x14ac:dyDescent="0.2">
      <c r="C181" s="101"/>
      <c r="F181" s="102"/>
      <c r="G181" s="102"/>
    </row>
    <row r="182" spans="1:18" ht="15.75" customHeight="1" x14ac:dyDescent="0.2">
      <c r="F182" s="104"/>
      <c r="G182" s="104"/>
      <c r="J182" s="105" t="s">
        <v>572</v>
      </c>
      <c r="K182" s="105"/>
      <c r="L182" s="105"/>
      <c r="M182" s="105"/>
      <c r="N182" s="106"/>
      <c r="O182" s="106"/>
    </row>
    <row r="183" spans="1:18" ht="15.75" customHeight="1" x14ac:dyDescent="0.2">
      <c r="A183" s="2"/>
      <c r="B183" s="2"/>
      <c r="C183" s="2"/>
      <c r="D183" s="217" t="s">
        <v>5</v>
      </c>
      <c r="E183" s="217"/>
      <c r="F183" s="83"/>
      <c r="G183" s="83"/>
      <c r="H183" s="84"/>
      <c r="I183" s="218" t="s">
        <v>173</v>
      </c>
      <c r="J183" s="218"/>
      <c r="K183" s="218"/>
      <c r="L183" s="218"/>
      <c r="M183" s="2"/>
      <c r="N183" s="2"/>
      <c r="O183" s="107"/>
      <c r="P183" s="2"/>
    </row>
    <row r="184" spans="1:18" ht="15.75" customHeight="1" x14ac:dyDescent="0.2">
      <c r="A184" s="2"/>
      <c r="B184" s="2"/>
      <c r="C184" s="2"/>
      <c r="D184" s="107"/>
      <c r="E184" s="107"/>
      <c r="F184" s="83"/>
      <c r="G184" s="83"/>
      <c r="H184" s="84"/>
      <c r="I184" s="84"/>
      <c r="J184" s="2"/>
      <c r="K184" s="2"/>
      <c r="L184" s="2"/>
      <c r="M184" s="2"/>
      <c r="N184" s="107"/>
      <c r="O184" s="107"/>
      <c r="P184" s="2"/>
    </row>
    <row r="187" spans="1:18" ht="15.75" customHeight="1" x14ac:dyDescent="0.2">
      <c r="D187" s="221" t="s">
        <v>480</v>
      </c>
      <c r="E187" s="221"/>
      <c r="I187" s="222" t="s">
        <v>477</v>
      </c>
      <c r="J187" s="222"/>
      <c r="K187" s="222"/>
      <c r="L187" s="222"/>
    </row>
    <row r="196" spans="1:18" ht="15.75" customHeight="1" x14ac:dyDescent="0.2">
      <c r="B196" s="2" t="s">
        <v>548</v>
      </c>
      <c r="C196" s="2"/>
      <c r="D196" s="2"/>
      <c r="E196" s="2"/>
      <c r="F196" s="83"/>
      <c r="G196" s="83"/>
      <c r="H196" s="84"/>
      <c r="I196" s="84"/>
      <c r="J196" s="2"/>
      <c r="K196" s="2"/>
      <c r="L196" s="2"/>
      <c r="M196" s="2"/>
      <c r="N196" s="2"/>
      <c r="O196" s="2"/>
    </row>
    <row r="197" spans="1:18" ht="15.75" customHeight="1" x14ac:dyDescent="0.2">
      <c r="B197" s="85" t="s">
        <v>549</v>
      </c>
      <c r="C197" s="2"/>
      <c r="D197" s="2"/>
      <c r="E197" s="2"/>
      <c r="F197" s="83"/>
      <c r="G197" s="83"/>
      <c r="H197" s="84"/>
      <c r="I197" s="84"/>
      <c r="J197" s="2"/>
      <c r="K197" s="2"/>
      <c r="L197" s="2"/>
      <c r="M197" s="2"/>
      <c r="N197" s="2"/>
      <c r="O197" s="2"/>
    </row>
    <row r="198" spans="1:18" ht="15.75" customHeight="1" x14ac:dyDescent="0.2">
      <c r="B198" s="85"/>
      <c r="C198" s="2"/>
      <c r="D198" s="2"/>
      <c r="E198" s="2"/>
      <c r="F198" s="83"/>
      <c r="G198" s="83"/>
      <c r="H198" s="84"/>
      <c r="I198" s="84"/>
      <c r="J198" s="2"/>
      <c r="K198" s="2"/>
      <c r="L198" s="2"/>
      <c r="M198" s="2"/>
      <c r="N198" s="2"/>
      <c r="O198" s="2"/>
    </row>
    <row r="199" spans="1:18" ht="17.25" customHeight="1" x14ac:dyDescent="0.2">
      <c r="B199" s="223" t="s">
        <v>251</v>
      </c>
      <c r="C199" s="223"/>
      <c r="D199" s="223"/>
      <c r="E199" s="223"/>
      <c r="F199" s="223"/>
      <c r="G199" s="223"/>
      <c r="H199" s="223"/>
      <c r="I199" s="223"/>
      <c r="J199" s="223"/>
      <c r="K199" s="223"/>
      <c r="L199" s="223"/>
      <c r="M199" s="223"/>
      <c r="N199" s="223"/>
      <c r="O199" s="223"/>
    </row>
    <row r="200" spans="1:18" ht="20.25" customHeight="1" x14ac:dyDescent="0.2">
      <c r="B200" s="86"/>
      <c r="C200" s="86"/>
      <c r="D200" s="86"/>
      <c r="E200" s="86"/>
      <c r="F200" s="1"/>
      <c r="G200" s="87" t="s">
        <v>8</v>
      </c>
      <c r="H200" s="88">
        <v>4</v>
      </c>
      <c r="I200" s="88" t="s">
        <v>583</v>
      </c>
      <c r="J200" s="89">
        <v>2017</v>
      </c>
      <c r="N200" s="90"/>
      <c r="O200" s="90"/>
    </row>
    <row r="201" spans="1:18" s="91" customFormat="1" ht="15.75" customHeight="1" x14ac:dyDescent="0.2">
      <c r="A201" s="1"/>
      <c r="B201" s="207" t="s">
        <v>14</v>
      </c>
      <c r="C201" s="207" t="s">
        <v>0</v>
      </c>
      <c r="D201" s="207" t="s">
        <v>64</v>
      </c>
      <c r="E201" s="207" t="s">
        <v>72</v>
      </c>
      <c r="F201" s="219" t="s">
        <v>582</v>
      </c>
      <c r="G201" s="220"/>
      <c r="H201" s="210" t="s">
        <v>76</v>
      </c>
      <c r="I201" s="210"/>
      <c r="J201" s="211" t="s">
        <v>4</v>
      </c>
      <c r="K201" s="214" t="s">
        <v>73</v>
      </c>
      <c r="L201" s="214" t="s">
        <v>74</v>
      </c>
      <c r="M201" s="214" t="s">
        <v>75</v>
      </c>
      <c r="N201" s="210" t="s">
        <v>6</v>
      </c>
      <c r="O201" s="210" t="s">
        <v>7</v>
      </c>
    </row>
    <row r="202" spans="1:18" s="91" customFormat="1" ht="15.75" customHeight="1" x14ac:dyDescent="0.2">
      <c r="A202" s="1"/>
      <c r="B202" s="208"/>
      <c r="C202" s="208"/>
      <c r="D202" s="208"/>
      <c r="E202" s="208"/>
      <c r="F202" s="215" t="s">
        <v>582</v>
      </c>
      <c r="G202" s="215" t="s">
        <v>171</v>
      </c>
      <c r="H202" s="215" t="s">
        <v>569</v>
      </c>
      <c r="I202" s="208" t="s">
        <v>171</v>
      </c>
      <c r="J202" s="212"/>
      <c r="K202" s="214"/>
      <c r="L202" s="214"/>
      <c r="M202" s="214"/>
      <c r="N202" s="210"/>
      <c r="O202" s="210"/>
    </row>
    <row r="203" spans="1:18" s="91" customFormat="1" ht="20.25" customHeight="1" x14ac:dyDescent="0.2">
      <c r="A203" s="1"/>
      <c r="B203" s="209"/>
      <c r="C203" s="209"/>
      <c r="D203" s="209"/>
      <c r="E203" s="209"/>
      <c r="F203" s="216"/>
      <c r="G203" s="216"/>
      <c r="H203" s="216"/>
      <c r="I203" s="209"/>
      <c r="J203" s="213"/>
      <c r="K203" s="92">
        <v>0.08</v>
      </c>
      <c r="L203" s="93">
        <v>1.4999999999999999E-2</v>
      </c>
      <c r="M203" s="92">
        <v>0.01</v>
      </c>
      <c r="N203" s="210"/>
      <c r="O203" s="210"/>
    </row>
    <row r="204" spans="1:18" ht="15.75" customHeight="1" x14ac:dyDescent="0.2">
      <c r="B204" s="17" t="s">
        <v>1</v>
      </c>
      <c r="C204" s="17" t="s">
        <v>2</v>
      </c>
      <c r="D204" s="17" t="s">
        <v>3</v>
      </c>
      <c r="E204" s="19">
        <v>1</v>
      </c>
      <c r="F204" s="19">
        <v>2</v>
      </c>
      <c r="G204" s="19">
        <v>3</v>
      </c>
      <c r="H204" s="19">
        <v>4</v>
      </c>
      <c r="I204" s="19">
        <v>5</v>
      </c>
      <c r="J204" s="19">
        <v>6</v>
      </c>
      <c r="K204" s="19">
        <v>7</v>
      </c>
      <c r="L204" s="19">
        <v>8</v>
      </c>
      <c r="M204" s="19">
        <v>9</v>
      </c>
      <c r="N204" s="19">
        <v>10</v>
      </c>
      <c r="O204" s="19">
        <v>11</v>
      </c>
      <c r="P204" s="94"/>
    </row>
    <row r="205" spans="1:18" ht="15.75" customHeight="1" x14ac:dyDescent="0.2">
      <c r="B205" s="95"/>
      <c r="C205" s="96" t="s">
        <v>550</v>
      </c>
      <c r="D205" s="97"/>
      <c r="E205" s="21">
        <f>SUM(E206:E222)</f>
        <v>425</v>
      </c>
      <c r="F205" s="21">
        <f t="shared" ref="F205:N205" si="15">SUM(F206:F222)</f>
        <v>142000000</v>
      </c>
      <c r="G205" s="21">
        <f t="shared" si="15"/>
        <v>137030000</v>
      </c>
      <c r="H205" s="21">
        <f t="shared" si="15"/>
        <v>12376000</v>
      </c>
      <c r="I205" s="21">
        <f t="shared" si="15"/>
        <v>11900000</v>
      </c>
      <c r="J205" s="21">
        <f t="shared" si="15"/>
        <v>148930000</v>
      </c>
      <c r="K205" s="21">
        <f t="shared" si="15"/>
        <v>3368000</v>
      </c>
      <c r="L205" s="21">
        <f t="shared" si="15"/>
        <v>631500</v>
      </c>
      <c r="M205" s="21">
        <f t="shared" si="15"/>
        <v>421000</v>
      </c>
      <c r="N205" s="21">
        <f t="shared" si="15"/>
        <v>144509500</v>
      </c>
      <c r="O205" s="17"/>
      <c r="R205" s="1">
        <v>4</v>
      </c>
    </row>
    <row r="206" spans="1:18" ht="15.75" customHeight="1" x14ac:dyDescent="0.2">
      <c r="A206" s="1" t="s">
        <v>31</v>
      </c>
      <c r="B206" s="17">
        <v>1</v>
      </c>
      <c r="C206" s="98" t="s">
        <v>477</v>
      </c>
      <c r="D206" s="98" t="s">
        <v>532</v>
      </c>
      <c r="E206" s="5">
        <v>24</v>
      </c>
      <c r="F206" s="98">
        <v>10000000</v>
      </c>
      <c r="G206" s="20">
        <v>9230000</v>
      </c>
      <c r="H206" s="98">
        <v>728000</v>
      </c>
      <c r="I206" s="98">
        <v>672000</v>
      </c>
      <c r="J206" s="4">
        <v>9902000</v>
      </c>
      <c r="K206" s="98">
        <v>400000</v>
      </c>
      <c r="L206" s="98">
        <v>75000</v>
      </c>
      <c r="M206" s="98">
        <v>50000</v>
      </c>
      <c r="N206" s="4">
        <v>9377000</v>
      </c>
      <c r="O206" s="4"/>
      <c r="P206" s="1" t="str">
        <f>IF(C206="",1,"")</f>
        <v/>
      </c>
    </row>
    <row r="207" spans="1:18" ht="15.75" customHeight="1" x14ac:dyDescent="0.2">
      <c r="A207" s="1" t="s">
        <v>32</v>
      </c>
      <c r="B207" s="17">
        <v>2</v>
      </c>
      <c r="C207" s="98" t="s">
        <v>478</v>
      </c>
      <c r="D207" s="98" t="s">
        <v>533</v>
      </c>
      <c r="E207" s="5">
        <v>26</v>
      </c>
      <c r="F207" s="98">
        <v>9000000</v>
      </c>
      <c r="G207" s="20">
        <v>9000000</v>
      </c>
      <c r="H207" s="98">
        <v>728000</v>
      </c>
      <c r="I207" s="98">
        <v>728000</v>
      </c>
      <c r="J207" s="4">
        <v>9728000</v>
      </c>
      <c r="K207" s="98">
        <v>400000</v>
      </c>
      <c r="L207" s="98">
        <v>75000</v>
      </c>
      <c r="M207" s="98">
        <v>50000</v>
      </c>
      <c r="N207" s="4">
        <v>9203000</v>
      </c>
      <c r="O207" s="4"/>
      <c r="P207" s="1" t="str">
        <f t="shared" ref="P207:P231" si="16">IF(C207="",1,"")</f>
        <v/>
      </c>
    </row>
    <row r="208" spans="1:18" ht="15.75" customHeight="1" x14ac:dyDescent="0.2">
      <c r="A208" s="1" t="s">
        <v>33</v>
      </c>
      <c r="B208" s="17">
        <v>3</v>
      </c>
      <c r="C208" s="98" t="s">
        <v>551</v>
      </c>
      <c r="D208" s="98" t="s">
        <v>534</v>
      </c>
      <c r="E208" s="5">
        <v>26</v>
      </c>
      <c r="F208" s="98">
        <v>8500000</v>
      </c>
      <c r="G208" s="20">
        <v>8501000</v>
      </c>
      <c r="H208" s="98">
        <v>728000</v>
      </c>
      <c r="I208" s="98">
        <v>728000</v>
      </c>
      <c r="J208" s="4">
        <v>9229000</v>
      </c>
      <c r="K208" s="98">
        <v>321000</v>
      </c>
      <c r="L208" s="98">
        <v>60187.5</v>
      </c>
      <c r="M208" s="98">
        <v>40125</v>
      </c>
      <c r="N208" s="4">
        <v>8807687.5</v>
      </c>
      <c r="O208" s="4"/>
      <c r="P208" s="1" t="str">
        <f t="shared" si="16"/>
        <v/>
      </c>
    </row>
    <row r="209" spans="1:18" ht="15.75" customHeight="1" x14ac:dyDescent="0.2">
      <c r="A209" s="1" t="s">
        <v>34</v>
      </c>
      <c r="B209" s="17">
        <v>4</v>
      </c>
      <c r="C209" s="98" t="s">
        <v>479</v>
      </c>
      <c r="D209" s="98" t="s">
        <v>534</v>
      </c>
      <c r="E209" s="5">
        <v>26</v>
      </c>
      <c r="F209" s="98">
        <v>8500000</v>
      </c>
      <c r="G209" s="20">
        <v>8501000</v>
      </c>
      <c r="H209" s="98">
        <v>728000</v>
      </c>
      <c r="I209" s="98">
        <v>728000</v>
      </c>
      <c r="J209" s="4">
        <v>9229000</v>
      </c>
      <c r="K209" s="98">
        <v>321000</v>
      </c>
      <c r="L209" s="98">
        <v>60187.5</v>
      </c>
      <c r="M209" s="98">
        <v>40125</v>
      </c>
      <c r="N209" s="4">
        <v>8807687.5</v>
      </c>
      <c r="O209" s="4"/>
      <c r="P209" s="1" t="str">
        <f t="shared" si="16"/>
        <v/>
      </c>
    </row>
    <row r="210" spans="1:18" ht="15.75" customHeight="1" x14ac:dyDescent="0.2">
      <c r="A210" s="1" t="s">
        <v>35</v>
      </c>
      <c r="B210" s="17">
        <v>5</v>
      </c>
      <c r="C210" s="98" t="s">
        <v>480</v>
      </c>
      <c r="D210" s="98" t="s">
        <v>534</v>
      </c>
      <c r="E210" s="5">
        <v>26</v>
      </c>
      <c r="F210" s="98">
        <v>8500000</v>
      </c>
      <c r="G210" s="20">
        <v>8501000</v>
      </c>
      <c r="H210" s="98">
        <v>728000</v>
      </c>
      <c r="I210" s="98">
        <v>728000</v>
      </c>
      <c r="J210" s="4">
        <v>9229000</v>
      </c>
      <c r="K210" s="98">
        <v>321000</v>
      </c>
      <c r="L210" s="98">
        <v>60187.5</v>
      </c>
      <c r="M210" s="98">
        <v>40125</v>
      </c>
      <c r="N210" s="4">
        <v>8807687.5</v>
      </c>
      <c r="O210" s="4"/>
      <c r="P210" s="1" t="str">
        <f t="shared" si="16"/>
        <v/>
      </c>
    </row>
    <row r="211" spans="1:18" ht="15.75" customHeight="1" x14ac:dyDescent="0.2">
      <c r="A211" s="1" t="s">
        <v>36</v>
      </c>
      <c r="B211" s="17">
        <v>6</v>
      </c>
      <c r="C211" s="98" t="s">
        <v>484</v>
      </c>
      <c r="D211" s="98" t="s">
        <v>538</v>
      </c>
      <c r="E211" s="5">
        <v>26</v>
      </c>
      <c r="F211" s="98">
        <v>8500000</v>
      </c>
      <c r="G211" s="20">
        <v>8501000</v>
      </c>
      <c r="H211" s="98">
        <v>728000</v>
      </c>
      <c r="I211" s="98">
        <v>728000</v>
      </c>
      <c r="J211" s="4">
        <v>9229000</v>
      </c>
      <c r="K211" s="98">
        <v>0</v>
      </c>
      <c r="L211" s="98">
        <v>0</v>
      </c>
      <c r="M211" s="98"/>
      <c r="N211" s="4">
        <v>9229000</v>
      </c>
      <c r="O211" s="4"/>
      <c r="P211" s="1" t="str">
        <f t="shared" si="16"/>
        <v/>
      </c>
    </row>
    <row r="212" spans="1:18" ht="15.75" customHeight="1" x14ac:dyDescent="0.2">
      <c r="A212" s="1" t="s">
        <v>37</v>
      </c>
      <c r="B212" s="17">
        <v>7</v>
      </c>
      <c r="C212" s="98" t="s">
        <v>481</v>
      </c>
      <c r="D212" s="98" t="s">
        <v>535</v>
      </c>
      <c r="E212" s="5">
        <v>26</v>
      </c>
      <c r="F212" s="98">
        <v>9000000</v>
      </c>
      <c r="G212" s="20">
        <v>9001000</v>
      </c>
      <c r="H212" s="98">
        <v>728000</v>
      </c>
      <c r="I212" s="98">
        <v>728000</v>
      </c>
      <c r="J212" s="4">
        <v>9729000</v>
      </c>
      <c r="K212" s="98">
        <v>321000</v>
      </c>
      <c r="L212" s="98">
        <v>60187.5</v>
      </c>
      <c r="M212" s="98">
        <v>40125</v>
      </c>
      <c r="N212" s="4">
        <v>9307687.5</v>
      </c>
      <c r="O212" s="4"/>
      <c r="P212" s="1" t="str">
        <f t="shared" si="16"/>
        <v/>
      </c>
    </row>
    <row r="213" spans="1:18" ht="15.75" customHeight="1" x14ac:dyDescent="0.2">
      <c r="A213" s="1" t="s">
        <v>38</v>
      </c>
      <c r="B213" s="17">
        <v>8</v>
      </c>
      <c r="C213" s="98" t="s">
        <v>482</v>
      </c>
      <c r="D213" s="98" t="s">
        <v>536</v>
      </c>
      <c r="E213" s="5">
        <v>26</v>
      </c>
      <c r="F213" s="98">
        <v>8500000</v>
      </c>
      <c r="G213" s="20">
        <v>8501000</v>
      </c>
      <c r="H213" s="98">
        <v>728000</v>
      </c>
      <c r="I213" s="98">
        <v>728000</v>
      </c>
      <c r="J213" s="4">
        <v>9229000</v>
      </c>
      <c r="K213" s="98">
        <v>321000</v>
      </c>
      <c r="L213" s="98">
        <v>60187.5</v>
      </c>
      <c r="M213" s="98">
        <v>40125</v>
      </c>
      <c r="N213" s="4">
        <v>8807687.5</v>
      </c>
      <c r="O213" s="4"/>
      <c r="P213" s="1" t="str">
        <f t="shared" si="16"/>
        <v/>
      </c>
    </row>
    <row r="214" spans="1:18" ht="15.75" customHeight="1" x14ac:dyDescent="0.2">
      <c r="A214" s="1" t="s">
        <v>39</v>
      </c>
      <c r="B214" s="17">
        <v>9</v>
      </c>
      <c r="C214" s="98" t="s">
        <v>483</v>
      </c>
      <c r="D214" s="98" t="s">
        <v>536</v>
      </c>
      <c r="E214" s="5">
        <v>26</v>
      </c>
      <c r="F214" s="98">
        <v>8500000</v>
      </c>
      <c r="G214" s="20">
        <v>8501000</v>
      </c>
      <c r="H214" s="98">
        <v>728000</v>
      </c>
      <c r="I214" s="98">
        <v>728000</v>
      </c>
      <c r="J214" s="4">
        <v>9229000</v>
      </c>
      <c r="K214" s="98">
        <v>321000</v>
      </c>
      <c r="L214" s="98">
        <v>60187.5</v>
      </c>
      <c r="M214" s="98">
        <v>40125</v>
      </c>
      <c r="N214" s="4">
        <v>8807687.5</v>
      </c>
      <c r="O214" s="4"/>
      <c r="P214" s="1" t="str">
        <f t="shared" si="16"/>
        <v/>
      </c>
    </row>
    <row r="215" spans="1:18" ht="15.75" customHeight="1" x14ac:dyDescent="0.2">
      <c r="A215" s="1" t="s">
        <v>40</v>
      </c>
      <c r="B215" s="17">
        <v>10</v>
      </c>
      <c r="C215" s="98" t="s">
        <v>501</v>
      </c>
      <c r="D215" s="98" t="s">
        <v>553</v>
      </c>
      <c r="E215" s="5">
        <v>26</v>
      </c>
      <c r="F215" s="98">
        <v>9000000</v>
      </c>
      <c r="G215" s="20">
        <v>9001000</v>
      </c>
      <c r="H215" s="98">
        <v>728000</v>
      </c>
      <c r="I215" s="98">
        <v>728000</v>
      </c>
      <c r="J215" s="4">
        <v>9729000</v>
      </c>
      <c r="K215" s="98">
        <v>321000</v>
      </c>
      <c r="L215" s="98">
        <v>60187.5</v>
      </c>
      <c r="M215" s="98">
        <v>40125</v>
      </c>
      <c r="N215" s="4">
        <v>9307687.5</v>
      </c>
      <c r="O215" s="4"/>
      <c r="P215" s="1" t="str">
        <f t="shared" si="16"/>
        <v/>
      </c>
    </row>
    <row r="216" spans="1:18" ht="15.75" customHeight="1" x14ac:dyDescent="0.2">
      <c r="A216" s="1" t="s">
        <v>41</v>
      </c>
      <c r="B216" s="17">
        <v>11</v>
      </c>
      <c r="C216" s="98" t="s">
        <v>502</v>
      </c>
      <c r="D216" s="98" t="s">
        <v>552</v>
      </c>
      <c r="E216" s="5">
        <v>23</v>
      </c>
      <c r="F216" s="98">
        <v>8500000</v>
      </c>
      <c r="G216" s="20">
        <v>7520000</v>
      </c>
      <c r="H216" s="98">
        <v>728000</v>
      </c>
      <c r="I216" s="98">
        <v>644000</v>
      </c>
      <c r="J216" s="4">
        <v>8164000</v>
      </c>
      <c r="K216" s="98">
        <v>0</v>
      </c>
      <c r="L216" s="98">
        <v>0</v>
      </c>
      <c r="M216" s="98">
        <v>0</v>
      </c>
      <c r="N216" s="4">
        <v>8164000</v>
      </c>
      <c r="O216" s="4"/>
      <c r="P216" s="1" t="str">
        <f t="shared" si="16"/>
        <v/>
      </c>
    </row>
    <row r="217" spans="1:18" ht="15.75" customHeight="1" x14ac:dyDescent="0.2">
      <c r="A217" s="1" t="s">
        <v>42</v>
      </c>
      <c r="B217" s="17">
        <v>12</v>
      </c>
      <c r="C217" s="98" t="s">
        <v>503</v>
      </c>
      <c r="D217" s="98" t="s">
        <v>552</v>
      </c>
      <c r="E217" s="5">
        <v>26</v>
      </c>
      <c r="F217" s="98">
        <v>8500000</v>
      </c>
      <c r="G217" s="20">
        <v>8501000</v>
      </c>
      <c r="H217" s="98">
        <v>728000</v>
      </c>
      <c r="I217" s="98">
        <v>728000</v>
      </c>
      <c r="J217" s="4">
        <v>9229000</v>
      </c>
      <c r="K217" s="98">
        <v>0</v>
      </c>
      <c r="L217" s="98">
        <v>0</v>
      </c>
      <c r="M217" s="98">
        <v>0</v>
      </c>
      <c r="N217" s="4">
        <v>9229000</v>
      </c>
      <c r="O217" s="4"/>
      <c r="P217" s="1" t="str">
        <f t="shared" si="16"/>
        <v/>
      </c>
    </row>
    <row r="218" spans="1:18" ht="15.75" customHeight="1" x14ac:dyDescent="0.2">
      <c r="A218" s="1" t="s">
        <v>43</v>
      </c>
      <c r="B218" s="17">
        <v>13</v>
      </c>
      <c r="C218" s="98" t="s">
        <v>555</v>
      </c>
      <c r="D218" s="98" t="s">
        <v>537</v>
      </c>
      <c r="E218" s="5">
        <v>23</v>
      </c>
      <c r="F218" s="98">
        <v>8500000</v>
      </c>
      <c r="G218" s="20">
        <v>7520000</v>
      </c>
      <c r="H218" s="98">
        <v>728000</v>
      </c>
      <c r="I218" s="98">
        <v>644000</v>
      </c>
      <c r="J218" s="4">
        <v>8164000</v>
      </c>
      <c r="K218" s="98">
        <v>0</v>
      </c>
      <c r="L218" s="98">
        <v>0</v>
      </c>
      <c r="M218" s="98">
        <v>0</v>
      </c>
      <c r="N218" s="4">
        <v>8164000</v>
      </c>
      <c r="O218" s="4"/>
      <c r="P218" s="1" t="str">
        <f t="shared" si="16"/>
        <v/>
      </c>
    </row>
    <row r="219" spans="1:18" ht="15.75" customHeight="1" x14ac:dyDescent="0.2">
      <c r="A219" s="1" t="s">
        <v>44</v>
      </c>
      <c r="B219" s="17">
        <v>14</v>
      </c>
      <c r="C219" s="98" t="s">
        <v>487</v>
      </c>
      <c r="D219" s="98" t="s">
        <v>541</v>
      </c>
      <c r="E219" s="5">
        <v>26</v>
      </c>
      <c r="F219" s="98">
        <v>9000000</v>
      </c>
      <c r="G219" s="20">
        <v>9001000</v>
      </c>
      <c r="H219" s="98">
        <v>728000</v>
      </c>
      <c r="I219" s="98">
        <v>728000</v>
      </c>
      <c r="J219" s="4">
        <v>9729000</v>
      </c>
      <c r="K219" s="98">
        <v>321000</v>
      </c>
      <c r="L219" s="98">
        <v>60187.5</v>
      </c>
      <c r="M219" s="98">
        <v>40125</v>
      </c>
      <c r="N219" s="4">
        <v>9307687.5</v>
      </c>
      <c r="O219" s="4"/>
      <c r="P219" s="1" t="str">
        <f t="shared" si="16"/>
        <v/>
      </c>
    </row>
    <row r="220" spans="1:18" ht="15.75" customHeight="1" x14ac:dyDescent="0.2">
      <c r="A220" s="1" t="s">
        <v>63</v>
      </c>
      <c r="B220" s="17">
        <v>15</v>
      </c>
      <c r="C220" s="98" t="s">
        <v>564</v>
      </c>
      <c r="D220" s="98" t="s">
        <v>539</v>
      </c>
      <c r="E220" s="5">
        <v>23</v>
      </c>
      <c r="F220" s="98">
        <v>6500000</v>
      </c>
      <c r="G220" s="20">
        <v>5750000</v>
      </c>
      <c r="H220" s="98">
        <v>728000</v>
      </c>
      <c r="I220" s="98">
        <v>644000</v>
      </c>
      <c r="J220" s="4">
        <v>6394000</v>
      </c>
      <c r="K220" s="98">
        <v>0</v>
      </c>
      <c r="L220" s="98">
        <v>0</v>
      </c>
      <c r="M220" s="98">
        <v>0</v>
      </c>
      <c r="N220" s="4">
        <v>6394000</v>
      </c>
      <c r="O220" s="4"/>
      <c r="P220" s="1" t="str">
        <f t="shared" si="16"/>
        <v/>
      </c>
    </row>
    <row r="221" spans="1:18" ht="15.75" customHeight="1" x14ac:dyDescent="0.2">
      <c r="A221" s="1" t="s">
        <v>65</v>
      </c>
      <c r="B221" s="17">
        <v>16</v>
      </c>
      <c r="C221" s="98" t="s">
        <v>485</v>
      </c>
      <c r="D221" s="98" t="s">
        <v>554</v>
      </c>
      <c r="E221" s="5">
        <v>23</v>
      </c>
      <c r="F221" s="98">
        <v>6500000</v>
      </c>
      <c r="G221" s="20">
        <v>5750000</v>
      </c>
      <c r="H221" s="98">
        <v>728000</v>
      </c>
      <c r="I221" s="98">
        <v>644000</v>
      </c>
      <c r="J221" s="4">
        <v>6394000</v>
      </c>
      <c r="K221" s="98">
        <v>0</v>
      </c>
      <c r="L221" s="98">
        <v>0</v>
      </c>
      <c r="M221" s="98">
        <v>0</v>
      </c>
      <c r="N221" s="4">
        <v>6394000</v>
      </c>
      <c r="O221" s="4"/>
      <c r="P221" s="1" t="str">
        <f t="shared" si="16"/>
        <v/>
      </c>
    </row>
    <row r="222" spans="1:18" ht="15.75" customHeight="1" x14ac:dyDescent="0.2">
      <c r="A222" s="1" t="s">
        <v>66</v>
      </c>
      <c r="B222" s="17">
        <v>17</v>
      </c>
      <c r="C222" s="98" t="s">
        <v>486</v>
      </c>
      <c r="D222" s="98" t="s">
        <v>540</v>
      </c>
      <c r="E222" s="5">
        <v>23</v>
      </c>
      <c r="F222" s="98">
        <v>6500000</v>
      </c>
      <c r="G222" s="20">
        <v>5750000</v>
      </c>
      <c r="H222" s="98">
        <v>728000</v>
      </c>
      <c r="I222" s="98">
        <v>644000</v>
      </c>
      <c r="J222" s="4">
        <v>6394000</v>
      </c>
      <c r="K222" s="98">
        <v>0</v>
      </c>
      <c r="L222" s="98">
        <v>0</v>
      </c>
      <c r="M222" s="98">
        <v>0</v>
      </c>
      <c r="N222" s="4">
        <v>6394000</v>
      </c>
      <c r="O222" s="4"/>
      <c r="P222" s="1" t="str">
        <f t="shared" si="16"/>
        <v/>
      </c>
    </row>
    <row r="223" spans="1:18" ht="15.75" customHeight="1" x14ac:dyDescent="0.2">
      <c r="B223" s="95"/>
      <c r="C223" s="97" t="s">
        <v>439</v>
      </c>
      <c r="D223" s="98"/>
      <c r="E223" s="21">
        <f>SUM(E224:E244)</f>
        <v>516</v>
      </c>
      <c r="F223" s="21">
        <f t="shared" ref="F223:N223" si="17">SUM(F224:F244)</f>
        <v>182000000</v>
      </c>
      <c r="G223" s="21">
        <f t="shared" si="17"/>
        <v>171977000</v>
      </c>
      <c r="H223" s="21">
        <f t="shared" si="17"/>
        <v>15288000</v>
      </c>
      <c r="I223" s="21">
        <f t="shared" si="17"/>
        <v>14448000</v>
      </c>
      <c r="J223" s="21">
        <f t="shared" si="17"/>
        <v>186425000</v>
      </c>
      <c r="K223" s="21">
        <f t="shared" si="17"/>
        <v>1605000</v>
      </c>
      <c r="L223" s="21">
        <f t="shared" si="17"/>
        <v>300937.5</v>
      </c>
      <c r="M223" s="21">
        <f t="shared" si="17"/>
        <v>200625</v>
      </c>
      <c r="N223" s="21">
        <f t="shared" si="17"/>
        <v>184318437.5</v>
      </c>
      <c r="O223" s="4"/>
      <c r="P223" s="1" t="str">
        <f t="shared" si="16"/>
        <v/>
      </c>
      <c r="R223" s="1">
        <v>4</v>
      </c>
    </row>
    <row r="224" spans="1:18" ht="15.75" customHeight="1" x14ac:dyDescent="0.2">
      <c r="A224" s="1" t="s">
        <v>45</v>
      </c>
      <c r="B224" s="17">
        <v>1</v>
      </c>
      <c r="C224" s="98" t="s">
        <v>496</v>
      </c>
      <c r="D224" s="98" t="s">
        <v>542</v>
      </c>
      <c r="E224" s="5">
        <v>26</v>
      </c>
      <c r="F224" s="98">
        <v>9000000</v>
      </c>
      <c r="G224" s="20">
        <v>9001000</v>
      </c>
      <c r="H224" s="98">
        <v>728000</v>
      </c>
      <c r="I224" s="98">
        <v>728000</v>
      </c>
      <c r="J224" s="4">
        <v>9729000</v>
      </c>
      <c r="K224" s="98">
        <v>321000</v>
      </c>
      <c r="L224" s="98">
        <v>60187.5</v>
      </c>
      <c r="M224" s="98">
        <v>40125</v>
      </c>
      <c r="N224" s="4">
        <v>9307687.5</v>
      </c>
      <c r="O224" s="4"/>
      <c r="P224" s="1" t="str">
        <f t="shared" si="16"/>
        <v/>
      </c>
    </row>
    <row r="225" spans="1:16" ht="15.75" customHeight="1" x14ac:dyDescent="0.2">
      <c r="A225" s="1" t="s">
        <v>46</v>
      </c>
      <c r="B225" s="17">
        <v>2</v>
      </c>
      <c r="C225" s="98" t="s">
        <v>497</v>
      </c>
      <c r="D225" s="98" t="s">
        <v>543</v>
      </c>
      <c r="E225" s="5">
        <v>26</v>
      </c>
      <c r="F225" s="98">
        <v>8500000</v>
      </c>
      <c r="G225" s="20">
        <v>8501000</v>
      </c>
      <c r="H225" s="98">
        <v>728000</v>
      </c>
      <c r="I225" s="98">
        <v>728000</v>
      </c>
      <c r="J225" s="4">
        <v>9229000</v>
      </c>
      <c r="K225" s="98">
        <v>321000</v>
      </c>
      <c r="L225" s="98">
        <v>60187.5</v>
      </c>
      <c r="M225" s="98">
        <v>40125</v>
      </c>
      <c r="N225" s="4">
        <v>8807687.5</v>
      </c>
      <c r="O225" s="4"/>
      <c r="P225" s="1" t="str">
        <f t="shared" si="16"/>
        <v/>
      </c>
    </row>
    <row r="226" spans="1:16" ht="15.75" customHeight="1" x14ac:dyDescent="0.2">
      <c r="A226" s="1" t="s">
        <v>47</v>
      </c>
      <c r="B226" s="17">
        <v>3</v>
      </c>
      <c r="C226" s="98" t="s">
        <v>498</v>
      </c>
      <c r="D226" s="98" t="s">
        <v>543</v>
      </c>
      <c r="E226" s="5">
        <v>26</v>
      </c>
      <c r="F226" s="98">
        <v>8500000</v>
      </c>
      <c r="G226" s="20">
        <v>8501000</v>
      </c>
      <c r="H226" s="98">
        <v>728000</v>
      </c>
      <c r="I226" s="98">
        <v>728000</v>
      </c>
      <c r="J226" s="4">
        <v>9229000</v>
      </c>
      <c r="K226" s="98">
        <v>321000</v>
      </c>
      <c r="L226" s="98">
        <v>60187.5</v>
      </c>
      <c r="M226" s="98">
        <v>40125</v>
      </c>
      <c r="N226" s="4">
        <v>8807687.5</v>
      </c>
      <c r="O226" s="4"/>
      <c r="P226" s="1" t="str">
        <f t="shared" si="16"/>
        <v/>
      </c>
    </row>
    <row r="227" spans="1:16" ht="15.75" customHeight="1" x14ac:dyDescent="0.2">
      <c r="A227" s="1" t="s">
        <v>48</v>
      </c>
      <c r="B227" s="17">
        <v>4</v>
      </c>
      <c r="C227" s="98" t="s">
        <v>499</v>
      </c>
      <c r="D227" s="98" t="s">
        <v>544</v>
      </c>
      <c r="E227" s="5">
        <v>26</v>
      </c>
      <c r="F227" s="98">
        <v>8500000</v>
      </c>
      <c r="G227" s="20">
        <v>8501000</v>
      </c>
      <c r="H227" s="98">
        <v>728000</v>
      </c>
      <c r="I227" s="98">
        <v>728000</v>
      </c>
      <c r="J227" s="4">
        <v>9229000</v>
      </c>
      <c r="K227" s="98">
        <v>321000</v>
      </c>
      <c r="L227" s="98">
        <v>60187.5</v>
      </c>
      <c r="M227" s="98">
        <v>40125</v>
      </c>
      <c r="N227" s="4">
        <v>8807687.5</v>
      </c>
      <c r="O227" s="4"/>
      <c r="P227" s="1" t="str">
        <f t="shared" si="16"/>
        <v/>
      </c>
    </row>
    <row r="228" spans="1:16" ht="15.75" customHeight="1" x14ac:dyDescent="0.2">
      <c r="A228" s="1" t="s">
        <v>49</v>
      </c>
      <c r="B228" s="17">
        <v>5</v>
      </c>
      <c r="C228" s="98" t="s">
        <v>500</v>
      </c>
      <c r="D228" s="98" t="s">
        <v>544</v>
      </c>
      <c r="E228" s="5">
        <v>23</v>
      </c>
      <c r="F228" s="98">
        <v>8500000</v>
      </c>
      <c r="G228" s="20">
        <v>7520000</v>
      </c>
      <c r="H228" s="98">
        <v>728000</v>
      </c>
      <c r="I228" s="98">
        <v>644000</v>
      </c>
      <c r="J228" s="4">
        <v>8164000</v>
      </c>
      <c r="K228" s="98">
        <v>0</v>
      </c>
      <c r="L228" s="98">
        <v>0</v>
      </c>
      <c r="M228" s="98">
        <v>0</v>
      </c>
      <c r="N228" s="4">
        <v>8164000</v>
      </c>
      <c r="O228" s="4"/>
      <c r="P228" s="1" t="str">
        <f t="shared" si="16"/>
        <v/>
      </c>
    </row>
    <row r="229" spans="1:16" ht="15.75" customHeight="1" x14ac:dyDescent="0.2">
      <c r="A229" s="1" t="s">
        <v>50</v>
      </c>
      <c r="B229" s="17">
        <v>6</v>
      </c>
      <c r="C229" s="98" t="s">
        <v>489</v>
      </c>
      <c r="D229" s="98" t="s">
        <v>541</v>
      </c>
      <c r="E229" s="5">
        <v>23</v>
      </c>
      <c r="F229" s="98">
        <v>9000000</v>
      </c>
      <c r="G229" s="20">
        <v>7962000</v>
      </c>
      <c r="H229" s="98">
        <v>728000</v>
      </c>
      <c r="I229" s="98">
        <v>644000</v>
      </c>
      <c r="J229" s="4">
        <v>8606000</v>
      </c>
      <c r="K229" s="98">
        <v>0</v>
      </c>
      <c r="L229" s="98">
        <v>0</v>
      </c>
      <c r="M229" s="98">
        <v>0</v>
      </c>
      <c r="N229" s="4">
        <v>8606000</v>
      </c>
      <c r="O229" s="4"/>
      <c r="P229" s="1" t="str">
        <f t="shared" si="16"/>
        <v/>
      </c>
    </row>
    <row r="230" spans="1:16" ht="15.75" customHeight="1" x14ac:dyDescent="0.2">
      <c r="A230" s="1" t="s">
        <v>51</v>
      </c>
      <c r="B230" s="17">
        <v>7</v>
      </c>
      <c r="C230" s="98" t="s">
        <v>490</v>
      </c>
      <c r="D230" s="98" t="s">
        <v>541</v>
      </c>
      <c r="E230" s="5">
        <v>23</v>
      </c>
      <c r="F230" s="98">
        <v>9000000</v>
      </c>
      <c r="G230" s="20">
        <v>7962000</v>
      </c>
      <c r="H230" s="98">
        <v>728000</v>
      </c>
      <c r="I230" s="98">
        <v>644000</v>
      </c>
      <c r="J230" s="4">
        <v>8606000</v>
      </c>
      <c r="K230" s="98">
        <v>0</v>
      </c>
      <c r="L230" s="98">
        <v>0</v>
      </c>
      <c r="M230" s="98">
        <v>0</v>
      </c>
      <c r="N230" s="4">
        <v>8606000</v>
      </c>
      <c r="O230" s="4"/>
      <c r="P230" s="1" t="str">
        <f t="shared" si="16"/>
        <v/>
      </c>
    </row>
    <row r="231" spans="1:16" ht="15.75" customHeight="1" x14ac:dyDescent="0.2">
      <c r="A231" s="1" t="s">
        <v>52</v>
      </c>
      <c r="B231" s="17">
        <v>8</v>
      </c>
      <c r="C231" s="98" t="s">
        <v>491</v>
      </c>
      <c r="D231" s="98" t="s">
        <v>541</v>
      </c>
      <c r="E231" s="5">
        <v>23</v>
      </c>
      <c r="F231" s="98">
        <v>9000000</v>
      </c>
      <c r="G231" s="20">
        <v>7962000</v>
      </c>
      <c r="H231" s="98">
        <v>728000</v>
      </c>
      <c r="I231" s="98">
        <v>644000</v>
      </c>
      <c r="J231" s="4">
        <v>8606000</v>
      </c>
      <c r="K231" s="98">
        <v>0</v>
      </c>
      <c r="L231" s="98">
        <v>0</v>
      </c>
      <c r="M231" s="98">
        <v>0</v>
      </c>
      <c r="N231" s="4">
        <v>8606000</v>
      </c>
      <c r="O231" s="4"/>
      <c r="P231" s="1" t="str">
        <f t="shared" si="16"/>
        <v/>
      </c>
    </row>
    <row r="232" spans="1:16" ht="15.75" customHeight="1" x14ac:dyDescent="0.2">
      <c r="A232" s="1" t="s">
        <v>53</v>
      </c>
      <c r="B232" s="17">
        <v>9</v>
      </c>
      <c r="C232" s="98" t="s">
        <v>492</v>
      </c>
      <c r="D232" s="98" t="s">
        <v>541</v>
      </c>
      <c r="E232" s="5">
        <v>25</v>
      </c>
      <c r="F232" s="98">
        <v>9000000</v>
      </c>
      <c r="G232" s="20">
        <v>8654000</v>
      </c>
      <c r="H232" s="98">
        <v>728000</v>
      </c>
      <c r="I232" s="98">
        <v>700000</v>
      </c>
      <c r="J232" s="4">
        <v>9354000</v>
      </c>
      <c r="K232" s="98">
        <v>0</v>
      </c>
      <c r="L232" s="98">
        <v>0</v>
      </c>
      <c r="M232" s="98">
        <v>0</v>
      </c>
      <c r="N232" s="4">
        <v>9354000</v>
      </c>
      <c r="O232" s="4"/>
      <c r="P232" s="1" t="str">
        <f t="shared" ref="P232:P244" si="18">IF(C232="",1,"")</f>
        <v/>
      </c>
    </row>
    <row r="233" spans="1:16" ht="15.75" customHeight="1" x14ac:dyDescent="0.2">
      <c r="A233" s="1" t="s">
        <v>54</v>
      </c>
      <c r="B233" s="17">
        <v>10</v>
      </c>
      <c r="C233" s="98" t="s">
        <v>493</v>
      </c>
      <c r="D233" s="98" t="s">
        <v>541</v>
      </c>
      <c r="E233" s="5">
        <v>25</v>
      </c>
      <c r="F233" s="98">
        <v>9000000</v>
      </c>
      <c r="G233" s="20">
        <v>8654000</v>
      </c>
      <c r="H233" s="98">
        <v>728000</v>
      </c>
      <c r="I233" s="98">
        <v>700000</v>
      </c>
      <c r="J233" s="4">
        <v>9354000</v>
      </c>
      <c r="K233" s="98">
        <v>0</v>
      </c>
      <c r="L233" s="98">
        <v>0</v>
      </c>
      <c r="M233" s="98">
        <v>0</v>
      </c>
      <c r="N233" s="4">
        <v>9354000</v>
      </c>
      <c r="O233" s="4"/>
      <c r="P233" s="1" t="str">
        <f t="shared" si="18"/>
        <v/>
      </c>
    </row>
    <row r="234" spans="1:16" ht="15.75" customHeight="1" x14ac:dyDescent="0.2">
      <c r="A234" s="1" t="s">
        <v>55</v>
      </c>
      <c r="B234" s="17">
        <v>11</v>
      </c>
      <c r="C234" s="98" t="s">
        <v>494</v>
      </c>
      <c r="D234" s="98" t="s">
        <v>541</v>
      </c>
      <c r="E234" s="5">
        <v>25</v>
      </c>
      <c r="F234" s="98">
        <v>9000000</v>
      </c>
      <c r="G234" s="20">
        <v>8654000</v>
      </c>
      <c r="H234" s="98">
        <v>728000</v>
      </c>
      <c r="I234" s="98">
        <v>700000</v>
      </c>
      <c r="J234" s="4">
        <v>9354000</v>
      </c>
      <c r="K234" s="98">
        <v>0</v>
      </c>
      <c r="L234" s="98">
        <v>0</v>
      </c>
      <c r="M234" s="98">
        <v>0</v>
      </c>
      <c r="N234" s="4">
        <v>9354000</v>
      </c>
      <c r="O234" s="4"/>
      <c r="P234" s="1" t="str">
        <f t="shared" si="18"/>
        <v/>
      </c>
    </row>
    <row r="235" spans="1:16" ht="15.75" customHeight="1" x14ac:dyDescent="0.2">
      <c r="A235" s="1" t="s">
        <v>56</v>
      </c>
      <c r="B235" s="17">
        <v>12</v>
      </c>
      <c r="C235" s="98" t="s">
        <v>506</v>
      </c>
      <c r="D235" s="98" t="s">
        <v>545</v>
      </c>
      <c r="E235" s="5">
        <v>23</v>
      </c>
      <c r="F235" s="98">
        <v>8500000</v>
      </c>
      <c r="G235" s="20">
        <v>7520000</v>
      </c>
      <c r="H235" s="98">
        <v>728000</v>
      </c>
      <c r="I235" s="98">
        <v>644000</v>
      </c>
      <c r="J235" s="4">
        <v>8164000</v>
      </c>
      <c r="K235" s="98">
        <v>0</v>
      </c>
      <c r="L235" s="98">
        <v>0</v>
      </c>
      <c r="M235" s="98">
        <v>0</v>
      </c>
      <c r="N235" s="4">
        <v>8164000</v>
      </c>
      <c r="O235" s="4"/>
      <c r="P235" s="1" t="str">
        <f t="shared" si="18"/>
        <v/>
      </c>
    </row>
    <row r="236" spans="1:16" ht="15.75" customHeight="1" x14ac:dyDescent="0.2">
      <c r="A236" s="1" t="s">
        <v>57</v>
      </c>
      <c r="B236" s="17">
        <v>13</v>
      </c>
      <c r="C236" s="98" t="s">
        <v>508</v>
      </c>
      <c r="D236" s="98" t="s">
        <v>546</v>
      </c>
      <c r="E236" s="5">
        <v>26</v>
      </c>
      <c r="F236" s="98">
        <v>8500000</v>
      </c>
      <c r="G236" s="20">
        <v>8501000</v>
      </c>
      <c r="H236" s="98">
        <v>728000</v>
      </c>
      <c r="I236" s="98">
        <v>728000</v>
      </c>
      <c r="J236" s="4">
        <v>9229000</v>
      </c>
      <c r="K236" s="98">
        <v>321000</v>
      </c>
      <c r="L236" s="98">
        <v>60187.5</v>
      </c>
      <c r="M236" s="98">
        <v>40125</v>
      </c>
      <c r="N236" s="4">
        <v>8807687.5</v>
      </c>
      <c r="O236" s="4"/>
      <c r="P236" s="1" t="str">
        <f t="shared" si="18"/>
        <v/>
      </c>
    </row>
    <row r="237" spans="1:16" ht="15.75" customHeight="1" x14ac:dyDescent="0.2">
      <c r="A237" s="1" t="s">
        <v>58</v>
      </c>
      <c r="B237" s="17">
        <v>14</v>
      </c>
      <c r="C237" s="98" t="s">
        <v>530</v>
      </c>
      <c r="D237" s="98" t="s">
        <v>440</v>
      </c>
      <c r="E237" s="5">
        <v>23</v>
      </c>
      <c r="F237" s="98">
        <v>8500000</v>
      </c>
      <c r="G237" s="20">
        <v>7520000</v>
      </c>
      <c r="H237" s="98">
        <v>728000</v>
      </c>
      <c r="I237" s="98">
        <v>644000</v>
      </c>
      <c r="J237" s="4">
        <v>8164000</v>
      </c>
      <c r="K237" s="98">
        <v>0</v>
      </c>
      <c r="L237" s="98">
        <v>0</v>
      </c>
      <c r="M237" s="98">
        <v>0</v>
      </c>
      <c r="N237" s="4">
        <v>8164000</v>
      </c>
      <c r="O237" s="4"/>
      <c r="P237" s="1" t="str">
        <f t="shared" si="18"/>
        <v/>
      </c>
    </row>
    <row r="238" spans="1:16" ht="15.75" customHeight="1" x14ac:dyDescent="0.2">
      <c r="A238" s="1" t="s">
        <v>59</v>
      </c>
      <c r="B238" s="17">
        <v>15</v>
      </c>
      <c r="C238" s="98" t="s">
        <v>531</v>
      </c>
      <c r="D238" s="98" t="s">
        <v>440</v>
      </c>
      <c r="E238" s="5">
        <v>23</v>
      </c>
      <c r="F238" s="98">
        <v>8500000</v>
      </c>
      <c r="G238" s="20">
        <v>7520000</v>
      </c>
      <c r="H238" s="98">
        <v>728000</v>
      </c>
      <c r="I238" s="98">
        <v>644000</v>
      </c>
      <c r="J238" s="4">
        <v>8164000</v>
      </c>
      <c r="K238" s="98">
        <v>0</v>
      </c>
      <c r="L238" s="98">
        <v>0</v>
      </c>
      <c r="M238" s="98">
        <v>0</v>
      </c>
      <c r="N238" s="4">
        <v>8164000</v>
      </c>
      <c r="O238" s="4"/>
      <c r="P238" s="1" t="str">
        <f t="shared" si="18"/>
        <v/>
      </c>
    </row>
    <row r="239" spans="1:16" ht="15.75" customHeight="1" x14ac:dyDescent="0.2">
      <c r="A239" s="1" t="s">
        <v>60</v>
      </c>
      <c r="B239" s="17">
        <v>16</v>
      </c>
      <c r="C239" s="98" t="s">
        <v>527</v>
      </c>
      <c r="D239" s="98" t="s">
        <v>440</v>
      </c>
      <c r="E239" s="5">
        <v>23</v>
      </c>
      <c r="F239" s="98">
        <v>8500000</v>
      </c>
      <c r="G239" s="20">
        <v>7520000</v>
      </c>
      <c r="H239" s="98">
        <v>728000</v>
      </c>
      <c r="I239" s="98">
        <v>644000</v>
      </c>
      <c r="J239" s="4">
        <v>8164000</v>
      </c>
      <c r="K239" s="98">
        <v>0</v>
      </c>
      <c r="L239" s="98">
        <v>0</v>
      </c>
      <c r="M239" s="98">
        <v>0</v>
      </c>
      <c r="N239" s="4">
        <v>8164000</v>
      </c>
      <c r="O239" s="4"/>
      <c r="P239" s="1" t="str">
        <f t="shared" si="18"/>
        <v/>
      </c>
    </row>
    <row r="240" spans="1:16" ht="15.75" customHeight="1" x14ac:dyDescent="0.2">
      <c r="A240" s="1" t="s">
        <v>67</v>
      </c>
      <c r="B240" s="17">
        <v>17</v>
      </c>
      <c r="C240" s="98" t="s">
        <v>528</v>
      </c>
      <c r="D240" s="98" t="s">
        <v>440</v>
      </c>
      <c r="E240" s="5">
        <v>23</v>
      </c>
      <c r="F240" s="98">
        <v>8500000</v>
      </c>
      <c r="G240" s="20">
        <v>7520000</v>
      </c>
      <c r="H240" s="98">
        <v>728000</v>
      </c>
      <c r="I240" s="98">
        <v>644000</v>
      </c>
      <c r="J240" s="4">
        <v>8164000</v>
      </c>
      <c r="K240" s="98">
        <v>0</v>
      </c>
      <c r="L240" s="98">
        <v>0</v>
      </c>
      <c r="M240" s="98">
        <v>0</v>
      </c>
      <c r="N240" s="4">
        <v>8164000</v>
      </c>
      <c r="O240" s="4"/>
      <c r="P240" s="1" t="str">
        <f t="shared" si="18"/>
        <v/>
      </c>
    </row>
    <row r="241" spans="1:18" ht="15.75" customHeight="1" x14ac:dyDescent="0.2">
      <c r="A241" s="1" t="s">
        <v>68</v>
      </c>
      <c r="B241" s="17">
        <v>18</v>
      </c>
      <c r="C241" s="98" t="s">
        <v>515</v>
      </c>
      <c r="D241" s="98" t="s">
        <v>440</v>
      </c>
      <c r="E241" s="5">
        <v>26</v>
      </c>
      <c r="F241" s="98">
        <v>8500000</v>
      </c>
      <c r="G241" s="20">
        <v>8501000</v>
      </c>
      <c r="H241" s="98">
        <v>728000</v>
      </c>
      <c r="I241" s="98">
        <v>728000</v>
      </c>
      <c r="J241" s="4">
        <v>9229000</v>
      </c>
      <c r="K241" s="98">
        <v>0</v>
      </c>
      <c r="L241" s="98">
        <v>0</v>
      </c>
      <c r="M241" s="98">
        <v>0</v>
      </c>
      <c r="N241" s="4">
        <v>9229000</v>
      </c>
      <c r="O241" s="4"/>
      <c r="P241" s="1" t="str">
        <f t="shared" si="18"/>
        <v/>
      </c>
    </row>
    <row r="242" spans="1:18" ht="15.75" customHeight="1" x14ac:dyDescent="0.2">
      <c r="A242" s="1" t="s">
        <v>69</v>
      </c>
      <c r="B242" s="17">
        <v>19</v>
      </c>
      <c r="C242" s="98" t="s">
        <v>516</v>
      </c>
      <c r="D242" s="98" t="s">
        <v>440</v>
      </c>
      <c r="E242" s="5">
        <v>26</v>
      </c>
      <c r="F242" s="98">
        <v>8500000</v>
      </c>
      <c r="G242" s="20">
        <v>8501000</v>
      </c>
      <c r="H242" s="98">
        <v>728000</v>
      </c>
      <c r="I242" s="98">
        <v>728000</v>
      </c>
      <c r="J242" s="4">
        <v>9229000</v>
      </c>
      <c r="K242" s="98">
        <v>0</v>
      </c>
      <c r="L242" s="98">
        <v>0</v>
      </c>
      <c r="M242" s="98">
        <v>0</v>
      </c>
      <c r="N242" s="4">
        <v>9229000</v>
      </c>
      <c r="O242" s="4"/>
      <c r="P242" s="1" t="str">
        <f t="shared" si="18"/>
        <v/>
      </c>
    </row>
    <row r="243" spans="1:18" ht="15.75" customHeight="1" x14ac:dyDescent="0.2">
      <c r="A243" s="1" t="s">
        <v>70</v>
      </c>
      <c r="B243" s="17">
        <v>20</v>
      </c>
      <c r="C243" s="98" t="s">
        <v>517</v>
      </c>
      <c r="D243" s="98" t="s">
        <v>440</v>
      </c>
      <c r="E243" s="5">
        <v>26</v>
      </c>
      <c r="F243" s="98">
        <v>8500000</v>
      </c>
      <c r="G243" s="20">
        <v>8501000</v>
      </c>
      <c r="H243" s="98">
        <v>728000</v>
      </c>
      <c r="I243" s="98">
        <v>728000</v>
      </c>
      <c r="J243" s="4">
        <v>9229000</v>
      </c>
      <c r="K243" s="98">
        <v>0</v>
      </c>
      <c r="L243" s="98">
        <v>0</v>
      </c>
      <c r="M243" s="98">
        <v>0</v>
      </c>
      <c r="N243" s="4">
        <v>9229000</v>
      </c>
      <c r="O243" s="4"/>
      <c r="P243" s="1" t="str">
        <f t="shared" si="18"/>
        <v/>
      </c>
    </row>
    <row r="244" spans="1:18" ht="15.75" customHeight="1" x14ac:dyDescent="0.2">
      <c r="A244" s="1" t="s">
        <v>71</v>
      </c>
      <c r="B244" s="17">
        <v>21</v>
      </c>
      <c r="C244" s="98" t="s">
        <v>518</v>
      </c>
      <c r="D244" s="98" t="s">
        <v>440</v>
      </c>
      <c r="E244" s="5">
        <v>26</v>
      </c>
      <c r="F244" s="98">
        <v>8500000</v>
      </c>
      <c r="G244" s="20">
        <v>8501000</v>
      </c>
      <c r="H244" s="98">
        <v>728000</v>
      </c>
      <c r="I244" s="98">
        <v>728000</v>
      </c>
      <c r="J244" s="4">
        <v>9229000</v>
      </c>
      <c r="K244" s="98">
        <v>0</v>
      </c>
      <c r="L244" s="98">
        <v>0</v>
      </c>
      <c r="M244" s="98">
        <v>0</v>
      </c>
      <c r="N244" s="4">
        <v>9229000</v>
      </c>
      <c r="O244" s="4"/>
      <c r="P244" s="1" t="str">
        <f t="shared" si="18"/>
        <v/>
      </c>
    </row>
    <row r="245" spans="1:18" ht="15.75" customHeight="1" x14ac:dyDescent="0.2">
      <c r="B245" s="99"/>
      <c r="C245" s="99" t="s">
        <v>4</v>
      </c>
      <c r="D245" s="100"/>
      <c r="E245" s="6">
        <f>E205+E223</f>
        <v>941</v>
      </c>
      <c r="F245" s="6">
        <f t="shared" ref="F245:N245" si="19">F205+F223</f>
        <v>324000000</v>
      </c>
      <c r="G245" s="6">
        <f t="shared" si="19"/>
        <v>309007000</v>
      </c>
      <c r="H245" s="6">
        <f t="shared" si="19"/>
        <v>27664000</v>
      </c>
      <c r="I245" s="6">
        <f t="shared" si="19"/>
        <v>26348000</v>
      </c>
      <c r="J245" s="6">
        <f t="shared" si="19"/>
        <v>335355000</v>
      </c>
      <c r="K245" s="6">
        <f t="shared" si="19"/>
        <v>4973000</v>
      </c>
      <c r="L245" s="6">
        <f t="shared" si="19"/>
        <v>932437.5</v>
      </c>
      <c r="M245" s="6">
        <f t="shared" si="19"/>
        <v>621625</v>
      </c>
      <c r="N245" s="6">
        <f t="shared" si="19"/>
        <v>328827937.5</v>
      </c>
      <c r="O245" s="6"/>
      <c r="R245" s="1">
        <v>4</v>
      </c>
    </row>
    <row r="246" spans="1:18" ht="15.75" customHeight="1" x14ac:dyDescent="0.2">
      <c r="C246" s="101"/>
      <c r="F246" s="102"/>
      <c r="G246" s="102"/>
    </row>
    <row r="247" spans="1:18" ht="15.75" customHeight="1" x14ac:dyDescent="0.2">
      <c r="F247" s="104"/>
      <c r="G247" s="104"/>
      <c r="J247" s="105" t="s">
        <v>573</v>
      </c>
      <c r="K247" s="105"/>
      <c r="L247" s="105"/>
      <c r="M247" s="105"/>
      <c r="N247" s="106"/>
      <c r="O247" s="106"/>
    </row>
    <row r="248" spans="1:18" ht="15.75" customHeight="1" x14ac:dyDescent="0.2">
      <c r="A248" s="2"/>
      <c r="B248" s="2"/>
      <c r="C248" s="2"/>
      <c r="D248" s="217" t="s">
        <v>5</v>
      </c>
      <c r="E248" s="217"/>
      <c r="F248" s="83"/>
      <c r="G248" s="83"/>
      <c r="H248" s="84"/>
      <c r="I248" s="218" t="s">
        <v>173</v>
      </c>
      <c r="J248" s="218"/>
      <c r="K248" s="218"/>
      <c r="L248" s="218"/>
      <c r="M248" s="2"/>
      <c r="N248" s="2"/>
      <c r="O248" s="107"/>
      <c r="P248" s="2"/>
    </row>
    <row r="249" spans="1:18" ht="15.75" customHeight="1" x14ac:dyDescent="0.2">
      <c r="A249" s="2"/>
      <c r="B249" s="2"/>
      <c r="C249" s="2"/>
      <c r="D249" s="107"/>
      <c r="E249" s="107"/>
      <c r="F249" s="83"/>
      <c r="G249" s="83"/>
      <c r="H249" s="84"/>
      <c r="I249" s="84"/>
      <c r="J249" s="2"/>
      <c r="K249" s="2"/>
      <c r="L249" s="2"/>
      <c r="M249" s="2"/>
      <c r="N249" s="107"/>
      <c r="O249" s="107"/>
      <c r="P249" s="2"/>
    </row>
    <row r="252" spans="1:18" ht="15.75" customHeight="1" x14ac:dyDescent="0.2">
      <c r="D252" s="221" t="s">
        <v>480</v>
      </c>
      <c r="E252" s="221"/>
      <c r="I252" s="222" t="s">
        <v>477</v>
      </c>
      <c r="J252" s="222"/>
      <c r="K252" s="222"/>
      <c r="L252" s="222"/>
    </row>
    <row r="261" spans="1:18" ht="15.75" customHeight="1" x14ac:dyDescent="0.2">
      <c r="B261" s="2" t="s">
        <v>548</v>
      </c>
      <c r="C261" s="2"/>
      <c r="D261" s="2"/>
      <c r="E261" s="2"/>
      <c r="F261" s="83"/>
      <c r="G261" s="83"/>
      <c r="H261" s="84"/>
      <c r="I261" s="84"/>
      <c r="J261" s="2"/>
      <c r="K261" s="2"/>
      <c r="L261" s="2"/>
      <c r="M261" s="2"/>
      <c r="N261" s="2"/>
      <c r="O261" s="2"/>
    </row>
    <row r="262" spans="1:18" ht="15.75" customHeight="1" x14ac:dyDescent="0.2">
      <c r="B262" s="85" t="s">
        <v>549</v>
      </c>
      <c r="C262" s="2"/>
      <c r="D262" s="2"/>
      <c r="E262" s="2"/>
      <c r="F262" s="83"/>
      <c r="G262" s="83"/>
      <c r="H262" s="84"/>
      <c r="I262" s="84"/>
      <c r="J262" s="2"/>
      <c r="K262" s="2"/>
      <c r="L262" s="2"/>
      <c r="M262" s="2"/>
      <c r="N262" s="2"/>
      <c r="O262" s="2"/>
    </row>
    <row r="263" spans="1:18" ht="15.75" customHeight="1" x14ac:dyDescent="0.2">
      <c r="B263" s="85"/>
      <c r="C263" s="2"/>
      <c r="D263" s="2"/>
      <c r="E263" s="2"/>
      <c r="F263" s="83"/>
      <c r="G263" s="83"/>
      <c r="H263" s="84"/>
      <c r="I263" s="84"/>
      <c r="J263" s="2"/>
      <c r="K263" s="2"/>
      <c r="L263" s="2"/>
      <c r="M263" s="2"/>
      <c r="N263" s="2"/>
      <c r="O263" s="2"/>
    </row>
    <row r="264" spans="1:18" ht="17.25" customHeight="1" x14ac:dyDescent="0.2">
      <c r="B264" s="223" t="s">
        <v>251</v>
      </c>
      <c r="C264" s="223"/>
      <c r="D264" s="223"/>
      <c r="E264" s="223"/>
      <c r="F264" s="223"/>
      <c r="G264" s="223"/>
      <c r="H264" s="223"/>
      <c r="I264" s="223"/>
      <c r="J264" s="223"/>
      <c r="K264" s="223"/>
      <c r="L264" s="223"/>
      <c r="M264" s="223"/>
      <c r="N264" s="223"/>
      <c r="O264" s="223"/>
    </row>
    <row r="265" spans="1:18" ht="20.25" customHeight="1" x14ac:dyDescent="0.2">
      <c r="B265" s="86"/>
      <c r="C265" s="86"/>
      <c r="D265" s="86"/>
      <c r="E265" s="86"/>
      <c r="F265" s="1"/>
      <c r="G265" s="87" t="s">
        <v>8</v>
      </c>
      <c r="H265" s="88">
        <v>5</v>
      </c>
      <c r="I265" s="88" t="s">
        <v>583</v>
      </c>
      <c r="J265" s="89">
        <v>2017</v>
      </c>
      <c r="N265" s="90"/>
      <c r="O265" s="90"/>
    </row>
    <row r="266" spans="1:18" s="91" customFormat="1" ht="15.75" customHeight="1" x14ac:dyDescent="0.2">
      <c r="A266" s="1"/>
      <c r="B266" s="207" t="s">
        <v>14</v>
      </c>
      <c r="C266" s="207" t="s">
        <v>0</v>
      </c>
      <c r="D266" s="207" t="s">
        <v>64</v>
      </c>
      <c r="E266" s="207" t="s">
        <v>72</v>
      </c>
      <c r="F266" s="219" t="s">
        <v>582</v>
      </c>
      <c r="G266" s="220"/>
      <c r="H266" s="210" t="s">
        <v>76</v>
      </c>
      <c r="I266" s="210"/>
      <c r="J266" s="211" t="s">
        <v>4</v>
      </c>
      <c r="K266" s="214" t="s">
        <v>73</v>
      </c>
      <c r="L266" s="214" t="s">
        <v>74</v>
      </c>
      <c r="M266" s="214" t="s">
        <v>75</v>
      </c>
      <c r="N266" s="210" t="s">
        <v>6</v>
      </c>
      <c r="O266" s="210" t="s">
        <v>7</v>
      </c>
    </row>
    <row r="267" spans="1:18" s="91" customFormat="1" ht="15.75" customHeight="1" x14ac:dyDescent="0.2">
      <c r="A267" s="1"/>
      <c r="B267" s="208"/>
      <c r="C267" s="208"/>
      <c r="D267" s="208"/>
      <c r="E267" s="208"/>
      <c r="F267" s="215" t="s">
        <v>582</v>
      </c>
      <c r="G267" s="215" t="s">
        <v>171</v>
      </c>
      <c r="H267" s="215" t="s">
        <v>569</v>
      </c>
      <c r="I267" s="208" t="s">
        <v>171</v>
      </c>
      <c r="J267" s="212"/>
      <c r="K267" s="214"/>
      <c r="L267" s="214"/>
      <c r="M267" s="214"/>
      <c r="N267" s="210"/>
      <c r="O267" s="210"/>
    </row>
    <row r="268" spans="1:18" s="91" customFormat="1" ht="20.25" customHeight="1" x14ac:dyDescent="0.2">
      <c r="A268" s="1"/>
      <c r="B268" s="209"/>
      <c r="C268" s="209"/>
      <c r="D268" s="209"/>
      <c r="E268" s="209"/>
      <c r="F268" s="216"/>
      <c r="G268" s="216"/>
      <c r="H268" s="216"/>
      <c r="I268" s="209"/>
      <c r="J268" s="213"/>
      <c r="K268" s="92">
        <v>0.08</v>
      </c>
      <c r="L268" s="93">
        <v>1.4999999999999999E-2</v>
      </c>
      <c r="M268" s="92">
        <v>0.01</v>
      </c>
      <c r="N268" s="210"/>
      <c r="O268" s="210"/>
    </row>
    <row r="269" spans="1:18" ht="15.75" customHeight="1" x14ac:dyDescent="0.2">
      <c r="B269" s="17" t="s">
        <v>1</v>
      </c>
      <c r="C269" s="17" t="s">
        <v>2</v>
      </c>
      <c r="D269" s="17" t="s">
        <v>3</v>
      </c>
      <c r="E269" s="19">
        <v>1</v>
      </c>
      <c r="F269" s="19">
        <v>2</v>
      </c>
      <c r="G269" s="19">
        <v>3</v>
      </c>
      <c r="H269" s="19">
        <v>4</v>
      </c>
      <c r="I269" s="19">
        <v>5</v>
      </c>
      <c r="J269" s="19">
        <v>6</v>
      </c>
      <c r="K269" s="19">
        <v>7</v>
      </c>
      <c r="L269" s="19">
        <v>8</v>
      </c>
      <c r="M269" s="19">
        <v>9</v>
      </c>
      <c r="N269" s="19">
        <v>10</v>
      </c>
      <c r="O269" s="19">
        <v>11</v>
      </c>
      <c r="P269" s="94"/>
    </row>
    <row r="270" spans="1:18" ht="15.75" customHeight="1" x14ac:dyDescent="0.2">
      <c r="B270" s="95"/>
      <c r="C270" s="96" t="s">
        <v>550</v>
      </c>
      <c r="D270" s="97"/>
      <c r="E270" s="21">
        <f>SUM(E271:E287)</f>
        <v>456</v>
      </c>
      <c r="F270" s="21">
        <f t="shared" ref="F270:M270" si="20">SUM(F271:F287)</f>
        <v>142000000</v>
      </c>
      <c r="G270" s="21">
        <f t="shared" si="20"/>
        <v>146307000</v>
      </c>
      <c r="H270" s="21">
        <f t="shared" si="20"/>
        <v>12376000</v>
      </c>
      <c r="I270" s="21">
        <f t="shared" si="20"/>
        <v>12768000</v>
      </c>
      <c r="J270" s="21">
        <f t="shared" si="20"/>
        <v>159075000</v>
      </c>
      <c r="K270" s="21">
        <f t="shared" si="20"/>
        <v>3368000</v>
      </c>
      <c r="L270" s="21">
        <f t="shared" si="20"/>
        <v>631500</v>
      </c>
      <c r="M270" s="21">
        <f t="shared" si="20"/>
        <v>421000</v>
      </c>
      <c r="N270" s="21">
        <f>SUM(N271:N287)</f>
        <v>154654500</v>
      </c>
      <c r="O270" s="17"/>
      <c r="R270" s="1">
        <v>5</v>
      </c>
    </row>
    <row r="271" spans="1:18" ht="15.75" customHeight="1" x14ac:dyDescent="0.2">
      <c r="A271" s="1" t="s">
        <v>31</v>
      </c>
      <c r="B271" s="17">
        <v>1</v>
      </c>
      <c r="C271" s="98" t="s">
        <v>477</v>
      </c>
      <c r="D271" s="98" t="s">
        <v>532</v>
      </c>
      <c r="E271" s="5">
        <v>24</v>
      </c>
      <c r="F271" s="98">
        <v>10000000</v>
      </c>
      <c r="G271" s="20">
        <v>9230000</v>
      </c>
      <c r="H271" s="98">
        <v>728000</v>
      </c>
      <c r="I271" s="98">
        <v>672000</v>
      </c>
      <c r="J271" s="4">
        <v>9902000</v>
      </c>
      <c r="K271" s="98">
        <v>400000</v>
      </c>
      <c r="L271" s="98">
        <v>75000</v>
      </c>
      <c r="M271" s="98">
        <v>50000</v>
      </c>
      <c r="N271" s="4">
        <v>9377000</v>
      </c>
      <c r="O271" s="4"/>
      <c r="P271" s="1" t="str">
        <f>IF(C271="",1,"")</f>
        <v/>
      </c>
    </row>
    <row r="272" spans="1:18" ht="15.75" customHeight="1" x14ac:dyDescent="0.2">
      <c r="A272" s="1" t="s">
        <v>32</v>
      </c>
      <c r="B272" s="17">
        <v>2</v>
      </c>
      <c r="C272" s="98" t="s">
        <v>478</v>
      </c>
      <c r="D272" s="98" t="s">
        <v>533</v>
      </c>
      <c r="E272" s="5">
        <v>27</v>
      </c>
      <c r="F272" s="98">
        <v>9000000</v>
      </c>
      <c r="G272" s="20">
        <v>9346000</v>
      </c>
      <c r="H272" s="98">
        <v>728000</v>
      </c>
      <c r="I272" s="98">
        <v>756000</v>
      </c>
      <c r="J272" s="4">
        <v>10102000</v>
      </c>
      <c r="K272" s="98">
        <v>400000</v>
      </c>
      <c r="L272" s="98">
        <v>75000</v>
      </c>
      <c r="M272" s="98">
        <v>50000</v>
      </c>
      <c r="N272" s="4">
        <v>9577000</v>
      </c>
      <c r="O272" s="4"/>
      <c r="P272" s="1" t="str">
        <f t="shared" ref="P272:P296" si="21">IF(C272="",1,"")</f>
        <v/>
      </c>
    </row>
    <row r="273" spans="1:18" ht="15.75" customHeight="1" x14ac:dyDescent="0.2">
      <c r="A273" s="1" t="s">
        <v>33</v>
      </c>
      <c r="B273" s="17">
        <v>3</v>
      </c>
      <c r="C273" s="98" t="s">
        <v>551</v>
      </c>
      <c r="D273" s="98" t="s">
        <v>534</v>
      </c>
      <c r="E273" s="5">
        <v>27</v>
      </c>
      <c r="F273" s="98">
        <v>8500000</v>
      </c>
      <c r="G273" s="20">
        <v>8827000</v>
      </c>
      <c r="H273" s="98">
        <v>728000</v>
      </c>
      <c r="I273" s="98">
        <v>756000</v>
      </c>
      <c r="J273" s="4">
        <v>9583000</v>
      </c>
      <c r="K273" s="98">
        <v>321000</v>
      </c>
      <c r="L273" s="98">
        <v>60187.5</v>
      </c>
      <c r="M273" s="98">
        <v>40125</v>
      </c>
      <c r="N273" s="4">
        <v>9161687.5</v>
      </c>
      <c r="O273" s="4"/>
      <c r="P273" s="1" t="str">
        <f t="shared" si="21"/>
        <v/>
      </c>
    </row>
    <row r="274" spans="1:18" ht="15.75" customHeight="1" x14ac:dyDescent="0.2">
      <c r="A274" s="1" t="s">
        <v>34</v>
      </c>
      <c r="B274" s="17">
        <v>4</v>
      </c>
      <c r="C274" s="98" t="s">
        <v>479</v>
      </c>
      <c r="D274" s="98" t="s">
        <v>534</v>
      </c>
      <c r="E274" s="5">
        <v>27</v>
      </c>
      <c r="F274" s="98">
        <v>8500000</v>
      </c>
      <c r="G274" s="20">
        <v>8827000</v>
      </c>
      <c r="H274" s="98">
        <v>728000</v>
      </c>
      <c r="I274" s="98">
        <v>756000</v>
      </c>
      <c r="J274" s="4">
        <v>9583000</v>
      </c>
      <c r="K274" s="98">
        <v>321000</v>
      </c>
      <c r="L274" s="98">
        <v>60187.5</v>
      </c>
      <c r="M274" s="98">
        <v>40125</v>
      </c>
      <c r="N274" s="4">
        <v>9161687.5</v>
      </c>
      <c r="O274" s="4"/>
      <c r="P274" s="1" t="str">
        <f t="shared" si="21"/>
        <v/>
      </c>
    </row>
    <row r="275" spans="1:18" ht="15.75" customHeight="1" x14ac:dyDescent="0.2">
      <c r="A275" s="1" t="s">
        <v>35</v>
      </c>
      <c r="B275" s="17">
        <v>5</v>
      </c>
      <c r="C275" s="98" t="s">
        <v>480</v>
      </c>
      <c r="D275" s="98" t="s">
        <v>534</v>
      </c>
      <c r="E275" s="5">
        <v>27</v>
      </c>
      <c r="F275" s="98">
        <v>8500000</v>
      </c>
      <c r="G275" s="20">
        <v>8827000</v>
      </c>
      <c r="H275" s="98">
        <v>728000</v>
      </c>
      <c r="I275" s="98">
        <v>756000</v>
      </c>
      <c r="J275" s="4">
        <v>9583000</v>
      </c>
      <c r="K275" s="98">
        <v>321000</v>
      </c>
      <c r="L275" s="98">
        <v>60187.5</v>
      </c>
      <c r="M275" s="98">
        <v>40125</v>
      </c>
      <c r="N275" s="4">
        <v>9161687.5</v>
      </c>
      <c r="O275" s="4"/>
      <c r="P275" s="1" t="str">
        <f t="shared" si="21"/>
        <v/>
      </c>
    </row>
    <row r="276" spans="1:18" ht="15.75" customHeight="1" x14ac:dyDescent="0.2">
      <c r="A276" s="1" t="s">
        <v>36</v>
      </c>
      <c r="B276" s="17">
        <v>6</v>
      </c>
      <c r="C276" s="98" t="s">
        <v>484</v>
      </c>
      <c r="D276" s="98" t="s">
        <v>538</v>
      </c>
      <c r="E276" s="5">
        <v>27</v>
      </c>
      <c r="F276" s="98">
        <v>8500000</v>
      </c>
      <c r="G276" s="20">
        <v>8827000</v>
      </c>
      <c r="H276" s="98">
        <v>728000</v>
      </c>
      <c r="I276" s="98">
        <v>756000</v>
      </c>
      <c r="J276" s="4">
        <v>9583000</v>
      </c>
      <c r="K276" s="98">
        <v>0</v>
      </c>
      <c r="L276" s="98">
        <v>0</v>
      </c>
      <c r="M276" s="98"/>
      <c r="N276" s="4">
        <v>9583000</v>
      </c>
      <c r="O276" s="4"/>
      <c r="P276" s="1" t="str">
        <f t="shared" si="21"/>
        <v/>
      </c>
    </row>
    <row r="277" spans="1:18" ht="15.75" customHeight="1" x14ac:dyDescent="0.2">
      <c r="A277" s="1" t="s">
        <v>37</v>
      </c>
      <c r="B277" s="17">
        <v>7</v>
      </c>
      <c r="C277" s="98" t="s">
        <v>481</v>
      </c>
      <c r="D277" s="98" t="s">
        <v>535</v>
      </c>
      <c r="E277" s="5">
        <v>27</v>
      </c>
      <c r="F277" s="98">
        <v>9000000</v>
      </c>
      <c r="G277" s="20">
        <v>9346000</v>
      </c>
      <c r="H277" s="98">
        <v>728000</v>
      </c>
      <c r="I277" s="98">
        <v>756000</v>
      </c>
      <c r="J277" s="4">
        <v>10102000</v>
      </c>
      <c r="K277" s="98">
        <v>321000</v>
      </c>
      <c r="L277" s="98">
        <v>60187.5</v>
      </c>
      <c r="M277" s="98">
        <v>40125</v>
      </c>
      <c r="N277" s="4">
        <v>9680687.5</v>
      </c>
      <c r="O277" s="4"/>
      <c r="P277" s="1" t="str">
        <f t="shared" si="21"/>
        <v/>
      </c>
    </row>
    <row r="278" spans="1:18" ht="15.75" customHeight="1" x14ac:dyDescent="0.2">
      <c r="A278" s="1" t="s">
        <v>38</v>
      </c>
      <c r="B278" s="17">
        <v>8</v>
      </c>
      <c r="C278" s="98" t="s">
        <v>482</v>
      </c>
      <c r="D278" s="98" t="s">
        <v>536</v>
      </c>
      <c r="E278" s="5">
        <v>27</v>
      </c>
      <c r="F278" s="98">
        <v>8500000</v>
      </c>
      <c r="G278" s="20">
        <v>8827000</v>
      </c>
      <c r="H278" s="98">
        <v>728000</v>
      </c>
      <c r="I278" s="98">
        <v>756000</v>
      </c>
      <c r="J278" s="4">
        <v>9583000</v>
      </c>
      <c r="K278" s="98">
        <v>321000</v>
      </c>
      <c r="L278" s="98">
        <v>60187.5</v>
      </c>
      <c r="M278" s="98">
        <v>40125</v>
      </c>
      <c r="N278" s="4">
        <v>9161687.5</v>
      </c>
      <c r="O278" s="4"/>
      <c r="P278" s="1" t="str">
        <f t="shared" si="21"/>
        <v/>
      </c>
    </row>
    <row r="279" spans="1:18" ht="15.75" customHeight="1" x14ac:dyDescent="0.2">
      <c r="A279" s="1" t="s">
        <v>39</v>
      </c>
      <c r="B279" s="17">
        <v>9</v>
      </c>
      <c r="C279" s="98" t="s">
        <v>483</v>
      </c>
      <c r="D279" s="98" t="s">
        <v>536</v>
      </c>
      <c r="E279" s="5">
        <v>27</v>
      </c>
      <c r="F279" s="98">
        <v>8500000</v>
      </c>
      <c r="G279" s="20">
        <v>8827000</v>
      </c>
      <c r="H279" s="98">
        <v>728000</v>
      </c>
      <c r="I279" s="98">
        <v>756000</v>
      </c>
      <c r="J279" s="4">
        <v>9583000</v>
      </c>
      <c r="K279" s="98">
        <v>321000</v>
      </c>
      <c r="L279" s="98">
        <v>60187.5</v>
      </c>
      <c r="M279" s="98">
        <v>40125</v>
      </c>
      <c r="N279" s="4">
        <v>9161687.5</v>
      </c>
      <c r="O279" s="4"/>
      <c r="P279" s="1" t="str">
        <f t="shared" si="21"/>
        <v/>
      </c>
    </row>
    <row r="280" spans="1:18" ht="15.75" customHeight="1" x14ac:dyDescent="0.2">
      <c r="A280" s="1" t="s">
        <v>40</v>
      </c>
      <c r="B280" s="17">
        <v>10</v>
      </c>
      <c r="C280" s="98" t="s">
        <v>501</v>
      </c>
      <c r="D280" s="98" t="s">
        <v>553</v>
      </c>
      <c r="E280" s="5">
        <v>27</v>
      </c>
      <c r="F280" s="98">
        <v>9000000</v>
      </c>
      <c r="G280" s="20">
        <v>9346000</v>
      </c>
      <c r="H280" s="98">
        <v>728000</v>
      </c>
      <c r="I280" s="98">
        <v>756000</v>
      </c>
      <c r="J280" s="4">
        <v>10102000</v>
      </c>
      <c r="K280" s="98">
        <v>321000</v>
      </c>
      <c r="L280" s="98">
        <v>60187.5</v>
      </c>
      <c r="M280" s="98">
        <v>40125</v>
      </c>
      <c r="N280" s="4">
        <v>9680687.5</v>
      </c>
      <c r="O280" s="4"/>
      <c r="P280" s="1" t="str">
        <f t="shared" si="21"/>
        <v/>
      </c>
    </row>
    <row r="281" spans="1:18" ht="15.75" customHeight="1" x14ac:dyDescent="0.2">
      <c r="A281" s="1" t="s">
        <v>41</v>
      </c>
      <c r="B281" s="17">
        <v>11</v>
      </c>
      <c r="C281" s="98" t="s">
        <v>502</v>
      </c>
      <c r="D281" s="98" t="s">
        <v>552</v>
      </c>
      <c r="E281" s="5">
        <v>27</v>
      </c>
      <c r="F281" s="98">
        <v>8500000</v>
      </c>
      <c r="G281" s="20">
        <v>8827000</v>
      </c>
      <c r="H281" s="98">
        <v>728000</v>
      </c>
      <c r="I281" s="98">
        <v>756000</v>
      </c>
      <c r="J281" s="4">
        <v>9583000</v>
      </c>
      <c r="K281" s="98">
        <v>0</v>
      </c>
      <c r="L281" s="98">
        <v>0</v>
      </c>
      <c r="M281" s="98">
        <v>0</v>
      </c>
      <c r="N281" s="4">
        <v>9583000</v>
      </c>
      <c r="O281" s="4"/>
      <c r="P281" s="1" t="str">
        <f t="shared" si="21"/>
        <v/>
      </c>
    </row>
    <row r="282" spans="1:18" ht="15.75" customHeight="1" x14ac:dyDescent="0.2">
      <c r="A282" s="1" t="s">
        <v>42</v>
      </c>
      <c r="B282" s="17">
        <v>12</v>
      </c>
      <c r="C282" s="98" t="s">
        <v>503</v>
      </c>
      <c r="D282" s="98" t="s">
        <v>552</v>
      </c>
      <c r="E282" s="5">
        <v>27</v>
      </c>
      <c r="F282" s="98">
        <v>8500000</v>
      </c>
      <c r="G282" s="20">
        <v>8827000</v>
      </c>
      <c r="H282" s="98">
        <v>728000</v>
      </c>
      <c r="I282" s="98">
        <v>756000</v>
      </c>
      <c r="J282" s="4">
        <v>9583000</v>
      </c>
      <c r="K282" s="98">
        <v>0</v>
      </c>
      <c r="L282" s="98">
        <v>0</v>
      </c>
      <c r="M282" s="98">
        <v>0</v>
      </c>
      <c r="N282" s="4">
        <v>9583000</v>
      </c>
      <c r="O282" s="4"/>
      <c r="P282" s="1" t="str">
        <f t="shared" si="21"/>
        <v/>
      </c>
    </row>
    <row r="283" spans="1:18" ht="15.75" customHeight="1" x14ac:dyDescent="0.2">
      <c r="A283" s="1" t="s">
        <v>43</v>
      </c>
      <c r="B283" s="17">
        <v>13</v>
      </c>
      <c r="C283" s="98" t="s">
        <v>555</v>
      </c>
      <c r="D283" s="98" t="s">
        <v>537</v>
      </c>
      <c r="E283" s="5">
        <v>27</v>
      </c>
      <c r="F283" s="98">
        <v>8500000</v>
      </c>
      <c r="G283" s="20">
        <v>8827000</v>
      </c>
      <c r="H283" s="98">
        <v>728000</v>
      </c>
      <c r="I283" s="98">
        <v>756000</v>
      </c>
      <c r="J283" s="4">
        <v>9583000</v>
      </c>
      <c r="K283" s="98">
        <v>0</v>
      </c>
      <c r="L283" s="98">
        <v>0</v>
      </c>
      <c r="M283" s="98">
        <v>0</v>
      </c>
      <c r="N283" s="4">
        <v>9583000</v>
      </c>
      <c r="O283" s="4"/>
      <c r="P283" s="1" t="str">
        <f t="shared" si="21"/>
        <v/>
      </c>
    </row>
    <row r="284" spans="1:18" ht="15.75" customHeight="1" x14ac:dyDescent="0.2">
      <c r="A284" s="1" t="s">
        <v>44</v>
      </c>
      <c r="B284" s="17">
        <v>14</v>
      </c>
      <c r="C284" s="98" t="s">
        <v>487</v>
      </c>
      <c r="D284" s="98" t="s">
        <v>541</v>
      </c>
      <c r="E284" s="5">
        <v>27</v>
      </c>
      <c r="F284" s="98">
        <v>9000000</v>
      </c>
      <c r="G284" s="20">
        <v>9346000</v>
      </c>
      <c r="H284" s="98">
        <v>728000</v>
      </c>
      <c r="I284" s="98">
        <v>756000</v>
      </c>
      <c r="J284" s="4">
        <v>10102000</v>
      </c>
      <c r="K284" s="98">
        <v>321000</v>
      </c>
      <c r="L284" s="98">
        <v>60187.5</v>
      </c>
      <c r="M284" s="98">
        <v>40125</v>
      </c>
      <c r="N284" s="4">
        <v>9680687.5</v>
      </c>
      <c r="O284" s="4"/>
      <c r="P284" s="1" t="str">
        <f t="shared" si="21"/>
        <v/>
      </c>
    </row>
    <row r="285" spans="1:18" ht="15.75" customHeight="1" x14ac:dyDescent="0.2">
      <c r="A285" s="1" t="s">
        <v>63</v>
      </c>
      <c r="B285" s="17">
        <v>15</v>
      </c>
      <c r="C285" s="98" t="s">
        <v>564</v>
      </c>
      <c r="D285" s="98" t="s">
        <v>539</v>
      </c>
      <c r="E285" s="5">
        <v>27</v>
      </c>
      <c r="F285" s="98">
        <v>6500000</v>
      </c>
      <c r="G285" s="20">
        <v>6750000</v>
      </c>
      <c r="H285" s="98">
        <v>728000</v>
      </c>
      <c r="I285" s="98">
        <v>756000</v>
      </c>
      <c r="J285" s="4">
        <v>7506000</v>
      </c>
      <c r="K285" s="98">
        <v>0</v>
      </c>
      <c r="L285" s="98">
        <v>0</v>
      </c>
      <c r="M285" s="98">
        <v>0</v>
      </c>
      <c r="N285" s="4">
        <v>7506000</v>
      </c>
      <c r="O285" s="4"/>
      <c r="P285" s="1" t="str">
        <f t="shared" si="21"/>
        <v/>
      </c>
    </row>
    <row r="286" spans="1:18" ht="15.75" customHeight="1" x14ac:dyDescent="0.2">
      <c r="A286" s="1" t="s">
        <v>65</v>
      </c>
      <c r="B286" s="17">
        <v>16</v>
      </c>
      <c r="C286" s="98" t="s">
        <v>485</v>
      </c>
      <c r="D286" s="98" t="s">
        <v>554</v>
      </c>
      <c r="E286" s="5">
        <v>27</v>
      </c>
      <c r="F286" s="98">
        <v>6500000</v>
      </c>
      <c r="G286" s="20">
        <v>6750000</v>
      </c>
      <c r="H286" s="98">
        <v>728000</v>
      </c>
      <c r="I286" s="98">
        <v>756000</v>
      </c>
      <c r="J286" s="4">
        <v>7506000</v>
      </c>
      <c r="K286" s="98">
        <v>0</v>
      </c>
      <c r="L286" s="98">
        <v>0</v>
      </c>
      <c r="M286" s="98">
        <v>0</v>
      </c>
      <c r="N286" s="4">
        <v>7506000</v>
      </c>
      <c r="O286" s="4"/>
      <c r="P286" s="1" t="str">
        <f t="shared" si="21"/>
        <v/>
      </c>
    </row>
    <row r="287" spans="1:18" ht="15.75" customHeight="1" x14ac:dyDescent="0.2">
      <c r="A287" s="1" t="s">
        <v>66</v>
      </c>
      <c r="B287" s="17">
        <v>17</v>
      </c>
      <c r="C287" s="98" t="s">
        <v>486</v>
      </c>
      <c r="D287" s="98" t="s">
        <v>540</v>
      </c>
      <c r="E287" s="5">
        <v>27</v>
      </c>
      <c r="F287" s="98">
        <v>6500000</v>
      </c>
      <c r="G287" s="20">
        <v>6750000</v>
      </c>
      <c r="H287" s="98">
        <v>728000</v>
      </c>
      <c r="I287" s="98">
        <v>756000</v>
      </c>
      <c r="J287" s="4">
        <v>7506000</v>
      </c>
      <c r="K287" s="98">
        <v>0</v>
      </c>
      <c r="L287" s="98">
        <v>0</v>
      </c>
      <c r="M287" s="98">
        <v>0</v>
      </c>
      <c r="N287" s="4">
        <v>7506000</v>
      </c>
      <c r="O287" s="4"/>
      <c r="P287" s="1" t="str">
        <f t="shared" si="21"/>
        <v/>
      </c>
    </row>
    <row r="288" spans="1:18" ht="15.75" customHeight="1" x14ac:dyDescent="0.2">
      <c r="B288" s="95"/>
      <c r="C288" s="97" t="s">
        <v>439</v>
      </c>
      <c r="D288" s="98"/>
      <c r="E288" s="21">
        <f>SUM(E289:E309)</f>
        <v>553</v>
      </c>
      <c r="F288" s="21">
        <f t="shared" ref="F288:N288" si="22">SUM(F289:F309)</f>
        <v>182000000</v>
      </c>
      <c r="G288" s="21">
        <f t="shared" si="22"/>
        <v>184194000</v>
      </c>
      <c r="H288" s="21">
        <f t="shared" si="22"/>
        <v>15288000</v>
      </c>
      <c r="I288" s="21">
        <f t="shared" si="22"/>
        <v>15484000</v>
      </c>
      <c r="J288" s="21">
        <f t="shared" si="22"/>
        <v>199678000</v>
      </c>
      <c r="K288" s="21">
        <f t="shared" si="22"/>
        <v>1605000</v>
      </c>
      <c r="L288" s="21">
        <f t="shared" si="22"/>
        <v>300937.5</v>
      </c>
      <c r="M288" s="21">
        <f t="shared" si="22"/>
        <v>200625</v>
      </c>
      <c r="N288" s="21">
        <f t="shared" si="22"/>
        <v>197571437.5</v>
      </c>
      <c r="O288" s="4"/>
      <c r="P288" s="1" t="str">
        <f t="shared" si="21"/>
        <v/>
      </c>
      <c r="R288" s="1">
        <v>5</v>
      </c>
    </row>
    <row r="289" spans="1:16" ht="15.75" customHeight="1" x14ac:dyDescent="0.2">
      <c r="A289" s="1" t="s">
        <v>45</v>
      </c>
      <c r="B289" s="17">
        <v>1</v>
      </c>
      <c r="C289" s="98" t="s">
        <v>496</v>
      </c>
      <c r="D289" s="98" t="s">
        <v>542</v>
      </c>
      <c r="E289" s="5">
        <v>27</v>
      </c>
      <c r="F289" s="98">
        <v>9000000</v>
      </c>
      <c r="G289" s="20">
        <v>9346000</v>
      </c>
      <c r="H289" s="98">
        <v>728000</v>
      </c>
      <c r="I289" s="98">
        <v>756000</v>
      </c>
      <c r="J289" s="4">
        <v>10102000</v>
      </c>
      <c r="K289" s="98">
        <v>321000</v>
      </c>
      <c r="L289" s="98">
        <v>60187.5</v>
      </c>
      <c r="M289" s="98">
        <v>40125</v>
      </c>
      <c r="N289" s="4">
        <v>9680687.5</v>
      </c>
      <c r="O289" s="4"/>
      <c r="P289" s="1" t="str">
        <f t="shared" si="21"/>
        <v/>
      </c>
    </row>
    <row r="290" spans="1:16" ht="15.75" customHeight="1" x14ac:dyDescent="0.2">
      <c r="A290" s="1" t="s">
        <v>46</v>
      </c>
      <c r="B290" s="17">
        <v>2</v>
      </c>
      <c r="C290" s="98" t="s">
        <v>497</v>
      </c>
      <c r="D290" s="98" t="s">
        <v>543</v>
      </c>
      <c r="E290" s="5">
        <v>27</v>
      </c>
      <c r="F290" s="98">
        <v>8500000</v>
      </c>
      <c r="G290" s="20">
        <v>8827000</v>
      </c>
      <c r="H290" s="98">
        <v>728000</v>
      </c>
      <c r="I290" s="98">
        <v>756000</v>
      </c>
      <c r="J290" s="4">
        <v>9583000</v>
      </c>
      <c r="K290" s="98">
        <v>321000</v>
      </c>
      <c r="L290" s="98">
        <v>60187.5</v>
      </c>
      <c r="M290" s="98">
        <v>40125</v>
      </c>
      <c r="N290" s="4">
        <v>9161687.5</v>
      </c>
      <c r="O290" s="4"/>
      <c r="P290" s="1" t="str">
        <f t="shared" si="21"/>
        <v/>
      </c>
    </row>
    <row r="291" spans="1:16" ht="15.75" customHeight="1" x14ac:dyDescent="0.2">
      <c r="A291" s="1" t="s">
        <v>47</v>
      </c>
      <c r="B291" s="17">
        <v>3</v>
      </c>
      <c r="C291" s="98" t="s">
        <v>498</v>
      </c>
      <c r="D291" s="98" t="s">
        <v>543</v>
      </c>
      <c r="E291" s="5">
        <v>27</v>
      </c>
      <c r="F291" s="98">
        <v>8500000</v>
      </c>
      <c r="G291" s="20">
        <v>8827000</v>
      </c>
      <c r="H291" s="98">
        <v>728000</v>
      </c>
      <c r="I291" s="98">
        <v>756000</v>
      </c>
      <c r="J291" s="4">
        <v>9583000</v>
      </c>
      <c r="K291" s="98">
        <v>321000</v>
      </c>
      <c r="L291" s="98">
        <v>60187.5</v>
      </c>
      <c r="M291" s="98">
        <v>40125</v>
      </c>
      <c r="N291" s="4">
        <v>9161687.5</v>
      </c>
      <c r="O291" s="4"/>
      <c r="P291" s="1" t="str">
        <f t="shared" si="21"/>
        <v/>
      </c>
    </row>
    <row r="292" spans="1:16" ht="15.75" customHeight="1" x14ac:dyDescent="0.2">
      <c r="A292" s="1" t="s">
        <v>48</v>
      </c>
      <c r="B292" s="17">
        <v>4</v>
      </c>
      <c r="C292" s="98" t="s">
        <v>499</v>
      </c>
      <c r="D292" s="98" t="s">
        <v>544</v>
      </c>
      <c r="E292" s="5">
        <v>27</v>
      </c>
      <c r="F292" s="98">
        <v>8500000</v>
      </c>
      <c r="G292" s="20">
        <v>8827000</v>
      </c>
      <c r="H292" s="98">
        <v>728000</v>
      </c>
      <c r="I292" s="98">
        <v>756000</v>
      </c>
      <c r="J292" s="4">
        <v>9583000</v>
      </c>
      <c r="K292" s="98">
        <v>321000</v>
      </c>
      <c r="L292" s="98">
        <v>60187.5</v>
      </c>
      <c r="M292" s="98">
        <v>40125</v>
      </c>
      <c r="N292" s="4">
        <v>9161687.5</v>
      </c>
      <c r="O292" s="4"/>
      <c r="P292" s="1" t="str">
        <f t="shared" si="21"/>
        <v/>
      </c>
    </row>
    <row r="293" spans="1:16" ht="15.75" customHeight="1" x14ac:dyDescent="0.2">
      <c r="A293" s="1" t="s">
        <v>49</v>
      </c>
      <c r="B293" s="17">
        <v>5</v>
      </c>
      <c r="C293" s="98" t="s">
        <v>500</v>
      </c>
      <c r="D293" s="98" t="s">
        <v>544</v>
      </c>
      <c r="E293" s="5">
        <v>27</v>
      </c>
      <c r="F293" s="98">
        <v>8500000</v>
      </c>
      <c r="G293" s="20">
        <v>8827000</v>
      </c>
      <c r="H293" s="98">
        <v>728000</v>
      </c>
      <c r="I293" s="98">
        <v>756000</v>
      </c>
      <c r="J293" s="4">
        <v>9583000</v>
      </c>
      <c r="K293" s="98">
        <v>0</v>
      </c>
      <c r="L293" s="98">
        <v>0</v>
      </c>
      <c r="M293" s="98">
        <v>0</v>
      </c>
      <c r="N293" s="4">
        <v>9583000</v>
      </c>
      <c r="O293" s="4"/>
      <c r="P293" s="1" t="str">
        <f t="shared" si="21"/>
        <v/>
      </c>
    </row>
    <row r="294" spans="1:16" ht="15.75" customHeight="1" x14ac:dyDescent="0.2">
      <c r="A294" s="1" t="s">
        <v>50</v>
      </c>
      <c r="B294" s="17">
        <v>6</v>
      </c>
      <c r="C294" s="98" t="s">
        <v>489</v>
      </c>
      <c r="D294" s="98" t="s">
        <v>541</v>
      </c>
      <c r="E294" s="5">
        <v>25</v>
      </c>
      <c r="F294" s="98">
        <v>9000000</v>
      </c>
      <c r="G294" s="20">
        <v>8654000</v>
      </c>
      <c r="H294" s="98">
        <v>728000</v>
      </c>
      <c r="I294" s="98">
        <v>700000</v>
      </c>
      <c r="J294" s="4">
        <v>9354000</v>
      </c>
      <c r="K294" s="98">
        <v>0</v>
      </c>
      <c r="L294" s="98">
        <v>0</v>
      </c>
      <c r="M294" s="98">
        <v>0</v>
      </c>
      <c r="N294" s="4">
        <v>9354000</v>
      </c>
      <c r="O294" s="4"/>
      <c r="P294" s="1" t="str">
        <f t="shared" si="21"/>
        <v/>
      </c>
    </row>
    <row r="295" spans="1:16" ht="15.75" customHeight="1" x14ac:dyDescent="0.2">
      <c r="A295" s="1" t="s">
        <v>51</v>
      </c>
      <c r="B295" s="17">
        <v>7</v>
      </c>
      <c r="C295" s="98" t="s">
        <v>490</v>
      </c>
      <c r="D295" s="98" t="s">
        <v>541</v>
      </c>
      <c r="E295" s="5">
        <v>25</v>
      </c>
      <c r="F295" s="98">
        <v>9000000</v>
      </c>
      <c r="G295" s="20">
        <v>8654000</v>
      </c>
      <c r="H295" s="98">
        <v>728000</v>
      </c>
      <c r="I295" s="98">
        <v>700000</v>
      </c>
      <c r="J295" s="4">
        <v>9354000</v>
      </c>
      <c r="K295" s="98">
        <v>0</v>
      </c>
      <c r="L295" s="98">
        <v>0</v>
      </c>
      <c r="M295" s="98">
        <v>0</v>
      </c>
      <c r="N295" s="4">
        <v>9354000</v>
      </c>
      <c r="O295" s="4"/>
      <c r="P295" s="1" t="str">
        <f t="shared" si="21"/>
        <v/>
      </c>
    </row>
    <row r="296" spans="1:16" ht="15.75" customHeight="1" x14ac:dyDescent="0.2">
      <c r="A296" s="1" t="s">
        <v>52</v>
      </c>
      <c r="B296" s="17">
        <v>8</v>
      </c>
      <c r="C296" s="98" t="s">
        <v>491</v>
      </c>
      <c r="D296" s="98" t="s">
        <v>541</v>
      </c>
      <c r="E296" s="5">
        <v>25</v>
      </c>
      <c r="F296" s="98">
        <v>9000000</v>
      </c>
      <c r="G296" s="20">
        <v>8654000</v>
      </c>
      <c r="H296" s="98">
        <v>728000</v>
      </c>
      <c r="I296" s="98">
        <v>700000</v>
      </c>
      <c r="J296" s="4">
        <v>9354000</v>
      </c>
      <c r="K296" s="98">
        <v>0</v>
      </c>
      <c r="L296" s="98">
        <v>0</v>
      </c>
      <c r="M296" s="98">
        <v>0</v>
      </c>
      <c r="N296" s="4">
        <v>9354000</v>
      </c>
      <c r="O296" s="4"/>
      <c r="P296" s="1" t="str">
        <f t="shared" si="21"/>
        <v/>
      </c>
    </row>
    <row r="297" spans="1:16" ht="15.75" customHeight="1" x14ac:dyDescent="0.2">
      <c r="A297" s="1" t="s">
        <v>53</v>
      </c>
      <c r="B297" s="17">
        <v>9</v>
      </c>
      <c r="C297" s="98" t="s">
        <v>492</v>
      </c>
      <c r="D297" s="98" t="s">
        <v>541</v>
      </c>
      <c r="E297" s="5">
        <v>25</v>
      </c>
      <c r="F297" s="98">
        <v>9000000</v>
      </c>
      <c r="G297" s="20">
        <v>8654000</v>
      </c>
      <c r="H297" s="98">
        <v>728000</v>
      </c>
      <c r="I297" s="98">
        <v>700000</v>
      </c>
      <c r="J297" s="4">
        <v>9354000</v>
      </c>
      <c r="K297" s="98">
        <v>0</v>
      </c>
      <c r="L297" s="98">
        <v>0</v>
      </c>
      <c r="M297" s="98">
        <v>0</v>
      </c>
      <c r="N297" s="4">
        <v>9354000</v>
      </c>
      <c r="O297" s="4"/>
      <c r="P297" s="1" t="str">
        <f t="shared" ref="P297:P309" si="23">IF(C297="",1,"")</f>
        <v/>
      </c>
    </row>
    <row r="298" spans="1:16" ht="15.75" customHeight="1" x14ac:dyDescent="0.2">
      <c r="A298" s="1" t="s">
        <v>54</v>
      </c>
      <c r="B298" s="17">
        <v>10</v>
      </c>
      <c r="C298" s="98" t="s">
        <v>493</v>
      </c>
      <c r="D298" s="98" t="s">
        <v>541</v>
      </c>
      <c r="E298" s="5">
        <v>25</v>
      </c>
      <c r="F298" s="98">
        <v>9000000</v>
      </c>
      <c r="G298" s="20">
        <v>8654000</v>
      </c>
      <c r="H298" s="98">
        <v>728000</v>
      </c>
      <c r="I298" s="98">
        <v>700000</v>
      </c>
      <c r="J298" s="4">
        <v>9354000</v>
      </c>
      <c r="K298" s="98">
        <v>0</v>
      </c>
      <c r="L298" s="98">
        <v>0</v>
      </c>
      <c r="M298" s="98">
        <v>0</v>
      </c>
      <c r="N298" s="4">
        <v>9354000</v>
      </c>
      <c r="O298" s="4"/>
      <c r="P298" s="1" t="str">
        <f t="shared" si="23"/>
        <v/>
      </c>
    </row>
    <row r="299" spans="1:16" ht="15.75" customHeight="1" x14ac:dyDescent="0.2">
      <c r="A299" s="1" t="s">
        <v>55</v>
      </c>
      <c r="B299" s="17">
        <v>11</v>
      </c>
      <c r="C299" s="98" t="s">
        <v>494</v>
      </c>
      <c r="D299" s="98" t="s">
        <v>541</v>
      </c>
      <c r="E299" s="5">
        <v>25</v>
      </c>
      <c r="F299" s="98">
        <v>9000000</v>
      </c>
      <c r="G299" s="20">
        <v>8654000</v>
      </c>
      <c r="H299" s="98">
        <v>728000</v>
      </c>
      <c r="I299" s="98">
        <v>700000</v>
      </c>
      <c r="J299" s="4">
        <v>9354000</v>
      </c>
      <c r="K299" s="98">
        <v>0</v>
      </c>
      <c r="L299" s="98">
        <v>0</v>
      </c>
      <c r="M299" s="98">
        <v>0</v>
      </c>
      <c r="N299" s="4">
        <v>9354000</v>
      </c>
      <c r="O299" s="4"/>
      <c r="P299" s="1" t="str">
        <f t="shared" si="23"/>
        <v/>
      </c>
    </row>
    <row r="300" spans="1:16" ht="15.75" customHeight="1" x14ac:dyDescent="0.2">
      <c r="A300" s="1" t="s">
        <v>56</v>
      </c>
      <c r="B300" s="17">
        <v>12</v>
      </c>
      <c r="C300" s="98" t="s">
        <v>506</v>
      </c>
      <c r="D300" s="98" t="s">
        <v>545</v>
      </c>
      <c r="E300" s="5">
        <v>25</v>
      </c>
      <c r="F300" s="98">
        <v>8500000</v>
      </c>
      <c r="G300" s="20">
        <v>8173000</v>
      </c>
      <c r="H300" s="98">
        <v>728000</v>
      </c>
      <c r="I300" s="98">
        <v>700000</v>
      </c>
      <c r="J300" s="4">
        <v>8873000</v>
      </c>
      <c r="K300" s="98">
        <v>0</v>
      </c>
      <c r="L300" s="98">
        <v>0</v>
      </c>
      <c r="M300" s="98">
        <v>0</v>
      </c>
      <c r="N300" s="4">
        <v>8873000</v>
      </c>
      <c r="O300" s="4"/>
      <c r="P300" s="1" t="str">
        <f t="shared" si="23"/>
        <v/>
      </c>
    </row>
    <row r="301" spans="1:16" ht="15.75" customHeight="1" x14ac:dyDescent="0.2">
      <c r="A301" s="1" t="s">
        <v>57</v>
      </c>
      <c r="B301" s="17">
        <v>13</v>
      </c>
      <c r="C301" s="98" t="s">
        <v>508</v>
      </c>
      <c r="D301" s="98" t="s">
        <v>546</v>
      </c>
      <c r="E301" s="5">
        <v>27</v>
      </c>
      <c r="F301" s="98">
        <v>8500000</v>
      </c>
      <c r="G301" s="20">
        <v>8827000</v>
      </c>
      <c r="H301" s="98">
        <v>728000</v>
      </c>
      <c r="I301" s="98">
        <v>756000</v>
      </c>
      <c r="J301" s="4">
        <v>9583000</v>
      </c>
      <c r="K301" s="98">
        <v>321000</v>
      </c>
      <c r="L301" s="98">
        <v>60187.5</v>
      </c>
      <c r="M301" s="98">
        <v>40125</v>
      </c>
      <c r="N301" s="4">
        <v>9161687.5</v>
      </c>
      <c r="O301" s="4"/>
      <c r="P301" s="1" t="str">
        <f t="shared" si="23"/>
        <v/>
      </c>
    </row>
    <row r="302" spans="1:16" ht="15.75" customHeight="1" x14ac:dyDescent="0.2">
      <c r="A302" s="1" t="s">
        <v>58</v>
      </c>
      <c r="B302" s="17">
        <v>14</v>
      </c>
      <c r="C302" s="98" t="s">
        <v>530</v>
      </c>
      <c r="D302" s="98" t="s">
        <v>440</v>
      </c>
      <c r="E302" s="5">
        <v>27</v>
      </c>
      <c r="F302" s="98">
        <v>8500000</v>
      </c>
      <c r="G302" s="20">
        <v>8827000</v>
      </c>
      <c r="H302" s="98">
        <v>728000</v>
      </c>
      <c r="I302" s="98">
        <v>756000</v>
      </c>
      <c r="J302" s="4">
        <v>9583000</v>
      </c>
      <c r="K302" s="98">
        <v>0</v>
      </c>
      <c r="L302" s="98">
        <v>0</v>
      </c>
      <c r="M302" s="98">
        <v>0</v>
      </c>
      <c r="N302" s="4">
        <v>9583000</v>
      </c>
      <c r="O302" s="4"/>
      <c r="P302" s="1" t="str">
        <f t="shared" si="23"/>
        <v/>
      </c>
    </row>
    <row r="303" spans="1:16" ht="15.75" customHeight="1" x14ac:dyDescent="0.2">
      <c r="A303" s="1" t="s">
        <v>59</v>
      </c>
      <c r="B303" s="17">
        <v>15</v>
      </c>
      <c r="C303" s="98" t="s">
        <v>531</v>
      </c>
      <c r="D303" s="98" t="s">
        <v>440</v>
      </c>
      <c r="E303" s="5">
        <v>27</v>
      </c>
      <c r="F303" s="98">
        <v>8500000</v>
      </c>
      <c r="G303" s="20">
        <v>8827000</v>
      </c>
      <c r="H303" s="98">
        <v>728000</v>
      </c>
      <c r="I303" s="98">
        <v>756000</v>
      </c>
      <c r="J303" s="4">
        <v>9583000</v>
      </c>
      <c r="K303" s="98">
        <v>0</v>
      </c>
      <c r="L303" s="98">
        <v>0</v>
      </c>
      <c r="M303" s="98">
        <v>0</v>
      </c>
      <c r="N303" s="4">
        <v>9583000</v>
      </c>
      <c r="O303" s="4"/>
      <c r="P303" s="1" t="str">
        <f t="shared" si="23"/>
        <v/>
      </c>
    </row>
    <row r="304" spans="1:16" ht="15.75" customHeight="1" x14ac:dyDescent="0.2">
      <c r="A304" s="1" t="s">
        <v>60</v>
      </c>
      <c r="B304" s="17">
        <v>16</v>
      </c>
      <c r="C304" s="98" t="s">
        <v>527</v>
      </c>
      <c r="D304" s="98" t="s">
        <v>440</v>
      </c>
      <c r="E304" s="5">
        <v>27</v>
      </c>
      <c r="F304" s="98">
        <v>8500000</v>
      </c>
      <c r="G304" s="20">
        <v>8827000</v>
      </c>
      <c r="H304" s="98">
        <v>728000</v>
      </c>
      <c r="I304" s="98">
        <v>756000</v>
      </c>
      <c r="J304" s="4">
        <v>9583000</v>
      </c>
      <c r="K304" s="98">
        <v>0</v>
      </c>
      <c r="L304" s="98">
        <v>0</v>
      </c>
      <c r="M304" s="98">
        <v>0</v>
      </c>
      <c r="N304" s="4">
        <v>9583000</v>
      </c>
      <c r="O304" s="4"/>
      <c r="P304" s="1" t="str">
        <f t="shared" si="23"/>
        <v/>
      </c>
    </row>
    <row r="305" spans="1:18" ht="15.75" customHeight="1" x14ac:dyDescent="0.2">
      <c r="A305" s="1" t="s">
        <v>67</v>
      </c>
      <c r="B305" s="17">
        <v>17</v>
      </c>
      <c r="C305" s="98" t="s">
        <v>528</v>
      </c>
      <c r="D305" s="98" t="s">
        <v>440</v>
      </c>
      <c r="E305" s="5">
        <v>27</v>
      </c>
      <c r="F305" s="98">
        <v>8500000</v>
      </c>
      <c r="G305" s="20">
        <v>8827000</v>
      </c>
      <c r="H305" s="98">
        <v>728000</v>
      </c>
      <c r="I305" s="98">
        <v>756000</v>
      </c>
      <c r="J305" s="4">
        <v>9583000</v>
      </c>
      <c r="K305" s="98">
        <v>0</v>
      </c>
      <c r="L305" s="98">
        <v>0</v>
      </c>
      <c r="M305" s="98">
        <v>0</v>
      </c>
      <c r="N305" s="4">
        <v>9583000</v>
      </c>
      <c r="O305" s="4"/>
      <c r="P305" s="1" t="str">
        <f t="shared" si="23"/>
        <v/>
      </c>
    </row>
    <row r="306" spans="1:18" ht="15.75" customHeight="1" x14ac:dyDescent="0.2">
      <c r="A306" s="1" t="s">
        <v>68</v>
      </c>
      <c r="B306" s="17">
        <v>18</v>
      </c>
      <c r="C306" s="98" t="s">
        <v>515</v>
      </c>
      <c r="D306" s="98" t="s">
        <v>440</v>
      </c>
      <c r="E306" s="5">
        <v>27</v>
      </c>
      <c r="F306" s="98">
        <v>8500000</v>
      </c>
      <c r="G306" s="20">
        <v>8827000</v>
      </c>
      <c r="H306" s="98">
        <v>728000</v>
      </c>
      <c r="I306" s="98">
        <v>756000</v>
      </c>
      <c r="J306" s="4">
        <v>9583000</v>
      </c>
      <c r="K306" s="98">
        <v>0</v>
      </c>
      <c r="L306" s="98">
        <v>0</v>
      </c>
      <c r="M306" s="98">
        <v>0</v>
      </c>
      <c r="N306" s="4">
        <v>9583000</v>
      </c>
      <c r="O306" s="4"/>
      <c r="P306" s="1" t="str">
        <f t="shared" si="23"/>
        <v/>
      </c>
    </row>
    <row r="307" spans="1:18" ht="15.75" customHeight="1" x14ac:dyDescent="0.2">
      <c r="A307" s="1" t="s">
        <v>69</v>
      </c>
      <c r="B307" s="17">
        <v>19</v>
      </c>
      <c r="C307" s="98" t="s">
        <v>516</v>
      </c>
      <c r="D307" s="98" t="s">
        <v>440</v>
      </c>
      <c r="E307" s="5">
        <v>27</v>
      </c>
      <c r="F307" s="98">
        <v>8500000</v>
      </c>
      <c r="G307" s="20">
        <v>8827000</v>
      </c>
      <c r="H307" s="98">
        <v>728000</v>
      </c>
      <c r="I307" s="98">
        <v>756000</v>
      </c>
      <c r="J307" s="4">
        <v>9583000</v>
      </c>
      <c r="K307" s="98">
        <v>0</v>
      </c>
      <c r="L307" s="98">
        <v>0</v>
      </c>
      <c r="M307" s="98">
        <v>0</v>
      </c>
      <c r="N307" s="4">
        <v>9583000</v>
      </c>
      <c r="O307" s="4"/>
      <c r="P307" s="1" t="str">
        <f t="shared" si="23"/>
        <v/>
      </c>
    </row>
    <row r="308" spans="1:18" ht="15.75" customHeight="1" x14ac:dyDescent="0.2">
      <c r="A308" s="1" t="s">
        <v>70</v>
      </c>
      <c r="B308" s="17">
        <v>20</v>
      </c>
      <c r="C308" s="98" t="s">
        <v>517</v>
      </c>
      <c r="D308" s="98" t="s">
        <v>440</v>
      </c>
      <c r="E308" s="5">
        <v>27</v>
      </c>
      <c r="F308" s="98">
        <v>8500000</v>
      </c>
      <c r="G308" s="20">
        <v>8827000</v>
      </c>
      <c r="H308" s="98">
        <v>728000</v>
      </c>
      <c r="I308" s="98">
        <v>756000</v>
      </c>
      <c r="J308" s="4">
        <v>9583000</v>
      </c>
      <c r="K308" s="98">
        <v>0</v>
      </c>
      <c r="L308" s="98">
        <v>0</v>
      </c>
      <c r="M308" s="98">
        <v>0</v>
      </c>
      <c r="N308" s="4">
        <v>9583000</v>
      </c>
      <c r="O308" s="4"/>
      <c r="P308" s="1" t="str">
        <f t="shared" si="23"/>
        <v/>
      </c>
    </row>
    <row r="309" spans="1:18" ht="15.75" customHeight="1" x14ac:dyDescent="0.2">
      <c r="A309" s="1" t="s">
        <v>71</v>
      </c>
      <c r="B309" s="17">
        <v>21</v>
      </c>
      <c r="C309" s="98" t="s">
        <v>518</v>
      </c>
      <c r="D309" s="98" t="s">
        <v>440</v>
      </c>
      <c r="E309" s="5">
        <v>27</v>
      </c>
      <c r="F309" s="98">
        <v>8500000</v>
      </c>
      <c r="G309" s="20">
        <v>8827000</v>
      </c>
      <c r="H309" s="98">
        <v>728000</v>
      </c>
      <c r="I309" s="98">
        <v>756000</v>
      </c>
      <c r="J309" s="4">
        <v>9583000</v>
      </c>
      <c r="K309" s="98">
        <v>0</v>
      </c>
      <c r="L309" s="98">
        <v>0</v>
      </c>
      <c r="M309" s="98">
        <v>0</v>
      </c>
      <c r="N309" s="4">
        <v>9583000</v>
      </c>
      <c r="O309" s="4"/>
      <c r="P309" s="1" t="str">
        <f t="shared" si="23"/>
        <v/>
      </c>
    </row>
    <row r="310" spans="1:18" ht="15.75" customHeight="1" x14ac:dyDescent="0.2">
      <c r="B310" s="99"/>
      <c r="C310" s="99" t="s">
        <v>4</v>
      </c>
      <c r="D310" s="100"/>
      <c r="E310" s="6">
        <f>E270+E288</f>
        <v>1009</v>
      </c>
      <c r="F310" s="6">
        <f t="shared" ref="F310:N310" si="24">F270+F288</f>
        <v>324000000</v>
      </c>
      <c r="G310" s="6">
        <f t="shared" si="24"/>
        <v>330501000</v>
      </c>
      <c r="H310" s="6">
        <f t="shared" si="24"/>
        <v>27664000</v>
      </c>
      <c r="I310" s="6">
        <f t="shared" si="24"/>
        <v>28252000</v>
      </c>
      <c r="J310" s="6">
        <f t="shared" si="24"/>
        <v>358753000</v>
      </c>
      <c r="K310" s="6">
        <f t="shared" si="24"/>
        <v>4973000</v>
      </c>
      <c r="L310" s="6">
        <f t="shared" si="24"/>
        <v>932437.5</v>
      </c>
      <c r="M310" s="6">
        <f t="shared" si="24"/>
        <v>621625</v>
      </c>
      <c r="N310" s="6">
        <f t="shared" si="24"/>
        <v>352225937.5</v>
      </c>
      <c r="O310" s="6"/>
      <c r="R310" s="1">
        <v>5</v>
      </c>
    </row>
    <row r="311" spans="1:18" ht="15.75" customHeight="1" x14ac:dyDescent="0.2">
      <c r="C311" s="101"/>
      <c r="F311" s="102"/>
      <c r="G311" s="102"/>
    </row>
    <row r="312" spans="1:18" ht="15.75" customHeight="1" x14ac:dyDescent="0.2">
      <c r="F312" s="104"/>
      <c r="G312" s="104"/>
      <c r="J312" s="105" t="s">
        <v>574</v>
      </c>
      <c r="K312" s="105"/>
      <c r="L312" s="105"/>
      <c r="M312" s="105"/>
      <c r="N312" s="106"/>
      <c r="O312" s="106"/>
    </row>
    <row r="313" spans="1:18" ht="15.75" customHeight="1" x14ac:dyDescent="0.2">
      <c r="A313" s="2"/>
      <c r="B313" s="2"/>
      <c r="C313" s="2"/>
      <c r="D313" s="217" t="s">
        <v>5</v>
      </c>
      <c r="E313" s="217"/>
      <c r="F313" s="83"/>
      <c r="G313" s="83"/>
      <c r="H313" s="84"/>
      <c r="I313" s="218" t="s">
        <v>173</v>
      </c>
      <c r="J313" s="218"/>
      <c r="K313" s="218"/>
      <c r="L313" s="218"/>
      <c r="M313" s="2"/>
      <c r="N313" s="2"/>
      <c r="O313" s="107"/>
      <c r="P313" s="2"/>
    </row>
    <row r="314" spans="1:18" ht="15.75" customHeight="1" x14ac:dyDescent="0.2">
      <c r="A314" s="2"/>
      <c r="B314" s="2"/>
      <c r="C314" s="2"/>
      <c r="D314" s="107"/>
      <c r="E314" s="107"/>
      <c r="F314" s="83"/>
      <c r="G314" s="83"/>
      <c r="H314" s="84"/>
      <c r="I314" s="84"/>
      <c r="J314" s="2"/>
      <c r="K314" s="2"/>
      <c r="L314" s="2"/>
      <c r="M314" s="2"/>
      <c r="N314" s="107"/>
      <c r="O314" s="107"/>
      <c r="P314" s="2"/>
    </row>
    <row r="317" spans="1:18" ht="15.75" customHeight="1" x14ac:dyDescent="0.2">
      <c r="D317" s="221" t="s">
        <v>480</v>
      </c>
      <c r="E317" s="221"/>
      <c r="I317" s="222" t="s">
        <v>477</v>
      </c>
      <c r="J317" s="222"/>
      <c r="K317" s="222"/>
      <c r="L317" s="222"/>
    </row>
    <row r="326" spans="1:18" ht="15.75" customHeight="1" x14ac:dyDescent="0.2">
      <c r="B326" s="2" t="s">
        <v>548</v>
      </c>
      <c r="C326" s="2"/>
      <c r="D326" s="2"/>
      <c r="E326" s="2"/>
      <c r="F326" s="83"/>
      <c r="G326" s="83"/>
      <c r="H326" s="84"/>
      <c r="I326" s="84"/>
      <c r="J326" s="2"/>
      <c r="K326" s="2"/>
      <c r="L326" s="2"/>
      <c r="M326" s="2"/>
      <c r="N326" s="2"/>
      <c r="O326" s="2"/>
    </row>
    <row r="327" spans="1:18" ht="15.75" customHeight="1" x14ac:dyDescent="0.2">
      <c r="B327" s="85" t="s">
        <v>549</v>
      </c>
      <c r="C327" s="2"/>
      <c r="D327" s="2"/>
      <c r="E327" s="2"/>
      <c r="F327" s="83"/>
      <c r="G327" s="83"/>
      <c r="H327" s="84"/>
      <c r="I327" s="84"/>
      <c r="J327" s="2"/>
      <c r="K327" s="2"/>
      <c r="L327" s="2"/>
      <c r="M327" s="2"/>
      <c r="N327" s="2"/>
      <c r="O327" s="2"/>
    </row>
    <row r="328" spans="1:18" ht="15.75" customHeight="1" x14ac:dyDescent="0.2">
      <c r="B328" s="85"/>
      <c r="C328" s="2"/>
      <c r="D328" s="2"/>
      <c r="E328" s="2"/>
      <c r="F328" s="83"/>
      <c r="G328" s="83"/>
      <c r="H328" s="84"/>
      <c r="I328" s="84"/>
      <c r="J328" s="2"/>
      <c r="K328" s="2"/>
      <c r="L328" s="2"/>
      <c r="M328" s="2"/>
      <c r="N328" s="2"/>
      <c r="O328" s="2"/>
    </row>
    <row r="329" spans="1:18" ht="17.25" customHeight="1" x14ac:dyDescent="0.2">
      <c r="B329" s="223" t="s">
        <v>251</v>
      </c>
      <c r="C329" s="223"/>
      <c r="D329" s="223"/>
      <c r="E329" s="223"/>
      <c r="F329" s="223"/>
      <c r="G329" s="223"/>
      <c r="H329" s="223"/>
      <c r="I329" s="223"/>
      <c r="J329" s="223"/>
      <c r="K329" s="223"/>
      <c r="L329" s="223"/>
      <c r="M329" s="223"/>
      <c r="N329" s="223"/>
      <c r="O329" s="223"/>
    </row>
    <row r="330" spans="1:18" ht="20.25" customHeight="1" x14ac:dyDescent="0.2">
      <c r="B330" s="86"/>
      <c r="C330" s="86"/>
      <c r="D330" s="86"/>
      <c r="E330" s="86"/>
      <c r="F330" s="1"/>
      <c r="G330" s="87" t="s">
        <v>8</v>
      </c>
      <c r="H330" s="88">
        <v>6</v>
      </c>
      <c r="I330" s="88" t="s">
        <v>583</v>
      </c>
      <c r="J330" s="89">
        <v>2017</v>
      </c>
      <c r="N330" s="90"/>
      <c r="O330" s="90"/>
    </row>
    <row r="331" spans="1:18" s="91" customFormat="1" ht="15.75" customHeight="1" x14ac:dyDescent="0.2">
      <c r="A331" s="1"/>
      <c r="B331" s="207" t="s">
        <v>14</v>
      </c>
      <c r="C331" s="207" t="s">
        <v>0</v>
      </c>
      <c r="D331" s="207" t="s">
        <v>64</v>
      </c>
      <c r="E331" s="207" t="s">
        <v>72</v>
      </c>
      <c r="F331" s="219" t="s">
        <v>582</v>
      </c>
      <c r="G331" s="220"/>
      <c r="H331" s="210" t="s">
        <v>76</v>
      </c>
      <c r="I331" s="210"/>
      <c r="J331" s="211" t="s">
        <v>4</v>
      </c>
      <c r="K331" s="214" t="s">
        <v>73</v>
      </c>
      <c r="L331" s="214" t="s">
        <v>74</v>
      </c>
      <c r="M331" s="214" t="s">
        <v>75</v>
      </c>
      <c r="N331" s="210" t="s">
        <v>6</v>
      </c>
      <c r="O331" s="210" t="s">
        <v>7</v>
      </c>
    </row>
    <row r="332" spans="1:18" s="91" customFormat="1" ht="15.75" customHeight="1" x14ac:dyDescent="0.2">
      <c r="A332" s="1"/>
      <c r="B332" s="208"/>
      <c r="C332" s="208"/>
      <c r="D332" s="208"/>
      <c r="E332" s="208"/>
      <c r="F332" s="215" t="s">
        <v>582</v>
      </c>
      <c r="G332" s="215" t="s">
        <v>171</v>
      </c>
      <c r="H332" s="215" t="s">
        <v>569</v>
      </c>
      <c r="I332" s="208" t="s">
        <v>171</v>
      </c>
      <c r="J332" s="212"/>
      <c r="K332" s="214"/>
      <c r="L332" s="214"/>
      <c r="M332" s="214"/>
      <c r="N332" s="210"/>
      <c r="O332" s="210"/>
    </row>
    <row r="333" spans="1:18" s="91" customFormat="1" ht="20.25" customHeight="1" x14ac:dyDescent="0.2">
      <c r="A333" s="1"/>
      <c r="B333" s="209"/>
      <c r="C333" s="209"/>
      <c r="D333" s="209"/>
      <c r="E333" s="209"/>
      <c r="F333" s="216"/>
      <c r="G333" s="216"/>
      <c r="H333" s="216"/>
      <c r="I333" s="209"/>
      <c r="J333" s="213"/>
      <c r="K333" s="92">
        <v>0.08</v>
      </c>
      <c r="L333" s="93">
        <v>1.4999999999999999E-2</v>
      </c>
      <c r="M333" s="92">
        <v>0.01</v>
      </c>
      <c r="N333" s="210"/>
      <c r="O333" s="210"/>
    </row>
    <row r="334" spans="1:18" ht="15.75" customHeight="1" x14ac:dyDescent="0.2">
      <c r="B334" s="17" t="s">
        <v>1</v>
      </c>
      <c r="C334" s="17" t="s">
        <v>2</v>
      </c>
      <c r="D334" s="17" t="s">
        <v>3</v>
      </c>
      <c r="E334" s="19">
        <v>1</v>
      </c>
      <c r="F334" s="19">
        <v>2</v>
      </c>
      <c r="G334" s="19">
        <v>3</v>
      </c>
      <c r="H334" s="19">
        <v>4</v>
      </c>
      <c r="I334" s="19">
        <v>5</v>
      </c>
      <c r="J334" s="19">
        <v>6</v>
      </c>
      <c r="K334" s="19">
        <v>7</v>
      </c>
      <c r="L334" s="19">
        <v>8</v>
      </c>
      <c r="M334" s="19">
        <v>9</v>
      </c>
      <c r="N334" s="19">
        <v>10</v>
      </c>
      <c r="O334" s="19">
        <v>11</v>
      </c>
      <c r="P334" s="94"/>
    </row>
    <row r="335" spans="1:18" ht="15.75" customHeight="1" x14ac:dyDescent="0.2">
      <c r="B335" s="95"/>
      <c r="C335" s="96" t="s">
        <v>550</v>
      </c>
      <c r="D335" s="97"/>
      <c r="E335" s="21">
        <f>SUM(E336:E351)</f>
        <v>409</v>
      </c>
      <c r="F335" s="21">
        <f t="shared" ref="F335:N335" si="25">SUM(F336:F351)</f>
        <v>133500000</v>
      </c>
      <c r="G335" s="21">
        <f t="shared" si="25"/>
        <v>131109000</v>
      </c>
      <c r="H335" s="21">
        <f t="shared" si="25"/>
        <v>11648000</v>
      </c>
      <c r="I335" s="21">
        <f t="shared" si="25"/>
        <v>11452000</v>
      </c>
      <c r="J335" s="21">
        <f t="shared" si="25"/>
        <v>142561000</v>
      </c>
      <c r="K335" s="21">
        <f t="shared" si="25"/>
        <v>3047000</v>
      </c>
      <c r="L335" s="21">
        <f t="shared" si="25"/>
        <v>571312.5</v>
      </c>
      <c r="M335" s="21">
        <f t="shared" si="25"/>
        <v>380875</v>
      </c>
      <c r="N335" s="21">
        <f t="shared" si="25"/>
        <v>138561812.5</v>
      </c>
      <c r="O335" s="17"/>
      <c r="R335" s="1">
        <v>6</v>
      </c>
    </row>
    <row r="336" spans="1:18" ht="15.75" customHeight="1" x14ac:dyDescent="0.2">
      <c r="A336" s="1" t="s">
        <v>31</v>
      </c>
      <c r="B336" s="17">
        <v>1</v>
      </c>
      <c r="C336" s="98" t="s">
        <v>477</v>
      </c>
      <c r="D336" s="98" t="s">
        <v>532</v>
      </c>
      <c r="E336" s="5">
        <v>24</v>
      </c>
      <c r="F336" s="98">
        <v>10000000</v>
      </c>
      <c r="G336" s="20">
        <v>9230000</v>
      </c>
      <c r="H336" s="98">
        <v>728000</v>
      </c>
      <c r="I336" s="98">
        <v>672000</v>
      </c>
      <c r="J336" s="4">
        <v>9902000</v>
      </c>
      <c r="K336" s="98">
        <v>400000</v>
      </c>
      <c r="L336" s="98">
        <v>75000</v>
      </c>
      <c r="M336" s="98">
        <v>50000</v>
      </c>
      <c r="N336" s="4">
        <v>9377000</v>
      </c>
      <c r="O336" s="4"/>
      <c r="P336" s="1" t="str">
        <f>IF(C336="",1,"")</f>
        <v/>
      </c>
    </row>
    <row r="337" spans="1:18" ht="15.75" customHeight="1" x14ac:dyDescent="0.2">
      <c r="A337" s="1" t="s">
        <v>32</v>
      </c>
      <c r="B337" s="17">
        <v>2</v>
      </c>
      <c r="C337" s="98" t="s">
        <v>478</v>
      </c>
      <c r="D337" s="98" t="s">
        <v>533</v>
      </c>
      <c r="E337" s="5">
        <v>26</v>
      </c>
      <c r="F337" s="98">
        <v>9000000</v>
      </c>
      <c r="G337" s="20">
        <v>9000000</v>
      </c>
      <c r="H337" s="98">
        <v>728000</v>
      </c>
      <c r="I337" s="98">
        <v>728000</v>
      </c>
      <c r="J337" s="4">
        <v>9728000</v>
      </c>
      <c r="K337" s="98">
        <v>400000</v>
      </c>
      <c r="L337" s="98">
        <v>75000</v>
      </c>
      <c r="M337" s="98">
        <v>50000</v>
      </c>
      <c r="N337" s="4">
        <v>9203000</v>
      </c>
      <c r="O337" s="4"/>
      <c r="P337" s="1" t="str">
        <f t="shared" ref="P337:P360" si="26">IF(C337="",1,"")</f>
        <v/>
      </c>
    </row>
    <row r="338" spans="1:18" ht="15.75" customHeight="1" x14ac:dyDescent="0.2">
      <c r="A338" s="1" t="s">
        <v>33</v>
      </c>
      <c r="B338" s="17">
        <v>3</v>
      </c>
      <c r="C338" s="98" t="s">
        <v>551</v>
      </c>
      <c r="D338" s="98" t="s">
        <v>534</v>
      </c>
      <c r="E338" s="5">
        <v>26</v>
      </c>
      <c r="F338" s="98">
        <v>8500000</v>
      </c>
      <c r="G338" s="20">
        <v>8501000</v>
      </c>
      <c r="H338" s="98">
        <v>728000</v>
      </c>
      <c r="I338" s="98">
        <v>728000</v>
      </c>
      <c r="J338" s="4">
        <v>9229000</v>
      </c>
      <c r="K338" s="98">
        <v>321000</v>
      </c>
      <c r="L338" s="98">
        <v>60187.5</v>
      </c>
      <c r="M338" s="98">
        <v>40125</v>
      </c>
      <c r="N338" s="4">
        <v>8807687.5</v>
      </c>
      <c r="O338" s="4"/>
      <c r="P338" s="1" t="str">
        <f t="shared" si="26"/>
        <v/>
      </c>
    </row>
    <row r="339" spans="1:18" ht="15.75" customHeight="1" x14ac:dyDescent="0.2">
      <c r="A339" s="1" t="s">
        <v>34</v>
      </c>
      <c r="B339" s="17">
        <v>4</v>
      </c>
      <c r="C339" s="98" t="s">
        <v>480</v>
      </c>
      <c r="D339" s="98" t="s">
        <v>534</v>
      </c>
      <c r="E339" s="5">
        <v>26</v>
      </c>
      <c r="F339" s="98">
        <v>8500000</v>
      </c>
      <c r="G339" s="20">
        <v>8501000</v>
      </c>
      <c r="H339" s="98">
        <v>728000</v>
      </c>
      <c r="I339" s="98">
        <v>728000</v>
      </c>
      <c r="J339" s="4">
        <v>9229000</v>
      </c>
      <c r="K339" s="98">
        <v>321000</v>
      </c>
      <c r="L339" s="98">
        <v>60187.5</v>
      </c>
      <c r="M339" s="98">
        <v>40125</v>
      </c>
      <c r="N339" s="4">
        <v>8807687.5</v>
      </c>
      <c r="O339" s="4"/>
      <c r="P339" s="1" t="str">
        <f t="shared" si="26"/>
        <v/>
      </c>
    </row>
    <row r="340" spans="1:18" ht="15.75" customHeight="1" x14ac:dyDescent="0.2">
      <c r="A340" s="1" t="s">
        <v>35</v>
      </c>
      <c r="B340" s="17">
        <v>5</v>
      </c>
      <c r="C340" s="98" t="s">
        <v>484</v>
      </c>
      <c r="D340" s="98" t="s">
        <v>538</v>
      </c>
      <c r="E340" s="5">
        <v>26</v>
      </c>
      <c r="F340" s="98">
        <v>8500000</v>
      </c>
      <c r="G340" s="20">
        <v>8501000</v>
      </c>
      <c r="H340" s="98">
        <v>728000</v>
      </c>
      <c r="I340" s="98">
        <v>728000</v>
      </c>
      <c r="J340" s="4">
        <v>9229000</v>
      </c>
      <c r="K340" s="98">
        <v>0</v>
      </c>
      <c r="L340" s="98">
        <v>0</v>
      </c>
      <c r="M340" s="98">
        <v>0</v>
      </c>
      <c r="N340" s="4">
        <v>9229000</v>
      </c>
      <c r="O340" s="4"/>
      <c r="P340" s="1" t="str">
        <f t="shared" si="26"/>
        <v/>
      </c>
    </row>
    <row r="341" spans="1:18" ht="15.75" customHeight="1" x14ac:dyDescent="0.2">
      <c r="A341" s="1" t="s">
        <v>36</v>
      </c>
      <c r="B341" s="17">
        <v>6</v>
      </c>
      <c r="C341" s="98" t="s">
        <v>481</v>
      </c>
      <c r="D341" s="98" t="s">
        <v>535</v>
      </c>
      <c r="E341" s="5">
        <v>26</v>
      </c>
      <c r="F341" s="98">
        <v>9000000</v>
      </c>
      <c r="G341" s="20">
        <v>9001000</v>
      </c>
      <c r="H341" s="98">
        <v>728000</v>
      </c>
      <c r="I341" s="98">
        <v>728000</v>
      </c>
      <c r="J341" s="4">
        <v>9729000</v>
      </c>
      <c r="K341" s="98">
        <v>321000</v>
      </c>
      <c r="L341" s="98">
        <v>60187.5</v>
      </c>
      <c r="M341" s="98">
        <v>40125</v>
      </c>
      <c r="N341" s="4">
        <v>9307687.5</v>
      </c>
      <c r="O341" s="4"/>
      <c r="P341" s="1" t="str">
        <f t="shared" si="26"/>
        <v/>
      </c>
    </row>
    <row r="342" spans="1:18" ht="15.75" customHeight="1" x14ac:dyDescent="0.2">
      <c r="A342" s="1" t="s">
        <v>37</v>
      </c>
      <c r="B342" s="17">
        <v>7</v>
      </c>
      <c r="C342" s="98" t="s">
        <v>482</v>
      </c>
      <c r="D342" s="98" t="s">
        <v>536</v>
      </c>
      <c r="E342" s="5">
        <v>26</v>
      </c>
      <c r="F342" s="98">
        <v>8500000</v>
      </c>
      <c r="G342" s="20">
        <v>8501000</v>
      </c>
      <c r="H342" s="98">
        <v>728000</v>
      </c>
      <c r="I342" s="98">
        <v>728000</v>
      </c>
      <c r="J342" s="4">
        <v>9229000</v>
      </c>
      <c r="K342" s="98">
        <v>321000</v>
      </c>
      <c r="L342" s="98">
        <v>60187.5</v>
      </c>
      <c r="M342" s="98">
        <v>40125</v>
      </c>
      <c r="N342" s="4">
        <v>8807687.5</v>
      </c>
      <c r="O342" s="4"/>
      <c r="P342" s="1" t="str">
        <f t="shared" si="26"/>
        <v/>
      </c>
    </row>
    <row r="343" spans="1:18" ht="15.75" customHeight="1" x14ac:dyDescent="0.2">
      <c r="A343" s="1" t="s">
        <v>38</v>
      </c>
      <c r="B343" s="17">
        <v>8</v>
      </c>
      <c r="C343" s="98" t="s">
        <v>483</v>
      </c>
      <c r="D343" s="98" t="s">
        <v>536</v>
      </c>
      <c r="E343" s="5">
        <v>26</v>
      </c>
      <c r="F343" s="98">
        <v>8500000</v>
      </c>
      <c r="G343" s="20">
        <v>8501000</v>
      </c>
      <c r="H343" s="98">
        <v>728000</v>
      </c>
      <c r="I343" s="98">
        <v>728000</v>
      </c>
      <c r="J343" s="4">
        <v>9229000</v>
      </c>
      <c r="K343" s="98">
        <v>321000</v>
      </c>
      <c r="L343" s="98">
        <v>60187.5</v>
      </c>
      <c r="M343" s="98">
        <v>40125</v>
      </c>
      <c r="N343" s="4">
        <v>8807687.5</v>
      </c>
      <c r="O343" s="4"/>
      <c r="P343" s="1" t="str">
        <f t="shared" si="26"/>
        <v/>
      </c>
    </row>
    <row r="344" spans="1:18" ht="15.75" customHeight="1" x14ac:dyDescent="0.2">
      <c r="A344" s="1" t="s">
        <v>39</v>
      </c>
      <c r="B344" s="17">
        <v>9</v>
      </c>
      <c r="C344" s="98" t="s">
        <v>501</v>
      </c>
      <c r="D344" s="98" t="s">
        <v>553</v>
      </c>
      <c r="E344" s="5">
        <v>26</v>
      </c>
      <c r="F344" s="98">
        <v>9000000</v>
      </c>
      <c r="G344" s="20">
        <v>9001000</v>
      </c>
      <c r="H344" s="98">
        <v>728000</v>
      </c>
      <c r="I344" s="98">
        <v>728000</v>
      </c>
      <c r="J344" s="4">
        <v>9729000</v>
      </c>
      <c r="K344" s="98">
        <v>321000</v>
      </c>
      <c r="L344" s="98">
        <v>60187.5</v>
      </c>
      <c r="M344" s="98">
        <v>40125</v>
      </c>
      <c r="N344" s="4">
        <v>9307687.5</v>
      </c>
      <c r="O344" s="4"/>
      <c r="P344" s="1" t="str">
        <f t="shared" si="26"/>
        <v/>
      </c>
    </row>
    <row r="345" spans="1:18" ht="15.75" customHeight="1" x14ac:dyDescent="0.2">
      <c r="A345" s="1" t="s">
        <v>40</v>
      </c>
      <c r="B345" s="17">
        <v>10</v>
      </c>
      <c r="C345" s="98" t="s">
        <v>502</v>
      </c>
      <c r="D345" s="98" t="s">
        <v>552</v>
      </c>
      <c r="E345" s="5">
        <v>26</v>
      </c>
      <c r="F345" s="98">
        <v>8500000</v>
      </c>
      <c r="G345" s="20">
        <v>8501000</v>
      </c>
      <c r="H345" s="98">
        <v>728000</v>
      </c>
      <c r="I345" s="98">
        <v>728000</v>
      </c>
      <c r="J345" s="4">
        <v>9229000</v>
      </c>
      <c r="K345" s="98">
        <v>0</v>
      </c>
      <c r="L345" s="98">
        <v>0</v>
      </c>
      <c r="M345" s="98">
        <v>0</v>
      </c>
      <c r="N345" s="4">
        <v>9229000</v>
      </c>
      <c r="O345" s="4"/>
      <c r="P345" s="1" t="str">
        <f t="shared" si="26"/>
        <v/>
      </c>
    </row>
    <row r="346" spans="1:18" ht="15.75" customHeight="1" x14ac:dyDescent="0.2">
      <c r="A346" s="1" t="s">
        <v>41</v>
      </c>
      <c r="B346" s="17">
        <v>11</v>
      </c>
      <c r="C346" s="98" t="s">
        <v>503</v>
      </c>
      <c r="D346" s="98" t="s">
        <v>552</v>
      </c>
      <c r="E346" s="5">
        <v>21</v>
      </c>
      <c r="F346" s="98">
        <v>8500000</v>
      </c>
      <c r="G346" s="20">
        <v>6866000</v>
      </c>
      <c r="H346" s="98">
        <v>728000</v>
      </c>
      <c r="I346" s="98">
        <v>588000</v>
      </c>
      <c r="J346" s="4">
        <v>7454000</v>
      </c>
      <c r="K346" s="98">
        <v>0</v>
      </c>
      <c r="L346" s="98">
        <v>0</v>
      </c>
      <c r="M346" s="98">
        <v>0</v>
      </c>
      <c r="N346" s="4">
        <v>7454000</v>
      </c>
      <c r="O346" s="4"/>
      <c r="P346" s="1" t="str">
        <f t="shared" si="26"/>
        <v/>
      </c>
    </row>
    <row r="347" spans="1:18" ht="15.75" customHeight="1" x14ac:dyDescent="0.2">
      <c r="A347" s="1" t="s">
        <v>42</v>
      </c>
      <c r="B347" s="17">
        <v>12</v>
      </c>
      <c r="C347" s="98" t="s">
        <v>555</v>
      </c>
      <c r="D347" s="98" t="s">
        <v>537</v>
      </c>
      <c r="E347" s="5">
        <v>26</v>
      </c>
      <c r="F347" s="98">
        <v>8500000</v>
      </c>
      <c r="G347" s="20">
        <v>8501000</v>
      </c>
      <c r="H347" s="98">
        <v>728000</v>
      </c>
      <c r="I347" s="98">
        <v>728000</v>
      </c>
      <c r="J347" s="4">
        <v>9229000</v>
      </c>
      <c r="K347" s="98">
        <v>0</v>
      </c>
      <c r="L347" s="98">
        <v>0</v>
      </c>
      <c r="M347" s="98">
        <v>0</v>
      </c>
      <c r="N347" s="4">
        <v>9229000</v>
      </c>
      <c r="O347" s="4"/>
      <c r="P347" s="1" t="str">
        <f t="shared" si="26"/>
        <v/>
      </c>
    </row>
    <row r="348" spans="1:18" ht="15.75" customHeight="1" x14ac:dyDescent="0.2">
      <c r="A348" s="1" t="s">
        <v>43</v>
      </c>
      <c r="B348" s="17">
        <v>13</v>
      </c>
      <c r="C348" s="98" t="s">
        <v>487</v>
      </c>
      <c r="D348" s="98" t="s">
        <v>541</v>
      </c>
      <c r="E348" s="5">
        <v>26</v>
      </c>
      <c r="F348" s="98">
        <v>9000000</v>
      </c>
      <c r="G348" s="20">
        <v>9001000</v>
      </c>
      <c r="H348" s="98">
        <v>728000</v>
      </c>
      <c r="I348" s="98">
        <v>728000</v>
      </c>
      <c r="J348" s="4">
        <v>9729000</v>
      </c>
      <c r="K348" s="98">
        <v>321000</v>
      </c>
      <c r="L348" s="98">
        <v>60187.5</v>
      </c>
      <c r="M348" s="98">
        <v>40125</v>
      </c>
      <c r="N348" s="4">
        <v>9307687.5</v>
      </c>
      <c r="O348" s="4"/>
      <c r="P348" s="1" t="str">
        <f t="shared" si="26"/>
        <v/>
      </c>
    </row>
    <row r="349" spans="1:18" ht="15.75" customHeight="1" x14ac:dyDescent="0.2">
      <c r="A349" s="1" t="s">
        <v>44</v>
      </c>
      <c r="B349" s="17">
        <v>14</v>
      </c>
      <c r="C349" s="98" t="s">
        <v>564</v>
      </c>
      <c r="D349" s="98" t="s">
        <v>539</v>
      </c>
      <c r="E349" s="5">
        <v>26</v>
      </c>
      <c r="F349" s="98">
        <v>6500000</v>
      </c>
      <c r="G349" s="20">
        <v>6501000</v>
      </c>
      <c r="H349" s="98">
        <v>728000</v>
      </c>
      <c r="I349" s="98">
        <v>728000</v>
      </c>
      <c r="J349" s="4">
        <v>7229000</v>
      </c>
      <c r="K349" s="98">
        <v>0</v>
      </c>
      <c r="L349" s="98">
        <v>0</v>
      </c>
      <c r="M349" s="98">
        <v>0</v>
      </c>
      <c r="N349" s="4">
        <v>7229000</v>
      </c>
      <c r="O349" s="4"/>
      <c r="P349" s="1" t="str">
        <f t="shared" si="26"/>
        <v/>
      </c>
    </row>
    <row r="350" spans="1:18" ht="15.75" customHeight="1" x14ac:dyDescent="0.2">
      <c r="A350" s="1" t="s">
        <v>63</v>
      </c>
      <c r="B350" s="17">
        <v>15</v>
      </c>
      <c r="C350" s="98" t="s">
        <v>485</v>
      </c>
      <c r="D350" s="98" t="s">
        <v>554</v>
      </c>
      <c r="E350" s="5">
        <v>26</v>
      </c>
      <c r="F350" s="98">
        <v>6500000</v>
      </c>
      <c r="G350" s="20">
        <v>6501000</v>
      </c>
      <c r="H350" s="98">
        <v>728000</v>
      </c>
      <c r="I350" s="98">
        <v>728000</v>
      </c>
      <c r="J350" s="4">
        <v>7229000</v>
      </c>
      <c r="K350" s="98">
        <v>0</v>
      </c>
      <c r="L350" s="98">
        <v>0</v>
      </c>
      <c r="M350" s="98">
        <v>0</v>
      </c>
      <c r="N350" s="4">
        <v>7229000</v>
      </c>
      <c r="O350" s="4"/>
      <c r="P350" s="1" t="str">
        <f t="shared" si="26"/>
        <v/>
      </c>
    </row>
    <row r="351" spans="1:18" ht="15.75" customHeight="1" x14ac:dyDescent="0.2">
      <c r="A351" s="1" t="s">
        <v>65</v>
      </c>
      <c r="B351" s="17">
        <v>16</v>
      </c>
      <c r="C351" s="98" t="s">
        <v>486</v>
      </c>
      <c r="D351" s="98" t="s">
        <v>540</v>
      </c>
      <c r="E351" s="5">
        <v>26</v>
      </c>
      <c r="F351" s="98">
        <v>6500000</v>
      </c>
      <c r="G351" s="20">
        <v>6501000</v>
      </c>
      <c r="H351" s="98">
        <v>728000</v>
      </c>
      <c r="I351" s="98">
        <v>728000</v>
      </c>
      <c r="J351" s="4">
        <v>7229000</v>
      </c>
      <c r="K351" s="98">
        <v>0</v>
      </c>
      <c r="L351" s="98">
        <v>0</v>
      </c>
      <c r="M351" s="98">
        <v>0</v>
      </c>
      <c r="N351" s="4">
        <v>7229000</v>
      </c>
      <c r="O351" s="4"/>
      <c r="P351" s="1" t="str">
        <f t="shared" si="26"/>
        <v/>
      </c>
    </row>
    <row r="352" spans="1:18" ht="15.75" customHeight="1" x14ac:dyDescent="0.2">
      <c r="B352" s="95"/>
      <c r="C352" s="97" t="s">
        <v>439</v>
      </c>
      <c r="D352" s="98"/>
      <c r="E352" s="21">
        <f>SUM(E353:E373)</f>
        <v>503</v>
      </c>
      <c r="F352" s="21">
        <f t="shared" ref="F352:N352" si="27">SUM(F353:F373)</f>
        <v>182000000</v>
      </c>
      <c r="G352" s="21">
        <f t="shared" si="27"/>
        <v>167609000</v>
      </c>
      <c r="H352" s="21">
        <f t="shared" si="27"/>
        <v>15288000</v>
      </c>
      <c r="I352" s="21">
        <f t="shared" si="27"/>
        <v>14084000</v>
      </c>
      <c r="J352" s="21">
        <f t="shared" si="27"/>
        <v>181693000</v>
      </c>
      <c r="K352" s="21">
        <f t="shared" si="27"/>
        <v>1605000</v>
      </c>
      <c r="L352" s="21">
        <f t="shared" si="27"/>
        <v>300937.5</v>
      </c>
      <c r="M352" s="21">
        <f t="shared" si="27"/>
        <v>200625</v>
      </c>
      <c r="N352" s="21">
        <f t="shared" si="27"/>
        <v>179586437.5</v>
      </c>
      <c r="O352" s="4"/>
      <c r="P352" s="1" t="str">
        <f t="shared" si="26"/>
        <v/>
      </c>
      <c r="R352" s="1">
        <v>6</v>
      </c>
    </row>
    <row r="353" spans="1:16" ht="15.75" customHeight="1" x14ac:dyDescent="0.2">
      <c r="A353" s="1" t="s">
        <v>45</v>
      </c>
      <c r="B353" s="17">
        <v>1</v>
      </c>
      <c r="C353" s="98" t="s">
        <v>496</v>
      </c>
      <c r="D353" s="98" t="s">
        <v>542</v>
      </c>
      <c r="E353" s="5">
        <v>26</v>
      </c>
      <c r="F353" s="98">
        <v>9000000</v>
      </c>
      <c r="G353" s="20">
        <v>9001000</v>
      </c>
      <c r="H353" s="98">
        <v>728000</v>
      </c>
      <c r="I353" s="98">
        <v>728000</v>
      </c>
      <c r="J353" s="4">
        <v>9729000</v>
      </c>
      <c r="K353" s="98">
        <v>321000</v>
      </c>
      <c r="L353" s="98">
        <v>60187.5</v>
      </c>
      <c r="M353" s="98">
        <v>40125</v>
      </c>
      <c r="N353" s="4">
        <v>9307687.5</v>
      </c>
      <c r="O353" s="4"/>
      <c r="P353" s="1" t="str">
        <f t="shared" si="26"/>
        <v/>
      </c>
    </row>
    <row r="354" spans="1:16" ht="15.75" customHeight="1" x14ac:dyDescent="0.2">
      <c r="A354" s="1" t="s">
        <v>46</v>
      </c>
      <c r="B354" s="17">
        <v>2</v>
      </c>
      <c r="C354" s="98" t="s">
        <v>497</v>
      </c>
      <c r="D354" s="98" t="s">
        <v>543</v>
      </c>
      <c r="E354" s="5">
        <v>26</v>
      </c>
      <c r="F354" s="98">
        <v>8500000</v>
      </c>
      <c r="G354" s="20">
        <v>8501000</v>
      </c>
      <c r="H354" s="98">
        <v>728000</v>
      </c>
      <c r="I354" s="98">
        <v>728000</v>
      </c>
      <c r="J354" s="4">
        <v>9229000</v>
      </c>
      <c r="K354" s="98">
        <v>321000</v>
      </c>
      <c r="L354" s="98">
        <v>60187.5</v>
      </c>
      <c r="M354" s="98">
        <v>40125</v>
      </c>
      <c r="N354" s="4">
        <v>8807687.5</v>
      </c>
      <c r="O354" s="4"/>
      <c r="P354" s="1" t="str">
        <f t="shared" si="26"/>
        <v/>
      </c>
    </row>
    <row r="355" spans="1:16" ht="15.75" customHeight="1" x14ac:dyDescent="0.2">
      <c r="A355" s="1" t="s">
        <v>47</v>
      </c>
      <c r="B355" s="17">
        <v>3</v>
      </c>
      <c r="C355" s="98" t="s">
        <v>498</v>
      </c>
      <c r="D355" s="98" t="s">
        <v>543</v>
      </c>
      <c r="E355" s="5">
        <v>26</v>
      </c>
      <c r="F355" s="98">
        <v>8500000</v>
      </c>
      <c r="G355" s="20">
        <v>8501000</v>
      </c>
      <c r="H355" s="98">
        <v>728000</v>
      </c>
      <c r="I355" s="98">
        <v>728000</v>
      </c>
      <c r="J355" s="4">
        <v>9229000</v>
      </c>
      <c r="K355" s="98">
        <v>321000</v>
      </c>
      <c r="L355" s="98">
        <v>60187.5</v>
      </c>
      <c r="M355" s="98">
        <v>40125</v>
      </c>
      <c r="N355" s="4">
        <v>8807687.5</v>
      </c>
      <c r="O355" s="4"/>
      <c r="P355" s="1" t="str">
        <f t="shared" si="26"/>
        <v/>
      </c>
    </row>
    <row r="356" spans="1:16" ht="15.75" customHeight="1" x14ac:dyDescent="0.2">
      <c r="A356" s="1" t="s">
        <v>48</v>
      </c>
      <c r="B356" s="17">
        <v>4</v>
      </c>
      <c r="C356" s="98" t="s">
        <v>499</v>
      </c>
      <c r="D356" s="98" t="s">
        <v>544</v>
      </c>
      <c r="E356" s="5">
        <v>26</v>
      </c>
      <c r="F356" s="98">
        <v>8500000</v>
      </c>
      <c r="G356" s="20">
        <v>8501000</v>
      </c>
      <c r="H356" s="98">
        <v>728000</v>
      </c>
      <c r="I356" s="98">
        <v>728000</v>
      </c>
      <c r="J356" s="4">
        <v>9229000</v>
      </c>
      <c r="K356" s="98">
        <v>321000</v>
      </c>
      <c r="L356" s="98">
        <v>60187.5</v>
      </c>
      <c r="M356" s="98">
        <v>40125</v>
      </c>
      <c r="N356" s="4">
        <v>8807687.5</v>
      </c>
      <c r="O356" s="4"/>
      <c r="P356" s="1" t="str">
        <f t="shared" si="26"/>
        <v/>
      </c>
    </row>
    <row r="357" spans="1:16" ht="15.75" customHeight="1" x14ac:dyDescent="0.2">
      <c r="A357" s="1" t="s">
        <v>49</v>
      </c>
      <c r="B357" s="17">
        <v>5</v>
      </c>
      <c r="C357" s="98" t="s">
        <v>500</v>
      </c>
      <c r="D357" s="98" t="s">
        <v>544</v>
      </c>
      <c r="E357" s="5">
        <v>26</v>
      </c>
      <c r="F357" s="98">
        <v>8500000</v>
      </c>
      <c r="G357" s="20">
        <v>8501000</v>
      </c>
      <c r="H357" s="98">
        <v>728000</v>
      </c>
      <c r="I357" s="98">
        <v>728000</v>
      </c>
      <c r="J357" s="4">
        <v>9229000</v>
      </c>
      <c r="K357" s="98">
        <v>0</v>
      </c>
      <c r="L357" s="98">
        <v>0</v>
      </c>
      <c r="M357" s="98">
        <v>0</v>
      </c>
      <c r="N357" s="4">
        <v>9229000</v>
      </c>
      <c r="O357" s="4"/>
      <c r="P357" s="1" t="str">
        <f t="shared" si="26"/>
        <v/>
      </c>
    </row>
    <row r="358" spans="1:16" ht="15.75" customHeight="1" x14ac:dyDescent="0.2">
      <c r="A358" s="1" t="s">
        <v>50</v>
      </c>
      <c r="B358" s="17">
        <v>6</v>
      </c>
      <c r="C358" s="98" t="s">
        <v>489</v>
      </c>
      <c r="D358" s="98" t="s">
        <v>541</v>
      </c>
      <c r="E358" s="5">
        <v>25</v>
      </c>
      <c r="F358" s="98">
        <v>9000000</v>
      </c>
      <c r="G358" s="20">
        <v>8654000</v>
      </c>
      <c r="H358" s="98">
        <v>728000</v>
      </c>
      <c r="I358" s="98">
        <v>700000</v>
      </c>
      <c r="J358" s="4">
        <v>9354000</v>
      </c>
      <c r="K358" s="98">
        <v>0</v>
      </c>
      <c r="L358" s="98">
        <v>0</v>
      </c>
      <c r="M358" s="98">
        <v>0</v>
      </c>
      <c r="N358" s="4">
        <v>9354000</v>
      </c>
      <c r="O358" s="4"/>
      <c r="P358" s="1" t="str">
        <f t="shared" si="26"/>
        <v/>
      </c>
    </row>
    <row r="359" spans="1:16" ht="15.75" customHeight="1" x14ac:dyDescent="0.2">
      <c r="A359" s="1" t="s">
        <v>51</v>
      </c>
      <c r="B359" s="17">
        <v>7</v>
      </c>
      <c r="C359" s="98" t="s">
        <v>490</v>
      </c>
      <c r="D359" s="98" t="s">
        <v>541</v>
      </c>
      <c r="E359" s="5">
        <v>25</v>
      </c>
      <c r="F359" s="98">
        <v>9000000</v>
      </c>
      <c r="G359" s="20">
        <v>8654000</v>
      </c>
      <c r="H359" s="98">
        <v>728000</v>
      </c>
      <c r="I359" s="98">
        <v>700000</v>
      </c>
      <c r="J359" s="4">
        <v>9354000</v>
      </c>
      <c r="K359" s="98">
        <v>0</v>
      </c>
      <c r="L359" s="98">
        <v>0</v>
      </c>
      <c r="M359" s="98">
        <v>0</v>
      </c>
      <c r="N359" s="4">
        <v>9354000</v>
      </c>
      <c r="O359" s="4"/>
      <c r="P359" s="1" t="str">
        <f t="shared" si="26"/>
        <v/>
      </c>
    </row>
    <row r="360" spans="1:16" ht="15.75" customHeight="1" x14ac:dyDescent="0.2">
      <c r="A360" s="1" t="s">
        <v>52</v>
      </c>
      <c r="B360" s="17">
        <v>8</v>
      </c>
      <c r="C360" s="98" t="s">
        <v>491</v>
      </c>
      <c r="D360" s="98" t="s">
        <v>541</v>
      </c>
      <c r="E360" s="5">
        <v>25</v>
      </c>
      <c r="F360" s="98">
        <v>9000000</v>
      </c>
      <c r="G360" s="20">
        <v>8654000</v>
      </c>
      <c r="H360" s="98">
        <v>728000</v>
      </c>
      <c r="I360" s="98">
        <v>700000</v>
      </c>
      <c r="J360" s="4">
        <v>9354000</v>
      </c>
      <c r="K360" s="98">
        <v>0</v>
      </c>
      <c r="L360" s="98">
        <v>0</v>
      </c>
      <c r="M360" s="98">
        <v>0</v>
      </c>
      <c r="N360" s="4">
        <v>9354000</v>
      </c>
      <c r="O360" s="4"/>
      <c r="P360" s="1" t="str">
        <f t="shared" si="26"/>
        <v/>
      </c>
    </row>
    <row r="361" spans="1:16" ht="15.75" customHeight="1" x14ac:dyDescent="0.2">
      <c r="A361" s="1" t="s">
        <v>53</v>
      </c>
      <c r="B361" s="17">
        <v>9</v>
      </c>
      <c r="C361" s="98" t="s">
        <v>492</v>
      </c>
      <c r="D361" s="98" t="s">
        <v>541</v>
      </c>
      <c r="E361" s="5">
        <v>21</v>
      </c>
      <c r="F361" s="98">
        <v>9000000</v>
      </c>
      <c r="G361" s="20">
        <v>7269000</v>
      </c>
      <c r="H361" s="98">
        <v>728000</v>
      </c>
      <c r="I361" s="98">
        <v>588000</v>
      </c>
      <c r="J361" s="4">
        <v>7857000</v>
      </c>
      <c r="K361" s="98">
        <v>0</v>
      </c>
      <c r="L361" s="98">
        <v>0</v>
      </c>
      <c r="M361" s="98">
        <v>0</v>
      </c>
      <c r="N361" s="4">
        <v>7857000</v>
      </c>
      <c r="O361" s="4"/>
      <c r="P361" s="1" t="str">
        <f t="shared" ref="P361:P373" si="28">IF(C361="",1,"")</f>
        <v/>
      </c>
    </row>
    <row r="362" spans="1:16" ht="15.75" customHeight="1" x14ac:dyDescent="0.2">
      <c r="A362" s="1" t="s">
        <v>54</v>
      </c>
      <c r="B362" s="17">
        <v>10</v>
      </c>
      <c r="C362" s="98" t="s">
        <v>493</v>
      </c>
      <c r="D362" s="98" t="s">
        <v>541</v>
      </c>
      <c r="E362" s="5">
        <v>21</v>
      </c>
      <c r="F362" s="98">
        <v>9000000</v>
      </c>
      <c r="G362" s="20">
        <v>7269000</v>
      </c>
      <c r="H362" s="98">
        <v>728000</v>
      </c>
      <c r="I362" s="98">
        <v>588000</v>
      </c>
      <c r="J362" s="4">
        <v>7857000</v>
      </c>
      <c r="K362" s="98">
        <v>0</v>
      </c>
      <c r="L362" s="98">
        <v>0</v>
      </c>
      <c r="M362" s="98">
        <v>0</v>
      </c>
      <c r="N362" s="4">
        <v>7857000</v>
      </c>
      <c r="O362" s="4"/>
      <c r="P362" s="1" t="str">
        <f t="shared" si="28"/>
        <v/>
      </c>
    </row>
    <row r="363" spans="1:16" ht="15.75" customHeight="1" x14ac:dyDescent="0.2">
      <c r="A363" s="1" t="s">
        <v>55</v>
      </c>
      <c r="B363" s="17">
        <v>11</v>
      </c>
      <c r="C363" s="98" t="s">
        <v>494</v>
      </c>
      <c r="D363" s="98" t="s">
        <v>541</v>
      </c>
      <c r="E363" s="5">
        <v>21</v>
      </c>
      <c r="F363" s="98">
        <v>9000000</v>
      </c>
      <c r="G363" s="20">
        <v>7269000</v>
      </c>
      <c r="H363" s="98">
        <v>728000</v>
      </c>
      <c r="I363" s="98">
        <v>588000</v>
      </c>
      <c r="J363" s="4">
        <v>7857000</v>
      </c>
      <c r="K363" s="98">
        <v>0</v>
      </c>
      <c r="L363" s="98">
        <v>0</v>
      </c>
      <c r="M363" s="98">
        <v>0</v>
      </c>
      <c r="N363" s="4">
        <v>7857000</v>
      </c>
      <c r="O363" s="4"/>
      <c r="P363" s="1" t="str">
        <f t="shared" si="28"/>
        <v/>
      </c>
    </row>
    <row r="364" spans="1:16" ht="15.75" customHeight="1" x14ac:dyDescent="0.2">
      <c r="A364" s="1" t="s">
        <v>56</v>
      </c>
      <c r="B364" s="17">
        <v>12</v>
      </c>
      <c r="C364" s="98" t="s">
        <v>506</v>
      </c>
      <c r="D364" s="98" t="s">
        <v>545</v>
      </c>
      <c r="E364" s="5">
        <v>21</v>
      </c>
      <c r="F364" s="98">
        <v>8500000</v>
      </c>
      <c r="G364" s="20">
        <v>6866000</v>
      </c>
      <c r="H364" s="98">
        <v>728000</v>
      </c>
      <c r="I364" s="98">
        <v>588000</v>
      </c>
      <c r="J364" s="4">
        <v>7454000</v>
      </c>
      <c r="K364" s="98">
        <v>0</v>
      </c>
      <c r="L364" s="98">
        <v>0</v>
      </c>
      <c r="M364" s="98">
        <v>0</v>
      </c>
      <c r="N364" s="4">
        <v>7454000</v>
      </c>
      <c r="O364" s="4"/>
      <c r="P364" s="1" t="str">
        <f t="shared" si="28"/>
        <v/>
      </c>
    </row>
    <row r="365" spans="1:16" ht="15.75" customHeight="1" x14ac:dyDescent="0.2">
      <c r="A365" s="1" t="s">
        <v>57</v>
      </c>
      <c r="B365" s="17">
        <v>13</v>
      </c>
      <c r="C365" s="98" t="s">
        <v>508</v>
      </c>
      <c r="D365" s="98" t="s">
        <v>546</v>
      </c>
      <c r="E365" s="5">
        <v>26</v>
      </c>
      <c r="F365" s="98">
        <v>8500000</v>
      </c>
      <c r="G365" s="20">
        <v>8501000</v>
      </c>
      <c r="H365" s="98">
        <v>728000</v>
      </c>
      <c r="I365" s="98">
        <v>728000</v>
      </c>
      <c r="J365" s="4">
        <v>9229000</v>
      </c>
      <c r="K365" s="98">
        <v>321000</v>
      </c>
      <c r="L365" s="98">
        <v>60187.5</v>
      </c>
      <c r="M365" s="98">
        <v>40125</v>
      </c>
      <c r="N365" s="4">
        <v>8807687.5</v>
      </c>
      <c r="O365" s="4"/>
      <c r="P365" s="1" t="str">
        <f t="shared" si="28"/>
        <v/>
      </c>
    </row>
    <row r="366" spans="1:16" ht="15.75" customHeight="1" x14ac:dyDescent="0.2">
      <c r="A366" s="1" t="s">
        <v>58</v>
      </c>
      <c r="B366" s="17">
        <v>14</v>
      </c>
      <c r="C366" s="98" t="s">
        <v>530</v>
      </c>
      <c r="D366" s="98" t="s">
        <v>440</v>
      </c>
      <c r="E366" s="5">
        <v>26</v>
      </c>
      <c r="F366" s="98">
        <v>8500000</v>
      </c>
      <c r="G366" s="20">
        <v>8501000</v>
      </c>
      <c r="H366" s="98">
        <v>728000</v>
      </c>
      <c r="I366" s="98">
        <v>728000</v>
      </c>
      <c r="J366" s="4">
        <v>9229000</v>
      </c>
      <c r="K366" s="98">
        <v>0</v>
      </c>
      <c r="L366" s="98">
        <v>0</v>
      </c>
      <c r="M366" s="98">
        <v>0</v>
      </c>
      <c r="N366" s="4">
        <v>9229000</v>
      </c>
      <c r="O366" s="4"/>
      <c r="P366" s="1" t="str">
        <f t="shared" si="28"/>
        <v/>
      </c>
    </row>
    <row r="367" spans="1:16" ht="15.75" customHeight="1" x14ac:dyDescent="0.2">
      <c r="A367" s="1" t="s">
        <v>59</v>
      </c>
      <c r="B367" s="17">
        <v>15</v>
      </c>
      <c r="C367" s="98" t="s">
        <v>531</v>
      </c>
      <c r="D367" s="98" t="s">
        <v>440</v>
      </c>
      <c r="E367" s="5">
        <v>26</v>
      </c>
      <c r="F367" s="98">
        <v>8500000</v>
      </c>
      <c r="G367" s="20">
        <v>8501000</v>
      </c>
      <c r="H367" s="98">
        <v>728000</v>
      </c>
      <c r="I367" s="98">
        <v>728000</v>
      </c>
      <c r="J367" s="4">
        <v>9229000</v>
      </c>
      <c r="K367" s="98">
        <v>0</v>
      </c>
      <c r="L367" s="98">
        <v>0</v>
      </c>
      <c r="M367" s="98">
        <v>0</v>
      </c>
      <c r="N367" s="4">
        <v>9229000</v>
      </c>
      <c r="O367" s="4"/>
      <c r="P367" s="1" t="str">
        <f t="shared" si="28"/>
        <v/>
      </c>
    </row>
    <row r="368" spans="1:16" ht="15.75" customHeight="1" x14ac:dyDescent="0.2">
      <c r="A368" s="1" t="s">
        <v>60</v>
      </c>
      <c r="B368" s="17">
        <v>16</v>
      </c>
      <c r="C368" s="98" t="s">
        <v>527</v>
      </c>
      <c r="D368" s="98" t="s">
        <v>440</v>
      </c>
      <c r="E368" s="5">
        <v>26</v>
      </c>
      <c r="F368" s="98">
        <v>8500000</v>
      </c>
      <c r="G368" s="20">
        <v>8501000</v>
      </c>
      <c r="H368" s="98">
        <v>728000</v>
      </c>
      <c r="I368" s="98">
        <v>728000</v>
      </c>
      <c r="J368" s="4">
        <v>9229000</v>
      </c>
      <c r="K368" s="98">
        <v>0</v>
      </c>
      <c r="L368" s="98">
        <v>0</v>
      </c>
      <c r="M368" s="98">
        <v>0</v>
      </c>
      <c r="N368" s="4">
        <v>9229000</v>
      </c>
      <c r="O368" s="4"/>
      <c r="P368" s="1" t="str">
        <f t="shared" si="28"/>
        <v/>
      </c>
    </row>
    <row r="369" spans="1:18" ht="15.75" customHeight="1" x14ac:dyDescent="0.2">
      <c r="A369" s="1" t="s">
        <v>67</v>
      </c>
      <c r="B369" s="17">
        <v>17</v>
      </c>
      <c r="C369" s="98" t="s">
        <v>528</v>
      </c>
      <c r="D369" s="98" t="s">
        <v>440</v>
      </c>
      <c r="E369" s="5">
        <v>26</v>
      </c>
      <c r="F369" s="98">
        <v>8500000</v>
      </c>
      <c r="G369" s="20">
        <v>8501000</v>
      </c>
      <c r="H369" s="98">
        <v>728000</v>
      </c>
      <c r="I369" s="98">
        <v>728000</v>
      </c>
      <c r="J369" s="4">
        <v>9229000</v>
      </c>
      <c r="K369" s="98">
        <v>0</v>
      </c>
      <c r="L369" s="98">
        <v>0</v>
      </c>
      <c r="M369" s="98">
        <v>0</v>
      </c>
      <c r="N369" s="4">
        <v>9229000</v>
      </c>
      <c r="O369" s="4"/>
      <c r="P369" s="1" t="str">
        <f t="shared" si="28"/>
        <v/>
      </c>
    </row>
    <row r="370" spans="1:18" ht="15.75" customHeight="1" x14ac:dyDescent="0.2">
      <c r="A370" s="1" t="s">
        <v>68</v>
      </c>
      <c r="B370" s="17">
        <v>18</v>
      </c>
      <c r="C370" s="98" t="s">
        <v>515</v>
      </c>
      <c r="D370" s="98" t="s">
        <v>440</v>
      </c>
      <c r="E370" s="5">
        <v>21</v>
      </c>
      <c r="F370" s="98">
        <v>8500000</v>
      </c>
      <c r="G370" s="20">
        <v>6866000</v>
      </c>
      <c r="H370" s="98">
        <v>728000</v>
      </c>
      <c r="I370" s="98">
        <v>588000</v>
      </c>
      <c r="J370" s="4">
        <v>7454000</v>
      </c>
      <c r="K370" s="98">
        <v>0</v>
      </c>
      <c r="L370" s="98">
        <v>0</v>
      </c>
      <c r="M370" s="98">
        <v>0</v>
      </c>
      <c r="N370" s="4">
        <v>7454000</v>
      </c>
      <c r="O370" s="4"/>
      <c r="P370" s="1" t="str">
        <f t="shared" si="28"/>
        <v/>
      </c>
    </row>
    <row r="371" spans="1:18" ht="15.75" customHeight="1" x14ac:dyDescent="0.2">
      <c r="A371" s="1" t="s">
        <v>69</v>
      </c>
      <c r="B371" s="17">
        <v>19</v>
      </c>
      <c r="C371" s="98" t="s">
        <v>516</v>
      </c>
      <c r="D371" s="98" t="s">
        <v>440</v>
      </c>
      <c r="E371" s="5">
        <v>21</v>
      </c>
      <c r="F371" s="98">
        <v>8500000</v>
      </c>
      <c r="G371" s="20">
        <v>6866000</v>
      </c>
      <c r="H371" s="98">
        <v>728000</v>
      </c>
      <c r="I371" s="98">
        <v>588000</v>
      </c>
      <c r="J371" s="4">
        <v>7454000</v>
      </c>
      <c r="K371" s="98">
        <v>0</v>
      </c>
      <c r="L371" s="98">
        <v>0</v>
      </c>
      <c r="M371" s="98">
        <v>0</v>
      </c>
      <c r="N371" s="4">
        <v>7454000</v>
      </c>
      <c r="O371" s="4"/>
      <c r="P371" s="1" t="str">
        <f t="shared" si="28"/>
        <v/>
      </c>
    </row>
    <row r="372" spans="1:18" ht="15.75" customHeight="1" x14ac:dyDescent="0.2">
      <c r="A372" s="1" t="s">
        <v>70</v>
      </c>
      <c r="B372" s="17">
        <v>20</v>
      </c>
      <c r="C372" s="98" t="s">
        <v>517</v>
      </c>
      <c r="D372" s="98" t="s">
        <v>440</v>
      </c>
      <c r="E372" s="5">
        <v>21</v>
      </c>
      <c r="F372" s="98">
        <v>8500000</v>
      </c>
      <c r="G372" s="20">
        <v>6866000</v>
      </c>
      <c r="H372" s="98">
        <v>728000</v>
      </c>
      <c r="I372" s="98">
        <v>588000</v>
      </c>
      <c r="J372" s="4">
        <v>7454000</v>
      </c>
      <c r="K372" s="98">
        <v>0</v>
      </c>
      <c r="L372" s="98">
        <v>0</v>
      </c>
      <c r="M372" s="98">
        <v>0</v>
      </c>
      <c r="N372" s="4">
        <v>7454000</v>
      </c>
      <c r="O372" s="4"/>
      <c r="P372" s="1" t="str">
        <f t="shared" si="28"/>
        <v/>
      </c>
    </row>
    <row r="373" spans="1:18" ht="15.75" customHeight="1" x14ac:dyDescent="0.2">
      <c r="A373" s="1" t="s">
        <v>71</v>
      </c>
      <c r="B373" s="17">
        <v>21</v>
      </c>
      <c r="C373" s="98" t="s">
        <v>518</v>
      </c>
      <c r="D373" s="98" t="s">
        <v>440</v>
      </c>
      <c r="E373" s="5">
        <v>21</v>
      </c>
      <c r="F373" s="98">
        <v>8500000</v>
      </c>
      <c r="G373" s="20">
        <v>6866000</v>
      </c>
      <c r="H373" s="98">
        <v>728000</v>
      </c>
      <c r="I373" s="98">
        <v>588000</v>
      </c>
      <c r="J373" s="4">
        <v>7454000</v>
      </c>
      <c r="K373" s="98">
        <v>0</v>
      </c>
      <c r="L373" s="98">
        <v>0</v>
      </c>
      <c r="M373" s="98">
        <v>0</v>
      </c>
      <c r="N373" s="4">
        <v>7454000</v>
      </c>
      <c r="O373" s="4"/>
      <c r="P373" s="1" t="str">
        <f t="shared" si="28"/>
        <v/>
      </c>
    </row>
    <row r="374" spans="1:18" ht="15.75" customHeight="1" x14ac:dyDescent="0.2">
      <c r="B374" s="99"/>
      <c r="C374" s="99" t="s">
        <v>4</v>
      </c>
      <c r="D374" s="100"/>
      <c r="E374" s="6">
        <f>E335+E352</f>
        <v>912</v>
      </c>
      <c r="F374" s="6">
        <f t="shared" ref="F374:N374" si="29">F335+F352</f>
        <v>315500000</v>
      </c>
      <c r="G374" s="6">
        <f t="shared" si="29"/>
        <v>298718000</v>
      </c>
      <c r="H374" s="6">
        <f t="shared" si="29"/>
        <v>26936000</v>
      </c>
      <c r="I374" s="6">
        <f t="shared" si="29"/>
        <v>25536000</v>
      </c>
      <c r="J374" s="6">
        <f t="shared" si="29"/>
        <v>324254000</v>
      </c>
      <c r="K374" s="6">
        <f t="shared" si="29"/>
        <v>4652000</v>
      </c>
      <c r="L374" s="6">
        <f t="shared" si="29"/>
        <v>872250</v>
      </c>
      <c r="M374" s="6">
        <f t="shared" si="29"/>
        <v>581500</v>
      </c>
      <c r="N374" s="6">
        <f t="shared" si="29"/>
        <v>318148250</v>
      </c>
      <c r="O374" s="6"/>
      <c r="R374" s="1">
        <v>6</v>
      </c>
    </row>
    <row r="375" spans="1:18" ht="15.75" customHeight="1" x14ac:dyDescent="0.2">
      <c r="C375" s="101"/>
      <c r="F375" s="102"/>
      <c r="G375" s="102"/>
    </row>
    <row r="376" spans="1:18" ht="15.75" customHeight="1" x14ac:dyDescent="0.2">
      <c r="F376" s="104"/>
      <c r="G376" s="104"/>
      <c r="J376" s="105" t="s">
        <v>575</v>
      </c>
      <c r="K376" s="105"/>
      <c r="L376" s="105"/>
      <c r="M376" s="105"/>
      <c r="N376" s="106"/>
      <c r="O376" s="106"/>
    </row>
    <row r="377" spans="1:18" ht="15.75" customHeight="1" x14ac:dyDescent="0.2">
      <c r="A377" s="2"/>
      <c r="B377" s="2"/>
      <c r="C377" s="2"/>
      <c r="D377" s="217" t="s">
        <v>5</v>
      </c>
      <c r="E377" s="217"/>
      <c r="F377" s="83"/>
      <c r="G377" s="83"/>
      <c r="H377" s="84"/>
      <c r="I377" s="218" t="s">
        <v>173</v>
      </c>
      <c r="J377" s="218"/>
      <c r="K377" s="218"/>
      <c r="L377" s="218"/>
      <c r="M377" s="2"/>
      <c r="N377" s="2"/>
      <c r="O377" s="107"/>
      <c r="P377" s="2"/>
    </row>
    <row r="378" spans="1:18" ht="15.75" customHeight="1" x14ac:dyDescent="0.2">
      <c r="A378" s="2"/>
      <c r="B378" s="2"/>
      <c r="C378" s="2"/>
      <c r="D378" s="107"/>
      <c r="E378" s="107"/>
      <c r="F378" s="83"/>
      <c r="G378" s="83"/>
      <c r="H378" s="84"/>
      <c r="I378" s="84"/>
      <c r="J378" s="2"/>
      <c r="K378" s="2"/>
      <c r="L378" s="2"/>
      <c r="M378" s="2"/>
      <c r="N378" s="107"/>
      <c r="O378" s="107"/>
      <c r="P378" s="2"/>
    </row>
    <row r="381" spans="1:18" ht="15.75" customHeight="1" x14ac:dyDescent="0.2">
      <c r="D381" s="221" t="s">
        <v>480</v>
      </c>
      <c r="E381" s="221"/>
      <c r="I381" s="222" t="s">
        <v>477</v>
      </c>
      <c r="J381" s="222"/>
      <c r="K381" s="222"/>
      <c r="L381" s="222"/>
    </row>
    <row r="391" spans="1:18" ht="15.75" customHeight="1" x14ac:dyDescent="0.2">
      <c r="B391" s="2" t="s">
        <v>548</v>
      </c>
      <c r="C391" s="2"/>
      <c r="D391" s="2"/>
      <c r="E391" s="2"/>
      <c r="F391" s="83"/>
      <c r="G391" s="83"/>
      <c r="H391" s="84"/>
      <c r="I391" s="84"/>
      <c r="J391" s="2"/>
      <c r="K391" s="2"/>
      <c r="L391" s="2"/>
      <c r="M391" s="2"/>
      <c r="N391" s="2"/>
      <c r="O391" s="2"/>
    </row>
    <row r="392" spans="1:18" ht="15.75" customHeight="1" x14ac:dyDescent="0.2">
      <c r="B392" s="85" t="s">
        <v>549</v>
      </c>
      <c r="C392" s="2"/>
      <c r="D392" s="2"/>
      <c r="E392" s="2"/>
      <c r="F392" s="83"/>
      <c r="G392" s="83"/>
      <c r="H392" s="84"/>
      <c r="I392" s="84"/>
      <c r="J392" s="2"/>
      <c r="K392" s="2"/>
      <c r="L392" s="2"/>
      <c r="M392" s="2"/>
      <c r="N392" s="2"/>
      <c r="O392" s="2"/>
    </row>
    <row r="393" spans="1:18" ht="15.75" customHeight="1" x14ac:dyDescent="0.2">
      <c r="B393" s="85"/>
      <c r="C393" s="2"/>
      <c r="D393" s="2"/>
      <c r="E393" s="2"/>
      <c r="F393" s="83"/>
      <c r="G393" s="83"/>
      <c r="H393" s="84"/>
      <c r="I393" s="84"/>
      <c r="J393" s="2"/>
      <c r="K393" s="2"/>
      <c r="L393" s="2"/>
      <c r="M393" s="2"/>
      <c r="N393" s="2"/>
      <c r="O393" s="2"/>
    </row>
    <row r="394" spans="1:18" ht="17.25" customHeight="1" x14ac:dyDescent="0.2">
      <c r="B394" s="223" t="s">
        <v>251</v>
      </c>
      <c r="C394" s="223"/>
      <c r="D394" s="223"/>
      <c r="E394" s="223"/>
      <c r="F394" s="223"/>
      <c r="G394" s="223"/>
      <c r="H394" s="223"/>
      <c r="I394" s="223"/>
      <c r="J394" s="223"/>
      <c r="K394" s="223"/>
      <c r="L394" s="223"/>
      <c r="M394" s="223"/>
      <c r="N394" s="223"/>
      <c r="O394" s="223"/>
    </row>
    <row r="395" spans="1:18" ht="20.25" customHeight="1" x14ac:dyDescent="0.2">
      <c r="B395" s="86"/>
      <c r="C395" s="86"/>
      <c r="D395" s="86"/>
      <c r="E395" s="86"/>
      <c r="F395" s="1"/>
      <c r="G395" s="87" t="s">
        <v>8</v>
      </c>
      <c r="H395" s="88">
        <v>7</v>
      </c>
      <c r="I395" s="88" t="s">
        <v>583</v>
      </c>
      <c r="J395" s="89">
        <v>2017</v>
      </c>
      <c r="N395" s="90"/>
      <c r="O395" s="90"/>
    </row>
    <row r="396" spans="1:18" s="91" customFormat="1" ht="15.75" customHeight="1" x14ac:dyDescent="0.2">
      <c r="A396" s="1"/>
      <c r="B396" s="207" t="s">
        <v>14</v>
      </c>
      <c r="C396" s="207" t="s">
        <v>0</v>
      </c>
      <c r="D396" s="207" t="s">
        <v>64</v>
      </c>
      <c r="E396" s="207" t="s">
        <v>72</v>
      </c>
      <c r="F396" s="219" t="s">
        <v>582</v>
      </c>
      <c r="G396" s="220"/>
      <c r="H396" s="210" t="s">
        <v>76</v>
      </c>
      <c r="I396" s="210"/>
      <c r="J396" s="211" t="s">
        <v>4</v>
      </c>
      <c r="K396" s="214" t="s">
        <v>73</v>
      </c>
      <c r="L396" s="214" t="s">
        <v>74</v>
      </c>
      <c r="M396" s="214" t="s">
        <v>75</v>
      </c>
      <c r="N396" s="210" t="s">
        <v>6</v>
      </c>
      <c r="O396" s="210" t="s">
        <v>7</v>
      </c>
    </row>
    <row r="397" spans="1:18" s="91" customFormat="1" ht="15.75" customHeight="1" x14ac:dyDescent="0.2">
      <c r="A397" s="1"/>
      <c r="B397" s="208"/>
      <c r="C397" s="208"/>
      <c r="D397" s="208"/>
      <c r="E397" s="208"/>
      <c r="F397" s="215" t="s">
        <v>582</v>
      </c>
      <c r="G397" s="215" t="s">
        <v>171</v>
      </c>
      <c r="H397" s="215" t="s">
        <v>569</v>
      </c>
      <c r="I397" s="208" t="s">
        <v>171</v>
      </c>
      <c r="J397" s="212"/>
      <c r="K397" s="214"/>
      <c r="L397" s="214"/>
      <c r="M397" s="214"/>
      <c r="N397" s="210"/>
      <c r="O397" s="210"/>
    </row>
    <row r="398" spans="1:18" s="91" customFormat="1" ht="20.25" customHeight="1" x14ac:dyDescent="0.2">
      <c r="A398" s="1"/>
      <c r="B398" s="209"/>
      <c r="C398" s="209"/>
      <c r="D398" s="209"/>
      <c r="E398" s="209"/>
      <c r="F398" s="216"/>
      <c r="G398" s="216"/>
      <c r="H398" s="216"/>
      <c r="I398" s="209"/>
      <c r="J398" s="213"/>
      <c r="K398" s="92">
        <v>0.08</v>
      </c>
      <c r="L398" s="93">
        <v>1.4999999999999999E-2</v>
      </c>
      <c r="M398" s="92">
        <v>0.01</v>
      </c>
      <c r="N398" s="210"/>
      <c r="O398" s="210"/>
    </row>
    <row r="399" spans="1:18" ht="15.75" customHeight="1" x14ac:dyDescent="0.2">
      <c r="B399" s="17" t="s">
        <v>1</v>
      </c>
      <c r="C399" s="17" t="s">
        <v>2</v>
      </c>
      <c r="D399" s="17" t="s">
        <v>3</v>
      </c>
      <c r="E399" s="19">
        <v>1</v>
      </c>
      <c r="F399" s="19">
        <v>2</v>
      </c>
      <c r="G399" s="19">
        <v>3</v>
      </c>
      <c r="H399" s="19">
        <v>4</v>
      </c>
      <c r="I399" s="19">
        <v>5</v>
      </c>
      <c r="J399" s="19">
        <v>6</v>
      </c>
      <c r="K399" s="19">
        <v>7</v>
      </c>
      <c r="L399" s="19">
        <v>8</v>
      </c>
      <c r="M399" s="19">
        <v>9</v>
      </c>
      <c r="N399" s="19">
        <v>10</v>
      </c>
      <c r="O399" s="19">
        <v>11</v>
      </c>
      <c r="P399" s="94"/>
    </row>
    <row r="400" spans="1:18" ht="15.75" customHeight="1" x14ac:dyDescent="0.2">
      <c r="B400" s="95"/>
      <c r="C400" s="96" t="s">
        <v>550</v>
      </c>
      <c r="D400" s="97"/>
      <c r="E400" s="21">
        <f>SUM(E401:E416)</f>
        <v>396</v>
      </c>
      <c r="F400" s="21">
        <f t="shared" ref="F400:N400" si="30">SUM(F401:F416)</f>
        <v>134000000</v>
      </c>
      <c r="G400" s="21">
        <f t="shared" si="30"/>
        <v>127990000</v>
      </c>
      <c r="H400" s="21">
        <f t="shared" si="30"/>
        <v>11648000</v>
      </c>
      <c r="I400" s="21">
        <f t="shared" si="30"/>
        <v>11088000</v>
      </c>
      <c r="J400" s="21">
        <f t="shared" si="30"/>
        <v>139078000</v>
      </c>
      <c r="K400" s="21">
        <f t="shared" si="30"/>
        <v>2726000</v>
      </c>
      <c r="L400" s="21">
        <f t="shared" si="30"/>
        <v>511125</v>
      </c>
      <c r="M400" s="21">
        <f t="shared" si="30"/>
        <v>340750</v>
      </c>
      <c r="N400" s="21">
        <f t="shared" si="30"/>
        <v>135500125</v>
      </c>
      <c r="O400" s="17"/>
      <c r="R400" s="1">
        <v>7</v>
      </c>
    </row>
    <row r="401" spans="1:16" ht="15.75" customHeight="1" x14ac:dyDescent="0.2">
      <c r="A401" s="1" t="s">
        <v>31</v>
      </c>
      <c r="B401" s="17">
        <v>1</v>
      </c>
      <c r="C401" s="98" t="s">
        <v>477</v>
      </c>
      <c r="D401" s="98" t="s">
        <v>532</v>
      </c>
      <c r="E401" s="5">
        <v>24</v>
      </c>
      <c r="F401" s="98">
        <v>10000000</v>
      </c>
      <c r="G401" s="20">
        <v>9230000</v>
      </c>
      <c r="H401" s="98">
        <v>728000</v>
      </c>
      <c r="I401" s="98">
        <v>672000</v>
      </c>
      <c r="J401" s="4">
        <v>9902000</v>
      </c>
      <c r="K401" s="98">
        <v>400000</v>
      </c>
      <c r="L401" s="98">
        <v>75000</v>
      </c>
      <c r="M401" s="98">
        <v>50000</v>
      </c>
      <c r="N401" s="4">
        <v>9377000</v>
      </c>
      <c r="O401" s="4"/>
      <c r="P401" s="1" t="str">
        <f>IF(C401="",1,"")</f>
        <v/>
      </c>
    </row>
    <row r="402" spans="1:16" ht="15.75" customHeight="1" x14ac:dyDescent="0.2">
      <c r="A402" s="1" t="s">
        <v>32</v>
      </c>
      <c r="B402" s="17">
        <v>2</v>
      </c>
      <c r="C402" s="98" t="s">
        <v>478</v>
      </c>
      <c r="D402" s="98" t="s">
        <v>533</v>
      </c>
      <c r="E402" s="5">
        <v>26</v>
      </c>
      <c r="F402" s="98">
        <v>9000000</v>
      </c>
      <c r="G402" s="20">
        <v>9000000</v>
      </c>
      <c r="H402" s="98">
        <v>728000</v>
      </c>
      <c r="I402" s="98">
        <v>728000</v>
      </c>
      <c r="J402" s="4">
        <v>9728000</v>
      </c>
      <c r="K402" s="98">
        <v>400000</v>
      </c>
      <c r="L402" s="98">
        <v>75000</v>
      </c>
      <c r="M402" s="98">
        <v>50000</v>
      </c>
      <c r="N402" s="4">
        <v>9203000</v>
      </c>
      <c r="O402" s="4"/>
      <c r="P402" s="1" t="str">
        <f t="shared" ref="P402:P425" si="31">IF(C402="",1,"")</f>
        <v/>
      </c>
    </row>
    <row r="403" spans="1:16" ht="15.75" customHeight="1" x14ac:dyDescent="0.2">
      <c r="A403" s="1" t="s">
        <v>33</v>
      </c>
      <c r="B403" s="17">
        <v>3</v>
      </c>
      <c r="C403" s="98" t="s">
        <v>551</v>
      </c>
      <c r="D403" s="98" t="s">
        <v>534</v>
      </c>
      <c r="E403" s="5">
        <v>26</v>
      </c>
      <c r="F403" s="98">
        <v>8500000</v>
      </c>
      <c r="G403" s="20">
        <v>8501000</v>
      </c>
      <c r="H403" s="98">
        <v>728000</v>
      </c>
      <c r="I403" s="98">
        <v>728000</v>
      </c>
      <c r="J403" s="4">
        <v>9229000</v>
      </c>
      <c r="K403" s="98">
        <v>321000</v>
      </c>
      <c r="L403" s="98">
        <v>60187.5</v>
      </c>
      <c r="M403" s="98">
        <v>40125</v>
      </c>
      <c r="N403" s="4">
        <v>8807687.5</v>
      </c>
      <c r="O403" s="4"/>
      <c r="P403" s="1" t="str">
        <f t="shared" si="31"/>
        <v/>
      </c>
    </row>
    <row r="404" spans="1:16" ht="15.75" customHeight="1" x14ac:dyDescent="0.2">
      <c r="A404" s="1" t="s">
        <v>34</v>
      </c>
      <c r="B404" s="17">
        <v>4</v>
      </c>
      <c r="C404" s="98" t="s">
        <v>480</v>
      </c>
      <c r="D404" s="98" t="s">
        <v>534</v>
      </c>
      <c r="E404" s="5">
        <v>26</v>
      </c>
      <c r="F404" s="98">
        <v>8500000</v>
      </c>
      <c r="G404" s="20">
        <v>8501000</v>
      </c>
      <c r="H404" s="98">
        <v>728000</v>
      </c>
      <c r="I404" s="98">
        <v>728000</v>
      </c>
      <c r="J404" s="4">
        <v>9229000</v>
      </c>
      <c r="K404" s="98">
        <v>321000</v>
      </c>
      <c r="L404" s="98">
        <v>60187.5</v>
      </c>
      <c r="M404" s="98">
        <v>40125</v>
      </c>
      <c r="N404" s="4">
        <v>8807687.5</v>
      </c>
      <c r="O404" s="4"/>
      <c r="P404" s="1" t="str">
        <f t="shared" si="31"/>
        <v/>
      </c>
    </row>
    <row r="405" spans="1:16" ht="15.75" customHeight="1" x14ac:dyDescent="0.2">
      <c r="A405" s="1" t="s">
        <v>35</v>
      </c>
      <c r="B405" s="17">
        <v>5</v>
      </c>
      <c r="C405" s="98" t="s">
        <v>484</v>
      </c>
      <c r="D405" s="98" t="s">
        <v>538</v>
      </c>
      <c r="E405" s="5">
        <v>26</v>
      </c>
      <c r="F405" s="98">
        <v>8500000</v>
      </c>
      <c r="G405" s="20">
        <v>8501000</v>
      </c>
      <c r="H405" s="98">
        <v>728000</v>
      </c>
      <c r="I405" s="98">
        <v>728000</v>
      </c>
      <c r="J405" s="4">
        <v>9229000</v>
      </c>
      <c r="K405" s="98">
        <v>0</v>
      </c>
      <c r="L405" s="98">
        <v>0</v>
      </c>
      <c r="M405" s="98">
        <v>0</v>
      </c>
      <c r="N405" s="4">
        <v>9229000</v>
      </c>
      <c r="O405" s="4"/>
      <c r="P405" s="1" t="str">
        <f t="shared" si="31"/>
        <v/>
      </c>
    </row>
    <row r="406" spans="1:16" ht="15.75" customHeight="1" x14ac:dyDescent="0.2">
      <c r="A406" s="1" t="s">
        <v>36</v>
      </c>
      <c r="B406" s="17">
        <v>6</v>
      </c>
      <c r="C406" s="98" t="s">
        <v>481</v>
      </c>
      <c r="D406" s="98" t="s">
        <v>535</v>
      </c>
      <c r="E406" s="5">
        <v>26</v>
      </c>
      <c r="F406" s="98">
        <v>9000000</v>
      </c>
      <c r="G406" s="20">
        <v>9001000</v>
      </c>
      <c r="H406" s="98">
        <v>728000</v>
      </c>
      <c r="I406" s="98">
        <v>728000</v>
      </c>
      <c r="J406" s="4">
        <v>9729000</v>
      </c>
      <c r="K406" s="98">
        <v>321000</v>
      </c>
      <c r="L406" s="98">
        <v>60187.5</v>
      </c>
      <c r="M406" s="98">
        <v>40125</v>
      </c>
      <c r="N406" s="4">
        <v>9307687.5</v>
      </c>
      <c r="O406" s="4"/>
      <c r="P406" s="1" t="str">
        <f t="shared" si="31"/>
        <v/>
      </c>
    </row>
    <row r="407" spans="1:16" ht="15.75" customHeight="1" x14ac:dyDescent="0.2">
      <c r="A407" s="1" t="s">
        <v>37</v>
      </c>
      <c r="B407" s="17">
        <v>7</v>
      </c>
      <c r="C407" s="98" t="s">
        <v>483</v>
      </c>
      <c r="D407" s="98" t="s">
        <v>536</v>
      </c>
      <c r="E407" s="5">
        <v>26</v>
      </c>
      <c r="F407" s="98">
        <v>8500000</v>
      </c>
      <c r="G407" s="20">
        <v>8501000</v>
      </c>
      <c r="H407" s="98">
        <v>728000</v>
      </c>
      <c r="I407" s="98">
        <v>728000</v>
      </c>
      <c r="J407" s="4">
        <v>9229000</v>
      </c>
      <c r="K407" s="98">
        <v>321000</v>
      </c>
      <c r="L407" s="98">
        <v>60187.5</v>
      </c>
      <c r="M407" s="98">
        <v>40125</v>
      </c>
      <c r="N407" s="4">
        <v>8807687.5</v>
      </c>
      <c r="O407" s="4"/>
      <c r="P407" s="1" t="str">
        <f t="shared" si="31"/>
        <v/>
      </c>
    </row>
    <row r="408" spans="1:16" ht="15.75" customHeight="1" x14ac:dyDescent="0.2">
      <c r="A408" s="1" t="s">
        <v>38</v>
      </c>
      <c r="B408" s="17">
        <v>8</v>
      </c>
      <c r="C408" s="98" t="s">
        <v>501</v>
      </c>
      <c r="D408" s="98" t="s">
        <v>553</v>
      </c>
      <c r="E408" s="5">
        <v>26</v>
      </c>
      <c r="F408" s="98">
        <v>9000000</v>
      </c>
      <c r="G408" s="20">
        <v>9001000</v>
      </c>
      <c r="H408" s="98">
        <v>728000</v>
      </c>
      <c r="I408" s="98">
        <v>728000</v>
      </c>
      <c r="J408" s="4">
        <v>9729000</v>
      </c>
      <c r="K408" s="98">
        <v>321000</v>
      </c>
      <c r="L408" s="98">
        <v>60187.5</v>
      </c>
      <c r="M408" s="98">
        <v>40125</v>
      </c>
      <c r="N408" s="4">
        <v>9307687.5</v>
      </c>
      <c r="O408" s="4"/>
      <c r="P408" s="1" t="str">
        <f t="shared" si="31"/>
        <v/>
      </c>
    </row>
    <row r="409" spans="1:16" ht="15.75" customHeight="1" x14ac:dyDescent="0.2">
      <c r="A409" s="1" t="s">
        <v>39</v>
      </c>
      <c r="B409" s="17">
        <v>9</v>
      </c>
      <c r="C409" s="98" t="s">
        <v>504</v>
      </c>
      <c r="D409" s="98" t="s">
        <v>552</v>
      </c>
      <c r="E409" s="5">
        <v>23</v>
      </c>
      <c r="F409" s="98">
        <v>8500000</v>
      </c>
      <c r="G409" s="20">
        <v>7520000</v>
      </c>
      <c r="H409" s="98">
        <v>728000</v>
      </c>
      <c r="I409" s="98">
        <v>644000</v>
      </c>
      <c r="J409" s="4">
        <v>8164000</v>
      </c>
      <c r="K409" s="98">
        <v>0</v>
      </c>
      <c r="L409" s="98">
        <v>0</v>
      </c>
      <c r="M409" s="98">
        <v>0</v>
      </c>
      <c r="N409" s="4">
        <v>8164000</v>
      </c>
      <c r="O409" s="4"/>
      <c r="P409" s="1" t="str">
        <f t="shared" si="31"/>
        <v/>
      </c>
    </row>
    <row r="410" spans="1:16" ht="15.75" customHeight="1" x14ac:dyDescent="0.2">
      <c r="A410" s="1" t="s">
        <v>40</v>
      </c>
      <c r="B410" s="17">
        <v>10</v>
      </c>
      <c r="C410" s="98" t="s">
        <v>505</v>
      </c>
      <c r="D410" s="98" t="s">
        <v>552</v>
      </c>
      <c r="E410" s="5">
        <v>26</v>
      </c>
      <c r="F410" s="98">
        <v>8500000</v>
      </c>
      <c r="G410" s="20">
        <v>8501000</v>
      </c>
      <c r="H410" s="98">
        <v>728000</v>
      </c>
      <c r="I410" s="98">
        <v>728000</v>
      </c>
      <c r="J410" s="4">
        <v>9229000</v>
      </c>
      <c r="K410" s="98">
        <v>0</v>
      </c>
      <c r="L410" s="98">
        <v>0</v>
      </c>
      <c r="M410" s="98">
        <v>0</v>
      </c>
      <c r="N410" s="4">
        <v>9229000</v>
      </c>
      <c r="O410" s="4"/>
      <c r="P410" s="1" t="str">
        <f t="shared" si="31"/>
        <v/>
      </c>
    </row>
    <row r="411" spans="1:16" ht="15.75" customHeight="1" x14ac:dyDescent="0.2">
      <c r="A411" s="1" t="s">
        <v>41</v>
      </c>
      <c r="B411" s="17">
        <v>11</v>
      </c>
      <c r="C411" s="98" t="s">
        <v>510</v>
      </c>
      <c r="D411" s="98" t="s">
        <v>537</v>
      </c>
      <c r="E411" s="5">
        <v>23</v>
      </c>
      <c r="F411" s="98">
        <v>8500000</v>
      </c>
      <c r="G411" s="20">
        <v>7520000</v>
      </c>
      <c r="H411" s="98">
        <v>728000</v>
      </c>
      <c r="I411" s="98">
        <v>644000</v>
      </c>
      <c r="J411" s="4">
        <v>8164000</v>
      </c>
      <c r="K411" s="98">
        <v>0</v>
      </c>
      <c r="L411" s="98">
        <v>0</v>
      </c>
      <c r="M411" s="98">
        <v>0</v>
      </c>
      <c r="N411" s="4">
        <v>8164000</v>
      </c>
      <c r="O411" s="4"/>
      <c r="P411" s="1" t="str">
        <f t="shared" si="31"/>
        <v/>
      </c>
    </row>
    <row r="412" spans="1:16" ht="15.75" customHeight="1" x14ac:dyDescent="0.2">
      <c r="A412" s="1" t="s">
        <v>42</v>
      </c>
      <c r="B412" s="17">
        <v>12</v>
      </c>
      <c r="C412" s="98" t="s">
        <v>487</v>
      </c>
      <c r="D412" s="98" t="s">
        <v>541</v>
      </c>
      <c r="E412" s="5">
        <v>26</v>
      </c>
      <c r="F412" s="98">
        <v>9000000</v>
      </c>
      <c r="G412" s="20">
        <v>9001000</v>
      </c>
      <c r="H412" s="98">
        <v>728000</v>
      </c>
      <c r="I412" s="98">
        <v>728000</v>
      </c>
      <c r="J412" s="4">
        <v>9729000</v>
      </c>
      <c r="K412" s="98">
        <v>321000</v>
      </c>
      <c r="L412" s="98">
        <v>60187.5</v>
      </c>
      <c r="M412" s="98">
        <v>40125</v>
      </c>
      <c r="N412" s="4">
        <v>9307687.5</v>
      </c>
      <c r="O412" s="4"/>
      <c r="P412" s="1" t="str">
        <f t="shared" si="31"/>
        <v/>
      </c>
    </row>
    <row r="413" spans="1:16" ht="15.75" customHeight="1" x14ac:dyDescent="0.2">
      <c r="A413" s="1" t="s">
        <v>43</v>
      </c>
      <c r="B413" s="17">
        <v>13</v>
      </c>
      <c r="C413" s="98" t="s">
        <v>488</v>
      </c>
      <c r="D413" s="98" t="s">
        <v>541</v>
      </c>
      <c r="E413" s="5">
        <v>23</v>
      </c>
      <c r="F413" s="98">
        <v>9000000</v>
      </c>
      <c r="G413" s="20">
        <v>7962000</v>
      </c>
      <c r="H413" s="98">
        <v>728000</v>
      </c>
      <c r="I413" s="98">
        <v>644000</v>
      </c>
      <c r="J413" s="4">
        <v>8606000</v>
      </c>
      <c r="K413" s="98">
        <v>0</v>
      </c>
      <c r="L413" s="98">
        <v>0</v>
      </c>
      <c r="M413" s="98">
        <v>0</v>
      </c>
      <c r="N413" s="4">
        <v>8606000</v>
      </c>
      <c r="O413" s="4"/>
      <c r="P413" s="1" t="str">
        <f t="shared" si="31"/>
        <v/>
      </c>
    </row>
    <row r="414" spans="1:16" ht="15.75" customHeight="1" x14ac:dyDescent="0.2">
      <c r="A414" s="1" t="s">
        <v>44</v>
      </c>
      <c r="B414" s="17">
        <v>14</v>
      </c>
      <c r="C414" s="98" t="s">
        <v>584</v>
      </c>
      <c r="D414" s="98" t="s">
        <v>539</v>
      </c>
      <c r="E414" s="5">
        <v>23</v>
      </c>
      <c r="F414" s="98">
        <v>6500000</v>
      </c>
      <c r="G414" s="20">
        <v>5750000</v>
      </c>
      <c r="H414" s="98">
        <v>728000</v>
      </c>
      <c r="I414" s="98">
        <v>644000</v>
      </c>
      <c r="J414" s="4">
        <v>6394000</v>
      </c>
      <c r="K414" s="98">
        <v>0</v>
      </c>
      <c r="L414" s="98">
        <v>0</v>
      </c>
      <c r="M414" s="98">
        <v>0</v>
      </c>
      <c r="N414" s="4">
        <v>6394000</v>
      </c>
      <c r="O414" s="4"/>
      <c r="P414" s="1" t="str">
        <f t="shared" si="31"/>
        <v/>
      </c>
    </row>
    <row r="415" spans="1:16" ht="15.75" customHeight="1" x14ac:dyDescent="0.2">
      <c r="A415" s="1" t="s">
        <v>63</v>
      </c>
      <c r="B415" s="17">
        <v>15</v>
      </c>
      <c r="C415" s="98" t="s">
        <v>485</v>
      </c>
      <c r="D415" s="98" t="s">
        <v>554</v>
      </c>
      <c r="E415" s="5">
        <v>23</v>
      </c>
      <c r="F415" s="98">
        <v>6500000</v>
      </c>
      <c r="G415" s="20">
        <v>5750000</v>
      </c>
      <c r="H415" s="98">
        <v>728000</v>
      </c>
      <c r="I415" s="98">
        <v>644000</v>
      </c>
      <c r="J415" s="4">
        <v>6394000</v>
      </c>
      <c r="K415" s="98">
        <v>0</v>
      </c>
      <c r="L415" s="98">
        <v>0</v>
      </c>
      <c r="M415" s="98">
        <v>0</v>
      </c>
      <c r="N415" s="4">
        <v>6394000</v>
      </c>
      <c r="O415" s="4"/>
      <c r="P415" s="1" t="str">
        <f t="shared" si="31"/>
        <v/>
      </c>
    </row>
    <row r="416" spans="1:16" ht="15.75" customHeight="1" x14ac:dyDescent="0.2">
      <c r="A416" s="1" t="s">
        <v>65</v>
      </c>
      <c r="B416" s="17">
        <v>16</v>
      </c>
      <c r="C416" s="98" t="s">
        <v>529</v>
      </c>
      <c r="D416" s="98" t="s">
        <v>540</v>
      </c>
      <c r="E416" s="5">
        <v>23</v>
      </c>
      <c r="F416" s="98">
        <v>6500000</v>
      </c>
      <c r="G416" s="20">
        <v>5750000</v>
      </c>
      <c r="H416" s="98">
        <v>728000</v>
      </c>
      <c r="I416" s="98">
        <v>644000</v>
      </c>
      <c r="J416" s="4">
        <v>6394000</v>
      </c>
      <c r="K416" s="98">
        <v>0</v>
      </c>
      <c r="L416" s="98">
        <v>0</v>
      </c>
      <c r="M416" s="98">
        <v>0</v>
      </c>
      <c r="N416" s="4">
        <v>6394000</v>
      </c>
      <c r="O416" s="4"/>
      <c r="P416" s="1" t="str">
        <f t="shared" si="31"/>
        <v/>
      </c>
    </row>
    <row r="417" spans="1:18" ht="15.75" customHeight="1" x14ac:dyDescent="0.2">
      <c r="B417" s="95"/>
      <c r="C417" s="97" t="s">
        <v>439</v>
      </c>
      <c r="D417" s="98"/>
      <c r="E417" s="21">
        <f>SUM(E418:E437)</f>
        <v>493</v>
      </c>
      <c r="F417" s="21">
        <f t="shared" ref="F417:N417" si="32">SUM(F418:F437)</f>
        <v>173500000</v>
      </c>
      <c r="G417" s="21">
        <f t="shared" si="32"/>
        <v>164457000</v>
      </c>
      <c r="H417" s="21">
        <f t="shared" si="32"/>
        <v>14560000</v>
      </c>
      <c r="I417" s="21">
        <f t="shared" si="32"/>
        <v>13804000</v>
      </c>
      <c r="J417" s="21">
        <f t="shared" si="32"/>
        <v>178261000</v>
      </c>
      <c r="K417" s="21">
        <f t="shared" si="32"/>
        <v>1605000</v>
      </c>
      <c r="L417" s="21">
        <f t="shared" si="32"/>
        <v>300937.5</v>
      </c>
      <c r="M417" s="21">
        <f t="shared" si="32"/>
        <v>200625</v>
      </c>
      <c r="N417" s="21">
        <f t="shared" si="32"/>
        <v>176154437.5</v>
      </c>
      <c r="O417" s="4"/>
      <c r="P417" s="1" t="str">
        <f t="shared" si="31"/>
        <v/>
      </c>
      <c r="R417" s="1">
        <v>7</v>
      </c>
    </row>
    <row r="418" spans="1:18" ht="15.75" customHeight="1" x14ac:dyDescent="0.2">
      <c r="A418" s="1" t="s">
        <v>45</v>
      </c>
      <c r="B418" s="17">
        <v>1</v>
      </c>
      <c r="C418" s="98" t="s">
        <v>496</v>
      </c>
      <c r="D418" s="98" t="s">
        <v>542</v>
      </c>
      <c r="E418" s="5">
        <v>26</v>
      </c>
      <c r="F418" s="98">
        <v>9000000</v>
      </c>
      <c r="G418" s="20">
        <v>9001000</v>
      </c>
      <c r="H418" s="98">
        <v>728000</v>
      </c>
      <c r="I418" s="98">
        <v>728000</v>
      </c>
      <c r="J418" s="4">
        <v>9729000</v>
      </c>
      <c r="K418" s="98">
        <v>321000</v>
      </c>
      <c r="L418" s="98">
        <v>60187.5</v>
      </c>
      <c r="M418" s="98">
        <v>40125</v>
      </c>
      <c r="N418" s="4">
        <v>9307687.5</v>
      </c>
      <c r="O418" s="4"/>
      <c r="P418" s="1" t="str">
        <f t="shared" si="31"/>
        <v/>
      </c>
    </row>
    <row r="419" spans="1:18" ht="15.75" customHeight="1" x14ac:dyDescent="0.2">
      <c r="A419" s="1" t="s">
        <v>46</v>
      </c>
      <c r="B419" s="17">
        <v>2</v>
      </c>
      <c r="C419" s="98" t="s">
        <v>497</v>
      </c>
      <c r="D419" s="98" t="s">
        <v>543</v>
      </c>
      <c r="E419" s="5">
        <v>26</v>
      </c>
      <c r="F419" s="98">
        <v>8500000</v>
      </c>
      <c r="G419" s="20">
        <v>8501000</v>
      </c>
      <c r="H419" s="98">
        <v>728000</v>
      </c>
      <c r="I419" s="98">
        <v>728000</v>
      </c>
      <c r="J419" s="4">
        <v>9229000</v>
      </c>
      <c r="K419" s="98">
        <v>321000</v>
      </c>
      <c r="L419" s="98">
        <v>60187.5</v>
      </c>
      <c r="M419" s="98">
        <v>40125</v>
      </c>
      <c r="N419" s="4">
        <v>8807687.5</v>
      </c>
      <c r="O419" s="4"/>
      <c r="P419" s="1" t="str">
        <f t="shared" si="31"/>
        <v/>
      </c>
    </row>
    <row r="420" spans="1:18" ht="15.75" customHeight="1" x14ac:dyDescent="0.2">
      <c r="A420" s="1" t="s">
        <v>47</v>
      </c>
      <c r="B420" s="17">
        <v>3</v>
      </c>
      <c r="C420" s="98" t="s">
        <v>498</v>
      </c>
      <c r="D420" s="98" t="s">
        <v>543</v>
      </c>
      <c r="E420" s="5">
        <v>26</v>
      </c>
      <c r="F420" s="98">
        <v>8500000</v>
      </c>
      <c r="G420" s="20">
        <v>8501000</v>
      </c>
      <c r="H420" s="98">
        <v>728000</v>
      </c>
      <c r="I420" s="98">
        <v>728000</v>
      </c>
      <c r="J420" s="4">
        <v>9229000</v>
      </c>
      <c r="K420" s="98">
        <v>321000</v>
      </c>
      <c r="L420" s="98">
        <v>60187.5</v>
      </c>
      <c r="M420" s="98">
        <v>40125</v>
      </c>
      <c r="N420" s="4">
        <v>8807687.5</v>
      </c>
      <c r="O420" s="4"/>
      <c r="P420" s="1" t="str">
        <f t="shared" si="31"/>
        <v/>
      </c>
    </row>
    <row r="421" spans="1:18" ht="15.75" customHeight="1" x14ac:dyDescent="0.2">
      <c r="A421" s="1" t="s">
        <v>48</v>
      </c>
      <c r="B421" s="17">
        <v>4</v>
      </c>
      <c r="C421" s="98" t="s">
        <v>499</v>
      </c>
      <c r="D421" s="98" t="s">
        <v>544</v>
      </c>
      <c r="E421" s="5">
        <v>26</v>
      </c>
      <c r="F421" s="98">
        <v>8500000</v>
      </c>
      <c r="G421" s="20">
        <v>8501000</v>
      </c>
      <c r="H421" s="98">
        <v>728000</v>
      </c>
      <c r="I421" s="98">
        <v>728000</v>
      </c>
      <c r="J421" s="4">
        <v>9229000</v>
      </c>
      <c r="K421" s="98">
        <v>321000</v>
      </c>
      <c r="L421" s="98">
        <v>60187.5</v>
      </c>
      <c r="M421" s="98">
        <v>40125</v>
      </c>
      <c r="N421" s="4">
        <v>8807687.5</v>
      </c>
      <c r="O421" s="4"/>
      <c r="P421" s="1" t="str">
        <f t="shared" si="31"/>
        <v/>
      </c>
    </row>
    <row r="422" spans="1:18" ht="15.75" customHeight="1" x14ac:dyDescent="0.2">
      <c r="A422" s="1" t="s">
        <v>49</v>
      </c>
      <c r="B422" s="17">
        <v>5</v>
      </c>
      <c r="C422" s="98" t="s">
        <v>495</v>
      </c>
      <c r="D422" s="98" t="s">
        <v>541</v>
      </c>
      <c r="E422" s="5">
        <v>23</v>
      </c>
      <c r="F422" s="98">
        <v>9000000</v>
      </c>
      <c r="G422" s="20">
        <v>7962000</v>
      </c>
      <c r="H422" s="98">
        <v>728000</v>
      </c>
      <c r="I422" s="98">
        <v>644000</v>
      </c>
      <c r="J422" s="4">
        <v>8606000</v>
      </c>
      <c r="K422" s="98">
        <v>0</v>
      </c>
      <c r="L422" s="98">
        <v>0</v>
      </c>
      <c r="M422" s="98">
        <v>0</v>
      </c>
      <c r="N422" s="4">
        <v>8606000</v>
      </c>
      <c r="O422" s="4"/>
      <c r="P422" s="1" t="str">
        <f t="shared" si="31"/>
        <v/>
      </c>
    </row>
    <row r="423" spans="1:18" ht="15.75" customHeight="1" x14ac:dyDescent="0.2">
      <c r="A423" s="1" t="s">
        <v>50</v>
      </c>
      <c r="B423" s="17">
        <v>6</v>
      </c>
      <c r="C423" s="98" t="s">
        <v>547</v>
      </c>
      <c r="D423" s="98" t="s">
        <v>541</v>
      </c>
      <c r="E423" s="5">
        <v>23</v>
      </c>
      <c r="F423" s="98">
        <v>9000000</v>
      </c>
      <c r="G423" s="20">
        <v>7962000</v>
      </c>
      <c r="H423" s="98">
        <v>728000</v>
      </c>
      <c r="I423" s="98">
        <v>644000</v>
      </c>
      <c r="J423" s="4">
        <v>8606000</v>
      </c>
      <c r="K423" s="98">
        <v>0</v>
      </c>
      <c r="L423" s="98">
        <v>0</v>
      </c>
      <c r="M423" s="98">
        <v>0</v>
      </c>
      <c r="N423" s="4">
        <v>8606000</v>
      </c>
      <c r="O423" s="4"/>
      <c r="P423" s="1" t="str">
        <f t="shared" si="31"/>
        <v/>
      </c>
    </row>
    <row r="424" spans="1:18" ht="15.75" customHeight="1" x14ac:dyDescent="0.2">
      <c r="A424" s="1" t="s">
        <v>51</v>
      </c>
      <c r="B424" s="17">
        <v>7</v>
      </c>
      <c r="C424" s="98" t="s">
        <v>511</v>
      </c>
      <c r="D424" s="98" t="s">
        <v>541</v>
      </c>
      <c r="E424" s="5">
        <v>23</v>
      </c>
      <c r="F424" s="98">
        <v>9000000</v>
      </c>
      <c r="G424" s="20">
        <v>7962000</v>
      </c>
      <c r="H424" s="98">
        <v>728000</v>
      </c>
      <c r="I424" s="98">
        <v>644000</v>
      </c>
      <c r="J424" s="4">
        <v>8606000</v>
      </c>
      <c r="K424" s="98">
        <v>0</v>
      </c>
      <c r="L424" s="98">
        <v>0</v>
      </c>
      <c r="M424" s="98">
        <v>0</v>
      </c>
      <c r="N424" s="4">
        <v>8606000</v>
      </c>
      <c r="O424" s="4"/>
      <c r="P424" s="1" t="str">
        <f t="shared" si="31"/>
        <v/>
      </c>
    </row>
    <row r="425" spans="1:18" ht="15.75" customHeight="1" x14ac:dyDescent="0.2">
      <c r="A425" s="1" t="s">
        <v>52</v>
      </c>
      <c r="B425" s="17">
        <v>8</v>
      </c>
      <c r="C425" s="98" t="s">
        <v>512</v>
      </c>
      <c r="D425" s="98" t="s">
        <v>541</v>
      </c>
      <c r="E425" s="5">
        <v>25</v>
      </c>
      <c r="F425" s="98">
        <v>9000000</v>
      </c>
      <c r="G425" s="20">
        <v>8654000</v>
      </c>
      <c r="H425" s="98">
        <v>728000</v>
      </c>
      <c r="I425" s="98">
        <v>700000</v>
      </c>
      <c r="J425" s="4">
        <v>9354000</v>
      </c>
      <c r="K425" s="98">
        <v>0</v>
      </c>
      <c r="L425" s="98">
        <v>0</v>
      </c>
      <c r="M425" s="98">
        <v>0</v>
      </c>
      <c r="N425" s="4">
        <v>9354000</v>
      </c>
      <c r="O425" s="4"/>
      <c r="P425" s="1" t="str">
        <f t="shared" si="31"/>
        <v/>
      </c>
    </row>
    <row r="426" spans="1:18" ht="15.75" customHeight="1" x14ac:dyDescent="0.2">
      <c r="A426" s="1" t="s">
        <v>53</v>
      </c>
      <c r="B426" s="17">
        <v>9</v>
      </c>
      <c r="C426" s="98" t="s">
        <v>513</v>
      </c>
      <c r="D426" s="98" t="s">
        <v>541</v>
      </c>
      <c r="E426" s="5">
        <v>25</v>
      </c>
      <c r="F426" s="98">
        <v>9000000</v>
      </c>
      <c r="G426" s="20">
        <v>8654000</v>
      </c>
      <c r="H426" s="98">
        <v>728000</v>
      </c>
      <c r="I426" s="98">
        <v>700000</v>
      </c>
      <c r="J426" s="4">
        <v>9354000</v>
      </c>
      <c r="K426" s="98">
        <v>0</v>
      </c>
      <c r="L426" s="98">
        <v>0</v>
      </c>
      <c r="M426" s="98">
        <v>0</v>
      </c>
      <c r="N426" s="4">
        <v>9354000</v>
      </c>
      <c r="O426" s="4"/>
      <c r="P426" s="1" t="str">
        <f t="shared" ref="P426:P437" si="33">IF(C426="",1,"")</f>
        <v/>
      </c>
    </row>
    <row r="427" spans="1:18" ht="15.75" customHeight="1" x14ac:dyDescent="0.2">
      <c r="A427" s="1" t="s">
        <v>54</v>
      </c>
      <c r="B427" s="17">
        <v>10</v>
      </c>
      <c r="C427" s="98" t="s">
        <v>514</v>
      </c>
      <c r="D427" s="98" t="s">
        <v>541</v>
      </c>
      <c r="E427" s="5">
        <v>25</v>
      </c>
      <c r="F427" s="98">
        <v>9000000</v>
      </c>
      <c r="G427" s="20">
        <v>8654000</v>
      </c>
      <c r="H427" s="98">
        <v>728000</v>
      </c>
      <c r="I427" s="98">
        <v>700000</v>
      </c>
      <c r="J427" s="4">
        <v>9354000</v>
      </c>
      <c r="K427" s="98">
        <v>0</v>
      </c>
      <c r="L427" s="98">
        <v>0</v>
      </c>
      <c r="M427" s="98">
        <v>0</v>
      </c>
      <c r="N427" s="4">
        <v>9354000</v>
      </c>
      <c r="O427" s="4"/>
      <c r="P427" s="1" t="str">
        <f t="shared" si="33"/>
        <v/>
      </c>
    </row>
    <row r="428" spans="1:18" ht="15.75" customHeight="1" x14ac:dyDescent="0.2">
      <c r="A428" s="1" t="s">
        <v>55</v>
      </c>
      <c r="B428" s="17">
        <v>11</v>
      </c>
      <c r="C428" s="98" t="s">
        <v>507</v>
      </c>
      <c r="D428" s="98" t="s">
        <v>545</v>
      </c>
      <c r="E428" s="5">
        <v>23</v>
      </c>
      <c r="F428" s="98">
        <v>8500000</v>
      </c>
      <c r="G428" s="20">
        <v>7520000</v>
      </c>
      <c r="H428" s="98">
        <v>728000</v>
      </c>
      <c r="I428" s="98">
        <v>644000</v>
      </c>
      <c r="J428" s="4">
        <v>8164000</v>
      </c>
      <c r="K428" s="98">
        <v>0</v>
      </c>
      <c r="L428" s="98">
        <v>0</v>
      </c>
      <c r="M428" s="98">
        <v>0</v>
      </c>
      <c r="N428" s="4">
        <v>8164000</v>
      </c>
      <c r="O428" s="4"/>
      <c r="P428" s="1" t="str">
        <f t="shared" si="33"/>
        <v/>
      </c>
    </row>
    <row r="429" spans="1:18" ht="15.75" customHeight="1" x14ac:dyDescent="0.2">
      <c r="A429" s="1" t="s">
        <v>56</v>
      </c>
      <c r="B429" s="17">
        <v>12</v>
      </c>
      <c r="C429" s="98" t="s">
        <v>508</v>
      </c>
      <c r="D429" s="98" t="s">
        <v>546</v>
      </c>
      <c r="E429" s="5">
        <v>26</v>
      </c>
      <c r="F429" s="98">
        <v>8500000</v>
      </c>
      <c r="G429" s="20">
        <v>8501000</v>
      </c>
      <c r="H429" s="98">
        <v>728000</v>
      </c>
      <c r="I429" s="98">
        <v>728000</v>
      </c>
      <c r="J429" s="4">
        <v>9229000</v>
      </c>
      <c r="K429" s="98">
        <v>321000</v>
      </c>
      <c r="L429" s="98">
        <v>60187.5</v>
      </c>
      <c r="M429" s="98">
        <v>40125</v>
      </c>
      <c r="N429" s="4">
        <v>8807687.5</v>
      </c>
      <c r="O429" s="4"/>
      <c r="P429" s="1" t="str">
        <f t="shared" si="33"/>
        <v/>
      </c>
    </row>
    <row r="430" spans="1:18" ht="15.75" customHeight="1" x14ac:dyDescent="0.2">
      <c r="A430" s="1" t="s">
        <v>57</v>
      </c>
      <c r="B430" s="17">
        <v>13</v>
      </c>
      <c r="C430" s="98" t="s">
        <v>519</v>
      </c>
      <c r="D430" s="98" t="s">
        <v>440</v>
      </c>
      <c r="E430" s="5">
        <v>23</v>
      </c>
      <c r="F430" s="98">
        <v>8500000</v>
      </c>
      <c r="G430" s="20">
        <v>7520000</v>
      </c>
      <c r="H430" s="98">
        <v>728000</v>
      </c>
      <c r="I430" s="98">
        <v>644000</v>
      </c>
      <c r="J430" s="4">
        <v>8164000</v>
      </c>
      <c r="K430" s="98">
        <v>0</v>
      </c>
      <c r="L430" s="98">
        <v>0</v>
      </c>
      <c r="M430" s="98">
        <v>0</v>
      </c>
      <c r="N430" s="4">
        <v>8164000</v>
      </c>
      <c r="O430" s="4"/>
      <c r="P430" s="1" t="str">
        <f t="shared" si="33"/>
        <v/>
      </c>
    </row>
    <row r="431" spans="1:18" ht="15.75" customHeight="1" x14ac:dyDescent="0.2">
      <c r="A431" s="1" t="s">
        <v>58</v>
      </c>
      <c r="B431" s="17">
        <v>14</v>
      </c>
      <c r="C431" s="98" t="s">
        <v>520</v>
      </c>
      <c r="D431" s="98" t="s">
        <v>440</v>
      </c>
      <c r="E431" s="5">
        <v>23</v>
      </c>
      <c r="F431" s="98">
        <v>8500000</v>
      </c>
      <c r="G431" s="20">
        <v>7520000</v>
      </c>
      <c r="H431" s="98">
        <v>728000</v>
      </c>
      <c r="I431" s="98">
        <v>644000</v>
      </c>
      <c r="J431" s="4">
        <v>8164000</v>
      </c>
      <c r="K431" s="98">
        <v>0</v>
      </c>
      <c r="L431" s="98">
        <v>0</v>
      </c>
      <c r="M431" s="98">
        <v>0</v>
      </c>
      <c r="N431" s="4">
        <v>8164000</v>
      </c>
      <c r="O431" s="4"/>
      <c r="P431" s="1" t="str">
        <f t="shared" si="33"/>
        <v/>
      </c>
    </row>
    <row r="432" spans="1:18" ht="15.75" customHeight="1" x14ac:dyDescent="0.2">
      <c r="A432" s="1" t="s">
        <v>59</v>
      </c>
      <c r="B432" s="17">
        <v>15</v>
      </c>
      <c r="C432" s="98" t="s">
        <v>521</v>
      </c>
      <c r="D432" s="98" t="s">
        <v>440</v>
      </c>
      <c r="E432" s="5">
        <v>23</v>
      </c>
      <c r="F432" s="98">
        <v>8500000</v>
      </c>
      <c r="G432" s="20">
        <v>7520000</v>
      </c>
      <c r="H432" s="98">
        <v>728000</v>
      </c>
      <c r="I432" s="98">
        <v>644000</v>
      </c>
      <c r="J432" s="4">
        <v>8164000</v>
      </c>
      <c r="K432" s="98">
        <v>0</v>
      </c>
      <c r="L432" s="98">
        <v>0</v>
      </c>
      <c r="M432" s="98">
        <v>0</v>
      </c>
      <c r="N432" s="4">
        <v>8164000</v>
      </c>
      <c r="O432" s="4"/>
      <c r="P432" s="1" t="str">
        <f t="shared" si="33"/>
        <v/>
      </c>
    </row>
    <row r="433" spans="1:18" ht="15.75" customHeight="1" x14ac:dyDescent="0.2">
      <c r="A433" s="1" t="s">
        <v>60</v>
      </c>
      <c r="B433" s="17">
        <v>16</v>
      </c>
      <c r="C433" s="98" t="s">
        <v>522</v>
      </c>
      <c r="D433" s="98" t="s">
        <v>440</v>
      </c>
      <c r="E433" s="5">
        <v>23</v>
      </c>
      <c r="F433" s="98">
        <v>8500000</v>
      </c>
      <c r="G433" s="20">
        <v>7520000</v>
      </c>
      <c r="H433" s="98">
        <v>728000</v>
      </c>
      <c r="I433" s="98">
        <v>644000</v>
      </c>
      <c r="J433" s="4">
        <v>8164000</v>
      </c>
      <c r="K433" s="98">
        <v>0</v>
      </c>
      <c r="L433" s="98">
        <v>0</v>
      </c>
      <c r="M433" s="98">
        <v>0</v>
      </c>
      <c r="N433" s="4">
        <v>8164000</v>
      </c>
      <c r="O433" s="4"/>
      <c r="P433" s="1" t="str">
        <f t="shared" si="33"/>
        <v/>
      </c>
    </row>
    <row r="434" spans="1:18" ht="15.75" customHeight="1" x14ac:dyDescent="0.2">
      <c r="A434" s="1" t="s">
        <v>67</v>
      </c>
      <c r="B434" s="17">
        <v>17</v>
      </c>
      <c r="C434" s="98" t="s">
        <v>523</v>
      </c>
      <c r="D434" s="98" t="s">
        <v>440</v>
      </c>
      <c r="E434" s="5">
        <v>26</v>
      </c>
      <c r="F434" s="98">
        <v>8500000</v>
      </c>
      <c r="G434" s="20">
        <v>8501000</v>
      </c>
      <c r="H434" s="98">
        <v>728000</v>
      </c>
      <c r="I434" s="98">
        <v>728000</v>
      </c>
      <c r="J434" s="4">
        <v>9229000</v>
      </c>
      <c r="K434" s="98">
        <v>0</v>
      </c>
      <c r="L434" s="98">
        <v>0</v>
      </c>
      <c r="M434" s="98">
        <v>0</v>
      </c>
      <c r="N434" s="4">
        <v>9229000</v>
      </c>
      <c r="O434" s="4"/>
      <c r="P434" s="1" t="str">
        <f t="shared" si="33"/>
        <v/>
      </c>
    </row>
    <row r="435" spans="1:18" ht="15.75" customHeight="1" x14ac:dyDescent="0.2">
      <c r="A435" s="1" t="s">
        <v>68</v>
      </c>
      <c r="B435" s="17">
        <v>18</v>
      </c>
      <c r="C435" s="98" t="s">
        <v>524</v>
      </c>
      <c r="D435" s="98" t="s">
        <v>440</v>
      </c>
      <c r="E435" s="5">
        <v>26</v>
      </c>
      <c r="F435" s="98">
        <v>8500000</v>
      </c>
      <c r="G435" s="20">
        <v>8501000</v>
      </c>
      <c r="H435" s="98">
        <v>728000</v>
      </c>
      <c r="I435" s="98">
        <v>728000</v>
      </c>
      <c r="J435" s="4">
        <v>9229000</v>
      </c>
      <c r="K435" s="98">
        <v>0</v>
      </c>
      <c r="L435" s="98">
        <v>0</v>
      </c>
      <c r="M435" s="98">
        <v>0</v>
      </c>
      <c r="N435" s="4">
        <v>9229000</v>
      </c>
      <c r="O435" s="4"/>
      <c r="P435" s="1" t="str">
        <f t="shared" si="33"/>
        <v/>
      </c>
    </row>
    <row r="436" spans="1:18" ht="15.75" customHeight="1" x14ac:dyDescent="0.2">
      <c r="A436" s="1" t="s">
        <v>69</v>
      </c>
      <c r="B436" s="17">
        <v>19</v>
      </c>
      <c r="C436" s="98" t="s">
        <v>525</v>
      </c>
      <c r="D436" s="98" t="s">
        <v>440</v>
      </c>
      <c r="E436" s="5">
        <v>26</v>
      </c>
      <c r="F436" s="98">
        <v>8500000</v>
      </c>
      <c r="G436" s="20">
        <v>8501000</v>
      </c>
      <c r="H436" s="98">
        <v>728000</v>
      </c>
      <c r="I436" s="98">
        <v>728000</v>
      </c>
      <c r="J436" s="4">
        <v>9229000</v>
      </c>
      <c r="K436" s="98">
        <v>0</v>
      </c>
      <c r="L436" s="98">
        <v>0</v>
      </c>
      <c r="M436" s="98">
        <v>0</v>
      </c>
      <c r="N436" s="4">
        <v>9229000</v>
      </c>
      <c r="O436" s="4"/>
      <c r="P436" s="1" t="str">
        <f t="shared" si="33"/>
        <v/>
      </c>
    </row>
    <row r="437" spans="1:18" ht="15.75" customHeight="1" x14ac:dyDescent="0.2">
      <c r="A437" s="1" t="s">
        <v>70</v>
      </c>
      <c r="B437" s="17">
        <v>20</v>
      </c>
      <c r="C437" s="98" t="s">
        <v>526</v>
      </c>
      <c r="D437" s="98" t="s">
        <v>440</v>
      </c>
      <c r="E437" s="5">
        <v>26</v>
      </c>
      <c r="F437" s="98">
        <v>8500000</v>
      </c>
      <c r="G437" s="20">
        <v>8501000</v>
      </c>
      <c r="H437" s="98">
        <v>728000</v>
      </c>
      <c r="I437" s="98">
        <v>728000</v>
      </c>
      <c r="J437" s="4">
        <v>9229000</v>
      </c>
      <c r="K437" s="98">
        <v>0</v>
      </c>
      <c r="L437" s="98">
        <v>0</v>
      </c>
      <c r="M437" s="98">
        <v>0</v>
      </c>
      <c r="N437" s="4">
        <v>9229000</v>
      </c>
      <c r="O437" s="4"/>
      <c r="P437" s="1" t="str">
        <f t="shared" si="33"/>
        <v/>
      </c>
    </row>
    <row r="438" spans="1:18" ht="15.75" customHeight="1" x14ac:dyDescent="0.2">
      <c r="B438" s="99"/>
      <c r="C438" s="99" t="s">
        <v>4</v>
      </c>
      <c r="D438" s="100"/>
      <c r="E438" s="6">
        <f>E400+E417</f>
        <v>889</v>
      </c>
      <c r="F438" s="6">
        <f t="shared" ref="F438:N438" si="34">F400+F417</f>
        <v>307500000</v>
      </c>
      <c r="G438" s="6">
        <f t="shared" si="34"/>
        <v>292447000</v>
      </c>
      <c r="H438" s="6">
        <f t="shared" si="34"/>
        <v>26208000</v>
      </c>
      <c r="I438" s="6">
        <f t="shared" si="34"/>
        <v>24892000</v>
      </c>
      <c r="J438" s="6">
        <f t="shared" si="34"/>
        <v>317339000</v>
      </c>
      <c r="K438" s="6">
        <f t="shared" si="34"/>
        <v>4331000</v>
      </c>
      <c r="L438" s="6">
        <f t="shared" si="34"/>
        <v>812062.5</v>
      </c>
      <c r="M438" s="6">
        <f t="shared" si="34"/>
        <v>541375</v>
      </c>
      <c r="N438" s="6">
        <f t="shared" si="34"/>
        <v>311654562.5</v>
      </c>
      <c r="O438" s="6"/>
      <c r="R438" s="1">
        <v>7</v>
      </c>
    </row>
    <row r="439" spans="1:18" ht="15.75" customHeight="1" x14ac:dyDescent="0.2">
      <c r="C439" s="101"/>
      <c r="F439" s="102"/>
      <c r="G439" s="102"/>
    </row>
    <row r="440" spans="1:18" ht="15.75" customHeight="1" x14ac:dyDescent="0.2">
      <c r="F440" s="104"/>
      <c r="G440" s="104"/>
      <c r="J440" s="105" t="s">
        <v>576</v>
      </c>
      <c r="K440" s="105"/>
      <c r="L440" s="105"/>
      <c r="M440" s="105"/>
      <c r="N440" s="106"/>
      <c r="O440" s="106"/>
    </row>
    <row r="441" spans="1:18" ht="15.75" customHeight="1" x14ac:dyDescent="0.2">
      <c r="A441" s="2"/>
      <c r="B441" s="2"/>
      <c r="C441" s="2"/>
      <c r="D441" s="217" t="s">
        <v>5</v>
      </c>
      <c r="E441" s="217"/>
      <c r="F441" s="83"/>
      <c r="G441" s="83"/>
      <c r="H441" s="84"/>
      <c r="I441" s="218" t="s">
        <v>173</v>
      </c>
      <c r="J441" s="218"/>
      <c r="K441" s="218"/>
      <c r="L441" s="218"/>
      <c r="M441" s="2"/>
      <c r="N441" s="2"/>
      <c r="O441" s="107"/>
      <c r="P441" s="2"/>
    </row>
    <row r="442" spans="1:18" ht="15.75" customHeight="1" x14ac:dyDescent="0.2">
      <c r="A442" s="2"/>
      <c r="B442" s="2"/>
      <c r="C442" s="2"/>
      <c r="D442" s="107"/>
      <c r="E442" s="107"/>
      <c r="F442" s="83"/>
      <c r="G442" s="83"/>
      <c r="H442" s="84"/>
      <c r="I442" s="84"/>
      <c r="J442" s="2"/>
      <c r="K442" s="2"/>
      <c r="L442" s="2"/>
      <c r="M442" s="2"/>
      <c r="N442" s="107"/>
      <c r="O442" s="107"/>
      <c r="P442" s="2"/>
    </row>
    <row r="445" spans="1:18" ht="15.75" customHeight="1" x14ac:dyDescent="0.2">
      <c r="D445" s="221" t="s">
        <v>480</v>
      </c>
      <c r="E445" s="221"/>
      <c r="I445" s="222" t="s">
        <v>477</v>
      </c>
      <c r="J445" s="222"/>
      <c r="K445" s="222"/>
      <c r="L445" s="222"/>
    </row>
    <row r="456" spans="1:16" ht="15.75" customHeight="1" x14ac:dyDescent="0.2">
      <c r="B456" s="2" t="s">
        <v>548</v>
      </c>
      <c r="C456" s="2"/>
      <c r="D456" s="2"/>
      <c r="E456" s="2"/>
      <c r="F456" s="83"/>
      <c r="G456" s="83"/>
      <c r="H456" s="84"/>
      <c r="I456" s="84"/>
      <c r="J456" s="2"/>
      <c r="K456" s="2"/>
      <c r="L456" s="2"/>
      <c r="M456" s="2"/>
      <c r="N456" s="2"/>
      <c r="O456" s="2"/>
    </row>
    <row r="457" spans="1:16" ht="15.75" customHeight="1" x14ac:dyDescent="0.2">
      <c r="B457" s="85" t="s">
        <v>549</v>
      </c>
      <c r="C457" s="2"/>
      <c r="D457" s="2"/>
      <c r="E457" s="2"/>
      <c r="F457" s="83"/>
      <c r="G457" s="83"/>
      <c r="H457" s="84"/>
      <c r="I457" s="84"/>
      <c r="J457" s="2"/>
      <c r="K457" s="2"/>
      <c r="L457" s="2"/>
      <c r="M457" s="2"/>
      <c r="N457" s="2"/>
      <c r="O457" s="2"/>
    </row>
    <row r="458" spans="1:16" ht="15.75" customHeight="1" x14ac:dyDescent="0.2">
      <c r="B458" s="85"/>
      <c r="C458" s="2"/>
      <c r="D458" s="2"/>
      <c r="E458" s="2"/>
      <c r="F458" s="83"/>
      <c r="G458" s="83"/>
      <c r="H458" s="84"/>
      <c r="I458" s="84"/>
      <c r="J458" s="2"/>
      <c r="K458" s="2"/>
      <c r="L458" s="2"/>
      <c r="M458" s="2"/>
      <c r="N458" s="2"/>
      <c r="O458" s="2"/>
    </row>
    <row r="459" spans="1:16" ht="17.25" customHeight="1" x14ac:dyDescent="0.2">
      <c r="B459" s="223" t="s">
        <v>251</v>
      </c>
      <c r="C459" s="223"/>
      <c r="D459" s="223"/>
      <c r="E459" s="223"/>
      <c r="F459" s="223"/>
      <c r="G459" s="223"/>
      <c r="H459" s="223"/>
      <c r="I459" s="223"/>
      <c r="J459" s="223"/>
      <c r="K459" s="223"/>
      <c r="L459" s="223"/>
      <c r="M459" s="223"/>
      <c r="N459" s="223"/>
      <c r="O459" s="223"/>
    </row>
    <row r="460" spans="1:16" ht="20.25" customHeight="1" x14ac:dyDescent="0.2">
      <c r="B460" s="86"/>
      <c r="C460" s="86"/>
      <c r="D460" s="86"/>
      <c r="E460" s="86"/>
      <c r="F460" s="1"/>
      <c r="G460" s="87" t="s">
        <v>8</v>
      </c>
      <c r="H460" s="88">
        <v>8</v>
      </c>
      <c r="I460" s="88" t="s">
        <v>583</v>
      </c>
      <c r="J460" s="89">
        <v>2017</v>
      </c>
      <c r="N460" s="90"/>
      <c r="O460" s="90"/>
    </row>
    <row r="461" spans="1:16" s="91" customFormat="1" ht="15.75" customHeight="1" x14ac:dyDescent="0.2">
      <c r="A461" s="1"/>
      <c r="B461" s="207" t="s">
        <v>14</v>
      </c>
      <c r="C461" s="207" t="s">
        <v>0</v>
      </c>
      <c r="D461" s="207" t="s">
        <v>64</v>
      </c>
      <c r="E461" s="207" t="s">
        <v>72</v>
      </c>
      <c r="F461" s="219" t="s">
        <v>582</v>
      </c>
      <c r="G461" s="220"/>
      <c r="H461" s="210" t="s">
        <v>76</v>
      </c>
      <c r="I461" s="210"/>
      <c r="J461" s="211" t="s">
        <v>4</v>
      </c>
      <c r="K461" s="214" t="s">
        <v>73</v>
      </c>
      <c r="L461" s="214" t="s">
        <v>74</v>
      </c>
      <c r="M461" s="214" t="s">
        <v>75</v>
      </c>
      <c r="N461" s="210" t="s">
        <v>6</v>
      </c>
      <c r="O461" s="210" t="s">
        <v>7</v>
      </c>
    </row>
    <row r="462" spans="1:16" s="91" customFormat="1" ht="15.75" customHeight="1" x14ac:dyDescent="0.2">
      <c r="A462" s="1"/>
      <c r="B462" s="208"/>
      <c r="C462" s="208"/>
      <c r="D462" s="208"/>
      <c r="E462" s="208"/>
      <c r="F462" s="215" t="s">
        <v>582</v>
      </c>
      <c r="G462" s="215" t="s">
        <v>171</v>
      </c>
      <c r="H462" s="215" t="s">
        <v>569</v>
      </c>
      <c r="I462" s="208" t="s">
        <v>171</v>
      </c>
      <c r="J462" s="212"/>
      <c r="K462" s="214"/>
      <c r="L462" s="214"/>
      <c r="M462" s="214"/>
      <c r="N462" s="210"/>
      <c r="O462" s="210"/>
    </row>
    <row r="463" spans="1:16" s="91" customFormat="1" ht="20.25" customHeight="1" x14ac:dyDescent="0.2">
      <c r="A463" s="1"/>
      <c r="B463" s="209"/>
      <c r="C463" s="209"/>
      <c r="D463" s="209"/>
      <c r="E463" s="209"/>
      <c r="F463" s="216"/>
      <c r="G463" s="216"/>
      <c r="H463" s="216"/>
      <c r="I463" s="209"/>
      <c r="J463" s="213"/>
      <c r="K463" s="92">
        <v>0.08</v>
      </c>
      <c r="L463" s="93">
        <v>1.4999999999999999E-2</v>
      </c>
      <c r="M463" s="92">
        <v>0.01</v>
      </c>
      <c r="N463" s="210"/>
      <c r="O463" s="210"/>
    </row>
    <row r="464" spans="1:16" ht="15.75" customHeight="1" x14ac:dyDescent="0.2">
      <c r="B464" s="17" t="s">
        <v>1</v>
      </c>
      <c r="C464" s="17" t="s">
        <v>2</v>
      </c>
      <c r="D464" s="17" t="s">
        <v>3</v>
      </c>
      <c r="E464" s="19">
        <v>1</v>
      </c>
      <c r="F464" s="19">
        <v>2</v>
      </c>
      <c r="G464" s="19">
        <v>3</v>
      </c>
      <c r="H464" s="19">
        <v>4</v>
      </c>
      <c r="I464" s="19">
        <v>5</v>
      </c>
      <c r="J464" s="19">
        <v>6</v>
      </c>
      <c r="K464" s="19">
        <v>7</v>
      </c>
      <c r="L464" s="19">
        <v>8</v>
      </c>
      <c r="M464" s="19">
        <v>9</v>
      </c>
      <c r="N464" s="19">
        <v>10</v>
      </c>
      <c r="O464" s="19">
        <v>11</v>
      </c>
      <c r="P464" s="94"/>
    </row>
    <row r="465" spans="1:18" ht="15.75" customHeight="1" x14ac:dyDescent="0.2">
      <c r="B465" s="95"/>
      <c r="C465" s="96" t="s">
        <v>550</v>
      </c>
      <c r="D465" s="97"/>
      <c r="E465" s="21">
        <f>SUM(E466:E480)</f>
        <v>399</v>
      </c>
      <c r="F465" s="21">
        <f t="shared" ref="F465:N465" si="35">SUM(F466:F480)</f>
        <v>125000000</v>
      </c>
      <c r="G465" s="21">
        <f t="shared" si="35"/>
        <v>127615000</v>
      </c>
      <c r="H465" s="21">
        <f t="shared" si="35"/>
        <v>10920000</v>
      </c>
      <c r="I465" s="21">
        <f t="shared" si="35"/>
        <v>11172000</v>
      </c>
      <c r="J465" s="21">
        <f t="shared" si="35"/>
        <v>138787000</v>
      </c>
      <c r="K465" s="21">
        <f t="shared" si="35"/>
        <v>2405000</v>
      </c>
      <c r="L465" s="21">
        <f t="shared" si="35"/>
        <v>450937.5</v>
      </c>
      <c r="M465" s="21">
        <f t="shared" si="35"/>
        <v>300625</v>
      </c>
      <c r="N465" s="21">
        <f t="shared" si="35"/>
        <v>135630437.5</v>
      </c>
      <c r="O465" s="17"/>
      <c r="R465" s="1">
        <v>8</v>
      </c>
    </row>
    <row r="466" spans="1:18" ht="15.75" customHeight="1" x14ac:dyDescent="0.2">
      <c r="A466" s="1" t="s">
        <v>31</v>
      </c>
      <c r="B466" s="17">
        <v>1</v>
      </c>
      <c r="C466" s="98" t="s">
        <v>477</v>
      </c>
      <c r="D466" s="98" t="s">
        <v>532</v>
      </c>
      <c r="E466" s="5">
        <v>24</v>
      </c>
      <c r="F466" s="98">
        <v>10000000</v>
      </c>
      <c r="G466" s="20">
        <v>9230000</v>
      </c>
      <c r="H466" s="98">
        <v>728000</v>
      </c>
      <c r="I466" s="98">
        <v>672000</v>
      </c>
      <c r="J466" s="4">
        <v>9902000</v>
      </c>
      <c r="K466" s="98">
        <v>400000</v>
      </c>
      <c r="L466" s="98">
        <v>75000</v>
      </c>
      <c r="M466" s="98">
        <v>50000</v>
      </c>
      <c r="N466" s="4">
        <v>9377000</v>
      </c>
      <c r="O466" s="4"/>
      <c r="P466" s="1" t="str">
        <f>IF(C466="",1,"")</f>
        <v/>
      </c>
    </row>
    <row r="467" spans="1:18" ht="15.75" customHeight="1" x14ac:dyDescent="0.2">
      <c r="A467" s="1" t="s">
        <v>32</v>
      </c>
      <c r="B467" s="17">
        <v>2</v>
      </c>
      <c r="C467" s="98" t="s">
        <v>478</v>
      </c>
      <c r="D467" s="98" t="s">
        <v>533</v>
      </c>
      <c r="E467" s="5">
        <v>27</v>
      </c>
      <c r="F467" s="98">
        <v>9000000</v>
      </c>
      <c r="G467" s="20">
        <v>9346000</v>
      </c>
      <c r="H467" s="98">
        <v>728000</v>
      </c>
      <c r="I467" s="98">
        <v>756000</v>
      </c>
      <c r="J467" s="4">
        <v>10102000</v>
      </c>
      <c r="K467" s="98">
        <v>400000</v>
      </c>
      <c r="L467" s="98">
        <v>75000</v>
      </c>
      <c r="M467" s="98">
        <v>50000</v>
      </c>
      <c r="N467" s="4">
        <v>9577000</v>
      </c>
      <c r="O467" s="4"/>
      <c r="P467" s="1" t="str">
        <f t="shared" ref="P467:P489" si="36">IF(C467="",1,"")</f>
        <v/>
      </c>
    </row>
    <row r="468" spans="1:18" ht="15.75" customHeight="1" x14ac:dyDescent="0.2">
      <c r="A468" s="1" t="s">
        <v>33</v>
      </c>
      <c r="B468" s="17">
        <v>3</v>
      </c>
      <c r="C468" s="98" t="s">
        <v>551</v>
      </c>
      <c r="D468" s="98" t="s">
        <v>534</v>
      </c>
      <c r="E468" s="5">
        <v>27</v>
      </c>
      <c r="F468" s="98">
        <v>8500000</v>
      </c>
      <c r="G468" s="20">
        <v>8827000</v>
      </c>
      <c r="H468" s="98">
        <v>728000</v>
      </c>
      <c r="I468" s="98">
        <v>756000</v>
      </c>
      <c r="J468" s="4">
        <v>9583000</v>
      </c>
      <c r="K468" s="98">
        <v>321000</v>
      </c>
      <c r="L468" s="98">
        <v>60187.5</v>
      </c>
      <c r="M468" s="98">
        <v>40125</v>
      </c>
      <c r="N468" s="4">
        <v>9161687.5</v>
      </c>
      <c r="O468" s="4"/>
      <c r="P468" s="1" t="str">
        <f t="shared" si="36"/>
        <v/>
      </c>
    </row>
    <row r="469" spans="1:18" ht="15.75" customHeight="1" x14ac:dyDescent="0.2">
      <c r="A469" s="1" t="s">
        <v>34</v>
      </c>
      <c r="B469" s="17">
        <v>4</v>
      </c>
      <c r="C469" s="98" t="s">
        <v>480</v>
      </c>
      <c r="D469" s="98" t="s">
        <v>534</v>
      </c>
      <c r="E469" s="5">
        <v>27</v>
      </c>
      <c r="F469" s="98">
        <v>8500000</v>
      </c>
      <c r="G469" s="20">
        <v>8827000</v>
      </c>
      <c r="H469" s="98">
        <v>728000</v>
      </c>
      <c r="I469" s="98">
        <v>756000</v>
      </c>
      <c r="J469" s="4">
        <v>9583000</v>
      </c>
      <c r="K469" s="98">
        <v>321000</v>
      </c>
      <c r="L469" s="98">
        <v>60187.5</v>
      </c>
      <c r="M469" s="98">
        <v>40125</v>
      </c>
      <c r="N469" s="4">
        <v>9161687.5</v>
      </c>
      <c r="O469" s="4"/>
      <c r="P469" s="1" t="str">
        <f t="shared" si="36"/>
        <v/>
      </c>
    </row>
    <row r="470" spans="1:18" ht="15.75" customHeight="1" x14ac:dyDescent="0.2">
      <c r="A470" s="1" t="s">
        <v>35</v>
      </c>
      <c r="B470" s="17">
        <v>5</v>
      </c>
      <c r="C470" s="98" t="s">
        <v>484</v>
      </c>
      <c r="D470" s="98" t="s">
        <v>538</v>
      </c>
      <c r="E470" s="5">
        <v>27</v>
      </c>
      <c r="F470" s="98">
        <v>8500000</v>
      </c>
      <c r="G470" s="20">
        <v>8827000</v>
      </c>
      <c r="H470" s="98">
        <v>728000</v>
      </c>
      <c r="I470" s="98">
        <v>756000</v>
      </c>
      <c r="J470" s="4">
        <v>9583000</v>
      </c>
      <c r="K470" s="98">
        <v>0</v>
      </c>
      <c r="L470" s="98">
        <v>0</v>
      </c>
      <c r="M470" s="98">
        <v>0</v>
      </c>
      <c r="N470" s="4">
        <v>9583000</v>
      </c>
      <c r="O470" s="4"/>
      <c r="P470" s="1" t="str">
        <f t="shared" si="36"/>
        <v/>
      </c>
    </row>
    <row r="471" spans="1:18" ht="15.75" customHeight="1" x14ac:dyDescent="0.2">
      <c r="A471" s="1" t="s">
        <v>36</v>
      </c>
      <c r="B471" s="17">
        <v>6</v>
      </c>
      <c r="C471" s="98" t="s">
        <v>481</v>
      </c>
      <c r="D471" s="98" t="s">
        <v>535</v>
      </c>
      <c r="E471" s="5">
        <v>27</v>
      </c>
      <c r="F471" s="98">
        <v>9000000</v>
      </c>
      <c r="G471" s="20">
        <v>9346000</v>
      </c>
      <c r="H471" s="98">
        <v>728000</v>
      </c>
      <c r="I471" s="98">
        <v>756000</v>
      </c>
      <c r="J471" s="4">
        <v>10102000</v>
      </c>
      <c r="K471" s="98">
        <v>321000</v>
      </c>
      <c r="L471" s="98">
        <v>60187.5</v>
      </c>
      <c r="M471" s="98">
        <v>40125</v>
      </c>
      <c r="N471" s="4">
        <v>9680687.5</v>
      </c>
      <c r="O471" s="4"/>
      <c r="P471" s="1" t="str">
        <f t="shared" si="36"/>
        <v/>
      </c>
    </row>
    <row r="472" spans="1:18" ht="15.75" customHeight="1" x14ac:dyDescent="0.2">
      <c r="A472" s="1" t="s">
        <v>37</v>
      </c>
      <c r="B472" s="17">
        <v>7</v>
      </c>
      <c r="C472" s="98" t="s">
        <v>483</v>
      </c>
      <c r="D472" s="98" t="s">
        <v>536</v>
      </c>
      <c r="E472" s="5">
        <v>27</v>
      </c>
      <c r="F472" s="98">
        <v>8500000</v>
      </c>
      <c r="G472" s="20">
        <v>8827000</v>
      </c>
      <c r="H472" s="98">
        <v>728000</v>
      </c>
      <c r="I472" s="98">
        <v>756000</v>
      </c>
      <c r="J472" s="4">
        <v>9583000</v>
      </c>
      <c r="K472" s="98">
        <v>321000</v>
      </c>
      <c r="L472" s="98">
        <v>60187.5</v>
      </c>
      <c r="M472" s="98">
        <v>40125</v>
      </c>
      <c r="N472" s="4">
        <v>9161687.5</v>
      </c>
      <c r="O472" s="4"/>
      <c r="P472" s="1" t="str">
        <f t="shared" si="36"/>
        <v/>
      </c>
    </row>
    <row r="473" spans="1:18" ht="15.75" customHeight="1" x14ac:dyDescent="0.2">
      <c r="A473" s="1" t="s">
        <v>38</v>
      </c>
      <c r="B473" s="17">
        <v>8</v>
      </c>
      <c r="C473" s="98" t="s">
        <v>504</v>
      </c>
      <c r="D473" s="98" t="s">
        <v>552</v>
      </c>
      <c r="E473" s="5">
        <v>27</v>
      </c>
      <c r="F473" s="98">
        <v>8500000</v>
      </c>
      <c r="G473" s="20">
        <v>8827000</v>
      </c>
      <c r="H473" s="98">
        <v>728000</v>
      </c>
      <c r="I473" s="98">
        <v>756000</v>
      </c>
      <c r="J473" s="4">
        <v>9583000</v>
      </c>
      <c r="K473" s="98">
        <v>0</v>
      </c>
      <c r="L473" s="98">
        <v>0</v>
      </c>
      <c r="M473" s="98">
        <v>0</v>
      </c>
      <c r="N473" s="4">
        <v>9583000</v>
      </c>
      <c r="O473" s="4"/>
      <c r="P473" s="1" t="str">
        <f t="shared" si="36"/>
        <v/>
      </c>
    </row>
    <row r="474" spans="1:18" ht="15.75" customHeight="1" x14ac:dyDescent="0.2">
      <c r="A474" s="1" t="s">
        <v>39</v>
      </c>
      <c r="B474" s="17">
        <v>9</v>
      </c>
      <c r="C474" s="98" t="s">
        <v>505</v>
      </c>
      <c r="D474" s="98" t="s">
        <v>552</v>
      </c>
      <c r="E474" s="5">
        <v>27</v>
      </c>
      <c r="F474" s="98">
        <v>8500000</v>
      </c>
      <c r="G474" s="20">
        <v>8827000</v>
      </c>
      <c r="H474" s="98">
        <v>728000</v>
      </c>
      <c r="I474" s="98">
        <v>756000</v>
      </c>
      <c r="J474" s="4">
        <v>9583000</v>
      </c>
      <c r="K474" s="98">
        <v>0</v>
      </c>
      <c r="L474" s="98">
        <v>0</v>
      </c>
      <c r="M474" s="98">
        <v>0</v>
      </c>
      <c r="N474" s="4">
        <v>9583000</v>
      </c>
      <c r="O474" s="4"/>
      <c r="P474" s="1" t="str">
        <f t="shared" si="36"/>
        <v/>
      </c>
    </row>
    <row r="475" spans="1:18" ht="15.75" customHeight="1" x14ac:dyDescent="0.2">
      <c r="A475" s="1" t="s">
        <v>40</v>
      </c>
      <c r="B475" s="17">
        <v>10</v>
      </c>
      <c r="C475" s="98" t="s">
        <v>510</v>
      </c>
      <c r="D475" s="98" t="s">
        <v>537</v>
      </c>
      <c r="E475" s="5">
        <v>27</v>
      </c>
      <c r="F475" s="98">
        <v>8500000</v>
      </c>
      <c r="G475" s="20">
        <v>8827000</v>
      </c>
      <c r="H475" s="98">
        <v>728000</v>
      </c>
      <c r="I475" s="98">
        <v>756000</v>
      </c>
      <c r="J475" s="4">
        <v>9583000</v>
      </c>
      <c r="K475" s="98">
        <v>0</v>
      </c>
      <c r="L475" s="98">
        <v>0</v>
      </c>
      <c r="M475" s="98">
        <v>0</v>
      </c>
      <c r="N475" s="4">
        <v>9583000</v>
      </c>
      <c r="O475" s="4"/>
      <c r="P475" s="1" t="str">
        <f t="shared" si="36"/>
        <v/>
      </c>
    </row>
    <row r="476" spans="1:18" ht="15.75" customHeight="1" x14ac:dyDescent="0.2">
      <c r="A476" s="1" t="s">
        <v>41</v>
      </c>
      <c r="B476" s="17">
        <v>11</v>
      </c>
      <c r="C476" s="98" t="s">
        <v>487</v>
      </c>
      <c r="D476" s="98" t="s">
        <v>541</v>
      </c>
      <c r="E476" s="5">
        <v>27</v>
      </c>
      <c r="F476" s="98">
        <v>9000000</v>
      </c>
      <c r="G476" s="20">
        <v>9346000</v>
      </c>
      <c r="H476" s="98">
        <v>728000</v>
      </c>
      <c r="I476" s="98">
        <v>756000</v>
      </c>
      <c r="J476" s="4">
        <v>10102000</v>
      </c>
      <c r="K476" s="98">
        <v>321000</v>
      </c>
      <c r="L476" s="98">
        <v>60187.5</v>
      </c>
      <c r="M476" s="98">
        <v>40125</v>
      </c>
      <c r="N476" s="4">
        <v>9680687.5</v>
      </c>
      <c r="O476" s="4"/>
      <c r="P476" s="1" t="str">
        <f t="shared" si="36"/>
        <v/>
      </c>
    </row>
    <row r="477" spans="1:18" ht="15.75" customHeight="1" x14ac:dyDescent="0.2">
      <c r="A477" s="1" t="s">
        <v>42</v>
      </c>
      <c r="B477" s="17">
        <v>12</v>
      </c>
      <c r="C477" s="98" t="s">
        <v>488</v>
      </c>
      <c r="D477" s="98" t="s">
        <v>541</v>
      </c>
      <c r="E477" s="5">
        <v>24</v>
      </c>
      <c r="F477" s="98">
        <v>9000000</v>
      </c>
      <c r="G477" s="20">
        <v>8308000</v>
      </c>
      <c r="H477" s="98">
        <v>728000</v>
      </c>
      <c r="I477" s="98">
        <v>672000</v>
      </c>
      <c r="J477" s="4">
        <v>8980000</v>
      </c>
      <c r="K477" s="98">
        <v>0</v>
      </c>
      <c r="L477" s="98">
        <v>0</v>
      </c>
      <c r="M477" s="98">
        <v>0</v>
      </c>
      <c r="N477" s="4">
        <v>8980000</v>
      </c>
      <c r="O477" s="4"/>
      <c r="P477" s="1" t="str">
        <f t="shared" si="36"/>
        <v/>
      </c>
    </row>
    <row r="478" spans="1:18" ht="15.75" customHeight="1" x14ac:dyDescent="0.2">
      <c r="A478" s="1" t="s">
        <v>43</v>
      </c>
      <c r="B478" s="17">
        <v>13</v>
      </c>
      <c r="C478" s="98" t="s">
        <v>584</v>
      </c>
      <c r="D478" s="98" t="s">
        <v>539</v>
      </c>
      <c r="E478" s="5">
        <v>27</v>
      </c>
      <c r="F478" s="98">
        <v>6500000</v>
      </c>
      <c r="G478" s="20">
        <v>6750000</v>
      </c>
      <c r="H478" s="98">
        <v>728000</v>
      </c>
      <c r="I478" s="98">
        <v>756000</v>
      </c>
      <c r="J478" s="4">
        <v>7506000</v>
      </c>
      <c r="K478" s="98">
        <v>0</v>
      </c>
      <c r="L478" s="98">
        <v>0</v>
      </c>
      <c r="M478" s="98">
        <v>0</v>
      </c>
      <c r="N478" s="4">
        <v>7506000</v>
      </c>
      <c r="O478" s="4"/>
      <c r="P478" s="1" t="str">
        <f t="shared" si="36"/>
        <v/>
      </c>
    </row>
    <row r="479" spans="1:18" ht="15.75" customHeight="1" x14ac:dyDescent="0.2">
      <c r="A479" s="1" t="s">
        <v>44</v>
      </c>
      <c r="B479" s="17">
        <v>14</v>
      </c>
      <c r="C479" s="98" t="s">
        <v>485</v>
      </c>
      <c r="D479" s="98" t="s">
        <v>554</v>
      </c>
      <c r="E479" s="5">
        <v>27</v>
      </c>
      <c r="F479" s="98">
        <v>6500000</v>
      </c>
      <c r="G479" s="20">
        <v>6750000</v>
      </c>
      <c r="H479" s="98">
        <v>728000</v>
      </c>
      <c r="I479" s="98">
        <v>756000</v>
      </c>
      <c r="J479" s="4">
        <v>7506000</v>
      </c>
      <c r="K479" s="98">
        <v>0</v>
      </c>
      <c r="L479" s="98">
        <v>0</v>
      </c>
      <c r="M479" s="98">
        <v>0</v>
      </c>
      <c r="N479" s="4">
        <v>7506000</v>
      </c>
      <c r="O479" s="4"/>
      <c r="P479" s="1" t="str">
        <f t="shared" si="36"/>
        <v/>
      </c>
    </row>
    <row r="480" spans="1:18" ht="15.75" customHeight="1" x14ac:dyDescent="0.2">
      <c r="A480" s="1" t="s">
        <v>63</v>
      </c>
      <c r="B480" s="17">
        <v>15</v>
      </c>
      <c r="C480" s="98" t="s">
        <v>529</v>
      </c>
      <c r="D480" s="98" t="s">
        <v>540</v>
      </c>
      <c r="E480" s="5">
        <v>27</v>
      </c>
      <c r="F480" s="98">
        <v>6500000</v>
      </c>
      <c r="G480" s="20">
        <v>6750000</v>
      </c>
      <c r="H480" s="98">
        <v>728000</v>
      </c>
      <c r="I480" s="98">
        <v>756000</v>
      </c>
      <c r="J480" s="4">
        <v>7506000</v>
      </c>
      <c r="K480" s="98">
        <v>0</v>
      </c>
      <c r="L480" s="98">
        <v>0</v>
      </c>
      <c r="M480" s="98">
        <v>0</v>
      </c>
      <c r="N480" s="4">
        <v>7506000</v>
      </c>
      <c r="O480" s="4"/>
      <c r="P480" s="1" t="str">
        <f t="shared" si="36"/>
        <v/>
      </c>
    </row>
    <row r="481" spans="1:18" ht="15.75" customHeight="1" x14ac:dyDescent="0.2">
      <c r="B481" s="95"/>
      <c r="C481" s="97" t="s">
        <v>439</v>
      </c>
      <c r="D481" s="98"/>
      <c r="E481" s="21">
        <f>SUM(E482:E502)</f>
        <v>552</v>
      </c>
      <c r="F481" s="21">
        <f t="shared" ref="F481:N481" si="37">SUM(F482:F502)</f>
        <v>182000000</v>
      </c>
      <c r="G481" s="21">
        <f t="shared" si="37"/>
        <v>183870000</v>
      </c>
      <c r="H481" s="21">
        <f t="shared" si="37"/>
        <v>15288000</v>
      </c>
      <c r="I481" s="21">
        <f t="shared" si="37"/>
        <v>15456000</v>
      </c>
      <c r="J481" s="21">
        <f t="shared" si="37"/>
        <v>199326000</v>
      </c>
      <c r="K481" s="21">
        <f t="shared" si="37"/>
        <v>1926000</v>
      </c>
      <c r="L481" s="21">
        <f t="shared" si="37"/>
        <v>361125</v>
      </c>
      <c r="M481" s="21">
        <f t="shared" si="37"/>
        <v>240750</v>
      </c>
      <c r="N481" s="21">
        <f t="shared" si="37"/>
        <v>196798125</v>
      </c>
      <c r="O481" s="4"/>
      <c r="P481" s="1" t="str">
        <f t="shared" si="36"/>
        <v/>
      </c>
      <c r="R481" s="1">
        <v>8</v>
      </c>
    </row>
    <row r="482" spans="1:18" ht="15.75" customHeight="1" x14ac:dyDescent="0.2">
      <c r="A482" s="1" t="s">
        <v>45</v>
      </c>
      <c r="B482" s="17">
        <v>1</v>
      </c>
      <c r="C482" s="98" t="s">
        <v>496</v>
      </c>
      <c r="D482" s="98" t="s">
        <v>542</v>
      </c>
      <c r="E482" s="5">
        <v>27</v>
      </c>
      <c r="F482" s="98">
        <v>9000000</v>
      </c>
      <c r="G482" s="20">
        <v>9346000</v>
      </c>
      <c r="H482" s="98">
        <v>728000</v>
      </c>
      <c r="I482" s="98">
        <v>756000</v>
      </c>
      <c r="J482" s="4">
        <v>10102000</v>
      </c>
      <c r="K482" s="98">
        <v>321000</v>
      </c>
      <c r="L482" s="98">
        <v>60187.5</v>
      </c>
      <c r="M482" s="98">
        <v>40125</v>
      </c>
      <c r="N482" s="4">
        <v>9680687.5</v>
      </c>
      <c r="O482" s="4"/>
      <c r="P482" s="1" t="str">
        <f t="shared" si="36"/>
        <v/>
      </c>
    </row>
    <row r="483" spans="1:18" ht="15.75" customHeight="1" x14ac:dyDescent="0.2">
      <c r="A483" s="1" t="s">
        <v>46</v>
      </c>
      <c r="B483" s="17">
        <v>2</v>
      </c>
      <c r="C483" s="98" t="s">
        <v>497</v>
      </c>
      <c r="D483" s="98" t="s">
        <v>543</v>
      </c>
      <c r="E483" s="5">
        <v>27</v>
      </c>
      <c r="F483" s="98">
        <v>8500000</v>
      </c>
      <c r="G483" s="20">
        <v>8827000</v>
      </c>
      <c r="H483" s="98">
        <v>728000</v>
      </c>
      <c r="I483" s="98">
        <v>756000</v>
      </c>
      <c r="J483" s="4">
        <v>9583000</v>
      </c>
      <c r="K483" s="98">
        <v>321000</v>
      </c>
      <c r="L483" s="98">
        <v>60187.5</v>
      </c>
      <c r="M483" s="98">
        <v>40125</v>
      </c>
      <c r="N483" s="4">
        <v>9161687.5</v>
      </c>
      <c r="O483" s="4"/>
      <c r="P483" s="1" t="str">
        <f t="shared" si="36"/>
        <v/>
      </c>
    </row>
    <row r="484" spans="1:18" ht="15.75" customHeight="1" x14ac:dyDescent="0.2">
      <c r="A484" s="1" t="s">
        <v>47</v>
      </c>
      <c r="B484" s="17">
        <v>3</v>
      </c>
      <c r="C484" s="98" t="s">
        <v>498</v>
      </c>
      <c r="D484" s="98" t="s">
        <v>543</v>
      </c>
      <c r="E484" s="5">
        <v>27</v>
      </c>
      <c r="F484" s="98">
        <v>8500000</v>
      </c>
      <c r="G484" s="20">
        <v>8827000</v>
      </c>
      <c r="H484" s="98">
        <v>728000</v>
      </c>
      <c r="I484" s="98">
        <v>756000</v>
      </c>
      <c r="J484" s="4">
        <v>9583000</v>
      </c>
      <c r="K484" s="98">
        <v>321000</v>
      </c>
      <c r="L484" s="98">
        <v>60187.5</v>
      </c>
      <c r="M484" s="98">
        <v>40125</v>
      </c>
      <c r="N484" s="4">
        <v>9161687.5</v>
      </c>
      <c r="O484" s="4"/>
      <c r="P484" s="1" t="str">
        <f t="shared" si="36"/>
        <v/>
      </c>
    </row>
    <row r="485" spans="1:18" ht="15.75" customHeight="1" x14ac:dyDescent="0.2">
      <c r="A485" s="1" t="s">
        <v>48</v>
      </c>
      <c r="B485" s="17">
        <v>4</v>
      </c>
      <c r="C485" s="98" t="s">
        <v>499</v>
      </c>
      <c r="D485" s="98" t="s">
        <v>544</v>
      </c>
      <c r="E485" s="5">
        <v>27</v>
      </c>
      <c r="F485" s="98">
        <v>8500000</v>
      </c>
      <c r="G485" s="20">
        <v>8827000</v>
      </c>
      <c r="H485" s="98">
        <v>728000</v>
      </c>
      <c r="I485" s="98">
        <v>756000</v>
      </c>
      <c r="J485" s="4">
        <v>9583000</v>
      </c>
      <c r="K485" s="98">
        <v>321000</v>
      </c>
      <c r="L485" s="98">
        <v>60187.5</v>
      </c>
      <c r="M485" s="98">
        <v>40125</v>
      </c>
      <c r="N485" s="4">
        <v>9161687.5</v>
      </c>
      <c r="O485" s="4"/>
      <c r="P485" s="1" t="str">
        <f t="shared" si="36"/>
        <v/>
      </c>
    </row>
    <row r="486" spans="1:18" ht="15.75" customHeight="1" x14ac:dyDescent="0.2">
      <c r="A486" s="1" t="s">
        <v>49</v>
      </c>
      <c r="B486" s="17">
        <v>5</v>
      </c>
      <c r="C486" s="98" t="s">
        <v>509</v>
      </c>
      <c r="D486" s="98" t="s">
        <v>544</v>
      </c>
      <c r="E486" s="5">
        <v>27</v>
      </c>
      <c r="F486" s="98">
        <v>8500000</v>
      </c>
      <c r="G486" s="20">
        <v>8827000</v>
      </c>
      <c r="H486" s="98">
        <v>728000</v>
      </c>
      <c r="I486" s="98">
        <v>756000</v>
      </c>
      <c r="J486" s="4">
        <v>9583000</v>
      </c>
      <c r="K486" s="98">
        <v>321000</v>
      </c>
      <c r="L486" s="98">
        <v>60187.5</v>
      </c>
      <c r="M486" s="98">
        <v>40125</v>
      </c>
      <c r="N486" s="4">
        <v>9161687.5</v>
      </c>
      <c r="O486" s="4"/>
      <c r="P486" s="1" t="str">
        <f t="shared" si="36"/>
        <v/>
      </c>
    </row>
    <row r="487" spans="1:18" ht="15.75" customHeight="1" x14ac:dyDescent="0.2">
      <c r="A487" s="1" t="s">
        <v>50</v>
      </c>
      <c r="B487" s="17">
        <v>6</v>
      </c>
      <c r="C487" s="98" t="s">
        <v>495</v>
      </c>
      <c r="D487" s="98" t="s">
        <v>541</v>
      </c>
      <c r="E487" s="5">
        <v>25</v>
      </c>
      <c r="F487" s="98">
        <v>9000000</v>
      </c>
      <c r="G487" s="20">
        <v>8654000</v>
      </c>
      <c r="H487" s="98">
        <v>728000</v>
      </c>
      <c r="I487" s="98">
        <v>700000</v>
      </c>
      <c r="J487" s="4">
        <v>9354000</v>
      </c>
      <c r="K487" s="98">
        <v>0</v>
      </c>
      <c r="L487" s="98">
        <v>0</v>
      </c>
      <c r="M487" s="98">
        <v>0</v>
      </c>
      <c r="N487" s="4">
        <v>9354000</v>
      </c>
      <c r="O487" s="4"/>
      <c r="P487" s="1" t="str">
        <f t="shared" si="36"/>
        <v/>
      </c>
    </row>
    <row r="488" spans="1:18" ht="15.75" customHeight="1" x14ac:dyDescent="0.2">
      <c r="A488" s="1" t="s">
        <v>51</v>
      </c>
      <c r="B488" s="17">
        <v>7</v>
      </c>
      <c r="C488" s="98" t="s">
        <v>547</v>
      </c>
      <c r="D488" s="98" t="s">
        <v>541</v>
      </c>
      <c r="E488" s="5">
        <v>25</v>
      </c>
      <c r="F488" s="98">
        <v>9000000</v>
      </c>
      <c r="G488" s="20">
        <v>8654000</v>
      </c>
      <c r="H488" s="98">
        <v>728000</v>
      </c>
      <c r="I488" s="98">
        <v>700000</v>
      </c>
      <c r="J488" s="4">
        <v>9354000</v>
      </c>
      <c r="K488" s="98">
        <v>0</v>
      </c>
      <c r="L488" s="98">
        <v>0</v>
      </c>
      <c r="M488" s="98">
        <v>0</v>
      </c>
      <c r="N488" s="4">
        <v>9354000</v>
      </c>
      <c r="O488" s="4"/>
      <c r="P488" s="1" t="str">
        <f t="shared" si="36"/>
        <v/>
      </c>
    </row>
    <row r="489" spans="1:18" ht="15.75" customHeight="1" x14ac:dyDescent="0.2">
      <c r="A489" s="1" t="s">
        <v>52</v>
      </c>
      <c r="B489" s="17">
        <v>8</v>
      </c>
      <c r="C489" s="98" t="s">
        <v>511</v>
      </c>
      <c r="D489" s="98" t="s">
        <v>541</v>
      </c>
      <c r="E489" s="5">
        <v>25</v>
      </c>
      <c r="F489" s="98">
        <v>9000000</v>
      </c>
      <c r="G489" s="20">
        <v>8654000</v>
      </c>
      <c r="H489" s="98">
        <v>728000</v>
      </c>
      <c r="I489" s="98">
        <v>700000</v>
      </c>
      <c r="J489" s="4">
        <v>9354000</v>
      </c>
      <c r="K489" s="98">
        <v>0</v>
      </c>
      <c r="L489" s="98">
        <v>0</v>
      </c>
      <c r="M489" s="98">
        <v>0</v>
      </c>
      <c r="N489" s="4">
        <v>9354000</v>
      </c>
      <c r="O489" s="4"/>
      <c r="P489" s="1" t="str">
        <f t="shared" si="36"/>
        <v/>
      </c>
    </row>
    <row r="490" spans="1:18" ht="15.75" customHeight="1" x14ac:dyDescent="0.2">
      <c r="A490" s="1" t="s">
        <v>53</v>
      </c>
      <c r="B490" s="17">
        <v>9</v>
      </c>
      <c r="C490" s="98" t="s">
        <v>512</v>
      </c>
      <c r="D490" s="98" t="s">
        <v>541</v>
      </c>
      <c r="E490" s="5">
        <v>25</v>
      </c>
      <c r="F490" s="98">
        <v>9000000</v>
      </c>
      <c r="G490" s="20">
        <v>8654000</v>
      </c>
      <c r="H490" s="98">
        <v>728000</v>
      </c>
      <c r="I490" s="98">
        <v>700000</v>
      </c>
      <c r="J490" s="4">
        <v>9354000</v>
      </c>
      <c r="K490" s="98">
        <v>0</v>
      </c>
      <c r="L490" s="98">
        <v>0</v>
      </c>
      <c r="M490" s="98">
        <v>0</v>
      </c>
      <c r="N490" s="4">
        <v>9354000</v>
      </c>
      <c r="O490" s="4"/>
      <c r="P490" s="1" t="str">
        <f t="shared" ref="P490:P502" si="38">IF(C490="",1,"")</f>
        <v/>
      </c>
    </row>
    <row r="491" spans="1:18" ht="15.75" customHeight="1" x14ac:dyDescent="0.2">
      <c r="A491" s="1" t="s">
        <v>54</v>
      </c>
      <c r="B491" s="17">
        <v>10</v>
      </c>
      <c r="C491" s="98" t="s">
        <v>513</v>
      </c>
      <c r="D491" s="98" t="s">
        <v>541</v>
      </c>
      <c r="E491" s="5">
        <v>25</v>
      </c>
      <c r="F491" s="98">
        <v>9000000</v>
      </c>
      <c r="G491" s="20">
        <v>8654000</v>
      </c>
      <c r="H491" s="98">
        <v>728000</v>
      </c>
      <c r="I491" s="98">
        <v>700000</v>
      </c>
      <c r="J491" s="4">
        <v>9354000</v>
      </c>
      <c r="K491" s="98">
        <v>0</v>
      </c>
      <c r="L491" s="98">
        <v>0</v>
      </c>
      <c r="M491" s="98">
        <v>0</v>
      </c>
      <c r="N491" s="4">
        <v>9354000</v>
      </c>
      <c r="O491" s="4"/>
      <c r="P491" s="1" t="str">
        <f t="shared" si="38"/>
        <v/>
      </c>
    </row>
    <row r="492" spans="1:18" ht="15.75" customHeight="1" x14ac:dyDescent="0.2">
      <c r="A492" s="1" t="s">
        <v>55</v>
      </c>
      <c r="B492" s="17">
        <v>11</v>
      </c>
      <c r="C492" s="98" t="s">
        <v>514</v>
      </c>
      <c r="D492" s="98" t="s">
        <v>541</v>
      </c>
      <c r="E492" s="5">
        <v>25</v>
      </c>
      <c r="F492" s="98">
        <v>9000000</v>
      </c>
      <c r="G492" s="20">
        <v>8654000</v>
      </c>
      <c r="H492" s="98">
        <v>728000</v>
      </c>
      <c r="I492" s="98">
        <v>700000</v>
      </c>
      <c r="J492" s="4">
        <v>9354000</v>
      </c>
      <c r="K492" s="98">
        <v>0</v>
      </c>
      <c r="L492" s="98">
        <v>0</v>
      </c>
      <c r="M492" s="98">
        <v>0</v>
      </c>
      <c r="N492" s="4">
        <v>9354000</v>
      </c>
      <c r="O492" s="4"/>
      <c r="P492" s="1" t="str">
        <f t="shared" si="38"/>
        <v/>
      </c>
    </row>
    <row r="493" spans="1:18" ht="15.75" customHeight="1" x14ac:dyDescent="0.2">
      <c r="A493" s="1" t="s">
        <v>56</v>
      </c>
      <c r="B493" s="17">
        <v>12</v>
      </c>
      <c r="C493" s="98" t="s">
        <v>507</v>
      </c>
      <c r="D493" s="98" t="s">
        <v>545</v>
      </c>
      <c r="E493" s="5">
        <v>26</v>
      </c>
      <c r="F493" s="98">
        <v>8500000</v>
      </c>
      <c r="G493" s="20">
        <v>8501000</v>
      </c>
      <c r="H493" s="98">
        <v>728000</v>
      </c>
      <c r="I493" s="98">
        <v>728000</v>
      </c>
      <c r="J493" s="4">
        <v>9229000</v>
      </c>
      <c r="K493" s="98">
        <v>0</v>
      </c>
      <c r="L493" s="98">
        <v>0</v>
      </c>
      <c r="M493" s="98">
        <v>0</v>
      </c>
      <c r="N493" s="4">
        <v>9229000</v>
      </c>
      <c r="O493" s="4"/>
      <c r="P493" s="1" t="str">
        <f t="shared" si="38"/>
        <v/>
      </c>
    </row>
    <row r="494" spans="1:18" ht="15.75" customHeight="1" x14ac:dyDescent="0.2">
      <c r="A494" s="1" t="s">
        <v>57</v>
      </c>
      <c r="B494" s="17">
        <v>13</v>
      </c>
      <c r="C494" s="98" t="s">
        <v>508</v>
      </c>
      <c r="D494" s="98" t="s">
        <v>546</v>
      </c>
      <c r="E494" s="5">
        <v>26</v>
      </c>
      <c r="F494" s="98">
        <v>8500000</v>
      </c>
      <c r="G494" s="20">
        <v>8501000</v>
      </c>
      <c r="H494" s="98">
        <v>728000</v>
      </c>
      <c r="I494" s="98">
        <v>728000</v>
      </c>
      <c r="J494" s="4">
        <v>9229000</v>
      </c>
      <c r="K494" s="98">
        <v>321000</v>
      </c>
      <c r="L494" s="98">
        <v>60187.5</v>
      </c>
      <c r="M494" s="98">
        <v>40125</v>
      </c>
      <c r="N494" s="4">
        <v>8807687.5</v>
      </c>
      <c r="O494" s="4"/>
      <c r="P494" s="1" t="str">
        <f t="shared" si="38"/>
        <v/>
      </c>
    </row>
    <row r="495" spans="1:18" ht="15.75" customHeight="1" x14ac:dyDescent="0.2">
      <c r="A495" s="1" t="s">
        <v>58</v>
      </c>
      <c r="B495" s="17">
        <v>14</v>
      </c>
      <c r="C495" s="98" t="s">
        <v>519</v>
      </c>
      <c r="D495" s="98" t="s">
        <v>440</v>
      </c>
      <c r="E495" s="5">
        <v>26</v>
      </c>
      <c r="F495" s="98">
        <v>8500000</v>
      </c>
      <c r="G495" s="20">
        <v>8501000</v>
      </c>
      <c r="H495" s="98">
        <v>728000</v>
      </c>
      <c r="I495" s="98">
        <v>728000</v>
      </c>
      <c r="J495" s="4">
        <v>9229000</v>
      </c>
      <c r="K495" s="98">
        <v>0</v>
      </c>
      <c r="L495" s="98">
        <v>0</v>
      </c>
      <c r="M495" s="98">
        <v>0</v>
      </c>
      <c r="N495" s="4">
        <v>9229000</v>
      </c>
      <c r="O495" s="4"/>
      <c r="P495" s="1" t="str">
        <f t="shared" si="38"/>
        <v/>
      </c>
    </row>
    <row r="496" spans="1:18" ht="15.75" customHeight="1" x14ac:dyDescent="0.2">
      <c r="A496" s="1" t="s">
        <v>59</v>
      </c>
      <c r="B496" s="17">
        <v>15</v>
      </c>
      <c r="C496" s="98" t="s">
        <v>520</v>
      </c>
      <c r="D496" s="98" t="s">
        <v>440</v>
      </c>
      <c r="E496" s="5">
        <v>27</v>
      </c>
      <c r="F496" s="98">
        <v>8500000</v>
      </c>
      <c r="G496" s="20">
        <v>8827000</v>
      </c>
      <c r="H496" s="98">
        <v>728000</v>
      </c>
      <c r="I496" s="98">
        <v>756000</v>
      </c>
      <c r="J496" s="4">
        <v>9583000</v>
      </c>
      <c r="K496" s="98">
        <v>0</v>
      </c>
      <c r="L496" s="98">
        <v>0</v>
      </c>
      <c r="M496" s="98">
        <v>0</v>
      </c>
      <c r="N496" s="4">
        <v>9583000</v>
      </c>
      <c r="O496" s="4"/>
      <c r="P496" s="1" t="str">
        <f t="shared" si="38"/>
        <v/>
      </c>
    </row>
    <row r="497" spans="1:18" ht="15.75" customHeight="1" x14ac:dyDescent="0.2">
      <c r="A497" s="1" t="s">
        <v>60</v>
      </c>
      <c r="B497" s="17">
        <v>16</v>
      </c>
      <c r="C497" s="98" t="s">
        <v>521</v>
      </c>
      <c r="D497" s="98" t="s">
        <v>440</v>
      </c>
      <c r="E497" s="5">
        <v>27</v>
      </c>
      <c r="F497" s="98">
        <v>8500000</v>
      </c>
      <c r="G497" s="20">
        <v>8827000</v>
      </c>
      <c r="H497" s="98">
        <v>728000</v>
      </c>
      <c r="I497" s="98">
        <v>756000</v>
      </c>
      <c r="J497" s="4">
        <v>9583000</v>
      </c>
      <c r="K497" s="98">
        <v>0</v>
      </c>
      <c r="L497" s="98">
        <v>0</v>
      </c>
      <c r="M497" s="98">
        <v>0</v>
      </c>
      <c r="N497" s="4">
        <v>9583000</v>
      </c>
      <c r="O497" s="4"/>
      <c r="P497" s="1" t="str">
        <f t="shared" si="38"/>
        <v/>
      </c>
    </row>
    <row r="498" spans="1:18" ht="15.75" customHeight="1" x14ac:dyDescent="0.2">
      <c r="A498" s="1" t="s">
        <v>67</v>
      </c>
      <c r="B498" s="17">
        <v>17</v>
      </c>
      <c r="C498" s="98" t="s">
        <v>522</v>
      </c>
      <c r="D498" s="98" t="s">
        <v>440</v>
      </c>
      <c r="E498" s="5">
        <v>27</v>
      </c>
      <c r="F498" s="98">
        <v>8500000</v>
      </c>
      <c r="G498" s="20">
        <v>8827000</v>
      </c>
      <c r="H498" s="98">
        <v>728000</v>
      </c>
      <c r="I498" s="98">
        <v>756000</v>
      </c>
      <c r="J498" s="4">
        <v>9583000</v>
      </c>
      <c r="K498" s="98">
        <v>0</v>
      </c>
      <c r="L498" s="98">
        <v>0</v>
      </c>
      <c r="M498" s="98">
        <v>0</v>
      </c>
      <c r="N498" s="4">
        <v>9583000</v>
      </c>
      <c r="O498" s="4"/>
      <c r="P498" s="1" t="str">
        <f t="shared" si="38"/>
        <v/>
      </c>
    </row>
    <row r="499" spans="1:18" ht="15.75" customHeight="1" x14ac:dyDescent="0.2">
      <c r="A499" s="1" t="s">
        <v>68</v>
      </c>
      <c r="B499" s="17">
        <v>18</v>
      </c>
      <c r="C499" s="98" t="s">
        <v>523</v>
      </c>
      <c r="D499" s="98" t="s">
        <v>440</v>
      </c>
      <c r="E499" s="5">
        <v>27</v>
      </c>
      <c r="F499" s="98">
        <v>8500000</v>
      </c>
      <c r="G499" s="20">
        <v>8827000</v>
      </c>
      <c r="H499" s="98">
        <v>728000</v>
      </c>
      <c r="I499" s="98">
        <v>756000</v>
      </c>
      <c r="J499" s="4">
        <v>9583000</v>
      </c>
      <c r="K499" s="98">
        <v>0</v>
      </c>
      <c r="L499" s="98">
        <v>0</v>
      </c>
      <c r="M499" s="98">
        <v>0</v>
      </c>
      <c r="N499" s="4">
        <v>9583000</v>
      </c>
      <c r="O499" s="4"/>
      <c r="P499" s="1" t="str">
        <f t="shared" si="38"/>
        <v/>
      </c>
    </row>
    <row r="500" spans="1:18" ht="15.75" customHeight="1" x14ac:dyDescent="0.2">
      <c r="A500" s="1" t="s">
        <v>69</v>
      </c>
      <c r="B500" s="17">
        <v>19</v>
      </c>
      <c r="C500" s="98" t="s">
        <v>524</v>
      </c>
      <c r="D500" s="98" t="s">
        <v>440</v>
      </c>
      <c r="E500" s="5">
        <v>27</v>
      </c>
      <c r="F500" s="98">
        <v>8500000</v>
      </c>
      <c r="G500" s="20">
        <v>8827000</v>
      </c>
      <c r="H500" s="98">
        <v>728000</v>
      </c>
      <c r="I500" s="98">
        <v>756000</v>
      </c>
      <c r="J500" s="4">
        <v>9583000</v>
      </c>
      <c r="K500" s="98">
        <v>0</v>
      </c>
      <c r="L500" s="98">
        <v>0</v>
      </c>
      <c r="M500" s="98">
        <v>0</v>
      </c>
      <c r="N500" s="4">
        <v>9583000</v>
      </c>
      <c r="O500" s="4"/>
      <c r="P500" s="1" t="str">
        <f t="shared" si="38"/>
        <v/>
      </c>
    </row>
    <row r="501" spans="1:18" ht="15.75" customHeight="1" x14ac:dyDescent="0.2">
      <c r="A501" s="1" t="s">
        <v>70</v>
      </c>
      <c r="B501" s="17">
        <v>20</v>
      </c>
      <c r="C501" s="98" t="s">
        <v>525</v>
      </c>
      <c r="D501" s="98" t="s">
        <v>440</v>
      </c>
      <c r="E501" s="5">
        <v>27</v>
      </c>
      <c r="F501" s="98">
        <v>8500000</v>
      </c>
      <c r="G501" s="20">
        <v>8827000</v>
      </c>
      <c r="H501" s="98">
        <v>728000</v>
      </c>
      <c r="I501" s="98">
        <v>756000</v>
      </c>
      <c r="J501" s="4">
        <v>9583000</v>
      </c>
      <c r="K501" s="98">
        <v>0</v>
      </c>
      <c r="L501" s="98">
        <v>0</v>
      </c>
      <c r="M501" s="98">
        <v>0</v>
      </c>
      <c r="N501" s="4">
        <v>9583000</v>
      </c>
      <c r="O501" s="4"/>
      <c r="P501" s="1" t="str">
        <f t="shared" si="38"/>
        <v/>
      </c>
    </row>
    <row r="502" spans="1:18" ht="15.75" customHeight="1" x14ac:dyDescent="0.2">
      <c r="A502" s="1" t="s">
        <v>71</v>
      </c>
      <c r="B502" s="17">
        <v>21</v>
      </c>
      <c r="C502" s="98" t="s">
        <v>526</v>
      </c>
      <c r="D502" s="98" t="s">
        <v>440</v>
      </c>
      <c r="E502" s="5">
        <v>27</v>
      </c>
      <c r="F502" s="98">
        <v>8500000</v>
      </c>
      <c r="G502" s="20">
        <v>8827000</v>
      </c>
      <c r="H502" s="98">
        <v>728000</v>
      </c>
      <c r="I502" s="98">
        <v>756000</v>
      </c>
      <c r="J502" s="4">
        <v>9583000</v>
      </c>
      <c r="K502" s="98">
        <v>0</v>
      </c>
      <c r="L502" s="98">
        <v>0</v>
      </c>
      <c r="M502" s="98">
        <v>0</v>
      </c>
      <c r="N502" s="4">
        <v>9583000</v>
      </c>
      <c r="O502" s="4"/>
      <c r="P502" s="1" t="str">
        <f t="shared" si="38"/>
        <v/>
      </c>
    </row>
    <row r="503" spans="1:18" ht="15.75" customHeight="1" x14ac:dyDescent="0.2">
      <c r="B503" s="99"/>
      <c r="C503" s="99" t="s">
        <v>4</v>
      </c>
      <c r="D503" s="100"/>
      <c r="E503" s="6">
        <f>E465+E481</f>
        <v>951</v>
      </c>
      <c r="F503" s="6">
        <f t="shared" ref="F503:N503" si="39">F465+F481</f>
        <v>307000000</v>
      </c>
      <c r="G503" s="6">
        <f t="shared" si="39"/>
        <v>311485000</v>
      </c>
      <c r="H503" s="6">
        <f t="shared" si="39"/>
        <v>26208000</v>
      </c>
      <c r="I503" s="6">
        <f t="shared" si="39"/>
        <v>26628000</v>
      </c>
      <c r="J503" s="6">
        <f t="shared" si="39"/>
        <v>338113000</v>
      </c>
      <c r="K503" s="6">
        <f t="shared" si="39"/>
        <v>4331000</v>
      </c>
      <c r="L503" s="6">
        <f t="shared" si="39"/>
        <v>812062.5</v>
      </c>
      <c r="M503" s="6">
        <f t="shared" si="39"/>
        <v>541375</v>
      </c>
      <c r="N503" s="6">
        <f t="shared" si="39"/>
        <v>332428562.5</v>
      </c>
      <c r="O503" s="6"/>
      <c r="R503" s="1">
        <v>8</v>
      </c>
    </row>
    <row r="504" spans="1:18" ht="15.75" customHeight="1" x14ac:dyDescent="0.2">
      <c r="C504" s="101"/>
      <c r="F504" s="102"/>
      <c r="G504" s="102"/>
    </row>
    <row r="505" spans="1:18" ht="15.75" customHeight="1" x14ac:dyDescent="0.2">
      <c r="F505" s="104"/>
      <c r="G505" s="104"/>
      <c r="J505" s="105" t="s">
        <v>577</v>
      </c>
      <c r="K505" s="105"/>
      <c r="L505" s="105"/>
      <c r="M505" s="105"/>
      <c r="N505" s="106"/>
      <c r="O505" s="106"/>
    </row>
    <row r="506" spans="1:18" ht="15.75" customHeight="1" x14ac:dyDescent="0.2">
      <c r="A506" s="2"/>
      <c r="B506" s="2"/>
      <c r="C506" s="2"/>
      <c r="D506" s="217" t="s">
        <v>5</v>
      </c>
      <c r="E506" s="217"/>
      <c r="F506" s="83"/>
      <c r="G506" s="83"/>
      <c r="H506" s="84"/>
      <c r="I506" s="218" t="s">
        <v>173</v>
      </c>
      <c r="J506" s="218"/>
      <c r="K506" s="218"/>
      <c r="L506" s="218"/>
      <c r="M506" s="2"/>
      <c r="N506" s="2"/>
      <c r="O506" s="107"/>
      <c r="P506" s="2"/>
    </row>
    <row r="507" spans="1:18" ht="15.75" customHeight="1" x14ac:dyDescent="0.2">
      <c r="A507" s="2"/>
      <c r="B507" s="2"/>
      <c r="C507" s="2"/>
      <c r="D507" s="107"/>
      <c r="E507" s="107"/>
      <c r="F507" s="83"/>
      <c r="G507" s="83"/>
      <c r="H507" s="84"/>
      <c r="I507" s="84"/>
      <c r="J507" s="2"/>
      <c r="K507" s="2"/>
      <c r="L507" s="2"/>
      <c r="M507" s="2"/>
      <c r="N507" s="107"/>
      <c r="O507" s="107"/>
      <c r="P507" s="2"/>
    </row>
    <row r="510" spans="1:18" ht="15.75" customHeight="1" x14ac:dyDescent="0.2">
      <c r="D510" s="221" t="s">
        <v>480</v>
      </c>
      <c r="E510" s="221"/>
      <c r="I510" s="222" t="s">
        <v>477</v>
      </c>
      <c r="J510" s="222"/>
      <c r="K510" s="222"/>
      <c r="L510" s="222"/>
    </row>
    <row r="521" spans="1:15" ht="15.75" customHeight="1" x14ac:dyDescent="0.2">
      <c r="B521" s="2" t="s">
        <v>548</v>
      </c>
      <c r="C521" s="2"/>
      <c r="D521" s="2"/>
      <c r="E521" s="2"/>
      <c r="F521" s="83"/>
      <c r="G521" s="83"/>
      <c r="H521" s="84"/>
      <c r="I521" s="84"/>
      <c r="J521" s="2"/>
      <c r="K521" s="2"/>
      <c r="L521" s="2"/>
      <c r="M521" s="2"/>
      <c r="N521" s="2"/>
      <c r="O521" s="2"/>
    </row>
    <row r="522" spans="1:15" ht="15.75" customHeight="1" x14ac:dyDescent="0.2">
      <c r="B522" s="85" t="s">
        <v>549</v>
      </c>
      <c r="C522" s="2"/>
      <c r="D522" s="2"/>
      <c r="E522" s="2"/>
      <c r="F522" s="83"/>
      <c r="G522" s="83"/>
      <c r="H522" s="84"/>
      <c r="I522" s="84"/>
      <c r="J522" s="2"/>
      <c r="K522" s="2"/>
      <c r="L522" s="2"/>
      <c r="M522" s="2"/>
      <c r="N522" s="2"/>
      <c r="O522" s="2"/>
    </row>
    <row r="523" spans="1:15" ht="15.75" customHeight="1" x14ac:dyDescent="0.2">
      <c r="B523" s="85"/>
      <c r="C523" s="2"/>
      <c r="D523" s="2"/>
      <c r="E523" s="2"/>
      <c r="F523" s="83"/>
      <c r="G523" s="83"/>
      <c r="H523" s="84"/>
      <c r="I523" s="84"/>
      <c r="J523" s="2"/>
      <c r="K523" s="2"/>
      <c r="L523" s="2"/>
      <c r="M523" s="2"/>
      <c r="N523" s="2"/>
      <c r="O523" s="2"/>
    </row>
    <row r="524" spans="1:15" ht="17.25" customHeight="1" x14ac:dyDescent="0.2">
      <c r="B524" s="223" t="s">
        <v>251</v>
      </c>
      <c r="C524" s="223"/>
      <c r="D524" s="223"/>
      <c r="E524" s="223"/>
      <c r="F524" s="223"/>
      <c r="G524" s="223"/>
      <c r="H524" s="223"/>
      <c r="I524" s="223"/>
      <c r="J524" s="223"/>
      <c r="K524" s="223"/>
      <c r="L524" s="223"/>
      <c r="M524" s="223"/>
      <c r="N524" s="223"/>
      <c r="O524" s="223"/>
    </row>
    <row r="525" spans="1:15" ht="20.25" customHeight="1" x14ac:dyDescent="0.2">
      <c r="B525" s="86"/>
      <c r="C525" s="86"/>
      <c r="D525" s="86"/>
      <c r="E525" s="86"/>
      <c r="F525" s="1"/>
      <c r="G525" s="87" t="s">
        <v>8</v>
      </c>
      <c r="H525" s="88">
        <v>9</v>
      </c>
      <c r="I525" s="88" t="s">
        <v>583</v>
      </c>
      <c r="J525" s="89">
        <v>2017</v>
      </c>
      <c r="N525" s="90"/>
      <c r="O525" s="90"/>
    </row>
    <row r="526" spans="1:15" s="91" customFormat="1" ht="15.75" customHeight="1" x14ac:dyDescent="0.2">
      <c r="A526" s="1"/>
      <c r="B526" s="207" t="s">
        <v>14</v>
      </c>
      <c r="C526" s="207" t="s">
        <v>0</v>
      </c>
      <c r="D526" s="207" t="s">
        <v>64</v>
      </c>
      <c r="E526" s="207" t="s">
        <v>72</v>
      </c>
      <c r="F526" s="219" t="s">
        <v>582</v>
      </c>
      <c r="G526" s="220"/>
      <c r="H526" s="210" t="s">
        <v>76</v>
      </c>
      <c r="I526" s="210"/>
      <c r="J526" s="211" t="s">
        <v>4</v>
      </c>
      <c r="K526" s="214" t="s">
        <v>73</v>
      </c>
      <c r="L526" s="214" t="s">
        <v>74</v>
      </c>
      <c r="M526" s="214" t="s">
        <v>75</v>
      </c>
      <c r="N526" s="210" t="s">
        <v>6</v>
      </c>
      <c r="O526" s="210" t="s">
        <v>7</v>
      </c>
    </row>
    <row r="527" spans="1:15" s="91" customFormat="1" ht="15.75" customHeight="1" x14ac:dyDescent="0.2">
      <c r="A527" s="1"/>
      <c r="B527" s="208"/>
      <c r="C527" s="208"/>
      <c r="D527" s="208"/>
      <c r="E527" s="208"/>
      <c r="F527" s="215" t="s">
        <v>582</v>
      </c>
      <c r="G527" s="215" t="s">
        <v>171</v>
      </c>
      <c r="H527" s="215" t="s">
        <v>569</v>
      </c>
      <c r="I527" s="208" t="s">
        <v>171</v>
      </c>
      <c r="J527" s="212"/>
      <c r="K527" s="214"/>
      <c r="L527" s="214"/>
      <c r="M527" s="214"/>
      <c r="N527" s="210"/>
      <c r="O527" s="210"/>
    </row>
    <row r="528" spans="1:15" s="91" customFormat="1" ht="20.25" customHeight="1" x14ac:dyDescent="0.2">
      <c r="A528" s="1"/>
      <c r="B528" s="209"/>
      <c r="C528" s="209"/>
      <c r="D528" s="209"/>
      <c r="E528" s="209"/>
      <c r="F528" s="216"/>
      <c r="G528" s="216"/>
      <c r="H528" s="216"/>
      <c r="I528" s="209"/>
      <c r="J528" s="213"/>
      <c r="K528" s="92">
        <v>0.08</v>
      </c>
      <c r="L528" s="93">
        <v>1.4999999999999999E-2</v>
      </c>
      <c r="M528" s="92">
        <v>0.01</v>
      </c>
      <c r="N528" s="210"/>
      <c r="O528" s="210"/>
    </row>
    <row r="529" spans="1:18" ht="15.75" customHeight="1" x14ac:dyDescent="0.2">
      <c r="B529" s="17" t="s">
        <v>1</v>
      </c>
      <c r="C529" s="17" t="s">
        <v>2</v>
      </c>
      <c r="D529" s="17" t="s">
        <v>3</v>
      </c>
      <c r="E529" s="19">
        <v>1</v>
      </c>
      <c r="F529" s="19">
        <v>2</v>
      </c>
      <c r="G529" s="19">
        <v>3</v>
      </c>
      <c r="H529" s="19">
        <v>4</v>
      </c>
      <c r="I529" s="19">
        <v>5</v>
      </c>
      <c r="J529" s="19">
        <v>6</v>
      </c>
      <c r="K529" s="19">
        <v>7</v>
      </c>
      <c r="L529" s="19">
        <v>8</v>
      </c>
      <c r="M529" s="19">
        <v>9</v>
      </c>
      <c r="N529" s="19">
        <v>10</v>
      </c>
      <c r="O529" s="19">
        <v>11</v>
      </c>
      <c r="P529" s="94"/>
    </row>
    <row r="530" spans="1:18" ht="15.75" customHeight="1" x14ac:dyDescent="0.2">
      <c r="B530" s="95"/>
      <c r="C530" s="96" t="s">
        <v>550</v>
      </c>
      <c r="D530" s="97"/>
      <c r="E530" s="21">
        <f>SUM(E531:E545)</f>
        <v>380</v>
      </c>
      <c r="F530" s="21">
        <f t="shared" ref="F530:M530" si="40">SUM(F531:F545)</f>
        <v>125000000</v>
      </c>
      <c r="G530" s="21">
        <f t="shared" si="40"/>
        <v>121550000</v>
      </c>
      <c r="H530" s="21">
        <f t="shared" si="40"/>
        <v>10920000</v>
      </c>
      <c r="I530" s="21">
        <f t="shared" si="40"/>
        <v>10640000</v>
      </c>
      <c r="J530" s="21">
        <f t="shared" si="40"/>
        <v>132190000</v>
      </c>
      <c r="K530" s="21">
        <f t="shared" si="40"/>
        <v>2405000</v>
      </c>
      <c r="L530" s="21">
        <f t="shared" si="40"/>
        <v>450937.5</v>
      </c>
      <c r="M530" s="21">
        <f t="shared" si="40"/>
        <v>300625</v>
      </c>
      <c r="N530" s="21">
        <f>SUM(N531:N545)</f>
        <v>129033437.5</v>
      </c>
      <c r="O530" s="17"/>
      <c r="R530" s="1">
        <v>9</v>
      </c>
    </row>
    <row r="531" spans="1:18" ht="15.75" customHeight="1" x14ac:dyDescent="0.2">
      <c r="A531" s="1" t="s">
        <v>31</v>
      </c>
      <c r="B531" s="17">
        <v>1</v>
      </c>
      <c r="C531" s="98" t="s">
        <v>477</v>
      </c>
      <c r="D531" s="98" t="s">
        <v>532</v>
      </c>
      <c r="E531" s="5">
        <v>23</v>
      </c>
      <c r="F531" s="98">
        <v>10000000</v>
      </c>
      <c r="G531" s="20">
        <v>8846000</v>
      </c>
      <c r="H531" s="98">
        <v>728000</v>
      </c>
      <c r="I531" s="98">
        <v>644000</v>
      </c>
      <c r="J531" s="4">
        <v>9490000</v>
      </c>
      <c r="K531" s="98">
        <v>400000</v>
      </c>
      <c r="L531" s="98">
        <v>75000</v>
      </c>
      <c r="M531" s="98">
        <v>50000</v>
      </c>
      <c r="N531" s="4">
        <v>8965000</v>
      </c>
      <c r="O531" s="4"/>
      <c r="P531" s="1" t="str">
        <f>IF(C531="",1,"")</f>
        <v/>
      </c>
    </row>
    <row r="532" spans="1:18" ht="15.75" customHeight="1" x14ac:dyDescent="0.2">
      <c r="A532" s="1" t="s">
        <v>32</v>
      </c>
      <c r="B532" s="17">
        <v>2</v>
      </c>
      <c r="C532" s="98" t="s">
        <v>478</v>
      </c>
      <c r="D532" s="98" t="s">
        <v>533</v>
      </c>
      <c r="E532" s="5">
        <v>26</v>
      </c>
      <c r="F532" s="98">
        <v>9000000</v>
      </c>
      <c r="G532" s="20">
        <v>9000000</v>
      </c>
      <c r="H532" s="98">
        <v>728000</v>
      </c>
      <c r="I532" s="98">
        <v>728000</v>
      </c>
      <c r="J532" s="4">
        <v>9728000</v>
      </c>
      <c r="K532" s="98">
        <v>400000</v>
      </c>
      <c r="L532" s="98">
        <v>75000</v>
      </c>
      <c r="M532" s="98">
        <v>50000</v>
      </c>
      <c r="N532" s="4">
        <v>9203000</v>
      </c>
      <c r="O532" s="4"/>
      <c r="P532" s="1" t="str">
        <f t="shared" ref="P532:P554" si="41">IF(C532="",1,"")</f>
        <v/>
      </c>
    </row>
    <row r="533" spans="1:18" ht="15.75" customHeight="1" x14ac:dyDescent="0.2">
      <c r="A533" s="1" t="s">
        <v>33</v>
      </c>
      <c r="B533" s="17">
        <v>3</v>
      </c>
      <c r="C533" s="98" t="s">
        <v>551</v>
      </c>
      <c r="D533" s="98" t="s">
        <v>534</v>
      </c>
      <c r="E533" s="5">
        <v>26</v>
      </c>
      <c r="F533" s="98">
        <v>8500000</v>
      </c>
      <c r="G533" s="20">
        <v>8501000</v>
      </c>
      <c r="H533" s="98">
        <v>728000</v>
      </c>
      <c r="I533" s="98">
        <v>728000</v>
      </c>
      <c r="J533" s="4">
        <v>9229000</v>
      </c>
      <c r="K533" s="98">
        <v>321000</v>
      </c>
      <c r="L533" s="98">
        <v>60187.5</v>
      </c>
      <c r="M533" s="98">
        <v>40125</v>
      </c>
      <c r="N533" s="4">
        <v>8807687.5</v>
      </c>
      <c r="O533" s="4"/>
      <c r="P533" s="1" t="str">
        <f t="shared" si="41"/>
        <v/>
      </c>
    </row>
    <row r="534" spans="1:18" ht="15.75" customHeight="1" x14ac:dyDescent="0.2">
      <c r="A534" s="1" t="s">
        <v>34</v>
      </c>
      <c r="B534" s="17">
        <v>4</v>
      </c>
      <c r="C534" s="98" t="s">
        <v>480</v>
      </c>
      <c r="D534" s="98" t="s">
        <v>534</v>
      </c>
      <c r="E534" s="5">
        <v>26</v>
      </c>
      <c r="F534" s="98">
        <v>8500000</v>
      </c>
      <c r="G534" s="20">
        <v>8501000</v>
      </c>
      <c r="H534" s="98">
        <v>728000</v>
      </c>
      <c r="I534" s="98">
        <v>728000</v>
      </c>
      <c r="J534" s="4">
        <v>9229000</v>
      </c>
      <c r="K534" s="98">
        <v>321000</v>
      </c>
      <c r="L534" s="98">
        <v>60187.5</v>
      </c>
      <c r="M534" s="98">
        <v>40125</v>
      </c>
      <c r="N534" s="4">
        <v>8807687.5</v>
      </c>
      <c r="O534" s="4"/>
      <c r="P534" s="1" t="str">
        <f t="shared" si="41"/>
        <v/>
      </c>
    </row>
    <row r="535" spans="1:18" ht="15.75" customHeight="1" x14ac:dyDescent="0.2">
      <c r="A535" s="1" t="s">
        <v>35</v>
      </c>
      <c r="B535" s="17">
        <v>5</v>
      </c>
      <c r="C535" s="98" t="s">
        <v>484</v>
      </c>
      <c r="D535" s="98" t="s">
        <v>538</v>
      </c>
      <c r="E535" s="5">
        <v>26</v>
      </c>
      <c r="F535" s="98">
        <v>8500000</v>
      </c>
      <c r="G535" s="20">
        <v>8501000</v>
      </c>
      <c r="H535" s="98">
        <v>728000</v>
      </c>
      <c r="I535" s="98">
        <v>728000</v>
      </c>
      <c r="J535" s="4">
        <v>9229000</v>
      </c>
      <c r="K535" s="98">
        <v>0</v>
      </c>
      <c r="L535" s="98">
        <v>0</v>
      </c>
      <c r="M535" s="98">
        <v>0</v>
      </c>
      <c r="N535" s="4">
        <v>9229000</v>
      </c>
      <c r="O535" s="4"/>
      <c r="P535" s="1" t="str">
        <f t="shared" si="41"/>
        <v/>
      </c>
    </row>
    <row r="536" spans="1:18" ht="15.75" customHeight="1" x14ac:dyDescent="0.2">
      <c r="A536" s="1" t="s">
        <v>36</v>
      </c>
      <c r="B536" s="17">
        <v>6</v>
      </c>
      <c r="C536" s="98" t="s">
        <v>481</v>
      </c>
      <c r="D536" s="98" t="s">
        <v>535</v>
      </c>
      <c r="E536" s="5">
        <v>26</v>
      </c>
      <c r="F536" s="98">
        <v>9000000</v>
      </c>
      <c r="G536" s="20">
        <v>9001000</v>
      </c>
      <c r="H536" s="98">
        <v>728000</v>
      </c>
      <c r="I536" s="98">
        <v>728000</v>
      </c>
      <c r="J536" s="4">
        <v>9729000</v>
      </c>
      <c r="K536" s="98">
        <v>321000</v>
      </c>
      <c r="L536" s="98">
        <v>60187.5</v>
      </c>
      <c r="M536" s="98">
        <v>40125</v>
      </c>
      <c r="N536" s="4">
        <v>9307687.5</v>
      </c>
      <c r="O536" s="4"/>
      <c r="P536" s="1" t="str">
        <f t="shared" si="41"/>
        <v/>
      </c>
    </row>
    <row r="537" spans="1:18" ht="15.75" customHeight="1" x14ac:dyDescent="0.2">
      <c r="A537" s="1" t="s">
        <v>37</v>
      </c>
      <c r="B537" s="17">
        <v>7</v>
      </c>
      <c r="C537" s="98" t="s">
        <v>483</v>
      </c>
      <c r="D537" s="98" t="s">
        <v>536</v>
      </c>
      <c r="E537" s="5">
        <v>26</v>
      </c>
      <c r="F537" s="98">
        <v>8500000</v>
      </c>
      <c r="G537" s="20">
        <v>8501000</v>
      </c>
      <c r="H537" s="98">
        <v>728000</v>
      </c>
      <c r="I537" s="98">
        <v>728000</v>
      </c>
      <c r="J537" s="4">
        <v>9229000</v>
      </c>
      <c r="K537" s="98">
        <v>321000</v>
      </c>
      <c r="L537" s="98">
        <v>60187.5</v>
      </c>
      <c r="M537" s="98">
        <v>40125</v>
      </c>
      <c r="N537" s="4">
        <v>8807687.5</v>
      </c>
      <c r="O537" s="4"/>
      <c r="P537" s="1" t="str">
        <f t="shared" si="41"/>
        <v/>
      </c>
    </row>
    <row r="538" spans="1:18" ht="15.75" customHeight="1" x14ac:dyDescent="0.2">
      <c r="A538" s="1" t="s">
        <v>38</v>
      </c>
      <c r="B538" s="17">
        <v>8</v>
      </c>
      <c r="C538" s="98" t="s">
        <v>504</v>
      </c>
      <c r="D538" s="98" t="s">
        <v>552</v>
      </c>
      <c r="E538" s="5">
        <v>26</v>
      </c>
      <c r="F538" s="98">
        <v>8500000</v>
      </c>
      <c r="G538" s="20">
        <v>8501000</v>
      </c>
      <c r="H538" s="98">
        <v>728000</v>
      </c>
      <c r="I538" s="98">
        <v>728000</v>
      </c>
      <c r="J538" s="4">
        <v>9229000</v>
      </c>
      <c r="K538" s="98">
        <v>0</v>
      </c>
      <c r="L538" s="98">
        <v>0</v>
      </c>
      <c r="M538" s="98">
        <v>0</v>
      </c>
      <c r="N538" s="4">
        <v>9229000</v>
      </c>
      <c r="O538" s="4"/>
      <c r="P538" s="1" t="str">
        <f t="shared" si="41"/>
        <v/>
      </c>
    </row>
    <row r="539" spans="1:18" ht="15.75" customHeight="1" x14ac:dyDescent="0.2">
      <c r="A539" s="1" t="s">
        <v>39</v>
      </c>
      <c r="B539" s="17">
        <v>9</v>
      </c>
      <c r="C539" s="98" t="s">
        <v>505</v>
      </c>
      <c r="D539" s="98" t="s">
        <v>552</v>
      </c>
      <c r="E539" s="5">
        <v>20</v>
      </c>
      <c r="F539" s="98">
        <v>8500000</v>
      </c>
      <c r="G539" s="20">
        <v>6539000</v>
      </c>
      <c r="H539" s="98">
        <v>728000</v>
      </c>
      <c r="I539" s="98">
        <v>560000</v>
      </c>
      <c r="J539" s="4">
        <v>7099000</v>
      </c>
      <c r="K539" s="98">
        <v>0</v>
      </c>
      <c r="L539" s="98">
        <v>0</v>
      </c>
      <c r="M539" s="98">
        <v>0</v>
      </c>
      <c r="N539" s="4">
        <v>7099000</v>
      </c>
      <c r="O539" s="4"/>
      <c r="P539" s="1" t="str">
        <f t="shared" si="41"/>
        <v/>
      </c>
    </row>
    <row r="540" spans="1:18" ht="15.75" customHeight="1" x14ac:dyDescent="0.2">
      <c r="A540" s="1" t="s">
        <v>40</v>
      </c>
      <c r="B540" s="17">
        <v>10</v>
      </c>
      <c r="C540" s="98" t="s">
        <v>510</v>
      </c>
      <c r="D540" s="98" t="s">
        <v>537</v>
      </c>
      <c r="E540" s="5">
        <v>26</v>
      </c>
      <c r="F540" s="98">
        <v>8500000</v>
      </c>
      <c r="G540" s="20">
        <v>8501000</v>
      </c>
      <c r="H540" s="98">
        <v>728000</v>
      </c>
      <c r="I540" s="98">
        <v>728000</v>
      </c>
      <c r="J540" s="4">
        <v>9229000</v>
      </c>
      <c r="K540" s="98">
        <v>0</v>
      </c>
      <c r="L540" s="98">
        <v>0</v>
      </c>
      <c r="M540" s="98">
        <v>0</v>
      </c>
      <c r="N540" s="4">
        <v>9229000</v>
      </c>
      <c r="O540" s="4"/>
      <c r="P540" s="1" t="str">
        <f t="shared" si="41"/>
        <v/>
      </c>
    </row>
    <row r="541" spans="1:18" ht="15.75" customHeight="1" x14ac:dyDescent="0.2">
      <c r="A541" s="1" t="s">
        <v>41</v>
      </c>
      <c r="B541" s="17">
        <v>11</v>
      </c>
      <c r="C541" s="98" t="s">
        <v>487</v>
      </c>
      <c r="D541" s="98" t="s">
        <v>541</v>
      </c>
      <c r="E541" s="5">
        <v>26</v>
      </c>
      <c r="F541" s="98">
        <v>9000000</v>
      </c>
      <c r="G541" s="20">
        <v>9001000</v>
      </c>
      <c r="H541" s="98">
        <v>728000</v>
      </c>
      <c r="I541" s="98">
        <v>728000</v>
      </c>
      <c r="J541" s="4">
        <v>9729000</v>
      </c>
      <c r="K541" s="98">
        <v>321000</v>
      </c>
      <c r="L541" s="98">
        <v>60187.5</v>
      </c>
      <c r="M541" s="98">
        <v>40125</v>
      </c>
      <c r="N541" s="4">
        <v>9307687.5</v>
      </c>
      <c r="O541" s="4"/>
      <c r="P541" s="1" t="str">
        <f t="shared" si="41"/>
        <v/>
      </c>
    </row>
    <row r="542" spans="1:18" ht="15.75" customHeight="1" x14ac:dyDescent="0.2">
      <c r="A542" s="1" t="s">
        <v>42</v>
      </c>
      <c r="B542" s="17">
        <v>12</v>
      </c>
      <c r="C542" s="98" t="s">
        <v>488</v>
      </c>
      <c r="D542" s="98" t="s">
        <v>541</v>
      </c>
      <c r="E542" s="5">
        <v>25</v>
      </c>
      <c r="F542" s="98">
        <v>9000000</v>
      </c>
      <c r="G542" s="20">
        <v>8654000</v>
      </c>
      <c r="H542" s="98">
        <v>728000</v>
      </c>
      <c r="I542" s="98">
        <v>700000</v>
      </c>
      <c r="J542" s="4">
        <v>9354000</v>
      </c>
      <c r="K542" s="98">
        <v>0</v>
      </c>
      <c r="L542" s="98">
        <v>0</v>
      </c>
      <c r="M542" s="98">
        <v>0</v>
      </c>
      <c r="N542" s="4">
        <v>9354000</v>
      </c>
      <c r="O542" s="4"/>
      <c r="P542" s="1" t="str">
        <f t="shared" si="41"/>
        <v/>
      </c>
    </row>
    <row r="543" spans="1:18" ht="15.75" customHeight="1" x14ac:dyDescent="0.2">
      <c r="A543" s="1" t="s">
        <v>43</v>
      </c>
      <c r="B543" s="17">
        <v>13</v>
      </c>
      <c r="C543" s="98" t="s">
        <v>584</v>
      </c>
      <c r="D543" s="98" t="s">
        <v>539</v>
      </c>
      <c r="E543" s="5">
        <v>26</v>
      </c>
      <c r="F543" s="98">
        <v>6500000</v>
      </c>
      <c r="G543" s="20">
        <v>6501000</v>
      </c>
      <c r="H543" s="98">
        <v>728000</v>
      </c>
      <c r="I543" s="98">
        <v>728000</v>
      </c>
      <c r="J543" s="4">
        <v>7229000</v>
      </c>
      <c r="K543" s="98">
        <v>0</v>
      </c>
      <c r="L543" s="98">
        <v>0</v>
      </c>
      <c r="M543" s="98">
        <v>0</v>
      </c>
      <c r="N543" s="4">
        <v>7229000</v>
      </c>
      <c r="O543" s="4"/>
      <c r="P543" s="1" t="str">
        <f t="shared" si="41"/>
        <v/>
      </c>
    </row>
    <row r="544" spans="1:18" ht="15.75" customHeight="1" x14ac:dyDescent="0.2">
      <c r="A544" s="1" t="s">
        <v>44</v>
      </c>
      <c r="B544" s="17">
        <v>14</v>
      </c>
      <c r="C544" s="98" t="s">
        <v>485</v>
      </c>
      <c r="D544" s="98" t="s">
        <v>554</v>
      </c>
      <c r="E544" s="5">
        <v>26</v>
      </c>
      <c r="F544" s="98">
        <v>6500000</v>
      </c>
      <c r="G544" s="20">
        <v>6501000</v>
      </c>
      <c r="H544" s="98">
        <v>728000</v>
      </c>
      <c r="I544" s="98">
        <v>728000</v>
      </c>
      <c r="J544" s="4">
        <v>7229000</v>
      </c>
      <c r="K544" s="98">
        <v>0</v>
      </c>
      <c r="L544" s="98">
        <v>0</v>
      </c>
      <c r="M544" s="98">
        <v>0</v>
      </c>
      <c r="N544" s="4">
        <v>7229000</v>
      </c>
      <c r="O544" s="4"/>
      <c r="P544" s="1" t="str">
        <f t="shared" si="41"/>
        <v/>
      </c>
    </row>
    <row r="545" spans="1:18" ht="15.75" customHeight="1" x14ac:dyDescent="0.2">
      <c r="A545" s="1" t="s">
        <v>63</v>
      </c>
      <c r="B545" s="17">
        <v>15</v>
      </c>
      <c r="C545" s="98" t="s">
        <v>529</v>
      </c>
      <c r="D545" s="98" t="s">
        <v>540</v>
      </c>
      <c r="E545" s="5">
        <v>26</v>
      </c>
      <c r="F545" s="98">
        <v>6500000</v>
      </c>
      <c r="G545" s="20">
        <v>6501000</v>
      </c>
      <c r="H545" s="98">
        <v>728000</v>
      </c>
      <c r="I545" s="98">
        <v>728000</v>
      </c>
      <c r="J545" s="4">
        <v>7229000</v>
      </c>
      <c r="K545" s="98">
        <v>0</v>
      </c>
      <c r="L545" s="98">
        <v>0</v>
      </c>
      <c r="M545" s="98">
        <v>0</v>
      </c>
      <c r="N545" s="4">
        <v>7229000</v>
      </c>
      <c r="O545" s="4"/>
      <c r="P545" s="1" t="str">
        <f t="shared" si="41"/>
        <v/>
      </c>
    </row>
    <row r="546" spans="1:18" ht="15.75" customHeight="1" x14ac:dyDescent="0.2">
      <c r="B546" s="95"/>
      <c r="C546" s="97" t="s">
        <v>439</v>
      </c>
      <c r="D546" s="98"/>
      <c r="E546" s="21">
        <f>SUM(E547:E567)</f>
        <v>501</v>
      </c>
      <c r="F546" s="21">
        <f t="shared" ref="F546:N546" si="42">SUM(F547:F567)</f>
        <v>182000000</v>
      </c>
      <c r="G546" s="21">
        <f t="shared" si="42"/>
        <v>166901000</v>
      </c>
      <c r="H546" s="21">
        <f t="shared" si="42"/>
        <v>15288000</v>
      </c>
      <c r="I546" s="21">
        <f t="shared" si="42"/>
        <v>14028000</v>
      </c>
      <c r="J546" s="21">
        <f t="shared" si="42"/>
        <v>180929000</v>
      </c>
      <c r="K546" s="21">
        <f t="shared" si="42"/>
        <v>1926000</v>
      </c>
      <c r="L546" s="21">
        <f t="shared" si="42"/>
        <v>361125</v>
      </c>
      <c r="M546" s="21">
        <f t="shared" si="42"/>
        <v>240750</v>
      </c>
      <c r="N546" s="21">
        <f t="shared" si="42"/>
        <v>178401125</v>
      </c>
      <c r="O546" s="4"/>
      <c r="P546" s="1" t="str">
        <f t="shared" si="41"/>
        <v/>
      </c>
      <c r="R546" s="1">
        <v>9</v>
      </c>
    </row>
    <row r="547" spans="1:18" ht="15.75" customHeight="1" x14ac:dyDescent="0.2">
      <c r="A547" s="1" t="s">
        <v>45</v>
      </c>
      <c r="B547" s="17">
        <v>1</v>
      </c>
      <c r="C547" s="98" t="s">
        <v>496</v>
      </c>
      <c r="D547" s="98" t="s">
        <v>542</v>
      </c>
      <c r="E547" s="5">
        <v>26</v>
      </c>
      <c r="F547" s="98">
        <v>9000000</v>
      </c>
      <c r="G547" s="20">
        <v>9001000</v>
      </c>
      <c r="H547" s="98">
        <v>728000</v>
      </c>
      <c r="I547" s="98">
        <v>728000</v>
      </c>
      <c r="J547" s="4">
        <v>9729000</v>
      </c>
      <c r="K547" s="98">
        <v>321000</v>
      </c>
      <c r="L547" s="98">
        <v>60187.5</v>
      </c>
      <c r="M547" s="98">
        <v>40125</v>
      </c>
      <c r="N547" s="4">
        <v>9307687.5</v>
      </c>
      <c r="O547" s="4"/>
      <c r="P547" s="1" t="str">
        <f t="shared" si="41"/>
        <v/>
      </c>
    </row>
    <row r="548" spans="1:18" ht="15.75" customHeight="1" x14ac:dyDescent="0.2">
      <c r="A548" s="1" t="s">
        <v>46</v>
      </c>
      <c r="B548" s="17">
        <v>2</v>
      </c>
      <c r="C548" s="98" t="s">
        <v>497</v>
      </c>
      <c r="D548" s="98" t="s">
        <v>543</v>
      </c>
      <c r="E548" s="5">
        <v>26</v>
      </c>
      <c r="F548" s="98">
        <v>8500000</v>
      </c>
      <c r="G548" s="20">
        <v>8501000</v>
      </c>
      <c r="H548" s="98">
        <v>728000</v>
      </c>
      <c r="I548" s="98">
        <v>728000</v>
      </c>
      <c r="J548" s="4">
        <v>9229000</v>
      </c>
      <c r="K548" s="98">
        <v>321000</v>
      </c>
      <c r="L548" s="98">
        <v>60187.5</v>
      </c>
      <c r="M548" s="98">
        <v>40125</v>
      </c>
      <c r="N548" s="4">
        <v>8807687.5</v>
      </c>
      <c r="O548" s="4"/>
      <c r="P548" s="1" t="str">
        <f t="shared" si="41"/>
        <v/>
      </c>
    </row>
    <row r="549" spans="1:18" ht="15.75" customHeight="1" x14ac:dyDescent="0.2">
      <c r="A549" s="1" t="s">
        <v>47</v>
      </c>
      <c r="B549" s="17">
        <v>3</v>
      </c>
      <c r="C549" s="98" t="s">
        <v>498</v>
      </c>
      <c r="D549" s="98" t="s">
        <v>543</v>
      </c>
      <c r="E549" s="5">
        <v>26</v>
      </c>
      <c r="F549" s="98">
        <v>8500000</v>
      </c>
      <c r="G549" s="20">
        <v>8501000</v>
      </c>
      <c r="H549" s="98">
        <v>728000</v>
      </c>
      <c r="I549" s="98">
        <v>728000</v>
      </c>
      <c r="J549" s="4">
        <v>9229000</v>
      </c>
      <c r="K549" s="98">
        <v>321000</v>
      </c>
      <c r="L549" s="98">
        <v>60187.5</v>
      </c>
      <c r="M549" s="98">
        <v>40125</v>
      </c>
      <c r="N549" s="4">
        <v>8807687.5</v>
      </c>
      <c r="O549" s="4"/>
      <c r="P549" s="1" t="str">
        <f t="shared" si="41"/>
        <v/>
      </c>
    </row>
    <row r="550" spans="1:18" ht="15.75" customHeight="1" x14ac:dyDescent="0.2">
      <c r="A550" s="1" t="s">
        <v>48</v>
      </c>
      <c r="B550" s="17">
        <v>4</v>
      </c>
      <c r="C550" s="98" t="s">
        <v>499</v>
      </c>
      <c r="D550" s="98" t="s">
        <v>544</v>
      </c>
      <c r="E550" s="5">
        <v>26</v>
      </c>
      <c r="F550" s="98">
        <v>8500000</v>
      </c>
      <c r="G550" s="20">
        <v>8501000</v>
      </c>
      <c r="H550" s="98">
        <v>728000</v>
      </c>
      <c r="I550" s="98">
        <v>728000</v>
      </c>
      <c r="J550" s="4">
        <v>9229000</v>
      </c>
      <c r="K550" s="98">
        <v>321000</v>
      </c>
      <c r="L550" s="98">
        <v>60187.5</v>
      </c>
      <c r="M550" s="98">
        <v>40125</v>
      </c>
      <c r="N550" s="4">
        <v>8807687.5</v>
      </c>
      <c r="O550" s="4"/>
      <c r="P550" s="1" t="str">
        <f t="shared" si="41"/>
        <v/>
      </c>
    </row>
    <row r="551" spans="1:18" ht="15.75" customHeight="1" x14ac:dyDescent="0.2">
      <c r="A551" s="1" t="s">
        <v>49</v>
      </c>
      <c r="B551" s="17">
        <v>5</v>
      </c>
      <c r="C551" s="98" t="s">
        <v>509</v>
      </c>
      <c r="D551" s="98" t="s">
        <v>544</v>
      </c>
      <c r="E551" s="5">
        <v>26</v>
      </c>
      <c r="F551" s="98">
        <v>8500000</v>
      </c>
      <c r="G551" s="20">
        <v>8501000</v>
      </c>
      <c r="H551" s="98">
        <v>728000</v>
      </c>
      <c r="I551" s="98">
        <v>728000</v>
      </c>
      <c r="J551" s="4">
        <v>9229000</v>
      </c>
      <c r="K551" s="98">
        <v>321000</v>
      </c>
      <c r="L551" s="98">
        <v>60187.5</v>
      </c>
      <c r="M551" s="98">
        <v>40125</v>
      </c>
      <c r="N551" s="4">
        <v>8807687.5</v>
      </c>
      <c r="O551" s="4"/>
      <c r="P551" s="1" t="str">
        <f t="shared" si="41"/>
        <v/>
      </c>
    </row>
    <row r="552" spans="1:18" ht="15.75" customHeight="1" x14ac:dyDescent="0.2">
      <c r="A552" s="1" t="s">
        <v>50</v>
      </c>
      <c r="B552" s="17">
        <v>6</v>
      </c>
      <c r="C552" s="98" t="s">
        <v>495</v>
      </c>
      <c r="D552" s="98" t="s">
        <v>541</v>
      </c>
      <c r="E552" s="5">
        <v>25</v>
      </c>
      <c r="F552" s="98">
        <v>9000000</v>
      </c>
      <c r="G552" s="20">
        <v>8654000</v>
      </c>
      <c r="H552" s="98">
        <v>728000</v>
      </c>
      <c r="I552" s="98">
        <v>700000</v>
      </c>
      <c r="J552" s="4">
        <v>9354000</v>
      </c>
      <c r="K552" s="98">
        <v>0</v>
      </c>
      <c r="L552" s="98">
        <v>0</v>
      </c>
      <c r="M552" s="98">
        <v>0</v>
      </c>
      <c r="N552" s="4">
        <v>9354000</v>
      </c>
      <c r="O552" s="4"/>
      <c r="P552" s="1" t="str">
        <f t="shared" si="41"/>
        <v/>
      </c>
    </row>
    <row r="553" spans="1:18" ht="15.75" customHeight="1" x14ac:dyDescent="0.2">
      <c r="A553" s="1" t="s">
        <v>51</v>
      </c>
      <c r="B553" s="17">
        <v>7</v>
      </c>
      <c r="C553" s="98" t="s">
        <v>547</v>
      </c>
      <c r="D553" s="98" t="s">
        <v>541</v>
      </c>
      <c r="E553" s="5">
        <v>25</v>
      </c>
      <c r="F553" s="98">
        <v>9000000</v>
      </c>
      <c r="G553" s="20">
        <v>8654000</v>
      </c>
      <c r="H553" s="98">
        <v>728000</v>
      </c>
      <c r="I553" s="98">
        <v>700000</v>
      </c>
      <c r="J553" s="4">
        <v>9354000</v>
      </c>
      <c r="K553" s="98">
        <v>0</v>
      </c>
      <c r="L553" s="98">
        <v>0</v>
      </c>
      <c r="M553" s="98">
        <v>0</v>
      </c>
      <c r="N553" s="4">
        <v>9354000</v>
      </c>
      <c r="O553" s="4"/>
      <c r="P553" s="1" t="str">
        <f t="shared" si="41"/>
        <v/>
      </c>
    </row>
    <row r="554" spans="1:18" ht="15.75" customHeight="1" x14ac:dyDescent="0.2">
      <c r="A554" s="1" t="s">
        <v>52</v>
      </c>
      <c r="B554" s="17">
        <v>8</v>
      </c>
      <c r="C554" s="98" t="s">
        <v>511</v>
      </c>
      <c r="D554" s="98" t="s">
        <v>541</v>
      </c>
      <c r="E554" s="5">
        <v>25</v>
      </c>
      <c r="F554" s="98">
        <v>9000000</v>
      </c>
      <c r="G554" s="20">
        <v>8654000</v>
      </c>
      <c r="H554" s="98">
        <v>728000</v>
      </c>
      <c r="I554" s="98">
        <v>700000</v>
      </c>
      <c r="J554" s="4">
        <v>9354000</v>
      </c>
      <c r="K554" s="98">
        <v>0</v>
      </c>
      <c r="L554" s="98">
        <v>0</v>
      </c>
      <c r="M554" s="98">
        <v>0</v>
      </c>
      <c r="N554" s="4">
        <v>9354000</v>
      </c>
      <c r="O554" s="4"/>
      <c r="P554" s="1" t="str">
        <f t="shared" si="41"/>
        <v/>
      </c>
    </row>
    <row r="555" spans="1:18" ht="15.75" customHeight="1" x14ac:dyDescent="0.2">
      <c r="A555" s="1" t="s">
        <v>53</v>
      </c>
      <c r="B555" s="17">
        <v>9</v>
      </c>
      <c r="C555" s="98" t="s">
        <v>512</v>
      </c>
      <c r="D555" s="98" t="s">
        <v>541</v>
      </c>
      <c r="E555" s="5">
        <v>20</v>
      </c>
      <c r="F555" s="98">
        <v>9000000</v>
      </c>
      <c r="G555" s="20">
        <v>6924000</v>
      </c>
      <c r="H555" s="98">
        <v>728000</v>
      </c>
      <c r="I555" s="98">
        <v>560000</v>
      </c>
      <c r="J555" s="4">
        <v>7484000</v>
      </c>
      <c r="K555" s="98">
        <v>0</v>
      </c>
      <c r="L555" s="98">
        <v>0</v>
      </c>
      <c r="M555" s="98">
        <v>0</v>
      </c>
      <c r="N555" s="4">
        <v>7484000</v>
      </c>
      <c r="O555" s="4"/>
      <c r="P555" s="1" t="str">
        <f t="shared" ref="P555:P567" si="43">IF(C555="",1,"")</f>
        <v/>
      </c>
    </row>
    <row r="556" spans="1:18" ht="15.75" customHeight="1" x14ac:dyDescent="0.2">
      <c r="A556" s="1" t="s">
        <v>54</v>
      </c>
      <c r="B556" s="17">
        <v>10</v>
      </c>
      <c r="C556" s="98" t="s">
        <v>513</v>
      </c>
      <c r="D556" s="98" t="s">
        <v>541</v>
      </c>
      <c r="E556" s="5">
        <v>20</v>
      </c>
      <c r="F556" s="98">
        <v>9000000</v>
      </c>
      <c r="G556" s="20">
        <v>6924000</v>
      </c>
      <c r="H556" s="98">
        <v>728000</v>
      </c>
      <c r="I556" s="98">
        <v>560000</v>
      </c>
      <c r="J556" s="4">
        <v>7484000</v>
      </c>
      <c r="K556" s="98">
        <v>0</v>
      </c>
      <c r="L556" s="98">
        <v>0</v>
      </c>
      <c r="M556" s="98">
        <v>0</v>
      </c>
      <c r="N556" s="4">
        <v>7484000</v>
      </c>
      <c r="O556" s="4"/>
      <c r="P556" s="1" t="str">
        <f t="shared" si="43"/>
        <v/>
      </c>
    </row>
    <row r="557" spans="1:18" ht="15.75" customHeight="1" x14ac:dyDescent="0.2">
      <c r="A557" s="1" t="s">
        <v>55</v>
      </c>
      <c r="B557" s="17">
        <v>11</v>
      </c>
      <c r="C557" s="98" t="s">
        <v>514</v>
      </c>
      <c r="D557" s="98" t="s">
        <v>541</v>
      </c>
      <c r="E557" s="5">
        <v>20</v>
      </c>
      <c r="F557" s="98">
        <v>9000000</v>
      </c>
      <c r="G557" s="20">
        <v>6924000</v>
      </c>
      <c r="H557" s="98">
        <v>728000</v>
      </c>
      <c r="I557" s="98">
        <v>560000</v>
      </c>
      <c r="J557" s="4">
        <v>7484000</v>
      </c>
      <c r="K557" s="98">
        <v>0</v>
      </c>
      <c r="L557" s="98">
        <v>0</v>
      </c>
      <c r="M557" s="98">
        <v>0</v>
      </c>
      <c r="N557" s="4">
        <v>7484000</v>
      </c>
      <c r="O557" s="4"/>
      <c r="P557" s="1" t="str">
        <f t="shared" si="43"/>
        <v/>
      </c>
    </row>
    <row r="558" spans="1:18" ht="15.75" customHeight="1" x14ac:dyDescent="0.2">
      <c r="A558" s="1" t="s">
        <v>56</v>
      </c>
      <c r="B558" s="17">
        <v>12</v>
      </c>
      <c r="C558" s="98" t="s">
        <v>507</v>
      </c>
      <c r="D558" s="98" t="s">
        <v>545</v>
      </c>
      <c r="E558" s="5">
        <v>26</v>
      </c>
      <c r="F558" s="98">
        <v>8500000</v>
      </c>
      <c r="G558" s="20">
        <v>8501000</v>
      </c>
      <c r="H558" s="98">
        <v>728000</v>
      </c>
      <c r="I558" s="98">
        <v>728000</v>
      </c>
      <c r="J558" s="4">
        <v>9229000</v>
      </c>
      <c r="K558" s="98">
        <v>0</v>
      </c>
      <c r="L558" s="98">
        <v>0</v>
      </c>
      <c r="M558" s="98">
        <v>0</v>
      </c>
      <c r="N558" s="4">
        <v>9229000</v>
      </c>
      <c r="O558" s="4"/>
      <c r="P558" s="1" t="str">
        <f t="shared" si="43"/>
        <v/>
      </c>
    </row>
    <row r="559" spans="1:18" ht="15.75" customHeight="1" x14ac:dyDescent="0.2">
      <c r="A559" s="1" t="s">
        <v>57</v>
      </c>
      <c r="B559" s="17">
        <v>13</v>
      </c>
      <c r="C559" s="98" t="s">
        <v>508</v>
      </c>
      <c r="D559" s="98" t="s">
        <v>546</v>
      </c>
      <c r="E559" s="5">
        <v>26</v>
      </c>
      <c r="F559" s="98">
        <v>8500000</v>
      </c>
      <c r="G559" s="20">
        <v>8501000</v>
      </c>
      <c r="H559" s="98">
        <v>728000</v>
      </c>
      <c r="I559" s="98">
        <v>728000</v>
      </c>
      <c r="J559" s="4">
        <v>9229000</v>
      </c>
      <c r="K559" s="98">
        <v>321000</v>
      </c>
      <c r="L559" s="98">
        <v>60187.5</v>
      </c>
      <c r="M559" s="98">
        <v>40125</v>
      </c>
      <c r="N559" s="4">
        <v>8807687.5</v>
      </c>
      <c r="O559" s="4"/>
      <c r="P559" s="1" t="str">
        <f t="shared" si="43"/>
        <v/>
      </c>
    </row>
    <row r="560" spans="1:18" ht="15.75" customHeight="1" x14ac:dyDescent="0.2">
      <c r="A560" s="1" t="s">
        <v>58</v>
      </c>
      <c r="B560" s="17">
        <v>14</v>
      </c>
      <c r="C560" s="98" t="s">
        <v>519</v>
      </c>
      <c r="D560" s="98" t="s">
        <v>440</v>
      </c>
      <c r="E560" s="5">
        <v>26</v>
      </c>
      <c r="F560" s="98">
        <v>8500000</v>
      </c>
      <c r="G560" s="20">
        <v>8501000</v>
      </c>
      <c r="H560" s="98">
        <v>728000</v>
      </c>
      <c r="I560" s="98">
        <v>728000</v>
      </c>
      <c r="J560" s="4">
        <v>9229000</v>
      </c>
      <c r="K560" s="98">
        <v>0</v>
      </c>
      <c r="L560" s="98">
        <v>0</v>
      </c>
      <c r="M560" s="98">
        <v>0</v>
      </c>
      <c r="N560" s="4">
        <v>9229000</v>
      </c>
      <c r="O560" s="4"/>
      <c r="P560" s="1" t="str">
        <f t="shared" si="43"/>
        <v/>
      </c>
    </row>
    <row r="561" spans="1:18" ht="15.75" customHeight="1" x14ac:dyDescent="0.2">
      <c r="A561" s="1" t="s">
        <v>59</v>
      </c>
      <c r="B561" s="17">
        <v>15</v>
      </c>
      <c r="C561" s="98" t="s">
        <v>520</v>
      </c>
      <c r="D561" s="98" t="s">
        <v>440</v>
      </c>
      <c r="E561" s="5">
        <v>26</v>
      </c>
      <c r="F561" s="98">
        <v>8500000</v>
      </c>
      <c r="G561" s="20">
        <v>8501000</v>
      </c>
      <c r="H561" s="98">
        <v>728000</v>
      </c>
      <c r="I561" s="98">
        <v>728000</v>
      </c>
      <c r="J561" s="4">
        <v>9229000</v>
      </c>
      <c r="K561" s="98">
        <v>0</v>
      </c>
      <c r="L561" s="98">
        <v>0</v>
      </c>
      <c r="M561" s="98">
        <v>0</v>
      </c>
      <c r="N561" s="4">
        <v>9229000</v>
      </c>
      <c r="O561" s="4"/>
      <c r="P561" s="1" t="str">
        <f t="shared" si="43"/>
        <v/>
      </c>
    </row>
    <row r="562" spans="1:18" ht="15.75" customHeight="1" x14ac:dyDescent="0.2">
      <c r="A562" s="1" t="s">
        <v>60</v>
      </c>
      <c r="B562" s="17">
        <v>16</v>
      </c>
      <c r="C562" s="98" t="s">
        <v>521</v>
      </c>
      <c r="D562" s="98" t="s">
        <v>440</v>
      </c>
      <c r="E562" s="5">
        <v>26</v>
      </c>
      <c r="F562" s="98">
        <v>8500000</v>
      </c>
      <c r="G562" s="20">
        <v>8501000</v>
      </c>
      <c r="H562" s="98">
        <v>728000</v>
      </c>
      <c r="I562" s="98">
        <v>728000</v>
      </c>
      <c r="J562" s="4">
        <v>9229000</v>
      </c>
      <c r="K562" s="98">
        <v>0</v>
      </c>
      <c r="L562" s="98">
        <v>0</v>
      </c>
      <c r="M562" s="98">
        <v>0</v>
      </c>
      <c r="N562" s="4">
        <v>9229000</v>
      </c>
      <c r="O562" s="4"/>
      <c r="P562" s="1" t="str">
        <f t="shared" si="43"/>
        <v/>
      </c>
    </row>
    <row r="563" spans="1:18" ht="15.75" customHeight="1" x14ac:dyDescent="0.2">
      <c r="A563" s="1" t="s">
        <v>67</v>
      </c>
      <c r="B563" s="17">
        <v>17</v>
      </c>
      <c r="C563" s="98" t="s">
        <v>522</v>
      </c>
      <c r="D563" s="98" t="s">
        <v>440</v>
      </c>
      <c r="E563" s="5">
        <v>26</v>
      </c>
      <c r="F563" s="98">
        <v>8500000</v>
      </c>
      <c r="G563" s="20">
        <v>8501000</v>
      </c>
      <c r="H563" s="98">
        <v>728000</v>
      </c>
      <c r="I563" s="98">
        <v>728000</v>
      </c>
      <c r="J563" s="4">
        <v>9229000</v>
      </c>
      <c r="K563" s="98">
        <v>0</v>
      </c>
      <c r="L563" s="98">
        <v>0</v>
      </c>
      <c r="M563" s="98">
        <v>0</v>
      </c>
      <c r="N563" s="4">
        <v>9229000</v>
      </c>
      <c r="O563" s="4"/>
      <c r="P563" s="1" t="str">
        <f t="shared" si="43"/>
        <v/>
      </c>
    </row>
    <row r="564" spans="1:18" ht="15.75" customHeight="1" x14ac:dyDescent="0.2">
      <c r="A564" s="1" t="s">
        <v>68</v>
      </c>
      <c r="B564" s="17">
        <v>18</v>
      </c>
      <c r="C564" s="98" t="s">
        <v>523</v>
      </c>
      <c r="D564" s="98" t="s">
        <v>440</v>
      </c>
      <c r="E564" s="5">
        <v>20</v>
      </c>
      <c r="F564" s="98">
        <v>8500000</v>
      </c>
      <c r="G564" s="20">
        <v>6539000</v>
      </c>
      <c r="H564" s="98">
        <v>728000</v>
      </c>
      <c r="I564" s="98">
        <v>560000</v>
      </c>
      <c r="J564" s="4">
        <v>7099000</v>
      </c>
      <c r="K564" s="98">
        <v>0</v>
      </c>
      <c r="L564" s="98">
        <v>0</v>
      </c>
      <c r="M564" s="98">
        <v>0</v>
      </c>
      <c r="N564" s="4">
        <v>7099000</v>
      </c>
      <c r="O564" s="4"/>
      <c r="P564" s="1" t="str">
        <f t="shared" si="43"/>
        <v/>
      </c>
    </row>
    <row r="565" spans="1:18" ht="15.75" customHeight="1" x14ac:dyDescent="0.2">
      <c r="A565" s="1" t="s">
        <v>69</v>
      </c>
      <c r="B565" s="17">
        <v>19</v>
      </c>
      <c r="C565" s="98" t="s">
        <v>524</v>
      </c>
      <c r="D565" s="98" t="s">
        <v>440</v>
      </c>
      <c r="E565" s="5">
        <v>20</v>
      </c>
      <c r="F565" s="98">
        <v>8500000</v>
      </c>
      <c r="G565" s="20">
        <v>6539000</v>
      </c>
      <c r="H565" s="98">
        <v>728000</v>
      </c>
      <c r="I565" s="98">
        <v>560000</v>
      </c>
      <c r="J565" s="4">
        <v>7099000</v>
      </c>
      <c r="K565" s="98">
        <v>0</v>
      </c>
      <c r="L565" s="98">
        <v>0</v>
      </c>
      <c r="M565" s="98">
        <v>0</v>
      </c>
      <c r="N565" s="4">
        <v>7099000</v>
      </c>
      <c r="O565" s="4"/>
      <c r="P565" s="1" t="str">
        <f t="shared" si="43"/>
        <v/>
      </c>
    </row>
    <row r="566" spans="1:18" ht="15.75" customHeight="1" x14ac:dyDescent="0.2">
      <c r="A566" s="1" t="s">
        <v>70</v>
      </c>
      <c r="B566" s="17">
        <v>20</v>
      </c>
      <c r="C566" s="98" t="s">
        <v>525</v>
      </c>
      <c r="D566" s="98" t="s">
        <v>440</v>
      </c>
      <c r="E566" s="5">
        <v>20</v>
      </c>
      <c r="F566" s="98">
        <v>8500000</v>
      </c>
      <c r="G566" s="20">
        <v>6539000</v>
      </c>
      <c r="H566" s="98">
        <v>728000</v>
      </c>
      <c r="I566" s="98">
        <v>560000</v>
      </c>
      <c r="J566" s="4">
        <v>7099000</v>
      </c>
      <c r="K566" s="98">
        <v>0</v>
      </c>
      <c r="L566" s="98">
        <v>0</v>
      </c>
      <c r="M566" s="98">
        <v>0</v>
      </c>
      <c r="N566" s="4">
        <v>7099000</v>
      </c>
      <c r="O566" s="4"/>
      <c r="P566" s="1" t="str">
        <f t="shared" si="43"/>
        <v/>
      </c>
    </row>
    <row r="567" spans="1:18" ht="15.75" customHeight="1" x14ac:dyDescent="0.2">
      <c r="A567" s="1" t="s">
        <v>71</v>
      </c>
      <c r="B567" s="17">
        <v>21</v>
      </c>
      <c r="C567" s="98" t="s">
        <v>526</v>
      </c>
      <c r="D567" s="98" t="s">
        <v>440</v>
      </c>
      <c r="E567" s="5">
        <v>20</v>
      </c>
      <c r="F567" s="98">
        <v>8500000</v>
      </c>
      <c r="G567" s="20">
        <v>6539000</v>
      </c>
      <c r="H567" s="98">
        <v>728000</v>
      </c>
      <c r="I567" s="98">
        <v>560000</v>
      </c>
      <c r="J567" s="4">
        <v>7099000</v>
      </c>
      <c r="K567" s="98">
        <v>0</v>
      </c>
      <c r="L567" s="98">
        <v>0</v>
      </c>
      <c r="M567" s="98">
        <v>0</v>
      </c>
      <c r="N567" s="4">
        <v>7099000</v>
      </c>
      <c r="O567" s="4"/>
      <c r="P567" s="1" t="str">
        <f t="shared" si="43"/>
        <v/>
      </c>
    </row>
    <row r="568" spans="1:18" ht="15.75" customHeight="1" x14ac:dyDescent="0.2">
      <c r="B568" s="99"/>
      <c r="C568" s="99" t="s">
        <v>4</v>
      </c>
      <c r="D568" s="100"/>
      <c r="E568" s="6">
        <f>E530+E546</f>
        <v>881</v>
      </c>
      <c r="F568" s="6">
        <f t="shared" ref="F568:N568" si="44">F530+F546</f>
        <v>307000000</v>
      </c>
      <c r="G568" s="6">
        <f t="shared" si="44"/>
        <v>288451000</v>
      </c>
      <c r="H568" s="6">
        <f t="shared" si="44"/>
        <v>26208000</v>
      </c>
      <c r="I568" s="6">
        <f t="shared" si="44"/>
        <v>24668000</v>
      </c>
      <c r="J568" s="6">
        <f t="shared" si="44"/>
        <v>313119000</v>
      </c>
      <c r="K568" s="6">
        <f t="shared" si="44"/>
        <v>4331000</v>
      </c>
      <c r="L568" s="6">
        <f t="shared" si="44"/>
        <v>812062.5</v>
      </c>
      <c r="M568" s="6">
        <f t="shared" si="44"/>
        <v>541375</v>
      </c>
      <c r="N568" s="6">
        <f t="shared" si="44"/>
        <v>307434562.5</v>
      </c>
      <c r="O568" s="6"/>
      <c r="R568" s="1">
        <v>9</v>
      </c>
    </row>
    <row r="569" spans="1:18" ht="15.75" customHeight="1" x14ac:dyDescent="0.2">
      <c r="C569" s="101"/>
      <c r="F569" s="102"/>
      <c r="G569" s="102"/>
    </row>
    <row r="570" spans="1:18" ht="15.75" customHeight="1" x14ac:dyDescent="0.2">
      <c r="F570" s="104"/>
      <c r="G570" s="104"/>
      <c r="J570" s="105" t="s">
        <v>578</v>
      </c>
      <c r="K570" s="105"/>
      <c r="L570" s="105"/>
      <c r="M570" s="105"/>
      <c r="N570" s="106"/>
      <c r="O570" s="106"/>
    </row>
    <row r="571" spans="1:18" ht="15.75" customHeight="1" x14ac:dyDescent="0.2">
      <c r="A571" s="2"/>
      <c r="B571" s="2"/>
      <c r="C571" s="2"/>
      <c r="D571" s="217" t="s">
        <v>5</v>
      </c>
      <c r="E571" s="217"/>
      <c r="F571" s="83"/>
      <c r="G571" s="83"/>
      <c r="H571" s="84"/>
      <c r="I571" s="218" t="s">
        <v>173</v>
      </c>
      <c r="J571" s="218"/>
      <c r="K571" s="218"/>
      <c r="L571" s="218"/>
      <c r="M571" s="2"/>
      <c r="N571" s="2"/>
      <c r="O571" s="107"/>
      <c r="P571" s="2"/>
    </row>
    <row r="572" spans="1:18" ht="15.75" customHeight="1" x14ac:dyDescent="0.2">
      <c r="A572" s="2"/>
      <c r="B572" s="2"/>
      <c r="C572" s="2"/>
      <c r="D572" s="107"/>
      <c r="E572" s="107"/>
      <c r="F572" s="83"/>
      <c r="G572" s="83"/>
      <c r="H572" s="84"/>
      <c r="I572" s="84"/>
      <c r="J572" s="2"/>
      <c r="K572" s="2"/>
      <c r="L572" s="2"/>
      <c r="M572" s="2"/>
      <c r="N572" s="107"/>
      <c r="O572" s="107"/>
      <c r="P572" s="2"/>
    </row>
    <row r="575" spans="1:18" ht="15.75" customHeight="1" x14ac:dyDescent="0.2">
      <c r="D575" s="221" t="s">
        <v>480</v>
      </c>
      <c r="E575" s="221"/>
      <c r="I575" s="222" t="s">
        <v>477</v>
      </c>
      <c r="J575" s="222"/>
      <c r="K575" s="222"/>
      <c r="L575" s="222"/>
    </row>
    <row r="586" spans="1:15" ht="15.75" customHeight="1" x14ac:dyDescent="0.2">
      <c r="B586" s="2" t="s">
        <v>548</v>
      </c>
      <c r="C586" s="2"/>
      <c r="D586" s="2"/>
      <c r="E586" s="2"/>
      <c r="F586" s="83"/>
      <c r="G586" s="83"/>
      <c r="H586" s="84"/>
      <c r="I586" s="84"/>
      <c r="J586" s="2"/>
      <c r="K586" s="2"/>
      <c r="L586" s="2"/>
      <c r="M586" s="2"/>
      <c r="N586" s="2"/>
      <c r="O586" s="2"/>
    </row>
    <row r="587" spans="1:15" ht="15.75" customHeight="1" x14ac:dyDescent="0.2">
      <c r="B587" s="85" t="s">
        <v>549</v>
      </c>
      <c r="C587" s="2"/>
      <c r="D587" s="2"/>
      <c r="E587" s="2"/>
      <c r="F587" s="83"/>
      <c r="G587" s="83"/>
      <c r="H587" s="84"/>
      <c r="I587" s="84"/>
      <c r="J587" s="2"/>
      <c r="K587" s="2"/>
      <c r="L587" s="2"/>
      <c r="M587" s="2"/>
      <c r="N587" s="2"/>
      <c r="O587" s="2"/>
    </row>
    <row r="588" spans="1:15" ht="15.75" customHeight="1" x14ac:dyDescent="0.2">
      <c r="B588" s="85"/>
      <c r="C588" s="2"/>
      <c r="D588" s="2"/>
      <c r="E588" s="2"/>
      <c r="F588" s="83"/>
      <c r="G588" s="83"/>
      <c r="H588" s="84"/>
      <c r="I588" s="84"/>
      <c r="J588" s="2"/>
      <c r="K588" s="2"/>
      <c r="L588" s="2"/>
      <c r="M588" s="2"/>
      <c r="N588" s="2"/>
      <c r="O588" s="2"/>
    </row>
    <row r="589" spans="1:15" ht="17.25" customHeight="1" x14ac:dyDescent="0.2">
      <c r="B589" s="223" t="s">
        <v>251</v>
      </c>
      <c r="C589" s="223"/>
      <c r="D589" s="223"/>
      <c r="E589" s="223"/>
      <c r="F589" s="223"/>
      <c r="G589" s="223"/>
      <c r="H589" s="223"/>
      <c r="I589" s="223"/>
      <c r="J589" s="223"/>
      <c r="K589" s="223"/>
      <c r="L589" s="223"/>
      <c r="M589" s="223"/>
      <c r="N589" s="223"/>
      <c r="O589" s="223"/>
    </row>
    <row r="590" spans="1:15" ht="20.25" customHeight="1" x14ac:dyDescent="0.2">
      <c r="B590" s="86"/>
      <c r="C590" s="86"/>
      <c r="D590" s="86"/>
      <c r="E590" s="86"/>
      <c r="F590" s="1"/>
      <c r="G590" s="87" t="s">
        <v>8</v>
      </c>
      <c r="H590" s="88">
        <v>10</v>
      </c>
      <c r="I590" s="88" t="s">
        <v>583</v>
      </c>
      <c r="J590" s="89">
        <v>2017</v>
      </c>
      <c r="N590" s="90"/>
      <c r="O590" s="90"/>
    </row>
    <row r="591" spans="1:15" s="91" customFormat="1" ht="15.75" customHeight="1" x14ac:dyDescent="0.2">
      <c r="A591" s="1"/>
      <c r="B591" s="207" t="s">
        <v>14</v>
      </c>
      <c r="C591" s="207" t="s">
        <v>0</v>
      </c>
      <c r="D591" s="207" t="s">
        <v>64</v>
      </c>
      <c r="E591" s="207" t="s">
        <v>72</v>
      </c>
      <c r="F591" s="219" t="s">
        <v>582</v>
      </c>
      <c r="G591" s="220"/>
      <c r="H591" s="210" t="s">
        <v>76</v>
      </c>
      <c r="I591" s="210"/>
      <c r="J591" s="211" t="s">
        <v>4</v>
      </c>
      <c r="K591" s="214" t="s">
        <v>73</v>
      </c>
      <c r="L591" s="214" t="s">
        <v>74</v>
      </c>
      <c r="M591" s="214" t="s">
        <v>75</v>
      </c>
      <c r="N591" s="210" t="s">
        <v>6</v>
      </c>
      <c r="O591" s="210" t="s">
        <v>7</v>
      </c>
    </row>
    <row r="592" spans="1:15" s="91" customFormat="1" ht="15.75" customHeight="1" x14ac:dyDescent="0.2">
      <c r="A592" s="1"/>
      <c r="B592" s="208"/>
      <c r="C592" s="208"/>
      <c r="D592" s="208"/>
      <c r="E592" s="208"/>
      <c r="F592" s="215" t="s">
        <v>582</v>
      </c>
      <c r="G592" s="215" t="s">
        <v>171</v>
      </c>
      <c r="H592" s="215" t="s">
        <v>569</v>
      </c>
      <c r="I592" s="208" t="s">
        <v>171</v>
      </c>
      <c r="J592" s="212"/>
      <c r="K592" s="214"/>
      <c r="L592" s="214"/>
      <c r="M592" s="214"/>
      <c r="N592" s="210"/>
      <c r="O592" s="210"/>
    </row>
    <row r="593" spans="1:18" s="91" customFormat="1" ht="20.25" customHeight="1" x14ac:dyDescent="0.2">
      <c r="A593" s="1"/>
      <c r="B593" s="209"/>
      <c r="C593" s="209"/>
      <c r="D593" s="209"/>
      <c r="E593" s="209"/>
      <c r="F593" s="216"/>
      <c r="G593" s="216"/>
      <c r="H593" s="216"/>
      <c r="I593" s="209"/>
      <c r="J593" s="213"/>
      <c r="K593" s="92">
        <v>0.08</v>
      </c>
      <c r="L593" s="93">
        <v>1.4999999999999999E-2</v>
      </c>
      <c r="M593" s="92">
        <v>0.01</v>
      </c>
      <c r="N593" s="210"/>
      <c r="O593" s="210"/>
    </row>
    <row r="594" spans="1:18" ht="15.75" customHeight="1" x14ac:dyDescent="0.2">
      <c r="B594" s="17" t="s">
        <v>1</v>
      </c>
      <c r="C594" s="17" t="s">
        <v>2</v>
      </c>
      <c r="D594" s="17" t="s">
        <v>3</v>
      </c>
      <c r="E594" s="19">
        <v>1</v>
      </c>
      <c r="F594" s="19">
        <v>2</v>
      </c>
      <c r="G594" s="19">
        <v>3</v>
      </c>
      <c r="H594" s="19">
        <v>4</v>
      </c>
      <c r="I594" s="19">
        <v>5</v>
      </c>
      <c r="J594" s="19">
        <v>6</v>
      </c>
      <c r="K594" s="19">
        <v>7</v>
      </c>
      <c r="L594" s="19">
        <v>8</v>
      </c>
      <c r="M594" s="19">
        <v>9</v>
      </c>
      <c r="N594" s="19">
        <v>10</v>
      </c>
      <c r="O594" s="19">
        <v>11</v>
      </c>
      <c r="P594" s="94"/>
    </row>
    <row r="595" spans="1:18" ht="15.75" customHeight="1" x14ac:dyDescent="0.2">
      <c r="B595" s="95"/>
      <c r="C595" s="96" t="s">
        <v>550</v>
      </c>
      <c r="D595" s="97"/>
      <c r="E595" s="21">
        <f>SUM(E596:E610)</f>
        <v>384</v>
      </c>
      <c r="F595" s="21">
        <f t="shared" ref="F595:N595" si="45">SUM(F596:F610)</f>
        <v>125000000</v>
      </c>
      <c r="G595" s="21">
        <f t="shared" si="45"/>
        <v>123403000</v>
      </c>
      <c r="H595" s="21">
        <f t="shared" si="45"/>
        <v>10920000</v>
      </c>
      <c r="I595" s="21">
        <f t="shared" si="45"/>
        <v>10752000</v>
      </c>
      <c r="J595" s="21">
        <f t="shared" si="45"/>
        <v>134155000</v>
      </c>
      <c r="K595" s="21">
        <f t="shared" si="45"/>
        <v>2405000</v>
      </c>
      <c r="L595" s="21">
        <f t="shared" si="45"/>
        <v>450937.5</v>
      </c>
      <c r="M595" s="21">
        <f t="shared" si="45"/>
        <v>300625</v>
      </c>
      <c r="N595" s="21">
        <f t="shared" si="45"/>
        <v>130998437.5</v>
      </c>
      <c r="O595" s="17"/>
      <c r="R595" s="1">
        <v>10</v>
      </c>
    </row>
    <row r="596" spans="1:18" ht="15.75" customHeight="1" x14ac:dyDescent="0.2">
      <c r="A596" s="1" t="s">
        <v>31</v>
      </c>
      <c r="B596" s="17">
        <v>1</v>
      </c>
      <c r="C596" s="98" t="s">
        <v>477</v>
      </c>
      <c r="D596" s="98" t="s">
        <v>532</v>
      </c>
      <c r="E596" s="5">
        <v>24</v>
      </c>
      <c r="F596" s="98">
        <v>10000000</v>
      </c>
      <c r="G596" s="20">
        <v>9230000</v>
      </c>
      <c r="H596" s="98">
        <v>728000</v>
      </c>
      <c r="I596" s="98">
        <v>672000</v>
      </c>
      <c r="J596" s="4">
        <v>9902000</v>
      </c>
      <c r="K596" s="98">
        <v>400000</v>
      </c>
      <c r="L596" s="98">
        <v>75000</v>
      </c>
      <c r="M596" s="98">
        <v>50000</v>
      </c>
      <c r="N596" s="4">
        <v>9377000</v>
      </c>
      <c r="O596" s="4"/>
      <c r="P596" s="1" t="str">
        <f>IF(C596="",1,"")</f>
        <v/>
      </c>
    </row>
    <row r="597" spans="1:18" ht="15.75" customHeight="1" x14ac:dyDescent="0.2">
      <c r="A597" s="1" t="s">
        <v>32</v>
      </c>
      <c r="B597" s="17">
        <v>2</v>
      </c>
      <c r="C597" s="98" t="s">
        <v>478</v>
      </c>
      <c r="D597" s="98" t="s">
        <v>533</v>
      </c>
      <c r="E597" s="5">
        <v>27</v>
      </c>
      <c r="F597" s="98">
        <v>9000000</v>
      </c>
      <c r="G597" s="20">
        <v>9346000</v>
      </c>
      <c r="H597" s="98">
        <v>728000</v>
      </c>
      <c r="I597" s="98">
        <v>756000</v>
      </c>
      <c r="J597" s="4">
        <v>10102000</v>
      </c>
      <c r="K597" s="98">
        <v>400000</v>
      </c>
      <c r="L597" s="98">
        <v>75000</v>
      </c>
      <c r="M597" s="98">
        <v>50000</v>
      </c>
      <c r="N597" s="4">
        <v>9577000</v>
      </c>
      <c r="O597" s="4"/>
      <c r="P597" s="1" t="str">
        <f t="shared" ref="P597:P619" si="46">IF(C597="",1,"")</f>
        <v/>
      </c>
    </row>
    <row r="598" spans="1:18" ht="15.75" customHeight="1" x14ac:dyDescent="0.2">
      <c r="A598" s="1" t="s">
        <v>33</v>
      </c>
      <c r="B598" s="17">
        <v>3</v>
      </c>
      <c r="C598" s="98" t="s">
        <v>551</v>
      </c>
      <c r="D598" s="98" t="s">
        <v>534</v>
      </c>
      <c r="E598" s="5">
        <v>27</v>
      </c>
      <c r="F598" s="98">
        <v>8500000</v>
      </c>
      <c r="G598" s="20">
        <v>8827000</v>
      </c>
      <c r="H598" s="98">
        <v>728000</v>
      </c>
      <c r="I598" s="98">
        <v>756000</v>
      </c>
      <c r="J598" s="4">
        <v>9583000</v>
      </c>
      <c r="K598" s="98">
        <v>321000</v>
      </c>
      <c r="L598" s="98">
        <v>60187.5</v>
      </c>
      <c r="M598" s="98">
        <v>40125</v>
      </c>
      <c r="N598" s="4">
        <v>9161687.5</v>
      </c>
      <c r="O598" s="4"/>
      <c r="P598" s="1" t="str">
        <f t="shared" si="46"/>
        <v/>
      </c>
    </row>
    <row r="599" spans="1:18" ht="15.75" customHeight="1" x14ac:dyDescent="0.2">
      <c r="A599" s="1" t="s">
        <v>34</v>
      </c>
      <c r="B599" s="17">
        <v>4</v>
      </c>
      <c r="C599" s="98" t="s">
        <v>480</v>
      </c>
      <c r="D599" s="98" t="s">
        <v>534</v>
      </c>
      <c r="E599" s="5">
        <v>27</v>
      </c>
      <c r="F599" s="98">
        <v>8500000</v>
      </c>
      <c r="G599" s="20">
        <v>8827000</v>
      </c>
      <c r="H599" s="98">
        <v>728000</v>
      </c>
      <c r="I599" s="98">
        <v>756000</v>
      </c>
      <c r="J599" s="4">
        <v>9583000</v>
      </c>
      <c r="K599" s="98">
        <v>321000</v>
      </c>
      <c r="L599" s="98">
        <v>60187.5</v>
      </c>
      <c r="M599" s="98">
        <v>40125</v>
      </c>
      <c r="N599" s="4">
        <v>9161687.5</v>
      </c>
      <c r="O599" s="4"/>
      <c r="P599" s="1" t="str">
        <f t="shared" si="46"/>
        <v/>
      </c>
    </row>
    <row r="600" spans="1:18" ht="15.75" customHeight="1" x14ac:dyDescent="0.2">
      <c r="A600" s="1" t="s">
        <v>35</v>
      </c>
      <c r="B600" s="17">
        <v>5</v>
      </c>
      <c r="C600" s="98" t="s">
        <v>484</v>
      </c>
      <c r="D600" s="98" t="s">
        <v>538</v>
      </c>
      <c r="E600" s="5">
        <v>27</v>
      </c>
      <c r="F600" s="98">
        <v>8500000</v>
      </c>
      <c r="G600" s="20">
        <v>8827000</v>
      </c>
      <c r="H600" s="98">
        <v>728000</v>
      </c>
      <c r="I600" s="98">
        <v>756000</v>
      </c>
      <c r="J600" s="4">
        <v>9583000</v>
      </c>
      <c r="K600" s="98">
        <v>0</v>
      </c>
      <c r="L600" s="98">
        <v>0</v>
      </c>
      <c r="M600" s="98">
        <v>0</v>
      </c>
      <c r="N600" s="4">
        <v>9583000</v>
      </c>
      <c r="O600" s="4"/>
      <c r="P600" s="1" t="str">
        <f t="shared" si="46"/>
        <v/>
      </c>
    </row>
    <row r="601" spans="1:18" ht="15.75" customHeight="1" x14ac:dyDescent="0.2">
      <c r="A601" s="1" t="s">
        <v>36</v>
      </c>
      <c r="B601" s="17">
        <v>6</v>
      </c>
      <c r="C601" s="98" t="s">
        <v>481</v>
      </c>
      <c r="D601" s="98" t="s">
        <v>535</v>
      </c>
      <c r="E601" s="5">
        <v>27</v>
      </c>
      <c r="F601" s="98">
        <v>9000000</v>
      </c>
      <c r="G601" s="20">
        <v>9346000</v>
      </c>
      <c r="H601" s="98">
        <v>728000</v>
      </c>
      <c r="I601" s="98">
        <v>756000</v>
      </c>
      <c r="J601" s="4">
        <v>10102000</v>
      </c>
      <c r="K601" s="98">
        <v>321000</v>
      </c>
      <c r="L601" s="98">
        <v>60187.5</v>
      </c>
      <c r="M601" s="98">
        <v>40125</v>
      </c>
      <c r="N601" s="4">
        <v>9680687.5</v>
      </c>
      <c r="O601" s="4"/>
      <c r="P601" s="1" t="str">
        <f t="shared" si="46"/>
        <v/>
      </c>
    </row>
    <row r="602" spans="1:18" ht="15.75" customHeight="1" x14ac:dyDescent="0.2">
      <c r="A602" s="1" t="s">
        <v>37</v>
      </c>
      <c r="B602" s="17">
        <v>7</v>
      </c>
      <c r="C602" s="98" t="s">
        <v>483</v>
      </c>
      <c r="D602" s="98" t="s">
        <v>536</v>
      </c>
      <c r="E602" s="5">
        <v>27</v>
      </c>
      <c r="F602" s="98">
        <v>8500000</v>
      </c>
      <c r="G602" s="20">
        <v>8827000</v>
      </c>
      <c r="H602" s="98">
        <v>728000</v>
      </c>
      <c r="I602" s="98">
        <v>756000</v>
      </c>
      <c r="J602" s="4">
        <v>9583000</v>
      </c>
      <c r="K602" s="98">
        <v>321000</v>
      </c>
      <c r="L602" s="98">
        <v>60187.5</v>
      </c>
      <c r="M602" s="98">
        <v>40125</v>
      </c>
      <c r="N602" s="4">
        <v>9161687.5</v>
      </c>
      <c r="O602" s="4"/>
      <c r="P602" s="1" t="str">
        <f t="shared" si="46"/>
        <v/>
      </c>
    </row>
    <row r="603" spans="1:18" ht="15.75" customHeight="1" x14ac:dyDescent="0.2">
      <c r="A603" s="1" t="s">
        <v>38</v>
      </c>
      <c r="B603" s="17">
        <v>8</v>
      </c>
      <c r="C603" s="98" t="s">
        <v>504</v>
      </c>
      <c r="D603" s="98" t="s">
        <v>552</v>
      </c>
      <c r="E603" s="5">
        <v>24</v>
      </c>
      <c r="F603" s="98">
        <v>8500000</v>
      </c>
      <c r="G603" s="20">
        <v>7846000</v>
      </c>
      <c r="H603" s="98">
        <v>728000</v>
      </c>
      <c r="I603" s="98">
        <v>672000</v>
      </c>
      <c r="J603" s="4">
        <v>8518000</v>
      </c>
      <c r="K603" s="98">
        <v>0</v>
      </c>
      <c r="L603" s="98">
        <v>0</v>
      </c>
      <c r="M603" s="98">
        <v>0</v>
      </c>
      <c r="N603" s="4">
        <v>8518000</v>
      </c>
      <c r="O603" s="4"/>
      <c r="P603" s="1" t="str">
        <f t="shared" si="46"/>
        <v/>
      </c>
    </row>
    <row r="604" spans="1:18" ht="15.75" customHeight="1" x14ac:dyDescent="0.2">
      <c r="A604" s="1" t="s">
        <v>39</v>
      </c>
      <c r="B604" s="17">
        <v>9</v>
      </c>
      <c r="C604" s="98" t="s">
        <v>505</v>
      </c>
      <c r="D604" s="98" t="s">
        <v>552</v>
      </c>
      <c r="E604" s="5">
        <v>27</v>
      </c>
      <c r="F604" s="98">
        <v>8500000</v>
      </c>
      <c r="G604" s="20">
        <v>8827000</v>
      </c>
      <c r="H604" s="98">
        <v>728000</v>
      </c>
      <c r="I604" s="98">
        <v>756000</v>
      </c>
      <c r="J604" s="4">
        <v>9583000</v>
      </c>
      <c r="K604" s="98">
        <v>0</v>
      </c>
      <c r="L604" s="98">
        <v>0</v>
      </c>
      <c r="M604" s="98">
        <v>0</v>
      </c>
      <c r="N604" s="4">
        <v>9583000</v>
      </c>
      <c r="O604" s="4"/>
      <c r="P604" s="1" t="str">
        <f t="shared" si="46"/>
        <v/>
      </c>
    </row>
    <row r="605" spans="1:18" ht="15.75" customHeight="1" x14ac:dyDescent="0.2">
      <c r="A605" s="1" t="s">
        <v>40</v>
      </c>
      <c r="B605" s="17">
        <v>10</v>
      </c>
      <c r="C605" s="98" t="s">
        <v>510</v>
      </c>
      <c r="D605" s="98" t="s">
        <v>537</v>
      </c>
      <c r="E605" s="5">
        <v>24</v>
      </c>
      <c r="F605" s="98">
        <v>8500000</v>
      </c>
      <c r="G605" s="20">
        <v>7846000</v>
      </c>
      <c r="H605" s="98">
        <v>728000</v>
      </c>
      <c r="I605" s="98">
        <v>672000</v>
      </c>
      <c r="J605" s="4">
        <v>8518000</v>
      </c>
      <c r="K605" s="98">
        <v>0</v>
      </c>
      <c r="L605" s="98">
        <v>0</v>
      </c>
      <c r="M605" s="98">
        <v>0</v>
      </c>
      <c r="N605" s="4">
        <v>8518000</v>
      </c>
      <c r="O605" s="4"/>
      <c r="P605" s="1" t="str">
        <f t="shared" si="46"/>
        <v/>
      </c>
    </row>
    <row r="606" spans="1:18" ht="15.75" customHeight="1" x14ac:dyDescent="0.2">
      <c r="A606" s="1" t="s">
        <v>41</v>
      </c>
      <c r="B606" s="17">
        <v>11</v>
      </c>
      <c r="C606" s="98" t="s">
        <v>487</v>
      </c>
      <c r="D606" s="98" t="s">
        <v>541</v>
      </c>
      <c r="E606" s="5">
        <v>27</v>
      </c>
      <c r="F606" s="98">
        <v>9000000</v>
      </c>
      <c r="G606" s="20">
        <v>9346000</v>
      </c>
      <c r="H606" s="98">
        <v>728000</v>
      </c>
      <c r="I606" s="98">
        <v>756000</v>
      </c>
      <c r="J606" s="4">
        <v>10102000</v>
      </c>
      <c r="K606" s="98">
        <v>321000</v>
      </c>
      <c r="L606" s="98">
        <v>60187.5</v>
      </c>
      <c r="M606" s="98">
        <v>40125</v>
      </c>
      <c r="N606" s="4">
        <v>9680687.5</v>
      </c>
      <c r="O606" s="4"/>
      <c r="P606" s="1" t="str">
        <f t="shared" si="46"/>
        <v/>
      </c>
    </row>
    <row r="607" spans="1:18" ht="15.75" customHeight="1" x14ac:dyDescent="0.2">
      <c r="A607" s="1" t="s">
        <v>42</v>
      </c>
      <c r="B607" s="17">
        <v>12</v>
      </c>
      <c r="C607" s="98" t="s">
        <v>488</v>
      </c>
      <c r="D607" s="98" t="s">
        <v>541</v>
      </c>
      <c r="E607" s="5">
        <v>24</v>
      </c>
      <c r="F607" s="98">
        <v>9000000</v>
      </c>
      <c r="G607" s="20">
        <v>8308000</v>
      </c>
      <c r="H607" s="98">
        <v>728000</v>
      </c>
      <c r="I607" s="98">
        <v>672000</v>
      </c>
      <c r="J607" s="4">
        <v>8980000</v>
      </c>
      <c r="K607" s="98">
        <v>0</v>
      </c>
      <c r="L607" s="98">
        <v>0</v>
      </c>
      <c r="M607" s="98">
        <v>0</v>
      </c>
      <c r="N607" s="4">
        <v>8980000</v>
      </c>
      <c r="O607" s="4"/>
      <c r="P607" s="1" t="str">
        <f t="shared" si="46"/>
        <v/>
      </c>
    </row>
    <row r="608" spans="1:18" ht="15.75" customHeight="1" x14ac:dyDescent="0.2">
      <c r="A608" s="1" t="s">
        <v>43</v>
      </c>
      <c r="B608" s="17">
        <v>13</v>
      </c>
      <c r="C608" s="98" t="s">
        <v>584</v>
      </c>
      <c r="D608" s="98" t="s">
        <v>539</v>
      </c>
      <c r="E608" s="5">
        <v>24</v>
      </c>
      <c r="F608" s="98">
        <v>6500000</v>
      </c>
      <c r="G608" s="20">
        <v>6000000</v>
      </c>
      <c r="H608" s="98">
        <v>728000</v>
      </c>
      <c r="I608" s="98">
        <v>672000</v>
      </c>
      <c r="J608" s="4">
        <v>6672000</v>
      </c>
      <c r="K608" s="98">
        <v>0</v>
      </c>
      <c r="L608" s="98">
        <v>0</v>
      </c>
      <c r="M608" s="98">
        <v>0</v>
      </c>
      <c r="N608" s="4">
        <v>6672000</v>
      </c>
      <c r="O608" s="4"/>
      <c r="P608" s="1" t="str">
        <f t="shared" si="46"/>
        <v/>
      </c>
    </row>
    <row r="609" spans="1:18" ht="15.75" customHeight="1" x14ac:dyDescent="0.2">
      <c r="A609" s="1" t="s">
        <v>44</v>
      </c>
      <c r="B609" s="17">
        <v>14</v>
      </c>
      <c r="C609" s="98" t="s">
        <v>485</v>
      </c>
      <c r="D609" s="98" t="s">
        <v>554</v>
      </c>
      <c r="E609" s="5">
        <v>24</v>
      </c>
      <c r="F609" s="98">
        <v>6500000</v>
      </c>
      <c r="G609" s="20">
        <v>6000000</v>
      </c>
      <c r="H609" s="98">
        <v>728000</v>
      </c>
      <c r="I609" s="98">
        <v>672000</v>
      </c>
      <c r="J609" s="4">
        <v>6672000</v>
      </c>
      <c r="K609" s="98">
        <v>0</v>
      </c>
      <c r="L609" s="98">
        <v>0</v>
      </c>
      <c r="M609" s="98">
        <v>0</v>
      </c>
      <c r="N609" s="4">
        <v>6672000</v>
      </c>
      <c r="O609" s="4"/>
      <c r="P609" s="1" t="str">
        <f t="shared" si="46"/>
        <v/>
      </c>
    </row>
    <row r="610" spans="1:18" ht="15.75" customHeight="1" x14ac:dyDescent="0.2">
      <c r="A610" s="1" t="s">
        <v>63</v>
      </c>
      <c r="B610" s="17">
        <v>15</v>
      </c>
      <c r="C610" s="98" t="s">
        <v>529</v>
      </c>
      <c r="D610" s="98" t="s">
        <v>540</v>
      </c>
      <c r="E610" s="5">
        <v>24</v>
      </c>
      <c r="F610" s="98">
        <v>6500000</v>
      </c>
      <c r="G610" s="20">
        <v>6000000</v>
      </c>
      <c r="H610" s="98">
        <v>728000</v>
      </c>
      <c r="I610" s="98">
        <v>672000</v>
      </c>
      <c r="J610" s="4">
        <v>6672000</v>
      </c>
      <c r="K610" s="98">
        <v>0</v>
      </c>
      <c r="L610" s="98">
        <v>0</v>
      </c>
      <c r="M610" s="98">
        <v>0</v>
      </c>
      <c r="N610" s="4">
        <v>6672000</v>
      </c>
      <c r="O610" s="4"/>
      <c r="P610" s="1" t="str">
        <f t="shared" si="46"/>
        <v/>
      </c>
    </row>
    <row r="611" spans="1:18" ht="15.75" customHeight="1" x14ac:dyDescent="0.2">
      <c r="B611" s="95"/>
      <c r="C611" s="97" t="s">
        <v>439</v>
      </c>
      <c r="D611" s="98"/>
      <c r="E611" s="21">
        <f>SUM(E612:E632)</f>
        <v>537</v>
      </c>
      <c r="F611" s="21">
        <f t="shared" ref="F611:N611" si="47">SUM(F612:F632)</f>
        <v>182000000</v>
      </c>
      <c r="G611" s="21">
        <f t="shared" si="47"/>
        <v>178905000</v>
      </c>
      <c r="H611" s="21">
        <f t="shared" si="47"/>
        <v>15288000</v>
      </c>
      <c r="I611" s="21">
        <f t="shared" si="47"/>
        <v>15036000</v>
      </c>
      <c r="J611" s="21">
        <f t="shared" si="47"/>
        <v>193941000</v>
      </c>
      <c r="K611" s="21">
        <f t="shared" si="47"/>
        <v>1926000</v>
      </c>
      <c r="L611" s="21">
        <f t="shared" si="47"/>
        <v>361125</v>
      </c>
      <c r="M611" s="21">
        <f t="shared" si="47"/>
        <v>240750</v>
      </c>
      <c r="N611" s="21">
        <f t="shared" si="47"/>
        <v>191413125</v>
      </c>
      <c r="O611" s="4"/>
      <c r="P611" s="1" t="str">
        <f t="shared" si="46"/>
        <v/>
      </c>
      <c r="R611" s="1">
        <v>10</v>
      </c>
    </row>
    <row r="612" spans="1:18" ht="15.75" customHeight="1" x14ac:dyDescent="0.2">
      <c r="A612" s="1" t="s">
        <v>45</v>
      </c>
      <c r="B612" s="17">
        <v>1</v>
      </c>
      <c r="C612" s="98" t="s">
        <v>496</v>
      </c>
      <c r="D612" s="98" t="s">
        <v>542</v>
      </c>
      <c r="E612" s="5">
        <v>27</v>
      </c>
      <c r="F612" s="98">
        <v>9000000</v>
      </c>
      <c r="G612" s="20">
        <v>9346000</v>
      </c>
      <c r="H612" s="98">
        <v>728000</v>
      </c>
      <c r="I612" s="98">
        <v>756000</v>
      </c>
      <c r="J612" s="4">
        <v>10102000</v>
      </c>
      <c r="K612" s="98">
        <v>321000</v>
      </c>
      <c r="L612" s="98">
        <v>60187.5</v>
      </c>
      <c r="M612" s="98">
        <v>40125</v>
      </c>
      <c r="N612" s="4">
        <v>9680687.5</v>
      </c>
      <c r="O612" s="4"/>
      <c r="P612" s="1" t="str">
        <f t="shared" si="46"/>
        <v/>
      </c>
    </row>
    <row r="613" spans="1:18" ht="15.75" customHeight="1" x14ac:dyDescent="0.2">
      <c r="A613" s="1" t="s">
        <v>46</v>
      </c>
      <c r="B613" s="17">
        <v>2</v>
      </c>
      <c r="C613" s="98" t="s">
        <v>497</v>
      </c>
      <c r="D613" s="98" t="s">
        <v>543</v>
      </c>
      <c r="E613" s="5">
        <v>27</v>
      </c>
      <c r="F613" s="98">
        <v>8500000</v>
      </c>
      <c r="G613" s="20">
        <v>8827000</v>
      </c>
      <c r="H613" s="98">
        <v>728000</v>
      </c>
      <c r="I613" s="98">
        <v>756000</v>
      </c>
      <c r="J613" s="4">
        <v>9583000</v>
      </c>
      <c r="K613" s="98">
        <v>321000</v>
      </c>
      <c r="L613" s="98">
        <v>60187.5</v>
      </c>
      <c r="M613" s="98">
        <v>40125</v>
      </c>
      <c r="N613" s="4">
        <v>9161687.5</v>
      </c>
      <c r="O613" s="4"/>
      <c r="P613" s="1" t="str">
        <f t="shared" si="46"/>
        <v/>
      </c>
    </row>
    <row r="614" spans="1:18" ht="15.75" customHeight="1" x14ac:dyDescent="0.2">
      <c r="A614" s="1" t="s">
        <v>47</v>
      </c>
      <c r="B614" s="17">
        <v>3</v>
      </c>
      <c r="C614" s="98" t="s">
        <v>498</v>
      </c>
      <c r="D614" s="98" t="s">
        <v>543</v>
      </c>
      <c r="E614" s="5">
        <v>27</v>
      </c>
      <c r="F614" s="98">
        <v>8500000</v>
      </c>
      <c r="G614" s="20">
        <v>8827000</v>
      </c>
      <c r="H614" s="98">
        <v>728000</v>
      </c>
      <c r="I614" s="98">
        <v>756000</v>
      </c>
      <c r="J614" s="4">
        <v>9583000</v>
      </c>
      <c r="K614" s="98">
        <v>321000</v>
      </c>
      <c r="L614" s="98">
        <v>60187.5</v>
      </c>
      <c r="M614" s="98">
        <v>40125</v>
      </c>
      <c r="N614" s="4">
        <v>9161687.5</v>
      </c>
      <c r="O614" s="4"/>
      <c r="P614" s="1" t="str">
        <f t="shared" si="46"/>
        <v/>
      </c>
    </row>
    <row r="615" spans="1:18" ht="15.75" customHeight="1" x14ac:dyDescent="0.2">
      <c r="A615" s="1" t="s">
        <v>48</v>
      </c>
      <c r="B615" s="17">
        <v>4</v>
      </c>
      <c r="C615" s="98" t="s">
        <v>499</v>
      </c>
      <c r="D615" s="98" t="s">
        <v>544</v>
      </c>
      <c r="E615" s="5">
        <v>27</v>
      </c>
      <c r="F615" s="98">
        <v>8500000</v>
      </c>
      <c r="G615" s="20">
        <v>8827000</v>
      </c>
      <c r="H615" s="98">
        <v>728000</v>
      </c>
      <c r="I615" s="98">
        <v>756000</v>
      </c>
      <c r="J615" s="4">
        <v>9583000</v>
      </c>
      <c r="K615" s="98">
        <v>321000</v>
      </c>
      <c r="L615" s="98">
        <v>60187.5</v>
      </c>
      <c r="M615" s="98">
        <v>40125</v>
      </c>
      <c r="N615" s="4">
        <v>9161687.5</v>
      </c>
      <c r="O615" s="4"/>
      <c r="P615" s="1" t="str">
        <f t="shared" si="46"/>
        <v/>
      </c>
    </row>
    <row r="616" spans="1:18" ht="15.75" customHeight="1" x14ac:dyDescent="0.2">
      <c r="A616" s="1" t="s">
        <v>49</v>
      </c>
      <c r="B616" s="17">
        <v>5</v>
      </c>
      <c r="C616" s="98" t="s">
        <v>509</v>
      </c>
      <c r="D616" s="98" t="s">
        <v>544</v>
      </c>
      <c r="E616" s="5">
        <v>27</v>
      </c>
      <c r="F616" s="98">
        <v>8500000</v>
      </c>
      <c r="G616" s="20">
        <v>8827000</v>
      </c>
      <c r="H616" s="98">
        <v>728000</v>
      </c>
      <c r="I616" s="98">
        <v>756000</v>
      </c>
      <c r="J616" s="4">
        <v>9583000</v>
      </c>
      <c r="K616" s="98">
        <v>321000</v>
      </c>
      <c r="L616" s="98">
        <v>60187.5</v>
      </c>
      <c r="M616" s="98">
        <v>40125</v>
      </c>
      <c r="N616" s="4">
        <v>9161687.5</v>
      </c>
      <c r="O616" s="4"/>
      <c r="P616" s="1" t="str">
        <f t="shared" si="46"/>
        <v/>
      </c>
    </row>
    <row r="617" spans="1:18" ht="15.75" customHeight="1" x14ac:dyDescent="0.2">
      <c r="A617" s="1" t="s">
        <v>50</v>
      </c>
      <c r="B617" s="17">
        <v>6</v>
      </c>
      <c r="C617" s="98" t="s">
        <v>495</v>
      </c>
      <c r="D617" s="98" t="s">
        <v>541</v>
      </c>
      <c r="E617" s="5">
        <v>24</v>
      </c>
      <c r="F617" s="98">
        <v>9000000</v>
      </c>
      <c r="G617" s="20">
        <v>8308000</v>
      </c>
      <c r="H617" s="98">
        <v>728000</v>
      </c>
      <c r="I617" s="98">
        <v>672000</v>
      </c>
      <c r="J617" s="4">
        <v>8980000</v>
      </c>
      <c r="K617" s="98">
        <v>0</v>
      </c>
      <c r="L617" s="98">
        <v>0</v>
      </c>
      <c r="M617" s="98">
        <v>0</v>
      </c>
      <c r="N617" s="4">
        <v>8980000</v>
      </c>
      <c r="O617" s="4"/>
      <c r="P617" s="1" t="str">
        <f t="shared" si="46"/>
        <v/>
      </c>
    </row>
    <row r="618" spans="1:18" ht="15.75" customHeight="1" x14ac:dyDescent="0.2">
      <c r="A618" s="1" t="s">
        <v>51</v>
      </c>
      <c r="B618" s="17">
        <v>7</v>
      </c>
      <c r="C618" s="98" t="s">
        <v>547</v>
      </c>
      <c r="D618" s="98" t="s">
        <v>541</v>
      </c>
      <c r="E618" s="5">
        <v>24</v>
      </c>
      <c r="F618" s="98">
        <v>9000000</v>
      </c>
      <c r="G618" s="20">
        <v>8308000</v>
      </c>
      <c r="H618" s="98">
        <v>728000</v>
      </c>
      <c r="I618" s="98">
        <v>672000</v>
      </c>
      <c r="J618" s="4">
        <v>8980000</v>
      </c>
      <c r="K618" s="98">
        <v>0</v>
      </c>
      <c r="L618" s="98">
        <v>0</v>
      </c>
      <c r="M618" s="98">
        <v>0</v>
      </c>
      <c r="N618" s="4">
        <v>8980000</v>
      </c>
      <c r="O618" s="4"/>
      <c r="P618" s="1" t="str">
        <f t="shared" si="46"/>
        <v/>
      </c>
    </row>
    <row r="619" spans="1:18" ht="15.75" customHeight="1" x14ac:dyDescent="0.2">
      <c r="A619" s="1" t="s">
        <v>52</v>
      </c>
      <c r="B619" s="17">
        <v>8</v>
      </c>
      <c r="C619" s="98" t="s">
        <v>511</v>
      </c>
      <c r="D619" s="98" t="s">
        <v>541</v>
      </c>
      <c r="E619" s="5">
        <v>24</v>
      </c>
      <c r="F619" s="98">
        <v>9000000</v>
      </c>
      <c r="G619" s="20">
        <v>8308000</v>
      </c>
      <c r="H619" s="98">
        <v>728000</v>
      </c>
      <c r="I619" s="98">
        <v>672000</v>
      </c>
      <c r="J619" s="4">
        <v>8980000</v>
      </c>
      <c r="K619" s="98">
        <v>0</v>
      </c>
      <c r="L619" s="98">
        <v>0</v>
      </c>
      <c r="M619" s="98">
        <v>0</v>
      </c>
      <c r="N619" s="4">
        <v>8980000</v>
      </c>
      <c r="O619" s="4"/>
      <c r="P619" s="1" t="str">
        <f t="shared" si="46"/>
        <v/>
      </c>
    </row>
    <row r="620" spans="1:18" ht="15.75" customHeight="1" x14ac:dyDescent="0.2">
      <c r="A620" s="1" t="s">
        <v>53</v>
      </c>
      <c r="B620" s="17">
        <v>9</v>
      </c>
      <c r="C620" s="98" t="s">
        <v>512</v>
      </c>
      <c r="D620" s="98" t="s">
        <v>541</v>
      </c>
      <c r="E620" s="5">
        <v>25</v>
      </c>
      <c r="F620" s="98">
        <v>9000000</v>
      </c>
      <c r="G620" s="20">
        <v>8654000</v>
      </c>
      <c r="H620" s="98">
        <v>728000</v>
      </c>
      <c r="I620" s="98">
        <v>700000</v>
      </c>
      <c r="J620" s="4">
        <v>9354000</v>
      </c>
      <c r="K620" s="98">
        <v>0</v>
      </c>
      <c r="L620" s="98">
        <v>0</v>
      </c>
      <c r="M620" s="98">
        <v>0</v>
      </c>
      <c r="N620" s="4">
        <v>9354000</v>
      </c>
      <c r="O620" s="4"/>
      <c r="P620" s="1" t="str">
        <f t="shared" ref="P620:P632" si="48">IF(C620="",1,"")</f>
        <v/>
      </c>
    </row>
    <row r="621" spans="1:18" ht="15.75" customHeight="1" x14ac:dyDescent="0.2">
      <c r="A621" s="1" t="s">
        <v>54</v>
      </c>
      <c r="B621" s="17">
        <v>10</v>
      </c>
      <c r="C621" s="98" t="s">
        <v>513</v>
      </c>
      <c r="D621" s="98" t="s">
        <v>541</v>
      </c>
      <c r="E621" s="5">
        <v>25</v>
      </c>
      <c r="F621" s="98">
        <v>9000000</v>
      </c>
      <c r="G621" s="20">
        <v>8654000</v>
      </c>
      <c r="H621" s="98">
        <v>728000</v>
      </c>
      <c r="I621" s="98">
        <v>700000</v>
      </c>
      <c r="J621" s="4">
        <v>9354000</v>
      </c>
      <c r="K621" s="98">
        <v>0</v>
      </c>
      <c r="L621" s="98">
        <v>0</v>
      </c>
      <c r="M621" s="98">
        <v>0</v>
      </c>
      <c r="N621" s="4">
        <v>9354000</v>
      </c>
      <c r="O621" s="4"/>
      <c r="P621" s="1" t="str">
        <f t="shared" si="48"/>
        <v/>
      </c>
    </row>
    <row r="622" spans="1:18" ht="15.75" customHeight="1" x14ac:dyDescent="0.2">
      <c r="A622" s="1" t="s">
        <v>55</v>
      </c>
      <c r="B622" s="17">
        <v>11</v>
      </c>
      <c r="C622" s="98" t="s">
        <v>514</v>
      </c>
      <c r="D622" s="98" t="s">
        <v>541</v>
      </c>
      <c r="E622" s="5">
        <v>25</v>
      </c>
      <c r="F622" s="98">
        <v>9000000</v>
      </c>
      <c r="G622" s="20">
        <v>8654000</v>
      </c>
      <c r="H622" s="98">
        <v>728000</v>
      </c>
      <c r="I622" s="98">
        <v>700000</v>
      </c>
      <c r="J622" s="4">
        <v>9354000</v>
      </c>
      <c r="K622" s="98">
        <v>0</v>
      </c>
      <c r="L622" s="98">
        <v>0</v>
      </c>
      <c r="M622" s="98">
        <v>0</v>
      </c>
      <c r="N622" s="4">
        <v>9354000</v>
      </c>
      <c r="O622" s="4"/>
      <c r="P622" s="1" t="str">
        <f t="shared" si="48"/>
        <v/>
      </c>
    </row>
    <row r="623" spans="1:18" ht="15.75" customHeight="1" x14ac:dyDescent="0.2">
      <c r="A623" s="1" t="s">
        <v>56</v>
      </c>
      <c r="B623" s="17">
        <v>12</v>
      </c>
      <c r="C623" s="98" t="s">
        <v>507</v>
      </c>
      <c r="D623" s="98" t="s">
        <v>545</v>
      </c>
      <c r="E623" s="5">
        <v>24</v>
      </c>
      <c r="F623" s="98">
        <v>8500000</v>
      </c>
      <c r="G623" s="20">
        <v>7846000</v>
      </c>
      <c r="H623" s="98">
        <v>728000</v>
      </c>
      <c r="I623" s="98">
        <v>672000</v>
      </c>
      <c r="J623" s="4">
        <v>8518000</v>
      </c>
      <c r="K623" s="98">
        <v>0</v>
      </c>
      <c r="L623" s="98">
        <v>0</v>
      </c>
      <c r="M623" s="98">
        <v>0</v>
      </c>
      <c r="N623" s="4">
        <v>8518000</v>
      </c>
      <c r="O623" s="4"/>
      <c r="P623" s="1" t="str">
        <f t="shared" si="48"/>
        <v/>
      </c>
    </row>
    <row r="624" spans="1:18" ht="15.75" customHeight="1" x14ac:dyDescent="0.2">
      <c r="A624" s="1" t="s">
        <v>57</v>
      </c>
      <c r="B624" s="17">
        <v>13</v>
      </c>
      <c r="C624" s="98" t="s">
        <v>508</v>
      </c>
      <c r="D624" s="98" t="s">
        <v>546</v>
      </c>
      <c r="E624" s="5">
        <v>27</v>
      </c>
      <c r="F624" s="98">
        <v>8500000</v>
      </c>
      <c r="G624" s="20">
        <v>8827000</v>
      </c>
      <c r="H624" s="98">
        <v>728000</v>
      </c>
      <c r="I624" s="98">
        <v>756000</v>
      </c>
      <c r="J624" s="4">
        <v>9583000</v>
      </c>
      <c r="K624" s="98">
        <v>321000</v>
      </c>
      <c r="L624" s="98">
        <v>60187.5</v>
      </c>
      <c r="M624" s="98">
        <v>40125</v>
      </c>
      <c r="N624" s="4">
        <v>9161687.5</v>
      </c>
      <c r="O624" s="4"/>
      <c r="P624" s="1" t="str">
        <f t="shared" si="48"/>
        <v/>
      </c>
    </row>
    <row r="625" spans="1:18" ht="15.75" customHeight="1" x14ac:dyDescent="0.2">
      <c r="A625" s="1" t="s">
        <v>58</v>
      </c>
      <c r="B625" s="17">
        <v>14</v>
      </c>
      <c r="C625" s="98" t="s">
        <v>519</v>
      </c>
      <c r="D625" s="98" t="s">
        <v>440</v>
      </c>
      <c r="E625" s="5">
        <v>24</v>
      </c>
      <c r="F625" s="98">
        <v>8500000</v>
      </c>
      <c r="G625" s="20">
        <v>7846000</v>
      </c>
      <c r="H625" s="98">
        <v>728000</v>
      </c>
      <c r="I625" s="98">
        <v>672000</v>
      </c>
      <c r="J625" s="4">
        <v>8518000</v>
      </c>
      <c r="K625" s="98">
        <v>0</v>
      </c>
      <c r="L625" s="98">
        <v>0</v>
      </c>
      <c r="M625" s="98">
        <v>0</v>
      </c>
      <c r="N625" s="4">
        <v>8518000</v>
      </c>
      <c r="O625" s="4"/>
      <c r="P625" s="1" t="str">
        <f t="shared" si="48"/>
        <v/>
      </c>
    </row>
    <row r="626" spans="1:18" ht="15.75" customHeight="1" x14ac:dyDescent="0.2">
      <c r="A626" s="1" t="s">
        <v>59</v>
      </c>
      <c r="B626" s="17">
        <v>15</v>
      </c>
      <c r="C626" s="98" t="s">
        <v>520</v>
      </c>
      <c r="D626" s="98" t="s">
        <v>440</v>
      </c>
      <c r="E626" s="5">
        <v>24</v>
      </c>
      <c r="F626" s="98">
        <v>8500000</v>
      </c>
      <c r="G626" s="20">
        <v>7846000</v>
      </c>
      <c r="H626" s="98">
        <v>728000</v>
      </c>
      <c r="I626" s="98">
        <v>672000</v>
      </c>
      <c r="J626" s="4">
        <v>8518000</v>
      </c>
      <c r="K626" s="98">
        <v>0</v>
      </c>
      <c r="L626" s="98">
        <v>0</v>
      </c>
      <c r="M626" s="98">
        <v>0</v>
      </c>
      <c r="N626" s="4">
        <v>8518000</v>
      </c>
      <c r="O626" s="4"/>
      <c r="P626" s="1" t="str">
        <f t="shared" si="48"/>
        <v/>
      </c>
    </row>
    <row r="627" spans="1:18" ht="15.75" customHeight="1" x14ac:dyDescent="0.2">
      <c r="A627" s="1" t="s">
        <v>60</v>
      </c>
      <c r="B627" s="17">
        <v>16</v>
      </c>
      <c r="C627" s="98" t="s">
        <v>521</v>
      </c>
      <c r="D627" s="98" t="s">
        <v>440</v>
      </c>
      <c r="E627" s="5">
        <v>24</v>
      </c>
      <c r="F627" s="98">
        <v>8500000</v>
      </c>
      <c r="G627" s="20">
        <v>7846000</v>
      </c>
      <c r="H627" s="98">
        <v>728000</v>
      </c>
      <c r="I627" s="98">
        <v>672000</v>
      </c>
      <c r="J627" s="4">
        <v>8518000</v>
      </c>
      <c r="K627" s="98">
        <v>0</v>
      </c>
      <c r="L627" s="98">
        <v>0</v>
      </c>
      <c r="M627" s="98">
        <v>0</v>
      </c>
      <c r="N627" s="4">
        <v>8518000</v>
      </c>
      <c r="O627" s="4"/>
      <c r="P627" s="1" t="str">
        <f t="shared" si="48"/>
        <v/>
      </c>
    </row>
    <row r="628" spans="1:18" ht="15.75" customHeight="1" x14ac:dyDescent="0.2">
      <c r="A628" s="1" t="s">
        <v>67</v>
      </c>
      <c r="B628" s="17">
        <v>17</v>
      </c>
      <c r="C628" s="98" t="s">
        <v>522</v>
      </c>
      <c r="D628" s="98" t="s">
        <v>440</v>
      </c>
      <c r="E628" s="5">
        <v>24</v>
      </c>
      <c r="F628" s="98">
        <v>8500000</v>
      </c>
      <c r="G628" s="20">
        <v>7846000</v>
      </c>
      <c r="H628" s="98">
        <v>728000</v>
      </c>
      <c r="I628" s="98">
        <v>672000</v>
      </c>
      <c r="J628" s="4">
        <v>8518000</v>
      </c>
      <c r="K628" s="98">
        <v>0</v>
      </c>
      <c r="L628" s="98">
        <v>0</v>
      </c>
      <c r="M628" s="98">
        <v>0</v>
      </c>
      <c r="N628" s="4">
        <v>8518000</v>
      </c>
      <c r="O628" s="4"/>
      <c r="P628" s="1" t="str">
        <f t="shared" si="48"/>
        <v/>
      </c>
    </row>
    <row r="629" spans="1:18" ht="15.75" customHeight="1" x14ac:dyDescent="0.2">
      <c r="A629" s="1" t="s">
        <v>68</v>
      </c>
      <c r="B629" s="17">
        <v>18</v>
      </c>
      <c r="C629" s="98" t="s">
        <v>523</v>
      </c>
      <c r="D629" s="98" t="s">
        <v>440</v>
      </c>
      <c r="E629" s="5">
        <v>27</v>
      </c>
      <c r="F629" s="98">
        <v>8500000</v>
      </c>
      <c r="G629" s="20">
        <v>8827000</v>
      </c>
      <c r="H629" s="98">
        <v>728000</v>
      </c>
      <c r="I629" s="98">
        <v>756000</v>
      </c>
      <c r="J629" s="4">
        <v>9583000</v>
      </c>
      <c r="K629" s="98">
        <v>0</v>
      </c>
      <c r="L629" s="98">
        <v>0</v>
      </c>
      <c r="M629" s="98">
        <v>0</v>
      </c>
      <c r="N629" s="4">
        <v>9583000</v>
      </c>
      <c r="O629" s="4"/>
      <c r="P629" s="1" t="str">
        <f t="shared" si="48"/>
        <v/>
      </c>
    </row>
    <row r="630" spans="1:18" ht="15.75" customHeight="1" x14ac:dyDescent="0.2">
      <c r="A630" s="1" t="s">
        <v>69</v>
      </c>
      <c r="B630" s="17">
        <v>19</v>
      </c>
      <c r="C630" s="98" t="s">
        <v>524</v>
      </c>
      <c r="D630" s="98" t="s">
        <v>440</v>
      </c>
      <c r="E630" s="5">
        <v>27</v>
      </c>
      <c r="F630" s="98">
        <v>8500000</v>
      </c>
      <c r="G630" s="20">
        <v>8827000</v>
      </c>
      <c r="H630" s="98">
        <v>728000</v>
      </c>
      <c r="I630" s="98">
        <v>756000</v>
      </c>
      <c r="J630" s="4">
        <v>9583000</v>
      </c>
      <c r="K630" s="98">
        <v>0</v>
      </c>
      <c r="L630" s="98">
        <v>0</v>
      </c>
      <c r="M630" s="98">
        <v>0</v>
      </c>
      <c r="N630" s="4">
        <v>9583000</v>
      </c>
      <c r="O630" s="4"/>
      <c r="P630" s="1" t="str">
        <f t="shared" si="48"/>
        <v/>
      </c>
    </row>
    <row r="631" spans="1:18" ht="15.75" customHeight="1" x14ac:dyDescent="0.2">
      <c r="A631" s="1" t="s">
        <v>70</v>
      </c>
      <c r="B631" s="17">
        <v>20</v>
      </c>
      <c r="C631" s="98" t="s">
        <v>525</v>
      </c>
      <c r="D631" s="98" t="s">
        <v>440</v>
      </c>
      <c r="E631" s="5">
        <v>27</v>
      </c>
      <c r="F631" s="98">
        <v>8500000</v>
      </c>
      <c r="G631" s="20">
        <v>8827000</v>
      </c>
      <c r="H631" s="98">
        <v>728000</v>
      </c>
      <c r="I631" s="98">
        <v>756000</v>
      </c>
      <c r="J631" s="4">
        <v>9583000</v>
      </c>
      <c r="K631" s="98">
        <v>0</v>
      </c>
      <c r="L631" s="98">
        <v>0</v>
      </c>
      <c r="M631" s="98">
        <v>0</v>
      </c>
      <c r="N631" s="4">
        <v>9583000</v>
      </c>
      <c r="O631" s="4"/>
      <c r="P631" s="1" t="str">
        <f t="shared" si="48"/>
        <v/>
      </c>
    </row>
    <row r="632" spans="1:18" ht="15.75" customHeight="1" x14ac:dyDescent="0.2">
      <c r="A632" s="1" t="s">
        <v>71</v>
      </c>
      <c r="B632" s="17">
        <v>21</v>
      </c>
      <c r="C632" s="98" t="s">
        <v>526</v>
      </c>
      <c r="D632" s="98" t="s">
        <v>440</v>
      </c>
      <c r="E632" s="5">
        <v>27</v>
      </c>
      <c r="F632" s="98">
        <v>8500000</v>
      </c>
      <c r="G632" s="20">
        <v>8827000</v>
      </c>
      <c r="H632" s="98">
        <v>728000</v>
      </c>
      <c r="I632" s="98">
        <v>756000</v>
      </c>
      <c r="J632" s="4">
        <v>9583000</v>
      </c>
      <c r="K632" s="98">
        <v>0</v>
      </c>
      <c r="L632" s="98">
        <v>0</v>
      </c>
      <c r="M632" s="98">
        <v>0</v>
      </c>
      <c r="N632" s="4">
        <v>9583000</v>
      </c>
      <c r="O632" s="4"/>
      <c r="P632" s="1" t="str">
        <f t="shared" si="48"/>
        <v/>
      </c>
    </row>
    <row r="633" spans="1:18" ht="15.75" customHeight="1" x14ac:dyDescent="0.2">
      <c r="B633" s="99"/>
      <c r="C633" s="99" t="s">
        <v>4</v>
      </c>
      <c r="D633" s="100"/>
      <c r="E633" s="6">
        <f>E595+E611</f>
        <v>921</v>
      </c>
      <c r="F633" s="6">
        <f t="shared" ref="F633:N633" si="49">F595+F611</f>
        <v>307000000</v>
      </c>
      <c r="G633" s="6">
        <f t="shared" si="49"/>
        <v>302308000</v>
      </c>
      <c r="H633" s="6">
        <f t="shared" si="49"/>
        <v>26208000</v>
      </c>
      <c r="I633" s="6">
        <f t="shared" si="49"/>
        <v>25788000</v>
      </c>
      <c r="J633" s="6">
        <f t="shared" si="49"/>
        <v>328096000</v>
      </c>
      <c r="K633" s="6">
        <f t="shared" si="49"/>
        <v>4331000</v>
      </c>
      <c r="L633" s="6">
        <f t="shared" si="49"/>
        <v>812062.5</v>
      </c>
      <c r="M633" s="6">
        <f t="shared" si="49"/>
        <v>541375</v>
      </c>
      <c r="N633" s="6">
        <f t="shared" si="49"/>
        <v>322411562.5</v>
      </c>
      <c r="O633" s="6"/>
      <c r="R633" s="1">
        <v>10</v>
      </c>
    </row>
    <row r="634" spans="1:18" ht="15.75" customHeight="1" x14ac:dyDescent="0.2">
      <c r="C634" s="101"/>
      <c r="F634" s="102"/>
      <c r="G634" s="102"/>
    </row>
    <row r="635" spans="1:18" ht="15.75" customHeight="1" x14ac:dyDescent="0.2">
      <c r="F635" s="104"/>
      <c r="G635" s="104"/>
      <c r="J635" s="105" t="s">
        <v>579</v>
      </c>
      <c r="K635" s="105"/>
      <c r="L635" s="105"/>
      <c r="M635" s="105"/>
      <c r="N635" s="106"/>
      <c r="O635" s="106"/>
    </row>
    <row r="636" spans="1:18" ht="15.75" customHeight="1" x14ac:dyDescent="0.2">
      <c r="A636" s="2"/>
      <c r="B636" s="2"/>
      <c r="C636" s="2"/>
      <c r="D636" s="217" t="s">
        <v>5</v>
      </c>
      <c r="E636" s="217"/>
      <c r="F636" s="83"/>
      <c r="G636" s="83"/>
      <c r="H636" s="84"/>
      <c r="I636" s="218" t="s">
        <v>173</v>
      </c>
      <c r="J636" s="218"/>
      <c r="K636" s="218"/>
      <c r="L636" s="218"/>
      <c r="M636" s="2"/>
      <c r="N636" s="2"/>
      <c r="O636" s="107"/>
      <c r="P636" s="2"/>
    </row>
    <row r="637" spans="1:18" ht="15.75" customHeight="1" x14ac:dyDescent="0.2">
      <c r="A637" s="2"/>
      <c r="B637" s="2"/>
      <c r="C637" s="2"/>
      <c r="D637" s="107"/>
      <c r="E637" s="107"/>
      <c r="F637" s="83"/>
      <c r="G637" s="83"/>
      <c r="H637" s="84"/>
      <c r="I637" s="84"/>
      <c r="J637" s="2"/>
      <c r="K637" s="2"/>
      <c r="L637" s="2"/>
      <c r="M637" s="2"/>
      <c r="N637" s="107"/>
      <c r="O637" s="107"/>
      <c r="P637" s="2"/>
    </row>
    <row r="640" spans="1:18" ht="15.75" customHeight="1" x14ac:dyDescent="0.2">
      <c r="D640" s="221" t="s">
        <v>480</v>
      </c>
      <c r="E640" s="221"/>
      <c r="I640" s="222" t="s">
        <v>477</v>
      </c>
      <c r="J640" s="222"/>
      <c r="K640" s="222"/>
      <c r="L640" s="222"/>
    </row>
    <row r="651" spans="1:15" ht="15.75" customHeight="1" x14ac:dyDescent="0.2">
      <c r="B651" s="2" t="s">
        <v>548</v>
      </c>
      <c r="C651" s="2"/>
      <c r="D651" s="2"/>
      <c r="E651" s="2"/>
      <c r="F651" s="83"/>
      <c r="G651" s="83"/>
      <c r="H651" s="84"/>
      <c r="I651" s="84"/>
      <c r="J651" s="2"/>
      <c r="K651" s="2"/>
      <c r="L651" s="2"/>
      <c r="M651" s="2"/>
      <c r="N651" s="2"/>
      <c r="O651" s="2"/>
    </row>
    <row r="652" spans="1:15" ht="15.75" customHeight="1" x14ac:dyDescent="0.2">
      <c r="B652" s="85" t="s">
        <v>549</v>
      </c>
      <c r="C652" s="2"/>
      <c r="D652" s="2"/>
      <c r="E652" s="2"/>
      <c r="F652" s="83"/>
      <c r="G652" s="83"/>
      <c r="H652" s="84"/>
      <c r="I652" s="84"/>
      <c r="J652" s="2"/>
      <c r="K652" s="2"/>
      <c r="L652" s="2"/>
      <c r="M652" s="2"/>
      <c r="N652" s="2"/>
      <c r="O652" s="2"/>
    </row>
    <row r="653" spans="1:15" ht="15.75" customHeight="1" x14ac:dyDescent="0.2">
      <c r="B653" s="85"/>
      <c r="C653" s="2"/>
      <c r="D653" s="2"/>
      <c r="E653" s="2"/>
      <c r="F653" s="83"/>
      <c r="G653" s="83"/>
      <c r="H653" s="84"/>
      <c r="I653" s="84"/>
      <c r="J653" s="2"/>
      <c r="K653" s="2"/>
      <c r="L653" s="2"/>
      <c r="M653" s="2"/>
      <c r="N653" s="2"/>
      <c r="O653" s="2"/>
    </row>
    <row r="654" spans="1:15" ht="17.25" customHeight="1" x14ac:dyDescent="0.2">
      <c r="B654" s="223" t="s">
        <v>251</v>
      </c>
      <c r="C654" s="223"/>
      <c r="D654" s="223"/>
      <c r="E654" s="223"/>
      <c r="F654" s="223"/>
      <c r="G654" s="223"/>
      <c r="H654" s="223"/>
      <c r="I654" s="223"/>
      <c r="J654" s="223"/>
      <c r="K654" s="223"/>
      <c r="L654" s="223"/>
      <c r="M654" s="223"/>
      <c r="N654" s="223"/>
      <c r="O654" s="223"/>
    </row>
    <row r="655" spans="1:15" ht="20.25" customHeight="1" x14ac:dyDescent="0.2">
      <c r="B655" s="86"/>
      <c r="C655" s="86"/>
      <c r="D655" s="86"/>
      <c r="E655" s="86"/>
      <c r="F655" s="1"/>
      <c r="G655" s="87" t="s">
        <v>8</v>
      </c>
      <c r="H655" s="88">
        <v>11</v>
      </c>
      <c r="I655" s="88" t="s">
        <v>583</v>
      </c>
      <c r="J655" s="89">
        <v>2017</v>
      </c>
      <c r="N655" s="90"/>
      <c r="O655" s="90"/>
    </row>
    <row r="656" spans="1:15" s="91" customFormat="1" ht="15.75" customHeight="1" x14ac:dyDescent="0.2">
      <c r="A656" s="1"/>
      <c r="B656" s="207" t="s">
        <v>14</v>
      </c>
      <c r="C656" s="207" t="s">
        <v>0</v>
      </c>
      <c r="D656" s="207" t="s">
        <v>64</v>
      </c>
      <c r="E656" s="207" t="s">
        <v>72</v>
      </c>
      <c r="F656" s="219" t="s">
        <v>582</v>
      </c>
      <c r="G656" s="220"/>
      <c r="H656" s="210" t="s">
        <v>76</v>
      </c>
      <c r="I656" s="210"/>
      <c r="J656" s="211" t="s">
        <v>4</v>
      </c>
      <c r="K656" s="214" t="s">
        <v>73</v>
      </c>
      <c r="L656" s="214" t="s">
        <v>74</v>
      </c>
      <c r="M656" s="214" t="s">
        <v>75</v>
      </c>
      <c r="N656" s="210" t="s">
        <v>6</v>
      </c>
      <c r="O656" s="210" t="s">
        <v>7</v>
      </c>
    </row>
    <row r="657" spans="1:18" s="91" customFormat="1" ht="15.75" customHeight="1" x14ac:dyDescent="0.2">
      <c r="A657" s="1"/>
      <c r="B657" s="208"/>
      <c r="C657" s="208"/>
      <c r="D657" s="208"/>
      <c r="E657" s="208"/>
      <c r="F657" s="215" t="s">
        <v>582</v>
      </c>
      <c r="G657" s="215" t="s">
        <v>171</v>
      </c>
      <c r="H657" s="215" t="s">
        <v>569</v>
      </c>
      <c r="I657" s="208" t="s">
        <v>171</v>
      </c>
      <c r="J657" s="212"/>
      <c r="K657" s="214"/>
      <c r="L657" s="214"/>
      <c r="M657" s="214"/>
      <c r="N657" s="210"/>
      <c r="O657" s="210"/>
    </row>
    <row r="658" spans="1:18" s="91" customFormat="1" ht="20.25" customHeight="1" x14ac:dyDescent="0.2">
      <c r="A658" s="1"/>
      <c r="B658" s="209"/>
      <c r="C658" s="209"/>
      <c r="D658" s="209"/>
      <c r="E658" s="209"/>
      <c r="F658" s="216"/>
      <c r="G658" s="216"/>
      <c r="H658" s="216"/>
      <c r="I658" s="209"/>
      <c r="J658" s="213"/>
      <c r="K658" s="92">
        <v>0.08</v>
      </c>
      <c r="L658" s="93">
        <v>1.4999999999999999E-2</v>
      </c>
      <c r="M658" s="92">
        <v>0.01</v>
      </c>
      <c r="N658" s="210"/>
      <c r="O658" s="210"/>
    </row>
    <row r="659" spans="1:18" ht="15.75" customHeight="1" x14ac:dyDescent="0.2">
      <c r="B659" s="17" t="s">
        <v>1</v>
      </c>
      <c r="C659" s="17" t="s">
        <v>2</v>
      </c>
      <c r="D659" s="17" t="s">
        <v>3</v>
      </c>
      <c r="E659" s="19">
        <v>1</v>
      </c>
      <c r="F659" s="19">
        <v>2</v>
      </c>
      <c r="G659" s="19">
        <v>3</v>
      </c>
      <c r="H659" s="19">
        <v>4</v>
      </c>
      <c r="I659" s="19">
        <v>5</v>
      </c>
      <c r="J659" s="19">
        <v>6</v>
      </c>
      <c r="K659" s="19">
        <v>7</v>
      </c>
      <c r="L659" s="19">
        <v>8</v>
      </c>
      <c r="M659" s="19">
        <v>9</v>
      </c>
      <c r="N659" s="19">
        <v>10</v>
      </c>
      <c r="O659" s="19">
        <v>11</v>
      </c>
      <c r="P659" s="94"/>
    </row>
    <row r="660" spans="1:18" ht="15.75" customHeight="1" x14ac:dyDescent="0.2">
      <c r="B660" s="95"/>
      <c r="C660" s="96" t="s">
        <v>550</v>
      </c>
      <c r="D660" s="97"/>
      <c r="E660" s="21">
        <f>SUM(E661:E674)</f>
        <v>360</v>
      </c>
      <c r="F660" s="21">
        <f t="shared" ref="F660:N660" si="50">SUM(F661:F674)</f>
        <v>116000000</v>
      </c>
      <c r="G660" s="21">
        <f t="shared" si="50"/>
        <v>114511000</v>
      </c>
      <c r="H660" s="21">
        <f t="shared" si="50"/>
        <v>10192000</v>
      </c>
      <c r="I660" s="21">
        <f t="shared" si="50"/>
        <v>10080000</v>
      </c>
      <c r="J660" s="21">
        <f t="shared" si="50"/>
        <v>124591000</v>
      </c>
      <c r="K660" s="21">
        <f t="shared" si="50"/>
        <v>2084000</v>
      </c>
      <c r="L660" s="21">
        <f t="shared" si="50"/>
        <v>390750</v>
      </c>
      <c r="M660" s="21">
        <f t="shared" si="50"/>
        <v>260500</v>
      </c>
      <c r="N660" s="21">
        <f t="shared" si="50"/>
        <v>121855750</v>
      </c>
      <c r="O660" s="17"/>
      <c r="R660" s="1">
        <v>11</v>
      </c>
    </row>
    <row r="661" spans="1:18" ht="15.75" customHeight="1" x14ac:dyDescent="0.2">
      <c r="A661" s="1" t="s">
        <v>31</v>
      </c>
      <c r="B661" s="17">
        <v>1</v>
      </c>
      <c r="C661" s="98" t="s">
        <v>477</v>
      </c>
      <c r="D661" s="98" t="s">
        <v>532</v>
      </c>
      <c r="E661" s="5">
        <v>23</v>
      </c>
      <c r="F661" s="98">
        <v>10000000</v>
      </c>
      <c r="G661" s="20">
        <v>8846000</v>
      </c>
      <c r="H661" s="98">
        <v>728000</v>
      </c>
      <c r="I661" s="98">
        <v>644000</v>
      </c>
      <c r="J661" s="4">
        <v>9490000</v>
      </c>
      <c r="K661" s="98">
        <v>400000</v>
      </c>
      <c r="L661" s="98">
        <v>75000</v>
      </c>
      <c r="M661" s="98">
        <v>50000</v>
      </c>
      <c r="N661" s="4">
        <v>8965000</v>
      </c>
      <c r="O661" s="4"/>
      <c r="P661" s="1" t="str">
        <f>IF(C661="",1,"")</f>
        <v/>
      </c>
    </row>
    <row r="662" spans="1:18" ht="15.75" customHeight="1" x14ac:dyDescent="0.2">
      <c r="A662" s="1" t="s">
        <v>32</v>
      </c>
      <c r="B662" s="17">
        <v>2</v>
      </c>
      <c r="C662" s="98" t="s">
        <v>478</v>
      </c>
      <c r="D662" s="98" t="s">
        <v>533</v>
      </c>
      <c r="E662" s="5">
        <v>26</v>
      </c>
      <c r="F662" s="98">
        <v>9000000</v>
      </c>
      <c r="G662" s="20">
        <v>9000000</v>
      </c>
      <c r="H662" s="98">
        <v>728000</v>
      </c>
      <c r="I662" s="98">
        <v>728000</v>
      </c>
      <c r="J662" s="4">
        <v>9728000</v>
      </c>
      <c r="K662" s="98">
        <v>400000</v>
      </c>
      <c r="L662" s="98">
        <v>75000</v>
      </c>
      <c r="M662" s="98">
        <v>50000</v>
      </c>
      <c r="N662" s="4">
        <v>9203000</v>
      </c>
      <c r="O662" s="4"/>
      <c r="P662" s="1" t="str">
        <f t="shared" ref="P662:P683" si="51">IF(C662="",1,"")</f>
        <v/>
      </c>
    </row>
    <row r="663" spans="1:18" ht="15.75" customHeight="1" x14ac:dyDescent="0.2">
      <c r="A663" s="1" t="s">
        <v>33</v>
      </c>
      <c r="B663" s="17">
        <v>3</v>
      </c>
      <c r="C663" s="98" t="s">
        <v>551</v>
      </c>
      <c r="D663" s="98" t="s">
        <v>534</v>
      </c>
      <c r="E663" s="5">
        <v>26</v>
      </c>
      <c r="F663" s="98">
        <v>8500000</v>
      </c>
      <c r="G663" s="20">
        <v>8501000</v>
      </c>
      <c r="H663" s="98">
        <v>728000</v>
      </c>
      <c r="I663" s="98">
        <v>728000</v>
      </c>
      <c r="J663" s="4">
        <v>9229000</v>
      </c>
      <c r="K663" s="98">
        <v>321000</v>
      </c>
      <c r="L663" s="98">
        <v>60187.5</v>
      </c>
      <c r="M663" s="98">
        <v>40125</v>
      </c>
      <c r="N663" s="4">
        <v>8807687.5</v>
      </c>
      <c r="O663" s="4"/>
      <c r="P663" s="1" t="str">
        <f t="shared" si="51"/>
        <v/>
      </c>
    </row>
    <row r="664" spans="1:18" ht="15.75" customHeight="1" x14ac:dyDescent="0.2">
      <c r="A664" s="1" t="s">
        <v>34</v>
      </c>
      <c r="B664" s="17">
        <v>4</v>
      </c>
      <c r="C664" s="98" t="s">
        <v>480</v>
      </c>
      <c r="D664" s="98" t="s">
        <v>534</v>
      </c>
      <c r="E664" s="5">
        <v>26</v>
      </c>
      <c r="F664" s="98">
        <v>8500000</v>
      </c>
      <c r="G664" s="20">
        <v>8501000</v>
      </c>
      <c r="H664" s="98">
        <v>728000</v>
      </c>
      <c r="I664" s="98">
        <v>728000</v>
      </c>
      <c r="J664" s="4">
        <v>9229000</v>
      </c>
      <c r="K664" s="98">
        <v>321000</v>
      </c>
      <c r="L664" s="98">
        <v>60187.5</v>
      </c>
      <c r="M664" s="98">
        <v>40125</v>
      </c>
      <c r="N664" s="4">
        <v>8807687.5</v>
      </c>
      <c r="O664" s="4"/>
      <c r="P664" s="1" t="str">
        <f t="shared" si="51"/>
        <v/>
      </c>
    </row>
    <row r="665" spans="1:18" ht="15.75" customHeight="1" x14ac:dyDescent="0.2">
      <c r="A665" s="1" t="s">
        <v>35</v>
      </c>
      <c r="B665" s="17">
        <v>5</v>
      </c>
      <c r="C665" s="98" t="s">
        <v>484</v>
      </c>
      <c r="D665" s="98" t="s">
        <v>538</v>
      </c>
      <c r="E665" s="5">
        <v>26</v>
      </c>
      <c r="F665" s="98">
        <v>8500000</v>
      </c>
      <c r="G665" s="20">
        <v>8501000</v>
      </c>
      <c r="H665" s="98">
        <v>728000</v>
      </c>
      <c r="I665" s="98">
        <v>728000</v>
      </c>
      <c r="J665" s="4">
        <v>9229000</v>
      </c>
      <c r="K665" s="98">
        <v>0</v>
      </c>
      <c r="L665" s="98">
        <v>0</v>
      </c>
      <c r="M665" s="98">
        <v>0</v>
      </c>
      <c r="N665" s="4">
        <v>9229000</v>
      </c>
      <c r="O665" s="4"/>
      <c r="P665" s="1" t="str">
        <f t="shared" si="51"/>
        <v/>
      </c>
    </row>
    <row r="666" spans="1:18" ht="15.75" customHeight="1" x14ac:dyDescent="0.2">
      <c r="A666" s="1" t="s">
        <v>36</v>
      </c>
      <c r="B666" s="17">
        <v>6</v>
      </c>
      <c r="C666" s="98" t="s">
        <v>481</v>
      </c>
      <c r="D666" s="98" t="s">
        <v>535</v>
      </c>
      <c r="E666" s="5">
        <v>26</v>
      </c>
      <c r="F666" s="98">
        <v>9000000</v>
      </c>
      <c r="G666" s="20">
        <v>9001000</v>
      </c>
      <c r="H666" s="98">
        <v>728000</v>
      </c>
      <c r="I666" s="98">
        <v>728000</v>
      </c>
      <c r="J666" s="4">
        <v>9729000</v>
      </c>
      <c r="K666" s="98">
        <v>321000</v>
      </c>
      <c r="L666" s="98">
        <v>60187.5</v>
      </c>
      <c r="M666" s="98">
        <v>40125</v>
      </c>
      <c r="N666" s="4">
        <v>9307687.5</v>
      </c>
      <c r="O666" s="4"/>
      <c r="P666" s="1" t="str">
        <f t="shared" si="51"/>
        <v/>
      </c>
    </row>
    <row r="667" spans="1:18" ht="15.75" customHeight="1" x14ac:dyDescent="0.2">
      <c r="A667" s="1" t="s">
        <v>37</v>
      </c>
      <c r="B667" s="17">
        <v>7</v>
      </c>
      <c r="C667" s="98" t="s">
        <v>483</v>
      </c>
      <c r="D667" s="98" t="s">
        <v>536</v>
      </c>
      <c r="E667" s="5">
        <v>26</v>
      </c>
      <c r="F667" s="98">
        <v>8500000</v>
      </c>
      <c r="G667" s="20">
        <v>8501000</v>
      </c>
      <c r="H667" s="98">
        <v>728000</v>
      </c>
      <c r="I667" s="98">
        <v>728000</v>
      </c>
      <c r="J667" s="4">
        <v>9229000</v>
      </c>
      <c r="K667" s="98">
        <v>321000</v>
      </c>
      <c r="L667" s="98">
        <v>60187.5</v>
      </c>
      <c r="M667" s="98">
        <v>40125</v>
      </c>
      <c r="N667" s="4">
        <v>8807687.5</v>
      </c>
      <c r="O667" s="4"/>
      <c r="P667" s="1" t="str">
        <f t="shared" si="51"/>
        <v/>
      </c>
    </row>
    <row r="668" spans="1:18" ht="15.75" customHeight="1" x14ac:dyDescent="0.2">
      <c r="A668" s="1" t="s">
        <v>38</v>
      </c>
      <c r="B668" s="17">
        <v>8</v>
      </c>
      <c r="C668" s="98" t="s">
        <v>504</v>
      </c>
      <c r="D668" s="98" t="s">
        <v>552</v>
      </c>
      <c r="E668" s="5">
        <v>26</v>
      </c>
      <c r="F668" s="98">
        <v>8500000</v>
      </c>
      <c r="G668" s="20">
        <v>8501000</v>
      </c>
      <c r="H668" s="98">
        <v>728000</v>
      </c>
      <c r="I668" s="98">
        <v>728000</v>
      </c>
      <c r="J668" s="4">
        <v>9229000</v>
      </c>
      <c r="K668" s="98">
        <v>0</v>
      </c>
      <c r="L668" s="98">
        <v>0</v>
      </c>
      <c r="M668" s="98">
        <v>0</v>
      </c>
      <c r="N668" s="4">
        <v>9229000</v>
      </c>
      <c r="O668" s="4"/>
      <c r="P668" s="1" t="str">
        <f t="shared" si="51"/>
        <v/>
      </c>
    </row>
    <row r="669" spans="1:18" ht="15.75" customHeight="1" x14ac:dyDescent="0.2">
      <c r="A669" s="1" t="s">
        <v>39</v>
      </c>
      <c r="B669" s="17">
        <v>9</v>
      </c>
      <c r="C669" s="98" t="s">
        <v>505</v>
      </c>
      <c r="D669" s="98" t="s">
        <v>552</v>
      </c>
      <c r="E669" s="5">
        <v>26</v>
      </c>
      <c r="F669" s="98">
        <v>8500000</v>
      </c>
      <c r="G669" s="20">
        <v>8501000</v>
      </c>
      <c r="H669" s="98">
        <v>728000</v>
      </c>
      <c r="I669" s="98">
        <v>728000</v>
      </c>
      <c r="J669" s="4">
        <v>9229000</v>
      </c>
      <c r="K669" s="98">
        <v>0</v>
      </c>
      <c r="L669" s="98">
        <v>0</v>
      </c>
      <c r="M669" s="98">
        <v>0</v>
      </c>
      <c r="N669" s="4">
        <v>9229000</v>
      </c>
      <c r="O669" s="4"/>
      <c r="P669" s="1" t="str">
        <f t="shared" si="51"/>
        <v/>
      </c>
    </row>
    <row r="670" spans="1:18" ht="15.75" customHeight="1" x14ac:dyDescent="0.2">
      <c r="A670" s="1" t="s">
        <v>40</v>
      </c>
      <c r="B670" s="17">
        <v>10</v>
      </c>
      <c r="C670" s="98" t="s">
        <v>510</v>
      </c>
      <c r="D670" s="98" t="s">
        <v>537</v>
      </c>
      <c r="E670" s="5">
        <v>26</v>
      </c>
      <c r="F670" s="98">
        <v>8500000</v>
      </c>
      <c r="G670" s="20">
        <v>8501000</v>
      </c>
      <c r="H670" s="98">
        <v>728000</v>
      </c>
      <c r="I670" s="98">
        <v>728000</v>
      </c>
      <c r="J670" s="4">
        <v>9229000</v>
      </c>
      <c r="K670" s="98">
        <v>0</v>
      </c>
      <c r="L670" s="98">
        <v>0</v>
      </c>
      <c r="M670" s="98">
        <v>0</v>
      </c>
      <c r="N670" s="4">
        <v>9229000</v>
      </c>
      <c r="O670" s="4"/>
      <c r="P670" s="1" t="str">
        <f t="shared" si="51"/>
        <v/>
      </c>
    </row>
    <row r="671" spans="1:18" ht="15.75" customHeight="1" x14ac:dyDescent="0.2">
      <c r="A671" s="1" t="s">
        <v>41</v>
      </c>
      <c r="B671" s="17">
        <v>11</v>
      </c>
      <c r="C671" s="98" t="s">
        <v>488</v>
      </c>
      <c r="D671" s="98" t="s">
        <v>541</v>
      </c>
      <c r="E671" s="5">
        <v>25</v>
      </c>
      <c r="F671" s="98">
        <v>9000000</v>
      </c>
      <c r="G671" s="20">
        <v>8654000</v>
      </c>
      <c r="H671" s="98">
        <v>728000</v>
      </c>
      <c r="I671" s="98">
        <v>700000</v>
      </c>
      <c r="J671" s="4">
        <v>9354000</v>
      </c>
      <c r="K671" s="98">
        <v>0</v>
      </c>
      <c r="L671" s="98">
        <v>0</v>
      </c>
      <c r="M671" s="98">
        <v>0</v>
      </c>
      <c r="N671" s="4">
        <v>9354000</v>
      </c>
      <c r="O671" s="4"/>
      <c r="P671" s="1" t="str">
        <f t="shared" si="51"/>
        <v/>
      </c>
    </row>
    <row r="672" spans="1:18" ht="15.75" customHeight="1" x14ac:dyDescent="0.2">
      <c r="A672" s="1" t="s">
        <v>42</v>
      </c>
      <c r="B672" s="17">
        <v>12</v>
      </c>
      <c r="C672" s="98" t="s">
        <v>584</v>
      </c>
      <c r="D672" s="98" t="s">
        <v>539</v>
      </c>
      <c r="E672" s="5">
        <v>26</v>
      </c>
      <c r="F672" s="98">
        <v>6500000</v>
      </c>
      <c r="G672" s="20">
        <v>6501000</v>
      </c>
      <c r="H672" s="98">
        <v>728000</v>
      </c>
      <c r="I672" s="98">
        <v>728000</v>
      </c>
      <c r="J672" s="4">
        <v>7229000</v>
      </c>
      <c r="K672" s="98">
        <v>0</v>
      </c>
      <c r="L672" s="98">
        <v>0</v>
      </c>
      <c r="M672" s="98">
        <v>0</v>
      </c>
      <c r="N672" s="4">
        <v>7229000</v>
      </c>
      <c r="O672" s="4"/>
      <c r="P672" s="1" t="str">
        <f t="shared" si="51"/>
        <v/>
      </c>
    </row>
    <row r="673" spans="1:18" ht="15.75" customHeight="1" x14ac:dyDescent="0.2">
      <c r="A673" s="1" t="s">
        <v>43</v>
      </c>
      <c r="B673" s="17">
        <v>13</v>
      </c>
      <c r="C673" s="98" t="s">
        <v>485</v>
      </c>
      <c r="D673" s="98" t="s">
        <v>554</v>
      </c>
      <c r="E673" s="5">
        <v>26</v>
      </c>
      <c r="F673" s="98">
        <v>6500000</v>
      </c>
      <c r="G673" s="20">
        <v>6501000</v>
      </c>
      <c r="H673" s="98">
        <v>728000</v>
      </c>
      <c r="I673" s="98">
        <v>728000</v>
      </c>
      <c r="J673" s="4">
        <v>7229000</v>
      </c>
      <c r="K673" s="98">
        <v>0</v>
      </c>
      <c r="L673" s="98">
        <v>0</v>
      </c>
      <c r="M673" s="98">
        <v>0</v>
      </c>
      <c r="N673" s="4">
        <v>7229000</v>
      </c>
      <c r="O673" s="4"/>
      <c r="P673" s="1" t="str">
        <f t="shared" si="51"/>
        <v/>
      </c>
    </row>
    <row r="674" spans="1:18" ht="15.75" customHeight="1" x14ac:dyDescent="0.2">
      <c r="A674" s="1" t="s">
        <v>44</v>
      </c>
      <c r="B674" s="17">
        <v>14</v>
      </c>
      <c r="C674" s="98" t="s">
        <v>529</v>
      </c>
      <c r="D674" s="98" t="s">
        <v>540</v>
      </c>
      <c r="E674" s="5">
        <v>26</v>
      </c>
      <c r="F674" s="98">
        <v>6500000</v>
      </c>
      <c r="G674" s="20">
        <v>6501000</v>
      </c>
      <c r="H674" s="98">
        <v>728000</v>
      </c>
      <c r="I674" s="98">
        <v>728000</v>
      </c>
      <c r="J674" s="4">
        <v>7229000</v>
      </c>
      <c r="K674" s="98">
        <v>0</v>
      </c>
      <c r="L674" s="98">
        <v>0</v>
      </c>
      <c r="M674" s="98">
        <v>0</v>
      </c>
      <c r="N674" s="4">
        <v>7229000</v>
      </c>
      <c r="O674" s="4"/>
      <c r="P674" s="1" t="str">
        <f t="shared" si="51"/>
        <v/>
      </c>
    </row>
    <row r="675" spans="1:18" ht="15.75" customHeight="1" x14ac:dyDescent="0.2">
      <c r="B675" s="95"/>
      <c r="C675" s="97" t="s">
        <v>439</v>
      </c>
      <c r="D675" s="98"/>
      <c r="E675" s="21">
        <f>SUM(E676:E696)</f>
        <v>540</v>
      </c>
      <c r="F675" s="21">
        <f t="shared" ref="F675:N675" si="52">SUM(F676:F696)</f>
        <v>182000000</v>
      </c>
      <c r="G675" s="21">
        <f t="shared" si="52"/>
        <v>179939000</v>
      </c>
      <c r="H675" s="21">
        <f t="shared" si="52"/>
        <v>15288000</v>
      </c>
      <c r="I675" s="21">
        <f t="shared" si="52"/>
        <v>15120000</v>
      </c>
      <c r="J675" s="21">
        <f t="shared" si="52"/>
        <v>195059000</v>
      </c>
      <c r="K675" s="21">
        <f t="shared" si="52"/>
        <v>1926000</v>
      </c>
      <c r="L675" s="21">
        <f t="shared" si="52"/>
        <v>361125</v>
      </c>
      <c r="M675" s="21">
        <f t="shared" si="52"/>
        <v>240750</v>
      </c>
      <c r="N675" s="21">
        <f t="shared" si="52"/>
        <v>192531125</v>
      </c>
      <c r="O675" s="4"/>
      <c r="P675" s="1" t="str">
        <f t="shared" si="51"/>
        <v/>
      </c>
      <c r="R675" s="1">
        <v>11</v>
      </c>
    </row>
    <row r="676" spans="1:18" ht="15.75" customHeight="1" x14ac:dyDescent="0.2">
      <c r="A676" s="1" t="s">
        <v>45</v>
      </c>
      <c r="B676" s="17">
        <v>1</v>
      </c>
      <c r="C676" s="98" t="s">
        <v>496</v>
      </c>
      <c r="D676" s="98" t="s">
        <v>542</v>
      </c>
      <c r="E676" s="5">
        <v>26</v>
      </c>
      <c r="F676" s="98">
        <v>9000000</v>
      </c>
      <c r="G676" s="20">
        <v>9001000</v>
      </c>
      <c r="H676" s="98">
        <v>728000</v>
      </c>
      <c r="I676" s="98">
        <v>728000</v>
      </c>
      <c r="J676" s="4">
        <v>9729000</v>
      </c>
      <c r="K676" s="98">
        <v>321000</v>
      </c>
      <c r="L676" s="98">
        <v>60187.5</v>
      </c>
      <c r="M676" s="98">
        <v>40125</v>
      </c>
      <c r="N676" s="4">
        <v>9307687.5</v>
      </c>
      <c r="O676" s="4"/>
      <c r="P676" s="1" t="str">
        <f t="shared" si="51"/>
        <v/>
      </c>
    </row>
    <row r="677" spans="1:18" ht="15.75" customHeight="1" x14ac:dyDescent="0.2">
      <c r="A677" s="1" t="s">
        <v>46</v>
      </c>
      <c r="B677" s="17">
        <v>2</v>
      </c>
      <c r="C677" s="98" t="s">
        <v>497</v>
      </c>
      <c r="D677" s="98" t="s">
        <v>543</v>
      </c>
      <c r="E677" s="5">
        <v>26</v>
      </c>
      <c r="F677" s="98">
        <v>8500000</v>
      </c>
      <c r="G677" s="20">
        <v>8501000</v>
      </c>
      <c r="H677" s="98">
        <v>728000</v>
      </c>
      <c r="I677" s="98">
        <v>728000</v>
      </c>
      <c r="J677" s="4">
        <v>9229000</v>
      </c>
      <c r="K677" s="98">
        <v>321000</v>
      </c>
      <c r="L677" s="98">
        <v>60187.5</v>
      </c>
      <c r="M677" s="98">
        <v>40125</v>
      </c>
      <c r="N677" s="4">
        <v>8807687.5</v>
      </c>
      <c r="O677" s="4"/>
      <c r="P677" s="1" t="str">
        <f t="shared" si="51"/>
        <v/>
      </c>
    </row>
    <row r="678" spans="1:18" ht="15.75" customHeight="1" x14ac:dyDescent="0.2">
      <c r="A678" s="1" t="s">
        <v>47</v>
      </c>
      <c r="B678" s="17">
        <v>3</v>
      </c>
      <c r="C678" s="98" t="s">
        <v>498</v>
      </c>
      <c r="D678" s="98" t="s">
        <v>543</v>
      </c>
      <c r="E678" s="5">
        <v>26</v>
      </c>
      <c r="F678" s="98">
        <v>8500000</v>
      </c>
      <c r="G678" s="20">
        <v>8501000</v>
      </c>
      <c r="H678" s="98">
        <v>728000</v>
      </c>
      <c r="I678" s="98">
        <v>728000</v>
      </c>
      <c r="J678" s="4">
        <v>9229000</v>
      </c>
      <c r="K678" s="98">
        <v>321000</v>
      </c>
      <c r="L678" s="98">
        <v>60187.5</v>
      </c>
      <c r="M678" s="98">
        <v>40125</v>
      </c>
      <c r="N678" s="4">
        <v>8807687.5</v>
      </c>
      <c r="O678" s="4"/>
      <c r="P678" s="1" t="str">
        <f t="shared" si="51"/>
        <v/>
      </c>
    </row>
    <row r="679" spans="1:18" ht="15.75" customHeight="1" x14ac:dyDescent="0.2">
      <c r="A679" s="1" t="s">
        <v>48</v>
      </c>
      <c r="B679" s="17">
        <v>4</v>
      </c>
      <c r="C679" s="98" t="s">
        <v>499</v>
      </c>
      <c r="D679" s="98" t="s">
        <v>544</v>
      </c>
      <c r="E679" s="5">
        <v>26</v>
      </c>
      <c r="F679" s="98">
        <v>8500000</v>
      </c>
      <c r="G679" s="20">
        <v>8501000</v>
      </c>
      <c r="H679" s="98">
        <v>728000</v>
      </c>
      <c r="I679" s="98">
        <v>728000</v>
      </c>
      <c r="J679" s="4">
        <v>9229000</v>
      </c>
      <c r="K679" s="98">
        <v>321000</v>
      </c>
      <c r="L679" s="98">
        <v>60187.5</v>
      </c>
      <c r="M679" s="98">
        <v>40125</v>
      </c>
      <c r="N679" s="4">
        <v>8807687.5</v>
      </c>
      <c r="O679" s="4"/>
      <c r="P679" s="1" t="str">
        <f t="shared" si="51"/>
        <v/>
      </c>
    </row>
    <row r="680" spans="1:18" ht="15.75" customHeight="1" x14ac:dyDescent="0.2">
      <c r="A680" s="1" t="s">
        <v>49</v>
      </c>
      <c r="B680" s="17">
        <v>5</v>
      </c>
      <c r="C680" s="98" t="s">
        <v>509</v>
      </c>
      <c r="D680" s="98" t="s">
        <v>544</v>
      </c>
      <c r="E680" s="5">
        <v>26</v>
      </c>
      <c r="F680" s="98">
        <v>8500000</v>
      </c>
      <c r="G680" s="20">
        <v>8501000</v>
      </c>
      <c r="H680" s="98">
        <v>728000</v>
      </c>
      <c r="I680" s="98">
        <v>728000</v>
      </c>
      <c r="J680" s="4">
        <v>9229000</v>
      </c>
      <c r="K680" s="98">
        <v>321000</v>
      </c>
      <c r="L680" s="98">
        <v>60187.5</v>
      </c>
      <c r="M680" s="98">
        <v>40125</v>
      </c>
      <c r="N680" s="4">
        <v>8807687.5</v>
      </c>
      <c r="O680" s="4"/>
      <c r="P680" s="1" t="str">
        <f t="shared" si="51"/>
        <v/>
      </c>
    </row>
    <row r="681" spans="1:18" ht="15.75" customHeight="1" x14ac:dyDescent="0.2">
      <c r="A681" s="1" t="s">
        <v>50</v>
      </c>
      <c r="B681" s="17">
        <v>6</v>
      </c>
      <c r="C681" s="98" t="s">
        <v>495</v>
      </c>
      <c r="D681" s="98" t="s">
        <v>541</v>
      </c>
      <c r="E681" s="5">
        <v>25</v>
      </c>
      <c r="F681" s="98">
        <v>9000000</v>
      </c>
      <c r="G681" s="20">
        <v>8654000</v>
      </c>
      <c r="H681" s="98">
        <v>728000</v>
      </c>
      <c r="I681" s="98">
        <v>700000</v>
      </c>
      <c r="J681" s="4">
        <v>9354000</v>
      </c>
      <c r="K681" s="98">
        <v>0</v>
      </c>
      <c r="L681" s="98">
        <v>0</v>
      </c>
      <c r="M681" s="98">
        <v>0</v>
      </c>
      <c r="N681" s="4">
        <v>9354000</v>
      </c>
      <c r="O681" s="4"/>
      <c r="P681" s="1" t="str">
        <f t="shared" si="51"/>
        <v/>
      </c>
    </row>
    <row r="682" spans="1:18" ht="15.75" customHeight="1" x14ac:dyDescent="0.2">
      <c r="A682" s="1" t="s">
        <v>51</v>
      </c>
      <c r="B682" s="17">
        <v>7</v>
      </c>
      <c r="C682" s="98" t="s">
        <v>547</v>
      </c>
      <c r="D682" s="98" t="s">
        <v>541</v>
      </c>
      <c r="E682" s="5">
        <v>25</v>
      </c>
      <c r="F682" s="98">
        <v>9000000</v>
      </c>
      <c r="G682" s="20">
        <v>8654000</v>
      </c>
      <c r="H682" s="98">
        <v>728000</v>
      </c>
      <c r="I682" s="98">
        <v>700000</v>
      </c>
      <c r="J682" s="4">
        <v>9354000</v>
      </c>
      <c r="K682" s="98">
        <v>0</v>
      </c>
      <c r="L682" s="98">
        <v>0</v>
      </c>
      <c r="M682" s="98">
        <v>0</v>
      </c>
      <c r="N682" s="4">
        <v>9354000</v>
      </c>
      <c r="O682" s="4"/>
      <c r="P682" s="1" t="str">
        <f t="shared" si="51"/>
        <v/>
      </c>
    </row>
    <row r="683" spans="1:18" ht="15.75" customHeight="1" x14ac:dyDescent="0.2">
      <c r="A683" s="1" t="s">
        <v>52</v>
      </c>
      <c r="B683" s="17">
        <v>8</v>
      </c>
      <c r="C683" s="98" t="s">
        <v>511</v>
      </c>
      <c r="D683" s="98" t="s">
        <v>541</v>
      </c>
      <c r="E683" s="5">
        <v>25</v>
      </c>
      <c r="F683" s="98">
        <v>9000000</v>
      </c>
      <c r="G683" s="20">
        <v>8654000</v>
      </c>
      <c r="H683" s="98">
        <v>728000</v>
      </c>
      <c r="I683" s="98">
        <v>700000</v>
      </c>
      <c r="J683" s="4">
        <v>9354000</v>
      </c>
      <c r="K683" s="98">
        <v>0</v>
      </c>
      <c r="L683" s="98">
        <v>0</v>
      </c>
      <c r="M683" s="98">
        <v>0</v>
      </c>
      <c r="N683" s="4">
        <v>9354000</v>
      </c>
      <c r="O683" s="4"/>
      <c r="P683" s="1" t="str">
        <f t="shared" si="51"/>
        <v/>
      </c>
    </row>
    <row r="684" spans="1:18" ht="15.75" customHeight="1" x14ac:dyDescent="0.2">
      <c r="A684" s="1" t="s">
        <v>53</v>
      </c>
      <c r="B684" s="17">
        <v>9</v>
      </c>
      <c r="C684" s="98" t="s">
        <v>512</v>
      </c>
      <c r="D684" s="98" t="s">
        <v>541</v>
      </c>
      <c r="E684" s="5">
        <v>25</v>
      </c>
      <c r="F684" s="98">
        <v>9000000</v>
      </c>
      <c r="G684" s="20">
        <v>8654000</v>
      </c>
      <c r="H684" s="98">
        <v>728000</v>
      </c>
      <c r="I684" s="98">
        <v>700000</v>
      </c>
      <c r="J684" s="4">
        <v>9354000</v>
      </c>
      <c r="K684" s="98">
        <v>0</v>
      </c>
      <c r="L684" s="98">
        <v>0</v>
      </c>
      <c r="M684" s="98">
        <v>0</v>
      </c>
      <c r="N684" s="4">
        <v>9354000</v>
      </c>
      <c r="O684" s="4"/>
      <c r="P684" s="1" t="str">
        <f t="shared" ref="P684:P696" si="53">IF(C684="",1,"")</f>
        <v/>
      </c>
    </row>
    <row r="685" spans="1:18" ht="15.75" customHeight="1" x14ac:dyDescent="0.2">
      <c r="A685" s="1" t="s">
        <v>54</v>
      </c>
      <c r="B685" s="17">
        <v>10</v>
      </c>
      <c r="C685" s="98" t="s">
        <v>513</v>
      </c>
      <c r="D685" s="98" t="s">
        <v>541</v>
      </c>
      <c r="E685" s="5">
        <v>25</v>
      </c>
      <c r="F685" s="98">
        <v>9000000</v>
      </c>
      <c r="G685" s="20">
        <v>8654000</v>
      </c>
      <c r="H685" s="98">
        <v>728000</v>
      </c>
      <c r="I685" s="98">
        <v>700000</v>
      </c>
      <c r="J685" s="4">
        <v>9354000</v>
      </c>
      <c r="K685" s="98">
        <v>0</v>
      </c>
      <c r="L685" s="98">
        <v>0</v>
      </c>
      <c r="M685" s="98">
        <v>0</v>
      </c>
      <c r="N685" s="4">
        <v>9354000</v>
      </c>
      <c r="O685" s="4"/>
      <c r="P685" s="1" t="str">
        <f t="shared" si="53"/>
        <v/>
      </c>
    </row>
    <row r="686" spans="1:18" ht="15.75" customHeight="1" x14ac:dyDescent="0.2">
      <c r="A686" s="1" t="s">
        <v>55</v>
      </c>
      <c r="B686" s="17">
        <v>11</v>
      </c>
      <c r="C686" s="98" t="s">
        <v>514</v>
      </c>
      <c r="D686" s="98" t="s">
        <v>541</v>
      </c>
      <c r="E686" s="5">
        <v>25</v>
      </c>
      <c r="F686" s="98">
        <v>9000000</v>
      </c>
      <c r="G686" s="20">
        <v>8654000</v>
      </c>
      <c r="H686" s="98">
        <v>728000</v>
      </c>
      <c r="I686" s="98">
        <v>700000</v>
      </c>
      <c r="J686" s="4">
        <v>9354000</v>
      </c>
      <c r="K686" s="98">
        <v>0</v>
      </c>
      <c r="L686" s="98">
        <v>0</v>
      </c>
      <c r="M686" s="98">
        <v>0</v>
      </c>
      <c r="N686" s="4">
        <v>9354000</v>
      </c>
      <c r="O686" s="4"/>
      <c r="P686" s="1" t="str">
        <f t="shared" si="53"/>
        <v/>
      </c>
    </row>
    <row r="687" spans="1:18" ht="15.75" customHeight="1" x14ac:dyDescent="0.2">
      <c r="A687" s="1" t="s">
        <v>56</v>
      </c>
      <c r="B687" s="17">
        <v>12</v>
      </c>
      <c r="C687" s="98" t="s">
        <v>507</v>
      </c>
      <c r="D687" s="98" t="s">
        <v>545</v>
      </c>
      <c r="E687" s="5">
        <v>26</v>
      </c>
      <c r="F687" s="98">
        <v>8500000</v>
      </c>
      <c r="G687" s="20">
        <v>8501000</v>
      </c>
      <c r="H687" s="98">
        <v>728000</v>
      </c>
      <c r="I687" s="98">
        <v>728000</v>
      </c>
      <c r="J687" s="4">
        <v>9229000</v>
      </c>
      <c r="K687" s="98">
        <v>0</v>
      </c>
      <c r="L687" s="98">
        <v>0</v>
      </c>
      <c r="M687" s="98">
        <v>0</v>
      </c>
      <c r="N687" s="4">
        <v>9229000</v>
      </c>
      <c r="O687" s="4"/>
      <c r="P687" s="1" t="str">
        <f t="shared" si="53"/>
        <v/>
      </c>
    </row>
    <row r="688" spans="1:18" ht="15.75" customHeight="1" x14ac:dyDescent="0.2">
      <c r="A688" s="1" t="s">
        <v>57</v>
      </c>
      <c r="B688" s="17">
        <v>13</v>
      </c>
      <c r="C688" s="98" t="s">
        <v>508</v>
      </c>
      <c r="D688" s="98" t="s">
        <v>546</v>
      </c>
      <c r="E688" s="5">
        <v>26</v>
      </c>
      <c r="F688" s="98">
        <v>8500000</v>
      </c>
      <c r="G688" s="20">
        <v>8501000</v>
      </c>
      <c r="H688" s="98">
        <v>728000</v>
      </c>
      <c r="I688" s="98">
        <v>728000</v>
      </c>
      <c r="J688" s="4">
        <v>9229000</v>
      </c>
      <c r="K688" s="98">
        <v>321000</v>
      </c>
      <c r="L688" s="98">
        <v>60187.5</v>
      </c>
      <c r="M688" s="98">
        <v>40125</v>
      </c>
      <c r="N688" s="4">
        <v>8807687.5</v>
      </c>
      <c r="O688" s="4"/>
      <c r="P688" s="1" t="str">
        <f t="shared" si="53"/>
        <v/>
      </c>
    </row>
    <row r="689" spans="1:18" ht="15.75" customHeight="1" x14ac:dyDescent="0.2">
      <c r="A689" s="1" t="s">
        <v>58</v>
      </c>
      <c r="B689" s="17">
        <v>14</v>
      </c>
      <c r="C689" s="98" t="s">
        <v>519</v>
      </c>
      <c r="D689" s="98" t="s">
        <v>440</v>
      </c>
      <c r="E689" s="5">
        <v>26</v>
      </c>
      <c r="F689" s="98">
        <v>8500000</v>
      </c>
      <c r="G689" s="20">
        <v>8501000</v>
      </c>
      <c r="H689" s="98">
        <v>728000</v>
      </c>
      <c r="I689" s="98">
        <v>728000</v>
      </c>
      <c r="J689" s="4">
        <v>9229000</v>
      </c>
      <c r="K689" s="98">
        <v>0</v>
      </c>
      <c r="L689" s="98">
        <v>0</v>
      </c>
      <c r="M689" s="98">
        <v>0</v>
      </c>
      <c r="N689" s="4">
        <v>9229000</v>
      </c>
      <c r="O689" s="4"/>
      <c r="P689" s="1" t="str">
        <f t="shared" si="53"/>
        <v/>
      </c>
    </row>
    <row r="690" spans="1:18" ht="15.75" customHeight="1" x14ac:dyDescent="0.2">
      <c r="A690" s="1" t="s">
        <v>59</v>
      </c>
      <c r="B690" s="17">
        <v>15</v>
      </c>
      <c r="C690" s="98" t="s">
        <v>520</v>
      </c>
      <c r="D690" s="98" t="s">
        <v>440</v>
      </c>
      <c r="E690" s="5">
        <v>26</v>
      </c>
      <c r="F690" s="98">
        <v>8500000</v>
      </c>
      <c r="G690" s="20">
        <v>8501000</v>
      </c>
      <c r="H690" s="98">
        <v>728000</v>
      </c>
      <c r="I690" s="98">
        <v>728000</v>
      </c>
      <c r="J690" s="4">
        <v>9229000</v>
      </c>
      <c r="K690" s="98">
        <v>0</v>
      </c>
      <c r="L690" s="98">
        <v>0</v>
      </c>
      <c r="M690" s="98">
        <v>0</v>
      </c>
      <c r="N690" s="4">
        <v>9229000</v>
      </c>
      <c r="O690" s="4"/>
      <c r="P690" s="1" t="str">
        <f t="shared" si="53"/>
        <v/>
      </c>
    </row>
    <row r="691" spans="1:18" ht="15.75" customHeight="1" x14ac:dyDescent="0.2">
      <c r="A691" s="1" t="s">
        <v>60</v>
      </c>
      <c r="B691" s="17">
        <v>16</v>
      </c>
      <c r="C691" s="98" t="s">
        <v>521</v>
      </c>
      <c r="D691" s="98" t="s">
        <v>440</v>
      </c>
      <c r="E691" s="5">
        <v>26</v>
      </c>
      <c r="F691" s="98">
        <v>8500000</v>
      </c>
      <c r="G691" s="20">
        <v>8501000</v>
      </c>
      <c r="H691" s="98">
        <v>728000</v>
      </c>
      <c r="I691" s="98">
        <v>728000</v>
      </c>
      <c r="J691" s="4">
        <v>9229000</v>
      </c>
      <c r="K691" s="98">
        <v>0</v>
      </c>
      <c r="L691" s="98">
        <v>0</v>
      </c>
      <c r="M691" s="98">
        <v>0</v>
      </c>
      <c r="N691" s="4">
        <v>9229000</v>
      </c>
      <c r="O691" s="4"/>
      <c r="P691" s="1" t="str">
        <f t="shared" si="53"/>
        <v/>
      </c>
    </row>
    <row r="692" spans="1:18" ht="15.75" customHeight="1" x14ac:dyDescent="0.2">
      <c r="A692" s="1" t="s">
        <v>67</v>
      </c>
      <c r="B692" s="17">
        <v>17</v>
      </c>
      <c r="C692" s="98" t="s">
        <v>522</v>
      </c>
      <c r="D692" s="98" t="s">
        <v>440</v>
      </c>
      <c r="E692" s="5">
        <v>26</v>
      </c>
      <c r="F692" s="98">
        <v>8500000</v>
      </c>
      <c r="G692" s="20">
        <v>8501000</v>
      </c>
      <c r="H692" s="98">
        <v>728000</v>
      </c>
      <c r="I692" s="98">
        <v>728000</v>
      </c>
      <c r="J692" s="4">
        <v>9229000</v>
      </c>
      <c r="K692" s="98">
        <v>0</v>
      </c>
      <c r="L692" s="98">
        <v>0</v>
      </c>
      <c r="M692" s="98">
        <v>0</v>
      </c>
      <c r="N692" s="4">
        <v>9229000</v>
      </c>
      <c r="O692" s="4"/>
      <c r="P692" s="1" t="str">
        <f t="shared" si="53"/>
        <v/>
      </c>
    </row>
    <row r="693" spans="1:18" ht="15.75" customHeight="1" x14ac:dyDescent="0.2">
      <c r="A693" s="1" t="s">
        <v>68</v>
      </c>
      <c r="B693" s="17">
        <v>18</v>
      </c>
      <c r="C693" s="98" t="s">
        <v>523</v>
      </c>
      <c r="D693" s="98" t="s">
        <v>440</v>
      </c>
      <c r="E693" s="5">
        <v>26</v>
      </c>
      <c r="F693" s="98">
        <v>8500000</v>
      </c>
      <c r="G693" s="20">
        <v>8501000</v>
      </c>
      <c r="H693" s="98">
        <v>728000</v>
      </c>
      <c r="I693" s="98">
        <v>728000</v>
      </c>
      <c r="J693" s="4">
        <v>9229000</v>
      </c>
      <c r="K693" s="98">
        <v>0</v>
      </c>
      <c r="L693" s="98">
        <v>0</v>
      </c>
      <c r="M693" s="98">
        <v>0</v>
      </c>
      <c r="N693" s="4">
        <v>9229000</v>
      </c>
      <c r="O693" s="4"/>
      <c r="P693" s="1" t="str">
        <f t="shared" si="53"/>
        <v/>
      </c>
    </row>
    <row r="694" spans="1:18" ht="15.75" customHeight="1" x14ac:dyDescent="0.2">
      <c r="A694" s="1" t="s">
        <v>69</v>
      </c>
      <c r="B694" s="17">
        <v>19</v>
      </c>
      <c r="C694" s="98" t="s">
        <v>524</v>
      </c>
      <c r="D694" s="98" t="s">
        <v>440</v>
      </c>
      <c r="E694" s="5">
        <v>26</v>
      </c>
      <c r="F694" s="98">
        <v>8500000</v>
      </c>
      <c r="G694" s="20">
        <v>8501000</v>
      </c>
      <c r="H694" s="98">
        <v>728000</v>
      </c>
      <c r="I694" s="98">
        <v>728000</v>
      </c>
      <c r="J694" s="4">
        <v>9229000</v>
      </c>
      <c r="K694" s="98">
        <v>0</v>
      </c>
      <c r="L694" s="98">
        <v>0</v>
      </c>
      <c r="M694" s="98">
        <v>0</v>
      </c>
      <c r="N694" s="4">
        <v>9229000</v>
      </c>
      <c r="O694" s="4"/>
      <c r="P694" s="1" t="str">
        <f t="shared" si="53"/>
        <v/>
      </c>
    </row>
    <row r="695" spans="1:18" ht="15.75" customHeight="1" x14ac:dyDescent="0.2">
      <c r="A695" s="1" t="s">
        <v>70</v>
      </c>
      <c r="B695" s="17">
        <v>20</v>
      </c>
      <c r="C695" s="98" t="s">
        <v>525</v>
      </c>
      <c r="D695" s="98" t="s">
        <v>440</v>
      </c>
      <c r="E695" s="5">
        <v>26</v>
      </c>
      <c r="F695" s="98">
        <v>8500000</v>
      </c>
      <c r="G695" s="20">
        <v>8501000</v>
      </c>
      <c r="H695" s="98">
        <v>728000</v>
      </c>
      <c r="I695" s="98">
        <v>728000</v>
      </c>
      <c r="J695" s="4">
        <v>9229000</v>
      </c>
      <c r="K695" s="98">
        <v>0</v>
      </c>
      <c r="L695" s="98">
        <v>0</v>
      </c>
      <c r="M695" s="98">
        <v>0</v>
      </c>
      <c r="N695" s="4">
        <v>9229000</v>
      </c>
      <c r="O695" s="4"/>
      <c r="P695" s="1" t="str">
        <f t="shared" si="53"/>
        <v/>
      </c>
    </row>
    <row r="696" spans="1:18" ht="15.75" customHeight="1" x14ac:dyDescent="0.2">
      <c r="A696" s="1" t="s">
        <v>71</v>
      </c>
      <c r="B696" s="17">
        <v>21</v>
      </c>
      <c r="C696" s="98" t="s">
        <v>526</v>
      </c>
      <c r="D696" s="98" t="s">
        <v>440</v>
      </c>
      <c r="E696" s="5">
        <v>26</v>
      </c>
      <c r="F696" s="98">
        <v>8500000</v>
      </c>
      <c r="G696" s="20">
        <v>8501000</v>
      </c>
      <c r="H696" s="98">
        <v>728000</v>
      </c>
      <c r="I696" s="98">
        <v>728000</v>
      </c>
      <c r="J696" s="4">
        <v>9229000</v>
      </c>
      <c r="K696" s="98">
        <v>0</v>
      </c>
      <c r="L696" s="98">
        <v>0</v>
      </c>
      <c r="M696" s="98">
        <v>0</v>
      </c>
      <c r="N696" s="4">
        <v>9229000</v>
      </c>
      <c r="O696" s="4"/>
      <c r="P696" s="1" t="str">
        <f t="shared" si="53"/>
        <v/>
      </c>
    </row>
    <row r="697" spans="1:18" ht="15.75" customHeight="1" x14ac:dyDescent="0.2">
      <c r="B697" s="99"/>
      <c r="C697" s="99" t="s">
        <v>4</v>
      </c>
      <c r="D697" s="100"/>
      <c r="E697" s="6">
        <f>E660+E675</f>
        <v>900</v>
      </c>
      <c r="F697" s="6">
        <f t="shared" ref="F697:N697" si="54">F660+F675</f>
        <v>298000000</v>
      </c>
      <c r="G697" s="6">
        <f t="shared" si="54"/>
        <v>294450000</v>
      </c>
      <c r="H697" s="6">
        <f t="shared" si="54"/>
        <v>25480000</v>
      </c>
      <c r="I697" s="6">
        <f t="shared" si="54"/>
        <v>25200000</v>
      </c>
      <c r="J697" s="6">
        <f t="shared" si="54"/>
        <v>319650000</v>
      </c>
      <c r="K697" s="6">
        <f t="shared" si="54"/>
        <v>4010000</v>
      </c>
      <c r="L697" s="6">
        <f t="shared" si="54"/>
        <v>751875</v>
      </c>
      <c r="M697" s="6">
        <f t="shared" si="54"/>
        <v>501250</v>
      </c>
      <c r="N697" s="6">
        <f t="shared" si="54"/>
        <v>314386875</v>
      </c>
      <c r="O697" s="6"/>
      <c r="R697" s="1">
        <v>11</v>
      </c>
    </row>
    <row r="698" spans="1:18" ht="15.75" customHeight="1" x14ac:dyDescent="0.2">
      <c r="C698" s="101"/>
      <c r="F698" s="102"/>
      <c r="G698" s="102"/>
    </row>
    <row r="699" spans="1:18" ht="15.75" customHeight="1" x14ac:dyDescent="0.2">
      <c r="F699" s="104"/>
      <c r="G699" s="104"/>
      <c r="J699" s="105" t="s">
        <v>580</v>
      </c>
      <c r="K699" s="105"/>
      <c r="L699" s="105"/>
      <c r="M699" s="105"/>
      <c r="N699" s="106"/>
      <c r="O699" s="106"/>
    </row>
    <row r="700" spans="1:18" ht="15.75" customHeight="1" x14ac:dyDescent="0.2">
      <c r="A700" s="2"/>
      <c r="B700" s="2"/>
      <c r="C700" s="2"/>
      <c r="D700" s="217" t="s">
        <v>5</v>
      </c>
      <c r="E700" s="217"/>
      <c r="F700" s="83"/>
      <c r="G700" s="83"/>
      <c r="H700" s="84"/>
      <c r="I700" s="218" t="s">
        <v>173</v>
      </c>
      <c r="J700" s="218"/>
      <c r="K700" s="218"/>
      <c r="L700" s="218"/>
      <c r="M700" s="2"/>
      <c r="N700" s="2"/>
      <c r="O700" s="107"/>
      <c r="P700" s="2"/>
    </row>
    <row r="701" spans="1:18" ht="15.75" customHeight="1" x14ac:dyDescent="0.2">
      <c r="A701" s="2"/>
      <c r="B701" s="2"/>
      <c r="C701" s="2"/>
      <c r="D701" s="107"/>
      <c r="E701" s="107"/>
      <c r="F701" s="83"/>
      <c r="G701" s="83"/>
      <c r="H701" s="84"/>
      <c r="I701" s="84"/>
      <c r="J701" s="2"/>
      <c r="K701" s="2"/>
      <c r="L701" s="2"/>
      <c r="M701" s="2"/>
      <c r="N701" s="107"/>
      <c r="O701" s="107"/>
      <c r="P701" s="2"/>
    </row>
    <row r="704" spans="1:18" ht="15.75" customHeight="1" x14ac:dyDescent="0.2">
      <c r="D704" s="221" t="s">
        <v>480</v>
      </c>
      <c r="E704" s="221"/>
      <c r="I704" s="222" t="s">
        <v>477</v>
      </c>
      <c r="J704" s="222"/>
      <c r="K704" s="222"/>
      <c r="L704" s="222"/>
    </row>
    <row r="716" spans="2:15" ht="15.75" customHeight="1" x14ac:dyDescent="0.2">
      <c r="B716" s="2" t="s">
        <v>548</v>
      </c>
      <c r="C716" s="2"/>
      <c r="D716" s="2"/>
      <c r="E716" s="2"/>
      <c r="F716" s="83"/>
      <c r="G716" s="83"/>
      <c r="H716" s="84"/>
      <c r="I716" s="84"/>
      <c r="J716" s="2"/>
      <c r="K716" s="2"/>
      <c r="L716" s="2"/>
      <c r="M716" s="2"/>
      <c r="N716" s="2"/>
      <c r="O716" s="2"/>
    </row>
    <row r="717" spans="2:15" ht="15.75" customHeight="1" x14ac:dyDescent="0.2">
      <c r="B717" s="85" t="s">
        <v>549</v>
      </c>
      <c r="C717" s="2"/>
      <c r="D717" s="2"/>
      <c r="E717" s="2"/>
      <c r="F717" s="83"/>
      <c r="G717" s="83"/>
      <c r="H717" s="84"/>
      <c r="I717" s="84"/>
      <c r="J717" s="2"/>
      <c r="K717" s="2"/>
      <c r="L717" s="2"/>
      <c r="M717" s="2"/>
      <c r="N717" s="2"/>
      <c r="O717" s="2"/>
    </row>
    <row r="718" spans="2:15" ht="15.75" customHeight="1" x14ac:dyDescent="0.2">
      <c r="B718" s="85"/>
      <c r="C718" s="2"/>
      <c r="D718" s="2"/>
      <c r="E718" s="2"/>
      <c r="F718" s="83"/>
      <c r="G718" s="83"/>
      <c r="H718" s="84"/>
      <c r="I718" s="84"/>
      <c r="J718" s="2"/>
      <c r="K718" s="2"/>
      <c r="L718" s="2"/>
      <c r="M718" s="2"/>
      <c r="N718" s="2"/>
      <c r="O718" s="2"/>
    </row>
    <row r="719" spans="2:15" ht="17.25" customHeight="1" x14ac:dyDescent="0.2">
      <c r="B719" s="223" t="s">
        <v>251</v>
      </c>
      <c r="C719" s="223"/>
      <c r="D719" s="223"/>
      <c r="E719" s="223"/>
      <c r="F719" s="223"/>
      <c r="G719" s="223"/>
      <c r="H719" s="223"/>
      <c r="I719" s="223"/>
      <c r="J719" s="223"/>
      <c r="K719" s="223"/>
      <c r="L719" s="223"/>
      <c r="M719" s="223"/>
      <c r="N719" s="223"/>
      <c r="O719" s="223"/>
    </row>
    <row r="720" spans="2:15" ht="20.25" customHeight="1" x14ac:dyDescent="0.2">
      <c r="B720" s="86"/>
      <c r="C720" s="86"/>
      <c r="D720" s="86"/>
      <c r="E720" s="86"/>
      <c r="F720" s="1"/>
      <c r="G720" s="87" t="s">
        <v>8</v>
      </c>
      <c r="H720" s="88">
        <v>12</v>
      </c>
      <c r="I720" s="88" t="s">
        <v>583</v>
      </c>
      <c r="J720" s="89">
        <v>2017</v>
      </c>
      <c r="N720" s="90"/>
      <c r="O720" s="90"/>
    </row>
    <row r="721" spans="1:18" s="91" customFormat="1" ht="15.75" customHeight="1" x14ac:dyDescent="0.2">
      <c r="A721" s="1"/>
      <c r="B721" s="207" t="s">
        <v>14</v>
      </c>
      <c r="C721" s="207" t="s">
        <v>0</v>
      </c>
      <c r="D721" s="207" t="s">
        <v>64</v>
      </c>
      <c r="E721" s="207" t="s">
        <v>72</v>
      </c>
      <c r="F721" s="219" t="s">
        <v>582</v>
      </c>
      <c r="G721" s="220"/>
      <c r="H721" s="210" t="s">
        <v>76</v>
      </c>
      <c r="I721" s="210"/>
      <c r="J721" s="211" t="s">
        <v>4</v>
      </c>
      <c r="K721" s="214" t="s">
        <v>73</v>
      </c>
      <c r="L721" s="214" t="s">
        <v>74</v>
      </c>
      <c r="M721" s="214" t="s">
        <v>75</v>
      </c>
      <c r="N721" s="210" t="s">
        <v>6</v>
      </c>
      <c r="O721" s="210" t="s">
        <v>7</v>
      </c>
    </row>
    <row r="722" spans="1:18" s="91" customFormat="1" ht="15.75" customHeight="1" x14ac:dyDescent="0.2">
      <c r="A722" s="1"/>
      <c r="B722" s="208"/>
      <c r="C722" s="208"/>
      <c r="D722" s="208"/>
      <c r="E722" s="208"/>
      <c r="F722" s="215" t="s">
        <v>582</v>
      </c>
      <c r="G722" s="215" t="s">
        <v>171</v>
      </c>
      <c r="H722" s="215" t="s">
        <v>569</v>
      </c>
      <c r="I722" s="208" t="s">
        <v>171</v>
      </c>
      <c r="J722" s="212"/>
      <c r="K722" s="214"/>
      <c r="L722" s="214"/>
      <c r="M722" s="214"/>
      <c r="N722" s="210"/>
      <c r="O722" s="210"/>
    </row>
    <row r="723" spans="1:18" s="91" customFormat="1" ht="20.25" customHeight="1" x14ac:dyDescent="0.2">
      <c r="A723" s="1"/>
      <c r="B723" s="209"/>
      <c r="C723" s="209"/>
      <c r="D723" s="209"/>
      <c r="E723" s="209"/>
      <c r="F723" s="216"/>
      <c r="G723" s="216"/>
      <c r="H723" s="216"/>
      <c r="I723" s="209"/>
      <c r="J723" s="213"/>
      <c r="K723" s="92">
        <v>0.08</v>
      </c>
      <c r="L723" s="93">
        <v>1.4999999999999999E-2</v>
      </c>
      <c r="M723" s="92">
        <v>0.01</v>
      </c>
      <c r="N723" s="210"/>
      <c r="O723" s="210"/>
    </row>
    <row r="724" spans="1:18" ht="15.75" customHeight="1" x14ac:dyDescent="0.2">
      <c r="B724" s="17" t="s">
        <v>1</v>
      </c>
      <c r="C724" s="17" t="s">
        <v>2</v>
      </c>
      <c r="D724" s="17" t="s">
        <v>3</v>
      </c>
      <c r="E724" s="19">
        <v>1</v>
      </c>
      <c r="F724" s="19">
        <v>2</v>
      </c>
      <c r="G724" s="19">
        <v>3</v>
      </c>
      <c r="H724" s="19">
        <v>4</v>
      </c>
      <c r="I724" s="19">
        <v>5</v>
      </c>
      <c r="J724" s="19">
        <v>6</v>
      </c>
      <c r="K724" s="19">
        <v>7</v>
      </c>
      <c r="L724" s="19">
        <v>8</v>
      </c>
      <c r="M724" s="19">
        <v>9</v>
      </c>
      <c r="N724" s="19">
        <v>10</v>
      </c>
      <c r="O724" s="19">
        <v>11</v>
      </c>
      <c r="P724" s="94"/>
    </row>
    <row r="725" spans="1:18" ht="15.75" customHeight="1" x14ac:dyDescent="0.2">
      <c r="B725" s="95"/>
      <c r="C725" s="96" t="s">
        <v>550</v>
      </c>
      <c r="D725" s="97"/>
      <c r="E725" s="21">
        <f>SUM(E726:E739)</f>
        <v>356</v>
      </c>
      <c r="F725" s="21">
        <f t="shared" ref="F725:N725" si="55">SUM(F726:F739)</f>
        <v>116000000</v>
      </c>
      <c r="G725" s="21">
        <f t="shared" si="55"/>
        <v>113260000</v>
      </c>
      <c r="H725" s="21">
        <f t="shared" si="55"/>
        <v>10192000</v>
      </c>
      <c r="I725" s="21">
        <f t="shared" si="55"/>
        <v>9968000</v>
      </c>
      <c r="J725" s="21">
        <f t="shared" si="55"/>
        <v>123228000</v>
      </c>
      <c r="K725" s="21">
        <f t="shared" si="55"/>
        <v>2084000</v>
      </c>
      <c r="L725" s="21">
        <f t="shared" si="55"/>
        <v>390750</v>
      </c>
      <c r="M725" s="21">
        <f t="shared" si="55"/>
        <v>260500</v>
      </c>
      <c r="N725" s="21">
        <f t="shared" si="55"/>
        <v>120492750</v>
      </c>
      <c r="O725" s="17"/>
      <c r="R725" s="1">
        <v>12</v>
      </c>
    </row>
    <row r="726" spans="1:18" ht="15.75" customHeight="1" x14ac:dyDescent="0.2">
      <c r="A726" s="1" t="s">
        <v>31</v>
      </c>
      <c r="B726" s="17">
        <v>1</v>
      </c>
      <c r="C726" s="98" t="s">
        <v>477</v>
      </c>
      <c r="D726" s="98" t="s">
        <v>532</v>
      </c>
      <c r="E726" s="5">
        <v>24</v>
      </c>
      <c r="F726" s="98">
        <v>10000000</v>
      </c>
      <c r="G726" s="20">
        <v>9230000</v>
      </c>
      <c r="H726" s="98">
        <v>728000</v>
      </c>
      <c r="I726" s="98">
        <v>672000</v>
      </c>
      <c r="J726" s="4">
        <v>9902000</v>
      </c>
      <c r="K726" s="98">
        <v>400000</v>
      </c>
      <c r="L726" s="98">
        <v>75000</v>
      </c>
      <c r="M726" s="98">
        <v>50000</v>
      </c>
      <c r="N726" s="4">
        <v>9377000</v>
      </c>
      <c r="O726" s="4"/>
      <c r="P726" s="1" t="str">
        <f>IF(C726="",1,"")</f>
        <v/>
      </c>
    </row>
    <row r="727" spans="1:18" ht="15.75" customHeight="1" x14ac:dyDescent="0.2">
      <c r="A727" s="1" t="s">
        <v>32</v>
      </c>
      <c r="B727" s="17">
        <v>2</v>
      </c>
      <c r="C727" s="98" t="s">
        <v>478</v>
      </c>
      <c r="D727" s="98" t="s">
        <v>533</v>
      </c>
      <c r="E727" s="5">
        <v>26</v>
      </c>
      <c r="F727" s="98">
        <v>9000000</v>
      </c>
      <c r="G727" s="20">
        <v>9000000</v>
      </c>
      <c r="H727" s="98">
        <v>728000</v>
      </c>
      <c r="I727" s="98">
        <v>728000</v>
      </c>
      <c r="J727" s="4">
        <v>9728000</v>
      </c>
      <c r="K727" s="98">
        <v>400000</v>
      </c>
      <c r="L727" s="98">
        <v>75000</v>
      </c>
      <c r="M727" s="98">
        <v>50000</v>
      </c>
      <c r="N727" s="4">
        <v>9203000</v>
      </c>
      <c r="O727" s="4"/>
      <c r="P727" s="1" t="str">
        <f t="shared" ref="P727:P748" si="56">IF(C727="",1,"")</f>
        <v/>
      </c>
    </row>
    <row r="728" spans="1:18" ht="15.75" customHeight="1" x14ac:dyDescent="0.2">
      <c r="A728" s="1" t="s">
        <v>33</v>
      </c>
      <c r="B728" s="17">
        <v>3</v>
      </c>
      <c r="C728" s="98" t="s">
        <v>551</v>
      </c>
      <c r="D728" s="98" t="s">
        <v>534</v>
      </c>
      <c r="E728" s="5">
        <v>26</v>
      </c>
      <c r="F728" s="98">
        <v>8500000</v>
      </c>
      <c r="G728" s="20">
        <v>8501000</v>
      </c>
      <c r="H728" s="98">
        <v>728000</v>
      </c>
      <c r="I728" s="98">
        <v>728000</v>
      </c>
      <c r="J728" s="4">
        <v>9229000</v>
      </c>
      <c r="K728" s="98">
        <v>321000</v>
      </c>
      <c r="L728" s="98">
        <v>60187.5</v>
      </c>
      <c r="M728" s="98">
        <v>40125</v>
      </c>
      <c r="N728" s="4">
        <v>8807687.5</v>
      </c>
      <c r="O728" s="4"/>
      <c r="P728" s="1" t="str">
        <f t="shared" si="56"/>
        <v/>
      </c>
    </row>
    <row r="729" spans="1:18" ht="15.75" customHeight="1" x14ac:dyDescent="0.2">
      <c r="A729" s="1" t="s">
        <v>34</v>
      </c>
      <c r="B729" s="17">
        <v>4</v>
      </c>
      <c r="C729" s="98" t="s">
        <v>480</v>
      </c>
      <c r="D729" s="98" t="s">
        <v>534</v>
      </c>
      <c r="E729" s="5">
        <v>26</v>
      </c>
      <c r="F729" s="98">
        <v>8500000</v>
      </c>
      <c r="G729" s="20">
        <v>8501000</v>
      </c>
      <c r="H729" s="98">
        <v>728000</v>
      </c>
      <c r="I729" s="98">
        <v>728000</v>
      </c>
      <c r="J729" s="4">
        <v>9229000</v>
      </c>
      <c r="K729" s="98">
        <v>321000</v>
      </c>
      <c r="L729" s="98">
        <v>60187.5</v>
      </c>
      <c r="M729" s="98">
        <v>40125</v>
      </c>
      <c r="N729" s="4">
        <v>8807687.5</v>
      </c>
      <c r="O729" s="4"/>
      <c r="P729" s="1" t="str">
        <f t="shared" si="56"/>
        <v/>
      </c>
    </row>
    <row r="730" spans="1:18" ht="15.75" customHeight="1" x14ac:dyDescent="0.2">
      <c r="A730" s="1" t="s">
        <v>35</v>
      </c>
      <c r="B730" s="17">
        <v>5</v>
      </c>
      <c r="C730" s="98" t="s">
        <v>484</v>
      </c>
      <c r="D730" s="98" t="s">
        <v>538</v>
      </c>
      <c r="E730" s="5">
        <v>26</v>
      </c>
      <c r="F730" s="98">
        <v>8500000</v>
      </c>
      <c r="G730" s="20">
        <v>8501000</v>
      </c>
      <c r="H730" s="98">
        <v>728000</v>
      </c>
      <c r="I730" s="98">
        <v>728000</v>
      </c>
      <c r="J730" s="4">
        <v>9229000</v>
      </c>
      <c r="K730" s="98">
        <v>0</v>
      </c>
      <c r="L730" s="98">
        <v>0</v>
      </c>
      <c r="M730" s="98">
        <v>0</v>
      </c>
      <c r="N730" s="4">
        <v>9229000</v>
      </c>
      <c r="O730" s="4"/>
      <c r="P730" s="1" t="str">
        <f t="shared" si="56"/>
        <v/>
      </c>
    </row>
    <row r="731" spans="1:18" ht="15.75" customHeight="1" x14ac:dyDescent="0.2">
      <c r="A731" s="1" t="s">
        <v>36</v>
      </c>
      <c r="B731" s="17">
        <v>6</v>
      </c>
      <c r="C731" s="98" t="s">
        <v>481</v>
      </c>
      <c r="D731" s="98" t="s">
        <v>535</v>
      </c>
      <c r="E731" s="5">
        <v>26</v>
      </c>
      <c r="F731" s="98">
        <v>9000000</v>
      </c>
      <c r="G731" s="20">
        <v>9001000</v>
      </c>
      <c r="H731" s="98">
        <v>728000</v>
      </c>
      <c r="I731" s="98">
        <v>728000</v>
      </c>
      <c r="J731" s="4">
        <v>9729000</v>
      </c>
      <c r="K731" s="98">
        <v>321000</v>
      </c>
      <c r="L731" s="98">
        <v>60187.5</v>
      </c>
      <c r="M731" s="98">
        <v>40125</v>
      </c>
      <c r="N731" s="4">
        <v>9307687.5</v>
      </c>
      <c r="O731" s="4"/>
      <c r="P731" s="1" t="str">
        <f t="shared" si="56"/>
        <v/>
      </c>
    </row>
    <row r="732" spans="1:18" ht="15.75" customHeight="1" x14ac:dyDescent="0.2">
      <c r="A732" s="1" t="s">
        <v>37</v>
      </c>
      <c r="B732" s="17">
        <v>7</v>
      </c>
      <c r="C732" s="98" t="s">
        <v>483</v>
      </c>
      <c r="D732" s="98" t="s">
        <v>536</v>
      </c>
      <c r="E732" s="5">
        <v>26</v>
      </c>
      <c r="F732" s="98">
        <v>8500000</v>
      </c>
      <c r="G732" s="20">
        <v>8501000</v>
      </c>
      <c r="H732" s="98">
        <v>728000</v>
      </c>
      <c r="I732" s="98">
        <v>728000</v>
      </c>
      <c r="J732" s="4">
        <v>9229000</v>
      </c>
      <c r="K732" s="98">
        <v>321000</v>
      </c>
      <c r="L732" s="98">
        <v>60187.5</v>
      </c>
      <c r="M732" s="98">
        <v>40125</v>
      </c>
      <c r="N732" s="4">
        <v>8807687.5</v>
      </c>
      <c r="O732" s="4"/>
      <c r="P732" s="1" t="str">
        <f t="shared" si="56"/>
        <v/>
      </c>
    </row>
    <row r="733" spans="1:18" ht="15.75" customHeight="1" x14ac:dyDescent="0.2">
      <c r="A733" s="1" t="s">
        <v>38</v>
      </c>
      <c r="B733" s="17">
        <v>8</v>
      </c>
      <c r="C733" s="98" t="s">
        <v>504</v>
      </c>
      <c r="D733" s="98" t="s">
        <v>552</v>
      </c>
      <c r="E733" s="5">
        <v>26</v>
      </c>
      <c r="F733" s="98">
        <v>8500000</v>
      </c>
      <c r="G733" s="20">
        <v>8501000</v>
      </c>
      <c r="H733" s="98">
        <v>728000</v>
      </c>
      <c r="I733" s="98">
        <v>728000</v>
      </c>
      <c r="J733" s="4">
        <v>9229000</v>
      </c>
      <c r="K733" s="98">
        <v>0</v>
      </c>
      <c r="L733" s="98">
        <v>0</v>
      </c>
      <c r="M733" s="98">
        <v>0</v>
      </c>
      <c r="N733" s="4">
        <v>9229000</v>
      </c>
      <c r="O733" s="4"/>
      <c r="P733" s="1" t="str">
        <f t="shared" si="56"/>
        <v/>
      </c>
    </row>
    <row r="734" spans="1:18" ht="15.75" customHeight="1" x14ac:dyDescent="0.2">
      <c r="A734" s="1" t="s">
        <v>39</v>
      </c>
      <c r="B734" s="17">
        <v>9</v>
      </c>
      <c r="C734" s="98" t="s">
        <v>505</v>
      </c>
      <c r="D734" s="98" t="s">
        <v>552</v>
      </c>
      <c r="E734" s="5">
        <v>21</v>
      </c>
      <c r="F734" s="98">
        <v>8500000</v>
      </c>
      <c r="G734" s="20">
        <v>6866000</v>
      </c>
      <c r="H734" s="98">
        <v>728000</v>
      </c>
      <c r="I734" s="98">
        <v>588000</v>
      </c>
      <c r="J734" s="4">
        <v>7454000</v>
      </c>
      <c r="K734" s="98">
        <v>0</v>
      </c>
      <c r="L734" s="98">
        <v>0</v>
      </c>
      <c r="M734" s="98">
        <v>0</v>
      </c>
      <c r="N734" s="4">
        <v>7454000</v>
      </c>
      <c r="O734" s="4"/>
      <c r="P734" s="1" t="str">
        <f t="shared" si="56"/>
        <v/>
      </c>
    </row>
    <row r="735" spans="1:18" ht="15.75" customHeight="1" x14ac:dyDescent="0.2">
      <c r="A735" s="1" t="s">
        <v>40</v>
      </c>
      <c r="B735" s="17">
        <v>10</v>
      </c>
      <c r="C735" s="98" t="s">
        <v>510</v>
      </c>
      <c r="D735" s="98" t="s">
        <v>537</v>
      </c>
      <c r="E735" s="5">
        <v>26</v>
      </c>
      <c r="F735" s="98">
        <v>8500000</v>
      </c>
      <c r="G735" s="20">
        <v>8501000</v>
      </c>
      <c r="H735" s="98">
        <v>728000</v>
      </c>
      <c r="I735" s="98">
        <v>728000</v>
      </c>
      <c r="J735" s="4">
        <v>9229000</v>
      </c>
      <c r="K735" s="98">
        <v>0</v>
      </c>
      <c r="L735" s="98">
        <v>0</v>
      </c>
      <c r="M735" s="98">
        <v>0</v>
      </c>
      <c r="N735" s="4">
        <v>9229000</v>
      </c>
      <c r="O735" s="4"/>
      <c r="P735" s="1" t="str">
        <f t="shared" si="56"/>
        <v/>
      </c>
    </row>
    <row r="736" spans="1:18" ht="15.75" customHeight="1" x14ac:dyDescent="0.2">
      <c r="A736" s="1" t="s">
        <v>41</v>
      </c>
      <c r="B736" s="17">
        <v>11</v>
      </c>
      <c r="C736" s="98" t="s">
        <v>488</v>
      </c>
      <c r="D736" s="98" t="s">
        <v>541</v>
      </c>
      <c r="E736" s="5">
        <v>25</v>
      </c>
      <c r="F736" s="98">
        <v>9000000</v>
      </c>
      <c r="G736" s="20">
        <v>8654000</v>
      </c>
      <c r="H736" s="98">
        <v>728000</v>
      </c>
      <c r="I736" s="98">
        <v>700000</v>
      </c>
      <c r="J736" s="4">
        <v>9354000</v>
      </c>
      <c r="K736" s="98">
        <v>0</v>
      </c>
      <c r="L736" s="98">
        <v>0</v>
      </c>
      <c r="M736" s="98">
        <v>0</v>
      </c>
      <c r="N736" s="4">
        <v>9354000</v>
      </c>
      <c r="O736" s="4"/>
      <c r="P736" s="1" t="str">
        <f t="shared" si="56"/>
        <v/>
      </c>
    </row>
    <row r="737" spans="1:18" ht="15.75" customHeight="1" x14ac:dyDescent="0.2">
      <c r="A737" s="1" t="s">
        <v>42</v>
      </c>
      <c r="B737" s="17">
        <v>12</v>
      </c>
      <c r="C737" s="98" t="s">
        <v>584</v>
      </c>
      <c r="D737" s="98" t="s">
        <v>539</v>
      </c>
      <c r="E737" s="5">
        <v>26</v>
      </c>
      <c r="F737" s="98">
        <v>6500000</v>
      </c>
      <c r="G737" s="20">
        <v>6501000</v>
      </c>
      <c r="H737" s="98">
        <v>728000</v>
      </c>
      <c r="I737" s="98">
        <v>728000</v>
      </c>
      <c r="J737" s="4">
        <v>7229000</v>
      </c>
      <c r="K737" s="98">
        <v>0</v>
      </c>
      <c r="L737" s="98">
        <v>0</v>
      </c>
      <c r="M737" s="98">
        <v>0</v>
      </c>
      <c r="N737" s="4">
        <v>7229000</v>
      </c>
      <c r="O737" s="4"/>
      <c r="P737" s="1" t="str">
        <f t="shared" si="56"/>
        <v/>
      </c>
    </row>
    <row r="738" spans="1:18" ht="15.75" customHeight="1" x14ac:dyDescent="0.2">
      <c r="A738" s="1" t="s">
        <v>43</v>
      </c>
      <c r="B738" s="17">
        <v>13</v>
      </c>
      <c r="C738" s="98" t="s">
        <v>485</v>
      </c>
      <c r="D738" s="98" t="s">
        <v>554</v>
      </c>
      <c r="E738" s="5">
        <v>26</v>
      </c>
      <c r="F738" s="98">
        <v>6500000</v>
      </c>
      <c r="G738" s="20">
        <v>6501000</v>
      </c>
      <c r="H738" s="98">
        <v>728000</v>
      </c>
      <c r="I738" s="98">
        <v>728000</v>
      </c>
      <c r="J738" s="4">
        <v>7229000</v>
      </c>
      <c r="K738" s="98">
        <v>0</v>
      </c>
      <c r="L738" s="98">
        <v>0</v>
      </c>
      <c r="M738" s="98">
        <v>0</v>
      </c>
      <c r="N738" s="4">
        <v>7229000</v>
      </c>
      <c r="O738" s="4"/>
      <c r="P738" s="1" t="str">
        <f t="shared" si="56"/>
        <v/>
      </c>
    </row>
    <row r="739" spans="1:18" ht="15.75" customHeight="1" x14ac:dyDescent="0.2">
      <c r="A739" s="1" t="s">
        <v>44</v>
      </c>
      <c r="B739" s="17">
        <v>14</v>
      </c>
      <c r="C739" s="98" t="s">
        <v>529</v>
      </c>
      <c r="D739" s="98" t="s">
        <v>540</v>
      </c>
      <c r="E739" s="5">
        <v>26</v>
      </c>
      <c r="F739" s="98">
        <v>6500000</v>
      </c>
      <c r="G739" s="20">
        <v>6501000</v>
      </c>
      <c r="H739" s="98">
        <v>728000</v>
      </c>
      <c r="I739" s="98">
        <v>728000</v>
      </c>
      <c r="J739" s="4">
        <v>7229000</v>
      </c>
      <c r="K739" s="98">
        <v>0</v>
      </c>
      <c r="L739" s="98">
        <v>0</v>
      </c>
      <c r="M739" s="98">
        <v>0</v>
      </c>
      <c r="N739" s="4">
        <v>7229000</v>
      </c>
      <c r="O739" s="4"/>
      <c r="P739" s="1" t="str">
        <f t="shared" si="56"/>
        <v/>
      </c>
    </row>
    <row r="740" spans="1:18" ht="15.75" customHeight="1" x14ac:dyDescent="0.2">
      <c r="B740" s="95"/>
      <c r="C740" s="97" t="s">
        <v>439</v>
      </c>
      <c r="D740" s="98"/>
      <c r="E740" s="21">
        <f>SUM(E741:E761)</f>
        <v>508</v>
      </c>
      <c r="F740" s="21">
        <f t="shared" ref="F740:N740" si="57">SUM(F741:F761)</f>
        <v>182000000</v>
      </c>
      <c r="G740" s="21">
        <f t="shared" si="57"/>
        <v>169244000</v>
      </c>
      <c r="H740" s="21">
        <f t="shared" si="57"/>
        <v>15288000</v>
      </c>
      <c r="I740" s="21">
        <f t="shared" si="57"/>
        <v>14224000</v>
      </c>
      <c r="J740" s="21">
        <f t="shared" si="57"/>
        <v>183468000</v>
      </c>
      <c r="K740" s="21">
        <f t="shared" si="57"/>
        <v>1926000</v>
      </c>
      <c r="L740" s="21">
        <f t="shared" si="57"/>
        <v>361125</v>
      </c>
      <c r="M740" s="21">
        <f t="shared" si="57"/>
        <v>240750</v>
      </c>
      <c r="N740" s="21">
        <f t="shared" si="57"/>
        <v>180940125</v>
      </c>
      <c r="O740" s="4"/>
      <c r="P740" s="1" t="str">
        <f t="shared" si="56"/>
        <v/>
      </c>
      <c r="R740" s="1">
        <v>12</v>
      </c>
    </row>
    <row r="741" spans="1:18" ht="15.75" customHeight="1" x14ac:dyDescent="0.2">
      <c r="A741" s="1" t="s">
        <v>45</v>
      </c>
      <c r="B741" s="17">
        <v>1</v>
      </c>
      <c r="C741" s="98" t="s">
        <v>496</v>
      </c>
      <c r="D741" s="98" t="s">
        <v>542</v>
      </c>
      <c r="E741" s="5">
        <v>26</v>
      </c>
      <c r="F741" s="98">
        <v>9000000</v>
      </c>
      <c r="G741" s="20">
        <v>9001000</v>
      </c>
      <c r="H741" s="98">
        <v>728000</v>
      </c>
      <c r="I741" s="98">
        <v>728000</v>
      </c>
      <c r="J741" s="4">
        <v>9729000</v>
      </c>
      <c r="K741" s="98">
        <v>321000</v>
      </c>
      <c r="L741" s="98">
        <v>60187.5</v>
      </c>
      <c r="M741" s="98">
        <v>40125</v>
      </c>
      <c r="N741" s="4">
        <v>9307687.5</v>
      </c>
      <c r="O741" s="4"/>
      <c r="P741" s="1" t="str">
        <f t="shared" si="56"/>
        <v/>
      </c>
    </row>
    <row r="742" spans="1:18" ht="15.75" customHeight="1" x14ac:dyDescent="0.2">
      <c r="A742" s="1" t="s">
        <v>46</v>
      </c>
      <c r="B742" s="17">
        <v>2</v>
      </c>
      <c r="C742" s="98" t="s">
        <v>497</v>
      </c>
      <c r="D742" s="98" t="s">
        <v>543</v>
      </c>
      <c r="E742" s="5">
        <v>26</v>
      </c>
      <c r="F742" s="98">
        <v>8500000</v>
      </c>
      <c r="G742" s="20">
        <v>8501000</v>
      </c>
      <c r="H742" s="98">
        <v>728000</v>
      </c>
      <c r="I742" s="98">
        <v>728000</v>
      </c>
      <c r="J742" s="4">
        <v>9229000</v>
      </c>
      <c r="K742" s="98">
        <v>321000</v>
      </c>
      <c r="L742" s="98">
        <v>60187.5</v>
      </c>
      <c r="M742" s="98">
        <v>40125</v>
      </c>
      <c r="N742" s="4">
        <v>8807687.5</v>
      </c>
      <c r="O742" s="4"/>
      <c r="P742" s="1" t="str">
        <f t="shared" si="56"/>
        <v/>
      </c>
    </row>
    <row r="743" spans="1:18" ht="15.75" customHeight="1" x14ac:dyDescent="0.2">
      <c r="A743" s="1" t="s">
        <v>47</v>
      </c>
      <c r="B743" s="17">
        <v>3</v>
      </c>
      <c r="C743" s="98" t="s">
        <v>498</v>
      </c>
      <c r="D743" s="98" t="s">
        <v>543</v>
      </c>
      <c r="E743" s="5">
        <v>26</v>
      </c>
      <c r="F743" s="98">
        <v>8500000</v>
      </c>
      <c r="G743" s="20">
        <v>8501000</v>
      </c>
      <c r="H743" s="98">
        <v>728000</v>
      </c>
      <c r="I743" s="98">
        <v>728000</v>
      </c>
      <c r="J743" s="4">
        <v>9229000</v>
      </c>
      <c r="K743" s="98">
        <v>321000</v>
      </c>
      <c r="L743" s="98">
        <v>60187.5</v>
      </c>
      <c r="M743" s="98">
        <v>40125</v>
      </c>
      <c r="N743" s="4">
        <v>8807687.5</v>
      </c>
      <c r="O743" s="4"/>
      <c r="P743" s="1" t="str">
        <f t="shared" si="56"/>
        <v/>
      </c>
    </row>
    <row r="744" spans="1:18" ht="15.75" customHeight="1" x14ac:dyDescent="0.2">
      <c r="A744" s="1" t="s">
        <v>48</v>
      </c>
      <c r="B744" s="17">
        <v>4</v>
      </c>
      <c r="C744" s="98" t="s">
        <v>499</v>
      </c>
      <c r="D744" s="98" t="s">
        <v>544</v>
      </c>
      <c r="E744" s="5">
        <v>26</v>
      </c>
      <c r="F744" s="98">
        <v>8500000</v>
      </c>
      <c r="G744" s="20">
        <v>8501000</v>
      </c>
      <c r="H744" s="98">
        <v>728000</v>
      </c>
      <c r="I744" s="98">
        <v>728000</v>
      </c>
      <c r="J744" s="4">
        <v>9229000</v>
      </c>
      <c r="K744" s="98">
        <v>321000</v>
      </c>
      <c r="L744" s="98">
        <v>60187.5</v>
      </c>
      <c r="M744" s="98">
        <v>40125</v>
      </c>
      <c r="N744" s="4">
        <v>8807687.5</v>
      </c>
      <c r="O744" s="4"/>
      <c r="P744" s="1" t="str">
        <f t="shared" si="56"/>
        <v/>
      </c>
    </row>
    <row r="745" spans="1:18" ht="15.75" customHeight="1" x14ac:dyDescent="0.2">
      <c r="A745" s="1" t="s">
        <v>49</v>
      </c>
      <c r="B745" s="17">
        <v>5</v>
      </c>
      <c r="C745" s="98" t="s">
        <v>509</v>
      </c>
      <c r="D745" s="98" t="s">
        <v>544</v>
      </c>
      <c r="E745" s="5">
        <v>26</v>
      </c>
      <c r="F745" s="98">
        <v>8500000</v>
      </c>
      <c r="G745" s="20">
        <v>8501000</v>
      </c>
      <c r="H745" s="98">
        <v>728000</v>
      </c>
      <c r="I745" s="98">
        <v>728000</v>
      </c>
      <c r="J745" s="4">
        <v>9229000</v>
      </c>
      <c r="K745" s="98">
        <v>321000</v>
      </c>
      <c r="L745" s="98">
        <v>60187.5</v>
      </c>
      <c r="M745" s="98">
        <v>40125</v>
      </c>
      <c r="N745" s="4">
        <v>8807687.5</v>
      </c>
      <c r="O745" s="4"/>
      <c r="P745" s="1" t="str">
        <f t="shared" si="56"/>
        <v/>
      </c>
    </row>
    <row r="746" spans="1:18" ht="15.75" customHeight="1" x14ac:dyDescent="0.2">
      <c r="A746" s="1" t="s">
        <v>50</v>
      </c>
      <c r="B746" s="17">
        <v>6</v>
      </c>
      <c r="C746" s="98" t="s">
        <v>495</v>
      </c>
      <c r="D746" s="98" t="s">
        <v>541</v>
      </c>
      <c r="E746" s="5">
        <v>25</v>
      </c>
      <c r="F746" s="98">
        <v>9000000</v>
      </c>
      <c r="G746" s="20">
        <v>8654000</v>
      </c>
      <c r="H746" s="98">
        <v>728000</v>
      </c>
      <c r="I746" s="98">
        <v>700000</v>
      </c>
      <c r="J746" s="4">
        <v>9354000</v>
      </c>
      <c r="K746" s="98">
        <v>0</v>
      </c>
      <c r="L746" s="98">
        <v>0</v>
      </c>
      <c r="M746" s="98">
        <v>0</v>
      </c>
      <c r="N746" s="4">
        <v>9354000</v>
      </c>
      <c r="O746" s="4"/>
      <c r="P746" s="1" t="str">
        <f t="shared" si="56"/>
        <v/>
      </c>
    </row>
    <row r="747" spans="1:18" ht="15.75" customHeight="1" x14ac:dyDescent="0.2">
      <c r="A747" s="1" t="s">
        <v>51</v>
      </c>
      <c r="B747" s="17">
        <v>7</v>
      </c>
      <c r="C747" s="98" t="s">
        <v>547</v>
      </c>
      <c r="D747" s="98" t="s">
        <v>541</v>
      </c>
      <c r="E747" s="5">
        <v>25</v>
      </c>
      <c r="F747" s="98">
        <v>9000000</v>
      </c>
      <c r="G747" s="20">
        <v>8654000</v>
      </c>
      <c r="H747" s="98">
        <v>728000</v>
      </c>
      <c r="I747" s="98">
        <v>700000</v>
      </c>
      <c r="J747" s="4">
        <v>9354000</v>
      </c>
      <c r="K747" s="98">
        <v>0</v>
      </c>
      <c r="L747" s="98">
        <v>0</v>
      </c>
      <c r="M747" s="98">
        <v>0</v>
      </c>
      <c r="N747" s="4">
        <v>9354000</v>
      </c>
      <c r="O747" s="4"/>
      <c r="P747" s="1" t="str">
        <f t="shared" si="56"/>
        <v/>
      </c>
    </row>
    <row r="748" spans="1:18" ht="15.75" customHeight="1" x14ac:dyDescent="0.2">
      <c r="A748" s="1" t="s">
        <v>52</v>
      </c>
      <c r="B748" s="17">
        <v>8</v>
      </c>
      <c r="C748" s="98" t="s">
        <v>511</v>
      </c>
      <c r="D748" s="98" t="s">
        <v>541</v>
      </c>
      <c r="E748" s="5">
        <v>25</v>
      </c>
      <c r="F748" s="98">
        <v>9000000</v>
      </c>
      <c r="G748" s="20">
        <v>8654000</v>
      </c>
      <c r="H748" s="98">
        <v>728000</v>
      </c>
      <c r="I748" s="98">
        <v>700000</v>
      </c>
      <c r="J748" s="4">
        <v>9354000</v>
      </c>
      <c r="K748" s="98">
        <v>0</v>
      </c>
      <c r="L748" s="98">
        <v>0</v>
      </c>
      <c r="M748" s="98">
        <v>0</v>
      </c>
      <c r="N748" s="4">
        <v>9354000</v>
      </c>
      <c r="O748" s="4"/>
      <c r="P748" s="1" t="str">
        <f t="shared" si="56"/>
        <v/>
      </c>
    </row>
    <row r="749" spans="1:18" ht="15.75" customHeight="1" x14ac:dyDescent="0.2">
      <c r="A749" s="1" t="s">
        <v>53</v>
      </c>
      <c r="B749" s="17">
        <v>9</v>
      </c>
      <c r="C749" s="98" t="s">
        <v>512</v>
      </c>
      <c r="D749" s="98" t="s">
        <v>541</v>
      </c>
      <c r="E749" s="5">
        <v>21</v>
      </c>
      <c r="F749" s="98">
        <v>9000000</v>
      </c>
      <c r="G749" s="20">
        <v>7269000</v>
      </c>
      <c r="H749" s="98">
        <v>728000</v>
      </c>
      <c r="I749" s="98">
        <v>588000</v>
      </c>
      <c r="J749" s="4">
        <v>7857000</v>
      </c>
      <c r="K749" s="98">
        <v>0</v>
      </c>
      <c r="L749" s="98">
        <v>0</v>
      </c>
      <c r="M749" s="98">
        <v>0</v>
      </c>
      <c r="N749" s="4">
        <v>7857000</v>
      </c>
      <c r="O749" s="4"/>
      <c r="P749" s="1" t="str">
        <f t="shared" ref="P749:P761" si="58">IF(C749="",1,"")</f>
        <v/>
      </c>
    </row>
    <row r="750" spans="1:18" ht="15.75" customHeight="1" x14ac:dyDescent="0.2">
      <c r="A750" s="1" t="s">
        <v>54</v>
      </c>
      <c r="B750" s="17">
        <v>10</v>
      </c>
      <c r="C750" s="98" t="s">
        <v>513</v>
      </c>
      <c r="D750" s="98" t="s">
        <v>541</v>
      </c>
      <c r="E750" s="5">
        <v>21</v>
      </c>
      <c r="F750" s="98">
        <v>9000000</v>
      </c>
      <c r="G750" s="20">
        <v>7269000</v>
      </c>
      <c r="H750" s="98">
        <v>728000</v>
      </c>
      <c r="I750" s="98">
        <v>588000</v>
      </c>
      <c r="J750" s="4">
        <v>7857000</v>
      </c>
      <c r="K750" s="98">
        <v>0</v>
      </c>
      <c r="L750" s="98">
        <v>0</v>
      </c>
      <c r="M750" s="98">
        <v>0</v>
      </c>
      <c r="N750" s="4">
        <v>7857000</v>
      </c>
      <c r="O750" s="4"/>
      <c r="P750" s="1" t="str">
        <f t="shared" si="58"/>
        <v/>
      </c>
    </row>
    <row r="751" spans="1:18" ht="15.75" customHeight="1" x14ac:dyDescent="0.2">
      <c r="A751" s="1" t="s">
        <v>55</v>
      </c>
      <c r="B751" s="17">
        <v>11</v>
      </c>
      <c r="C751" s="98" t="s">
        <v>514</v>
      </c>
      <c r="D751" s="98" t="s">
        <v>541</v>
      </c>
      <c r="E751" s="5">
        <v>21</v>
      </c>
      <c r="F751" s="98">
        <v>9000000</v>
      </c>
      <c r="G751" s="20">
        <v>7269000</v>
      </c>
      <c r="H751" s="98">
        <v>728000</v>
      </c>
      <c r="I751" s="98">
        <v>588000</v>
      </c>
      <c r="J751" s="4">
        <v>7857000</v>
      </c>
      <c r="K751" s="98">
        <v>0</v>
      </c>
      <c r="L751" s="98">
        <v>0</v>
      </c>
      <c r="M751" s="98">
        <v>0</v>
      </c>
      <c r="N751" s="4">
        <v>7857000</v>
      </c>
      <c r="O751" s="4"/>
      <c r="P751" s="1" t="str">
        <f t="shared" si="58"/>
        <v/>
      </c>
    </row>
    <row r="752" spans="1:18" ht="15.75" customHeight="1" x14ac:dyDescent="0.2">
      <c r="A752" s="1" t="s">
        <v>56</v>
      </c>
      <c r="B752" s="17">
        <v>12</v>
      </c>
      <c r="C752" s="98" t="s">
        <v>507</v>
      </c>
      <c r="D752" s="98" t="s">
        <v>545</v>
      </c>
      <c r="E752" s="5">
        <v>26</v>
      </c>
      <c r="F752" s="98">
        <v>8500000</v>
      </c>
      <c r="G752" s="20">
        <v>8501000</v>
      </c>
      <c r="H752" s="98">
        <v>728000</v>
      </c>
      <c r="I752" s="98">
        <v>728000</v>
      </c>
      <c r="J752" s="4">
        <v>9229000</v>
      </c>
      <c r="K752" s="98">
        <v>0</v>
      </c>
      <c r="L752" s="98">
        <v>0</v>
      </c>
      <c r="M752" s="98">
        <v>0</v>
      </c>
      <c r="N752" s="4">
        <v>9229000</v>
      </c>
      <c r="O752" s="4"/>
      <c r="P752" s="1" t="str">
        <f t="shared" si="58"/>
        <v/>
      </c>
    </row>
    <row r="753" spans="1:18" ht="15.75" customHeight="1" x14ac:dyDescent="0.2">
      <c r="A753" s="1" t="s">
        <v>57</v>
      </c>
      <c r="B753" s="17">
        <v>13</v>
      </c>
      <c r="C753" s="98" t="s">
        <v>508</v>
      </c>
      <c r="D753" s="98" t="s">
        <v>546</v>
      </c>
      <c r="E753" s="5">
        <v>26</v>
      </c>
      <c r="F753" s="98">
        <v>8500000</v>
      </c>
      <c r="G753" s="20">
        <v>8501000</v>
      </c>
      <c r="H753" s="98">
        <v>728000</v>
      </c>
      <c r="I753" s="98">
        <v>728000</v>
      </c>
      <c r="J753" s="4">
        <v>9229000</v>
      </c>
      <c r="K753" s="98">
        <v>321000</v>
      </c>
      <c r="L753" s="98">
        <v>60187.5</v>
      </c>
      <c r="M753" s="98">
        <v>40125</v>
      </c>
      <c r="N753" s="4">
        <v>8807687.5</v>
      </c>
      <c r="O753" s="4"/>
      <c r="P753" s="1" t="str">
        <f t="shared" si="58"/>
        <v/>
      </c>
    </row>
    <row r="754" spans="1:18" ht="15.75" customHeight="1" x14ac:dyDescent="0.2">
      <c r="A754" s="1" t="s">
        <v>58</v>
      </c>
      <c r="B754" s="17">
        <v>14</v>
      </c>
      <c r="C754" s="98" t="s">
        <v>519</v>
      </c>
      <c r="D754" s="98" t="s">
        <v>440</v>
      </c>
      <c r="E754" s="5">
        <v>26</v>
      </c>
      <c r="F754" s="98">
        <v>8500000</v>
      </c>
      <c r="G754" s="20">
        <v>8501000</v>
      </c>
      <c r="H754" s="98">
        <v>728000</v>
      </c>
      <c r="I754" s="98">
        <v>728000</v>
      </c>
      <c r="J754" s="4">
        <v>9229000</v>
      </c>
      <c r="K754" s="98">
        <v>0</v>
      </c>
      <c r="L754" s="98">
        <v>0</v>
      </c>
      <c r="M754" s="98">
        <v>0</v>
      </c>
      <c r="N754" s="4">
        <v>9229000</v>
      </c>
      <c r="O754" s="4"/>
      <c r="P754" s="1" t="str">
        <f t="shared" si="58"/>
        <v/>
      </c>
    </row>
    <row r="755" spans="1:18" ht="15.75" customHeight="1" x14ac:dyDescent="0.2">
      <c r="A755" s="1" t="s">
        <v>59</v>
      </c>
      <c r="B755" s="17">
        <v>15</v>
      </c>
      <c r="C755" s="98" t="s">
        <v>520</v>
      </c>
      <c r="D755" s="98" t="s">
        <v>440</v>
      </c>
      <c r="E755" s="5">
        <v>26</v>
      </c>
      <c r="F755" s="98">
        <v>8500000</v>
      </c>
      <c r="G755" s="20">
        <v>8501000</v>
      </c>
      <c r="H755" s="98">
        <v>728000</v>
      </c>
      <c r="I755" s="98">
        <v>728000</v>
      </c>
      <c r="J755" s="4">
        <v>9229000</v>
      </c>
      <c r="K755" s="98">
        <v>0</v>
      </c>
      <c r="L755" s="98">
        <v>0</v>
      </c>
      <c r="M755" s="98">
        <v>0</v>
      </c>
      <c r="N755" s="4">
        <v>9229000</v>
      </c>
      <c r="O755" s="4"/>
      <c r="P755" s="1" t="str">
        <f t="shared" si="58"/>
        <v/>
      </c>
    </row>
    <row r="756" spans="1:18" ht="15.75" customHeight="1" x14ac:dyDescent="0.2">
      <c r="A756" s="1" t="s">
        <v>60</v>
      </c>
      <c r="B756" s="17">
        <v>16</v>
      </c>
      <c r="C756" s="98" t="s">
        <v>521</v>
      </c>
      <c r="D756" s="98" t="s">
        <v>440</v>
      </c>
      <c r="E756" s="5">
        <v>26</v>
      </c>
      <c r="F756" s="98">
        <v>8500000</v>
      </c>
      <c r="G756" s="20">
        <v>8501000</v>
      </c>
      <c r="H756" s="98">
        <v>728000</v>
      </c>
      <c r="I756" s="98">
        <v>728000</v>
      </c>
      <c r="J756" s="4">
        <v>9229000</v>
      </c>
      <c r="K756" s="98">
        <v>0</v>
      </c>
      <c r="L756" s="98">
        <v>0</v>
      </c>
      <c r="M756" s="98">
        <v>0</v>
      </c>
      <c r="N756" s="4">
        <v>9229000</v>
      </c>
      <c r="O756" s="4"/>
      <c r="P756" s="1" t="str">
        <f t="shared" si="58"/>
        <v/>
      </c>
    </row>
    <row r="757" spans="1:18" ht="15.75" customHeight="1" x14ac:dyDescent="0.2">
      <c r="A757" s="1" t="s">
        <v>67</v>
      </c>
      <c r="B757" s="17">
        <v>17</v>
      </c>
      <c r="C757" s="98" t="s">
        <v>522</v>
      </c>
      <c r="D757" s="98" t="s">
        <v>440</v>
      </c>
      <c r="E757" s="5">
        <v>26</v>
      </c>
      <c r="F757" s="98">
        <v>8500000</v>
      </c>
      <c r="G757" s="20">
        <v>8501000</v>
      </c>
      <c r="H757" s="98">
        <v>728000</v>
      </c>
      <c r="I757" s="98">
        <v>728000</v>
      </c>
      <c r="J757" s="4">
        <v>9229000</v>
      </c>
      <c r="K757" s="98">
        <v>0</v>
      </c>
      <c r="L757" s="98">
        <v>0</v>
      </c>
      <c r="M757" s="98">
        <v>0</v>
      </c>
      <c r="N757" s="4">
        <v>9229000</v>
      </c>
      <c r="O757" s="4"/>
      <c r="P757" s="1" t="str">
        <f t="shared" si="58"/>
        <v/>
      </c>
    </row>
    <row r="758" spans="1:18" ht="15.75" customHeight="1" x14ac:dyDescent="0.2">
      <c r="A758" s="1" t="s">
        <v>68</v>
      </c>
      <c r="B758" s="17">
        <v>18</v>
      </c>
      <c r="C758" s="98" t="s">
        <v>523</v>
      </c>
      <c r="D758" s="98" t="s">
        <v>440</v>
      </c>
      <c r="E758" s="5">
        <v>21</v>
      </c>
      <c r="F758" s="98">
        <v>8500000</v>
      </c>
      <c r="G758" s="20">
        <v>6866000</v>
      </c>
      <c r="H758" s="98">
        <v>728000</v>
      </c>
      <c r="I758" s="98">
        <v>588000</v>
      </c>
      <c r="J758" s="4">
        <v>7454000</v>
      </c>
      <c r="K758" s="98">
        <v>0</v>
      </c>
      <c r="L758" s="98">
        <v>0</v>
      </c>
      <c r="M758" s="98">
        <v>0</v>
      </c>
      <c r="N758" s="4">
        <v>7454000</v>
      </c>
      <c r="O758" s="4"/>
      <c r="P758" s="1" t="str">
        <f t="shared" si="58"/>
        <v/>
      </c>
    </row>
    <row r="759" spans="1:18" ht="15.75" customHeight="1" x14ac:dyDescent="0.2">
      <c r="A759" s="1" t="s">
        <v>69</v>
      </c>
      <c r="B759" s="17">
        <v>19</v>
      </c>
      <c r="C759" s="98" t="s">
        <v>524</v>
      </c>
      <c r="D759" s="98" t="s">
        <v>440</v>
      </c>
      <c r="E759" s="5">
        <v>21</v>
      </c>
      <c r="F759" s="98">
        <v>8500000</v>
      </c>
      <c r="G759" s="20">
        <v>6866000</v>
      </c>
      <c r="H759" s="98">
        <v>728000</v>
      </c>
      <c r="I759" s="98">
        <v>588000</v>
      </c>
      <c r="J759" s="4">
        <v>7454000</v>
      </c>
      <c r="K759" s="98">
        <v>0</v>
      </c>
      <c r="L759" s="98">
        <v>0</v>
      </c>
      <c r="M759" s="98">
        <v>0</v>
      </c>
      <c r="N759" s="4">
        <v>7454000</v>
      </c>
      <c r="O759" s="4"/>
      <c r="P759" s="1" t="str">
        <f t="shared" si="58"/>
        <v/>
      </c>
    </row>
    <row r="760" spans="1:18" ht="15.75" customHeight="1" x14ac:dyDescent="0.2">
      <c r="A760" s="1" t="s">
        <v>70</v>
      </c>
      <c r="B760" s="17">
        <v>20</v>
      </c>
      <c r="C760" s="98" t="s">
        <v>525</v>
      </c>
      <c r="D760" s="98" t="s">
        <v>440</v>
      </c>
      <c r="E760" s="5">
        <v>21</v>
      </c>
      <c r="F760" s="98">
        <v>8500000</v>
      </c>
      <c r="G760" s="20">
        <v>6866000</v>
      </c>
      <c r="H760" s="98">
        <v>728000</v>
      </c>
      <c r="I760" s="98">
        <v>588000</v>
      </c>
      <c r="J760" s="4">
        <v>7454000</v>
      </c>
      <c r="K760" s="98">
        <v>0</v>
      </c>
      <c r="L760" s="98">
        <v>0</v>
      </c>
      <c r="M760" s="98">
        <v>0</v>
      </c>
      <c r="N760" s="4">
        <v>7454000</v>
      </c>
      <c r="O760" s="4"/>
      <c r="P760" s="1" t="str">
        <f t="shared" si="58"/>
        <v/>
      </c>
    </row>
    <row r="761" spans="1:18" ht="15.75" customHeight="1" x14ac:dyDescent="0.2">
      <c r="A761" s="1" t="s">
        <v>71</v>
      </c>
      <c r="B761" s="17">
        <v>21</v>
      </c>
      <c r="C761" s="98" t="s">
        <v>526</v>
      </c>
      <c r="D761" s="98" t="s">
        <v>440</v>
      </c>
      <c r="E761" s="5">
        <v>21</v>
      </c>
      <c r="F761" s="98">
        <v>8500000</v>
      </c>
      <c r="G761" s="20">
        <v>6866000</v>
      </c>
      <c r="H761" s="98">
        <v>728000</v>
      </c>
      <c r="I761" s="98">
        <v>588000</v>
      </c>
      <c r="J761" s="4">
        <v>7454000</v>
      </c>
      <c r="K761" s="98">
        <v>0</v>
      </c>
      <c r="L761" s="98">
        <v>0</v>
      </c>
      <c r="M761" s="98">
        <v>0</v>
      </c>
      <c r="N761" s="4">
        <v>7454000</v>
      </c>
      <c r="O761" s="4"/>
      <c r="P761" s="1" t="str">
        <f t="shared" si="58"/>
        <v/>
      </c>
    </row>
    <row r="762" spans="1:18" ht="15.75" customHeight="1" x14ac:dyDescent="0.2">
      <c r="B762" s="99"/>
      <c r="C762" s="99" t="s">
        <v>4</v>
      </c>
      <c r="D762" s="100"/>
      <c r="E762" s="6">
        <f>E725+E740</f>
        <v>864</v>
      </c>
      <c r="F762" s="6">
        <f t="shared" ref="F762:N762" si="59">F725+F740</f>
        <v>298000000</v>
      </c>
      <c r="G762" s="6">
        <f t="shared" si="59"/>
        <v>282504000</v>
      </c>
      <c r="H762" s="6">
        <f t="shared" si="59"/>
        <v>25480000</v>
      </c>
      <c r="I762" s="6">
        <f t="shared" si="59"/>
        <v>24192000</v>
      </c>
      <c r="J762" s="6">
        <f t="shared" si="59"/>
        <v>306696000</v>
      </c>
      <c r="K762" s="6">
        <f t="shared" si="59"/>
        <v>4010000</v>
      </c>
      <c r="L762" s="6">
        <f t="shared" si="59"/>
        <v>751875</v>
      </c>
      <c r="M762" s="6">
        <f t="shared" si="59"/>
        <v>501250</v>
      </c>
      <c r="N762" s="6">
        <f t="shared" si="59"/>
        <v>301432875</v>
      </c>
      <c r="O762" s="6"/>
      <c r="R762" s="1">
        <v>12</v>
      </c>
    </row>
    <row r="763" spans="1:18" ht="15.75" customHeight="1" x14ac:dyDescent="0.2">
      <c r="C763" s="101"/>
      <c r="F763" s="102"/>
      <c r="G763" s="102"/>
    </row>
    <row r="764" spans="1:18" ht="15.75" customHeight="1" x14ac:dyDescent="0.2">
      <c r="F764" s="104"/>
      <c r="G764" s="104"/>
      <c r="J764" s="105" t="s">
        <v>581</v>
      </c>
      <c r="K764" s="105"/>
      <c r="L764" s="105"/>
      <c r="M764" s="105"/>
      <c r="N764" s="106"/>
      <c r="O764" s="106"/>
    </row>
    <row r="765" spans="1:18" ht="15.75" customHeight="1" x14ac:dyDescent="0.2">
      <c r="A765" s="2"/>
      <c r="B765" s="2"/>
      <c r="C765" s="2"/>
      <c r="D765" s="217" t="s">
        <v>5</v>
      </c>
      <c r="E765" s="217"/>
      <c r="F765" s="83"/>
      <c r="G765" s="83"/>
      <c r="H765" s="84"/>
      <c r="I765" s="218" t="s">
        <v>173</v>
      </c>
      <c r="J765" s="218"/>
      <c r="K765" s="218"/>
      <c r="L765" s="218"/>
      <c r="M765" s="2"/>
      <c r="N765" s="2"/>
      <c r="O765" s="107"/>
      <c r="P765" s="2"/>
    </row>
    <row r="766" spans="1:18" ht="15.75" customHeight="1" x14ac:dyDescent="0.2">
      <c r="A766" s="2"/>
      <c r="B766" s="2"/>
      <c r="C766" s="2"/>
      <c r="D766" s="107"/>
      <c r="E766" s="107"/>
      <c r="F766" s="83"/>
      <c r="G766" s="83"/>
      <c r="H766" s="84"/>
      <c r="I766" s="84"/>
      <c r="J766" s="2"/>
      <c r="K766" s="2"/>
      <c r="L766" s="2"/>
      <c r="M766" s="2"/>
      <c r="N766" s="107"/>
      <c r="O766" s="107"/>
      <c r="P766" s="2"/>
    </row>
    <row r="769" spans="4:12" ht="15.75" customHeight="1" x14ac:dyDescent="0.2">
      <c r="D769" s="221" t="s">
        <v>480</v>
      </c>
      <c r="E769" s="221"/>
      <c r="I769" s="222" t="s">
        <v>477</v>
      </c>
      <c r="J769" s="222"/>
      <c r="K769" s="222"/>
      <c r="L769" s="222"/>
    </row>
  </sheetData>
  <autoFilter ref="C1:C769"/>
  <mergeCells count="252">
    <mergeCell ref="M721:M722"/>
    <mergeCell ref="N721:N723"/>
    <mergeCell ref="O721:O723"/>
    <mergeCell ref="F722:F723"/>
    <mergeCell ref="G722:G723"/>
    <mergeCell ref="H722:H723"/>
    <mergeCell ref="I722:I723"/>
    <mergeCell ref="E721:E723"/>
    <mergeCell ref="F721:G721"/>
    <mergeCell ref="H721:I721"/>
    <mergeCell ref="J721:J723"/>
    <mergeCell ref="K721:K722"/>
    <mergeCell ref="L721:L722"/>
    <mergeCell ref="M656:M657"/>
    <mergeCell ref="N656:N658"/>
    <mergeCell ref="O656:O658"/>
    <mergeCell ref="F657:F658"/>
    <mergeCell ref="G657:G658"/>
    <mergeCell ref="H657:H658"/>
    <mergeCell ref="I657:I658"/>
    <mergeCell ref="B654:O654"/>
    <mergeCell ref="B656:B658"/>
    <mergeCell ref="C656:C658"/>
    <mergeCell ref="D656:D658"/>
    <mergeCell ref="E656:E658"/>
    <mergeCell ref="F656:G656"/>
    <mergeCell ref="H656:I656"/>
    <mergeCell ref="J656:J658"/>
    <mergeCell ref="K656:K657"/>
    <mergeCell ref="L656:L657"/>
    <mergeCell ref="L461:L462"/>
    <mergeCell ref="M526:M527"/>
    <mergeCell ref="N526:N528"/>
    <mergeCell ref="O526:O528"/>
    <mergeCell ref="F527:F528"/>
    <mergeCell ref="G527:G528"/>
    <mergeCell ref="H527:H528"/>
    <mergeCell ref="I527:I528"/>
    <mergeCell ref="B524:O524"/>
    <mergeCell ref="B526:B528"/>
    <mergeCell ref="C526:C528"/>
    <mergeCell ref="D526:D528"/>
    <mergeCell ref="E526:E528"/>
    <mergeCell ref="F526:G526"/>
    <mergeCell ref="H526:I526"/>
    <mergeCell ref="J526:J528"/>
    <mergeCell ref="K526:K527"/>
    <mergeCell ref="L526:L527"/>
    <mergeCell ref="L331:L332"/>
    <mergeCell ref="M396:M397"/>
    <mergeCell ref="N396:N398"/>
    <mergeCell ref="O396:O398"/>
    <mergeCell ref="F397:F398"/>
    <mergeCell ref="G397:G398"/>
    <mergeCell ref="H397:H398"/>
    <mergeCell ref="I397:I398"/>
    <mergeCell ref="B394:O394"/>
    <mergeCell ref="B396:B398"/>
    <mergeCell ref="C396:C398"/>
    <mergeCell ref="D396:D398"/>
    <mergeCell ref="E396:E398"/>
    <mergeCell ref="F396:G396"/>
    <mergeCell ref="H396:I396"/>
    <mergeCell ref="J396:J398"/>
    <mergeCell ref="K396:K397"/>
    <mergeCell ref="L396:L397"/>
    <mergeCell ref="M266:M267"/>
    <mergeCell ref="N266:N268"/>
    <mergeCell ref="O266:O268"/>
    <mergeCell ref="F267:F268"/>
    <mergeCell ref="G267:G268"/>
    <mergeCell ref="H267:H268"/>
    <mergeCell ref="I267:I268"/>
    <mergeCell ref="B264:O264"/>
    <mergeCell ref="B266:B268"/>
    <mergeCell ref="C266:C268"/>
    <mergeCell ref="D266:D268"/>
    <mergeCell ref="E266:E268"/>
    <mergeCell ref="F266:G266"/>
    <mergeCell ref="H266:I266"/>
    <mergeCell ref="J266:J268"/>
    <mergeCell ref="K266:K267"/>
    <mergeCell ref="L266:L267"/>
    <mergeCell ref="M201:M202"/>
    <mergeCell ref="N201:N203"/>
    <mergeCell ref="O201:O203"/>
    <mergeCell ref="F202:F203"/>
    <mergeCell ref="G202:G203"/>
    <mergeCell ref="H202:H203"/>
    <mergeCell ref="I202:I203"/>
    <mergeCell ref="E201:E203"/>
    <mergeCell ref="F201:G201"/>
    <mergeCell ref="H201:I201"/>
    <mergeCell ref="J201:J203"/>
    <mergeCell ref="K201:K202"/>
    <mergeCell ref="L201:L202"/>
    <mergeCell ref="B4:O4"/>
    <mergeCell ref="D765:E765"/>
    <mergeCell ref="I765:L765"/>
    <mergeCell ref="D769:E769"/>
    <mergeCell ref="I769:L769"/>
    <mergeCell ref="D700:E700"/>
    <mergeCell ref="I700:L700"/>
    <mergeCell ref="D704:E704"/>
    <mergeCell ref="I704:L704"/>
    <mergeCell ref="B719:O719"/>
    <mergeCell ref="B721:B723"/>
    <mergeCell ref="C721:C723"/>
    <mergeCell ref="D721:D723"/>
    <mergeCell ref="D636:E636"/>
    <mergeCell ref="I636:L636"/>
    <mergeCell ref="D640:E640"/>
    <mergeCell ref="I640:L640"/>
    <mergeCell ref="D571:E571"/>
    <mergeCell ref="I571:L571"/>
    <mergeCell ref="O71:O73"/>
    <mergeCell ref="F72:F73"/>
    <mergeCell ref="G72:G73"/>
    <mergeCell ref="H72:H73"/>
    <mergeCell ref="I72:I73"/>
    <mergeCell ref="D575:E575"/>
    <mergeCell ref="I575:L575"/>
    <mergeCell ref="B589:O589"/>
    <mergeCell ref="B591:B593"/>
    <mergeCell ref="C591:C593"/>
    <mergeCell ref="D591:D593"/>
    <mergeCell ref="D506:E506"/>
    <mergeCell ref="I506:L506"/>
    <mergeCell ref="D510:E510"/>
    <mergeCell ref="I510:L510"/>
    <mergeCell ref="M591:M592"/>
    <mergeCell ref="N591:N593"/>
    <mergeCell ref="O591:O593"/>
    <mergeCell ref="F592:F593"/>
    <mergeCell ref="G592:G593"/>
    <mergeCell ref="H592:H593"/>
    <mergeCell ref="I592:I593"/>
    <mergeCell ref="E591:E593"/>
    <mergeCell ref="F591:G591"/>
    <mergeCell ref="H591:I591"/>
    <mergeCell ref="J591:J593"/>
    <mergeCell ref="K591:K592"/>
    <mergeCell ref="L591:L592"/>
    <mergeCell ref="D441:E441"/>
    <mergeCell ref="I441:L441"/>
    <mergeCell ref="D445:E445"/>
    <mergeCell ref="I445:L445"/>
    <mergeCell ref="B459:O459"/>
    <mergeCell ref="B461:B463"/>
    <mergeCell ref="C461:C463"/>
    <mergeCell ref="D461:D463"/>
    <mergeCell ref="D377:E377"/>
    <mergeCell ref="I377:L377"/>
    <mergeCell ref="D381:E381"/>
    <mergeCell ref="I381:L381"/>
    <mergeCell ref="M461:M462"/>
    <mergeCell ref="N461:N463"/>
    <mergeCell ref="O461:O463"/>
    <mergeCell ref="F462:F463"/>
    <mergeCell ref="G462:G463"/>
    <mergeCell ref="H462:H463"/>
    <mergeCell ref="I462:I463"/>
    <mergeCell ref="E461:E463"/>
    <mergeCell ref="F461:G461"/>
    <mergeCell ref="H461:I461"/>
    <mergeCell ref="J461:J463"/>
    <mergeCell ref="K461:K462"/>
    <mergeCell ref="D313:E313"/>
    <mergeCell ref="I313:L313"/>
    <mergeCell ref="D317:E317"/>
    <mergeCell ref="I317:L317"/>
    <mergeCell ref="B329:O329"/>
    <mergeCell ref="B331:B333"/>
    <mergeCell ref="C331:C333"/>
    <mergeCell ref="D331:D333"/>
    <mergeCell ref="D248:E248"/>
    <mergeCell ref="I248:L248"/>
    <mergeCell ref="D252:E252"/>
    <mergeCell ref="I252:L252"/>
    <mergeCell ref="M331:M332"/>
    <mergeCell ref="N331:N333"/>
    <mergeCell ref="O331:O333"/>
    <mergeCell ref="F332:F333"/>
    <mergeCell ref="G332:G333"/>
    <mergeCell ref="H332:H333"/>
    <mergeCell ref="I332:I333"/>
    <mergeCell ref="E331:E333"/>
    <mergeCell ref="F331:G331"/>
    <mergeCell ref="H331:I331"/>
    <mergeCell ref="J331:J333"/>
    <mergeCell ref="K331:K332"/>
    <mergeCell ref="D187:E187"/>
    <mergeCell ref="I187:L187"/>
    <mergeCell ref="B199:O199"/>
    <mergeCell ref="B201:B203"/>
    <mergeCell ref="C201:C203"/>
    <mergeCell ref="D201:D203"/>
    <mergeCell ref="D118:E118"/>
    <mergeCell ref="I118:L118"/>
    <mergeCell ref="D122:E122"/>
    <mergeCell ref="I122:L122"/>
    <mergeCell ref="B134:O134"/>
    <mergeCell ref="J136:J138"/>
    <mergeCell ref="K136:K137"/>
    <mergeCell ref="L136:L137"/>
    <mergeCell ref="M136:M137"/>
    <mergeCell ref="N136:N138"/>
    <mergeCell ref="O136:O138"/>
    <mergeCell ref="B136:B138"/>
    <mergeCell ref="C136:C138"/>
    <mergeCell ref="D136:D138"/>
    <mergeCell ref="E136:E138"/>
    <mergeCell ref="F136:G136"/>
    <mergeCell ref="H136:I136"/>
    <mergeCell ref="F137:F138"/>
    <mergeCell ref="O6:O8"/>
    <mergeCell ref="F7:F8"/>
    <mergeCell ref="G7:G8"/>
    <mergeCell ref="H7:H8"/>
    <mergeCell ref="J6:J8"/>
    <mergeCell ref="K6:K7"/>
    <mergeCell ref="L6:L7"/>
    <mergeCell ref="M6:M7"/>
    <mergeCell ref="D183:E183"/>
    <mergeCell ref="I183:L183"/>
    <mergeCell ref="G137:G138"/>
    <mergeCell ref="H137:H138"/>
    <mergeCell ref="I137:I138"/>
    <mergeCell ref="E6:E8"/>
    <mergeCell ref="F6:G6"/>
    <mergeCell ref="H6:I6"/>
    <mergeCell ref="I7:I8"/>
    <mergeCell ref="D53:E53"/>
    <mergeCell ref="I53:L53"/>
    <mergeCell ref="D57:E57"/>
    <mergeCell ref="I57:L57"/>
    <mergeCell ref="F71:G71"/>
    <mergeCell ref="B69:O69"/>
    <mergeCell ref="B71:B73"/>
    <mergeCell ref="B6:B8"/>
    <mergeCell ref="C6:C8"/>
    <mergeCell ref="D6:D8"/>
    <mergeCell ref="N6:N8"/>
    <mergeCell ref="C71:C73"/>
    <mergeCell ref="D71:D73"/>
    <mergeCell ref="E71:E73"/>
    <mergeCell ref="H71:I71"/>
    <mergeCell ref="J71:J73"/>
    <mergeCell ref="K71:K72"/>
    <mergeCell ref="L71:L72"/>
    <mergeCell ref="M71:M72"/>
    <mergeCell ref="N71:N73"/>
  </mergeCells>
  <pageMargins left="0.35" right="0" top="0.59055118110236204" bottom="0.78740157480314998" header="0.59055118110236204" footer="0.70866141732283505"/>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158"/>
  <sheetViews>
    <sheetView workbookViewId="0">
      <selection activeCell="I18" sqref="I18"/>
    </sheetView>
  </sheetViews>
  <sheetFormatPr defaultColWidth="9.140625" defaultRowHeight="15" x14ac:dyDescent="0.25"/>
  <cols>
    <col min="1" max="1" width="11.85546875" style="28" bestFit="1" customWidth="1"/>
    <col min="2" max="2" width="3.7109375" style="28" customWidth="1"/>
    <col min="3" max="3" width="37.7109375" style="28" customWidth="1"/>
    <col min="4" max="4" width="9.42578125" style="29" customWidth="1"/>
    <col min="5" max="5" width="10.42578125" style="29" customWidth="1"/>
    <col min="6" max="6" width="5.28515625" style="28" customWidth="1"/>
    <col min="7" max="7" width="13.42578125" style="28" bestFit="1" customWidth="1"/>
    <col min="8" max="8" width="9.140625" style="28"/>
    <col min="9" max="9" width="9.28515625" style="28" bestFit="1" customWidth="1"/>
    <col min="10" max="10" width="17" style="111" bestFit="1" customWidth="1"/>
    <col min="11" max="11" width="9.28515625" style="28" bestFit="1" customWidth="1"/>
    <col min="12" max="16384" width="9.140625" style="28"/>
  </cols>
  <sheetData>
    <row r="1" spans="1:12" x14ac:dyDescent="0.25">
      <c r="I1" s="28" t="s">
        <v>73</v>
      </c>
      <c r="J1" s="111" t="s">
        <v>74</v>
      </c>
      <c r="K1" s="28" t="s">
        <v>75</v>
      </c>
    </row>
    <row r="2" spans="1:12" x14ac:dyDescent="0.25">
      <c r="I2" s="112">
        <v>0.17499999999999999</v>
      </c>
      <c r="J2" s="112">
        <v>0.03</v>
      </c>
      <c r="K2" s="112">
        <v>0.01</v>
      </c>
    </row>
    <row r="3" spans="1:12" ht="42.75" customHeight="1" x14ac:dyDescent="0.25">
      <c r="A3" s="28" t="s">
        <v>174</v>
      </c>
      <c r="B3" s="28" t="s">
        <v>175</v>
      </c>
      <c r="C3" s="28" t="s">
        <v>176</v>
      </c>
      <c r="D3" s="29" t="s">
        <v>178</v>
      </c>
      <c r="E3" s="29" t="s">
        <v>177</v>
      </c>
      <c r="F3" s="113" t="s">
        <v>179</v>
      </c>
      <c r="G3" s="28" t="s">
        <v>180</v>
      </c>
    </row>
    <row r="4" spans="1:12" x14ac:dyDescent="0.25">
      <c r="A4" s="114">
        <f>DATE('Khai bao'!$P$3,1,31)</f>
        <v>43861</v>
      </c>
      <c r="C4" s="28" t="s">
        <v>585</v>
      </c>
      <c r="D4" s="29" t="s">
        <v>432</v>
      </c>
      <c r="E4" s="115">
        <v>334</v>
      </c>
      <c r="G4" s="111" t="e">
        <f>+#REF!</f>
        <v>#REF!</v>
      </c>
      <c r="L4" s="29"/>
    </row>
    <row r="5" spans="1:12" x14ac:dyDescent="0.25">
      <c r="A5" s="114">
        <f>DATE('Khai bao'!$P$3,1,31)</f>
        <v>43861</v>
      </c>
      <c r="C5" s="28" t="s">
        <v>586</v>
      </c>
      <c r="D5" s="29" t="s">
        <v>433</v>
      </c>
      <c r="E5" s="115" t="s">
        <v>434</v>
      </c>
      <c r="G5" s="111" t="e">
        <f>+#REF!</f>
        <v>#REF!</v>
      </c>
      <c r="J5" s="28"/>
    </row>
    <row r="6" spans="1:12" x14ac:dyDescent="0.25">
      <c r="A6" s="114">
        <f>DATE('Khai bao'!$P$3,1,31)</f>
        <v>43861</v>
      </c>
      <c r="C6" s="28" t="s">
        <v>441</v>
      </c>
      <c r="D6" s="29" t="s">
        <v>434</v>
      </c>
      <c r="E6" s="115" t="s">
        <v>435</v>
      </c>
      <c r="G6" s="111" t="e">
        <f>+#REF!</f>
        <v>#REF!</v>
      </c>
      <c r="J6" s="28"/>
    </row>
    <row r="7" spans="1:12" x14ac:dyDescent="0.25">
      <c r="A7" s="114">
        <f>DATE('Khai bao'!$P$3,1,31)</f>
        <v>43861</v>
      </c>
      <c r="C7" s="28" t="s">
        <v>442</v>
      </c>
      <c r="D7" s="29" t="s">
        <v>434</v>
      </c>
      <c r="E7" s="115" t="s">
        <v>436</v>
      </c>
      <c r="G7" s="111" t="e">
        <f>+#REF!</f>
        <v>#REF!</v>
      </c>
      <c r="J7" s="28"/>
    </row>
    <row r="8" spans="1:12" x14ac:dyDescent="0.25">
      <c r="A8" s="114">
        <f>DATE('Khai bao'!$P$3,1,31)</f>
        <v>43861</v>
      </c>
      <c r="C8" s="28" t="s">
        <v>443</v>
      </c>
      <c r="D8" s="29" t="s">
        <v>434</v>
      </c>
      <c r="E8" s="115" t="s">
        <v>437</v>
      </c>
      <c r="G8" s="111" t="e">
        <f>+#REF!</f>
        <v>#REF!</v>
      </c>
      <c r="J8" s="28"/>
    </row>
    <row r="9" spans="1:12" x14ac:dyDescent="0.25">
      <c r="A9" s="114">
        <f>DATE('Khai bao'!$P$3,1,31)</f>
        <v>43861</v>
      </c>
      <c r="C9" s="28" t="s">
        <v>587</v>
      </c>
      <c r="D9" s="29" t="s">
        <v>432</v>
      </c>
      <c r="E9" s="115" t="s">
        <v>435</v>
      </c>
      <c r="G9" s="111" t="e">
        <f>+$I$2/#REF!*#REF!</f>
        <v>#REF!</v>
      </c>
      <c r="J9" s="28"/>
    </row>
    <row r="10" spans="1:12" x14ac:dyDescent="0.25">
      <c r="A10" s="114">
        <f>DATE('Khai bao'!$P$3,1,31)</f>
        <v>43861</v>
      </c>
      <c r="C10" s="28" t="s">
        <v>588</v>
      </c>
      <c r="D10" s="29" t="s">
        <v>432</v>
      </c>
      <c r="E10" s="115" t="s">
        <v>436</v>
      </c>
      <c r="G10" s="111" t="e">
        <f>+$J$2/#REF!*#REF!</f>
        <v>#REF!</v>
      </c>
      <c r="J10" s="28"/>
    </row>
    <row r="11" spans="1:12" x14ac:dyDescent="0.25">
      <c r="A11" s="114">
        <f>DATE('Khai bao'!$P$3,1,31)</f>
        <v>43861</v>
      </c>
      <c r="C11" s="28" t="s">
        <v>589</v>
      </c>
      <c r="D11" s="29" t="s">
        <v>432</v>
      </c>
      <c r="E11" s="115" t="s">
        <v>437</v>
      </c>
      <c r="G11" s="111" t="e">
        <f>+$K$2/#REF!*#REF!</f>
        <v>#REF!</v>
      </c>
      <c r="J11" s="28"/>
    </row>
    <row r="12" spans="1:12" x14ac:dyDescent="0.25">
      <c r="A12" s="114">
        <f>DATE('Khai bao'!$P$3,1,31)</f>
        <v>43861</v>
      </c>
      <c r="C12" s="28" t="s">
        <v>590</v>
      </c>
      <c r="D12" s="29" t="s">
        <v>433</v>
      </c>
      <c r="E12" s="115" t="s">
        <v>435</v>
      </c>
      <c r="G12" s="111" t="e">
        <f>+$I$2/#REF!*#REF!</f>
        <v>#REF!</v>
      </c>
      <c r="J12" s="28"/>
    </row>
    <row r="13" spans="1:12" x14ac:dyDescent="0.25">
      <c r="A13" s="114">
        <f>DATE('Khai bao'!$P$3,1,31)</f>
        <v>43861</v>
      </c>
      <c r="C13" s="28" t="s">
        <v>591</v>
      </c>
      <c r="D13" s="29">
        <v>154.19999999999999</v>
      </c>
      <c r="E13" s="115" t="s">
        <v>436</v>
      </c>
      <c r="G13" s="111" t="e">
        <f>+$J$2/#REF!*#REF!</f>
        <v>#REF!</v>
      </c>
      <c r="J13" s="28"/>
    </row>
    <row r="14" spans="1:12" x14ac:dyDescent="0.25">
      <c r="A14" s="114">
        <f>DATE('Khai bao'!$P$3,1,31)</f>
        <v>43861</v>
      </c>
      <c r="C14" s="28" t="s">
        <v>592</v>
      </c>
      <c r="D14" s="29" t="s">
        <v>433</v>
      </c>
      <c r="E14" s="115" t="s">
        <v>437</v>
      </c>
      <c r="G14" s="111" t="e">
        <f>+$K$2/#REF!*#REF!</f>
        <v>#REF!</v>
      </c>
      <c r="J14" s="28"/>
    </row>
    <row r="15" spans="1:12" x14ac:dyDescent="0.25">
      <c r="A15" s="114">
        <f>DATE('Khai bao'!$P$3,1,31)</f>
        <v>43861</v>
      </c>
      <c r="C15" s="28" t="s">
        <v>693</v>
      </c>
      <c r="D15" s="29" t="s">
        <v>434</v>
      </c>
      <c r="E15" s="115" t="s">
        <v>438</v>
      </c>
      <c r="G15" s="111" t="e">
        <f>+G4+G5-G6-G7-G8</f>
        <v>#REF!</v>
      </c>
      <c r="J15" s="28"/>
    </row>
    <row r="16" spans="1:12" x14ac:dyDescent="0.25">
      <c r="G16" s="111"/>
    </row>
    <row r="17" spans="1:10" x14ac:dyDescent="0.25">
      <c r="A17" s="114">
        <f>DATE('Khai bao'!$P$3,2,28)</f>
        <v>43889</v>
      </c>
      <c r="C17" s="28" t="s">
        <v>594</v>
      </c>
      <c r="D17" s="29" t="s">
        <v>432</v>
      </c>
      <c r="E17" s="115" t="s">
        <v>434</v>
      </c>
      <c r="G17" s="111" t="e">
        <f>+#REF!</f>
        <v>#REF!</v>
      </c>
    </row>
    <row r="18" spans="1:10" x14ac:dyDescent="0.25">
      <c r="A18" s="114">
        <f>DATE('Khai bao'!$P$3,2,28)</f>
        <v>43889</v>
      </c>
      <c r="C18" s="28" t="s">
        <v>595</v>
      </c>
      <c r="D18" s="29" t="s">
        <v>433</v>
      </c>
      <c r="E18" s="115" t="s">
        <v>434</v>
      </c>
      <c r="G18" s="111" t="e">
        <f>+#REF!</f>
        <v>#REF!</v>
      </c>
      <c r="J18" s="28"/>
    </row>
    <row r="19" spans="1:10" x14ac:dyDescent="0.25">
      <c r="A19" s="114">
        <f>DATE('Khai bao'!$P$3,2,28)</f>
        <v>43889</v>
      </c>
      <c r="C19" s="28" t="s">
        <v>444</v>
      </c>
      <c r="D19" s="29" t="s">
        <v>434</v>
      </c>
      <c r="E19" s="115" t="s">
        <v>435</v>
      </c>
      <c r="G19" s="111" t="e">
        <f>+#REF!</f>
        <v>#REF!</v>
      </c>
      <c r="J19" s="28"/>
    </row>
    <row r="20" spans="1:10" x14ac:dyDescent="0.25">
      <c r="A20" s="114">
        <f>DATE('Khai bao'!$P$3,2,28)</f>
        <v>43889</v>
      </c>
      <c r="C20" s="28" t="s">
        <v>445</v>
      </c>
      <c r="D20" s="29" t="s">
        <v>434</v>
      </c>
      <c r="E20" s="115" t="s">
        <v>436</v>
      </c>
      <c r="G20" s="111" t="e">
        <f>+#REF!</f>
        <v>#REF!</v>
      </c>
      <c r="J20" s="28"/>
    </row>
    <row r="21" spans="1:10" x14ac:dyDescent="0.25">
      <c r="A21" s="114">
        <f>DATE('Khai bao'!$P$3,2,28)</f>
        <v>43889</v>
      </c>
      <c r="C21" s="28" t="s">
        <v>446</v>
      </c>
      <c r="D21" s="29" t="s">
        <v>434</v>
      </c>
      <c r="E21" s="115" t="s">
        <v>437</v>
      </c>
      <c r="G21" s="111" t="e">
        <f>+#REF!</f>
        <v>#REF!</v>
      </c>
      <c r="J21" s="28"/>
    </row>
    <row r="22" spans="1:10" x14ac:dyDescent="0.25">
      <c r="A22" s="114">
        <f>DATE('Khai bao'!$P$3,2,28)</f>
        <v>43889</v>
      </c>
      <c r="C22" s="28" t="s">
        <v>596</v>
      </c>
      <c r="D22" s="29" t="s">
        <v>432</v>
      </c>
      <c r="E22" s="115" t="s">
        <v>435</v>
      </c>
      <c r="G22" s="111" t="e">
        <f>+$I$2/#REF!*#REF!</f>
        <v>#REF!</v>
      </c>
      <c r="J22" s="28"/>
    </row>
    <row r="23" spans="1:10" x14ac:dyDescent="0.25">
      <c r="A23" s="114">
        <f>DATE('Khai bao'!$P$3,2,28)</f>
        <v>43889</v>
      </c>
      <c r="C23" s="28" t="s">
        <v>597</v>
      </c>
      <c r="D23" s="29" t="s">
        <v>432</v>
      </c>
      <c r="E23" s="115" t="s">
        <v>436</v>
      </c>
      <c r="G23" s="111" t="e">
        <f>+$J$2/#REF!*#REF!</f>
        <v>#REF!</v>
      </c>
      <c r="J23" s="28"/>
    </row>
    <row r="24" spans="1:10" x14ac:dyDescent="0.25">
      <c r="A24" s="114">
        <f>DATE('Khai bao'!$P$3,2,28)</f>
        <v>43889</v>
      </c>
      <c r="C24" s="28" t="s">
        <v>598</v>
      </c>
      <c r="D24" s="29" t="s">
        <v>432</v>
      </c>
      <c r="E24" s="115" t="s">
        <v>437</v>
      </c>
      <c r="G24" s="111" t="e">
        <f>+$K$2/#REF!*#REF!</f>
        <v>#REF!</v>
      </c>
      <c r="J24" s="28"/>
    </row>
    <row r="25" spans="1:10" x14ac:dyDescent="0.25">
      <c r="A25" s="114">
        <f>DATE('Khai bao'!$P$3,2,28)</f>
        <v>43889</v>
      </c>
      <c r="C25" s="28" t="s">
        <v>599</v>
      </c>
      <c r="D25" s="29" t="s">
        <v>433</v>
      </c>
      <c r="E25" s="115" t="s">
        <v>435</v>
      </c>
      <c r="G25" s="111" t="e">
        <f>+$I$2/#REF!*#REF!</f>
        <v>#REF!</v>
      </c>
      <c r="J25" s="28"/>
    </row>
    <row r="26" spans="1:10" x14ac:dyDescent="0.25">
      <c r="A26" s="114">
        <f>DATE('Khai bao'!$P$3,2,28)</f>
        <v>43889</v>
      </c>
      <c r="C26" s="28" t="s">
        <v>600</v>
      </c>
      <c r="D26" s="29" t="s">
        <v>433</v>
      </c>
      <c r="E26" s="115" t="s">
        <v>436</v>
      </c>
      <c r="G26" s="111" t="e">
        <f>+$J$2/#REF!*#REF!</f>
        <v>#REF!</v>
      </c>
      <c r="J26" s="28"/>
    </row>
    <row r="27" spans="1:10" x14ac:dyDescent="0.25">
      <c r="A27" s="114">
        <f>DATE('Khai bao'!$P$3,2,28)</f>
        <v>43889</v>
      </c>
      <c r="C27" s="28" t="s">
        <v>601</v>
      </c>
      <c r="D27" s="29" t="s">
        <v>433</v>
      </c>
      <c r="E27" s="115" t="s">
        <v>437</v>
      </c>
      <c r="G27" s="111" t="e">
        <f>+$K$2/#REF!*#REF!</f>
        <v>#REF!</v>
      </c>
      <c r="J27" s="28"/>
    </row>
    <row r="28" spans="1:10" x14ac:dyDescent="0.25">
      <c r="A28" s="114">
        <f>DATE('Khai bao'!$P$3,2,28)</f>
        <v>43889</v>
      </c>
      <c r="C28" s="28" t="s">
        <v>602</v>
      </c>
      <c r="D28" s="29" t="s">
        <v>434</v>
      </c>
      <c r="E28" s="115" t="s">
        <v>438</v>
      </c>
      <c r="G28" s="111" t="e">
        <f>+G17+G18-G19-G20-G21</f>
        <v>#REF!</v>
      </c>
      <c r="J28" s="28"/>
    </row>
    <row r="29" spans="1:10" x14ac:dyDescent="0.25">
      <c r="G29" s="111"/>
    </row>
    <row r="30" spans="1:10" x14ac:dyDescent="0.25">
      <c r="A30" s="114">
        <f>DATE('Khai bao'!$P$3,3,31)</f>
        <v>43921</v>
      </c>
      <c r="C30" s="28" t="s">
        <v>603</v>
      </c>
      <c r="D30" s="29" t="s">
        <v>432</v>
      </c>
      <c r="E30" s="115" t="s">
        <v>434</v>
      </c>
      <c r="G30" s="111" t="e">
        <f>+#REF!</f>
        <v>#REF!</v>
      </c>
    </row>
    <row r="31" spans="1:10" x14ac:dyDescent="0.25">
      <c r="A31" s="114">
        <f>DATE('Khai bao'!$P$3,3,31)</f>
        <v>43921</v>
      </c>
      <c r="C31" s="28" t="s">
        <v>604</v>
      </c>
      <c r="D31" s="29" t="s">
        <v>433</v>
      </c>
      <c r="E31" s="115" t="s">
        <v>434</v>
      </c>
      <c r="G31" s="111" t="e">
        <f>+#REF!</f>
        <v>#REF!</v>
      </c>
      <c r="J31" s="28"/>
    </row>
    <row r="32" spans="1:10" x14ac:dyDescent="0.25">
      <c r="A32" s="114">
        <f>DATE('Khai bao'!$P$3,3,31)</f>
        <v>43921</v>
      </c>
      <c r="C32" s="28" t="s">
        <v>447</v>
      </c>
      <c r="D32" s="29" t="s">
        <v>434</v>
      </c>
      <c r="E32" s="115" t="s">
        <v>435</v>
      </c>
      <c r="G32" s="111" t="e">
        <f>+#REF!</f>
        <v>#REF!</v>
      </c>
      <c r="J32" s="28"/>
    </row>
    <row r="33" spans="1:10" x14ac:dyDescent="0.25">
      <c r="A33" s="114">
        <f>DATE('Khai bao'!$P$3,3,31)</f>
        <v>43921</v>
      </c>
      <c r="C33" s="28" t="s">
        <v>448</v>
      </c>
      <c r="D33" s="29" t="s">
        <v>434</v>
      </c>
      <c r="E33" s="115" t="s">
        <v>436</v>
      </c>
      <c r="G33" s="111" t="e">
        <f>+#REF!</f>
        <v>#REF!</v>
      </c>
      <c r="J33" s="28"/>
    </row>
    <row r="34" spans="1:10" x14ac:dyDescent="0.25">
      <c r="A34" s="114">
        <f>DATE('Khai bao'!$P$3,3,31)</f>
        <v>43921</v>
      </c>
      <c r="C34" s="28" t="s">
        <v>449</v>
      </c>
      <c r="D34" s="29" t="s">
        <v>434</v>
      </c>
      <c r="E34" s="115" t="s">
        <v>437</v>
      </c>
      <c r="G34" s="111" t="e">
        <f>+#REF!</f>
        <v>#REF!</v>
      </c>
      <c r="J34" s="28"/>
    </row>
    <row r="35" spans="1:10" x14ac:dyDescent="0.25">
      <c r="A35" s="114">
        <f>DATE('Khai bao'!$P$3,3,31)</f>
        <v>43921</v>
      </c>
      <c r="C35" s="28" t="s">
        <v>605</v>
      </c>
      <c r="D35" s="29" t="s">
        <v>432</v>
      </c>
      <c r="E35" s="115" t="s">
        <v>435</v>
      </c>
      <c r="G35" s="111" t="e">
        <f>+$I$2/#REF!*#REF!</f>
        <v>#REF!</v>
      </c>
      <c r="J35" s="28"/>
    </row>
    <row r="36" spans="1:10" x14ac:dyDescent="0.25">
      <c r="A36" s="114">
        <f>DATE('Khai bao'!$P$3,3,31)</f>
        <v>43921</v>
      </c>
      <c r="C36" s="28" t="s">
        <v>606</v>
      </c>
      <c r="D36" s="29" t="s">
        <v>432</v>
      </c>
      <c r="E36" s="115" t="s">
        <v>436</v>
      </c>
      <c r="G36" s="111" t="e">
        <f>+$J$2/#REF!*#REF!</f>
        <v>#REF!</v>
      </c>
      <c r="J36" s="28"/>
    </row>
    <row r="37" spans="1:10" x14ac:dyDescent="0.25">
      <c r="A37" s="114">
        <f>DATE('Khai bao'!$P$3,3,31)</f>
        <v>43921</v>
      </c>
      <c r="C37" s="28" t="s">
        <v>607</v>
      </c>
      <c r="D37" s="29" t="s">
        <v>432</v>
      </c>
      <c r="E37" s="115" t="s">
        <v>437</v>
      </c>
      <c r="G37" s="111" t="e">
        <f>+$K$2/#REF!*#REF!</f>
        <v>#REF!</v>
      </c>
      <c r="J37" s="28"/>
    </row>
    <row r="38" spans="1:10" x14ac:dyDescent="0.25">
      <c r="A38" s="114">
        <f>DATE('Khai bao'!$P$3,3,31)</f>
        <v>43921</v>
      </c>
      <c r="C38" s="28" t="s">
        <v>608</v>
      </c>
      <c r="D38" s="29" t="s">
        <v>433</v>
      </c>
      <c r="E38" s="115" t="s">
        <v>435</v>
      </c>
      <c r="G38" s="111" t="e">
        <f>+$I$2/#REF!*#REF!</f>
        <v>#REF!</v>
      </c>
      <c r="J38" s="28"/>
    </row>
    <row r="39" spans="1:10" x14ac:dyDescent="0.25">
      <c r="A39" s="114">
        <f>DATE('Khai bao'!$P$3,3,31)</f>
        <v>43921</v>
      </c>
      <c r="C39" s="28" t="s">
        <v>609</v>
      </c>
      <c r="D39" s="29" t="s">
        <v>433</v>
      </c>
      <c r="E39" s="115" t="s">
        <v>436</v>
      </c>
      <c r="G39" s="111" t="e">
        <f>+$J$2/#REF!*#REF!</f>
        <v>#REF!</v>
      </c>
      <c r="J39" s="28"/>
    </row>
    <row r="40" spans="1:10" x14ac:dyDescent="0.25">
      <c r="A40" s="114">
        <f>DATE('Khai bao'!$P$3,3,31)</f>
        <v>43921</v>
      </c>
      <c r="C40" s="28" t="s">
        <v>610</v>
      </c>
      <c r="D40" s="29" t="s">
        <v>433</v>
      </c>
      <c r="E40" s="115" t="s">
        <v>437</v>
      </c>
      <c r="G40" s="111" t="e">
        <f>+$K$2/#REF!*#REF!</f>
        <v>#REF!</v>
      </c>
      <c r="J40" s="28"/>
    </row>
    <row r="41" spans="1:10" x14ac:dyDescent="0.25">
      <c r="A41" s="114">
        <f>DATE('Khai bao'!$P$3,3,31)</f>
        <v>43921</v>
      </c>
      <c r="C41" s="28" t="s">
        <v>611</v>
      </c>
      <c r="D41" s="29" t="s">
        <v>434</v>
      </c>
      <c r="E41" s="115" t="s">
        <v>438</v>
      </c>
      <c r="G41" s="111" t="e">
        <f>+G30+G31-G32-G33-G34</f>
        <v>#REF!</v>
      </c>
      <c r="J41" s="28"/>
    </row>
    <row r="42" spans="1:10" x14ac:dyDescent="0.25">
      <c r="G42" s="111"/>
    </row>
    <row r="43" spans="1:10" x14ac:dyDescent="0.25">
      <c r="A43" s="114">
        <f>DATE('Khai bao'!$P$3,4,30)</f>
        <v>43951</v>
      </c>
      <c r="C43" s="28" t="s">
        <v>612</v>
      </c>
      <c r="D43" s="29" t="s">
        <v>432</v>
      </c>
      <c r="E43" s="115" t="s">
        <v>434</v>
      </c>
      <c r="G43" s="111" t="e">
        <f>+#REF!</f>
        <v>#REF!</v>
      </c>
    </row>
    <row r="44" spans="1:10" x14ac:dyDescent="0.25">
      <c r="A44" s="114">
        <f>DATE('Khai bao'!$P$3,4,30)</f>
        <v>43951</v>
      </c>
      <c r="C44" s="28" t="s">
        <v>613</v>
      </c>
      <c r="D44" s="29" t="s">
        <v>433</v>
      </c>
      <c r="E44" s="115" t="s">
        <v>434</v>
      </c>
      <c r="G44" s="111" t="e">
        <f>+#REF!</f>
        <v>#REF!</v>
      </c>
      <c r="J44" s="28"/>
    </row>
    <row r="45" spans="1:10" x14ac:dyDescent="0.25">
      <c r="A45" s="114">
        <f>DATE('Khai bao'!$P$3,4,30)</f>
        <v>43951</v>
      </c>
      <c r="C45" s="28" t="s">
        <v>450</v>
      </c>
      <c r="D45" s="29" t="s">
        <v>434</v>
      </c>
      <c r="E45" s="115" t="s">
        <v>435</v>
      </c>
      <c r="G45" s="111" t="e">
        <f>#REF!</f>
        <v>#REF!</v>
      </c>
      <c r="J45" s="28"/>
    </row>
    <row r="46" spans="1:10" x14ac:dyDescent="0.25">
      <c r="A46" s="114">
        <f>DATE('Khai bao'!$P$3,4,30)</f>
        <v>43951</v>
      </c>
      <c r="C46" s="28" t="s">
        <v>451</v>
      </c>
      <c r="D46" s="29" t="s">
        <v>434</v>
      </c>
      <c r="E46" s="115" t="s">
        <v>436</v>
      </c>
      <c r="G46" s="111" t="e">
        <f>+#REF!</f>
        <v>#REF!</v>
      </c>
      <c r="J46" s="28"/>
    </row>
    <row r="47" spans="1:10" x14ac:dyDescent="0.25">
      <c r="A47" s="114">
        <f>DATE('Khai bao'!$P$3,4,30)</f>
        <v>43951</v>
      </c>
      <c r="C47" s="28" t="s">
        <v>452</v>
      </c>
      <c r="D47" s="29" t="s">
        <v>434</v>
      </c>
      <c r="E47" s="115" t="s">
        <v>437</v>
      </c>
      <c r="G47" s="111" t="e">
        <f>+#REF!</f>
        <v>#REF!</v>
      </c>
      <c r="J47" s="28"/>
    </row>
    <row r="48" spans="1:10" x14ac:dyDescent="0.25">
      <c r="A48" s="114">
        <f>DATE('Khai bao'!$P$3,4,30)</f>
        <v>43951</v>
      </c>
      <c r="C48" s="28" t="s">
        <v>614</v>
      </c>
      <c r="D48" s="29" t="s">
        <v>432</v>
      </c>
      <c r="E48" s="115" t="s">
        <v>435</v>
      </c>
      <c r="G48" s="111" t="e">
        <f>+$I$2/#REF!*#REF!</f>
        <v>#REF!</v>
      </c>
      <c r="J48" s="28"/>
    </row>
    <row r="49" spans="1:10" x14ac:dyDescent="0.25">
      <c r="A49" s="114">
        <f>DATE('Khai bao'!$P$3,4,30)</f>
        <v>43951</v>
      </c>
      <c r="C49" s="28" t="s">
        <v>615</v>
      </c>
      <c r="D49" s="29" t="s">
        <v>432</v>
      </c>
      <c r="E49" s="115" t="s">
        <v>436</v>
      </c>
      <c r="G49" s="111" t="e">
        <f>+$J$2/#REF!*#REF!</f>
        <v>#REF!</v>
      </c>
      <c r="J49" s="28"/>
    </row>
    <row r="50" spans="1:10" x14ac:dyDescent="0.25">
      <c r="A50" s="114">
        <f>DATE('Khai bao'!$P$3,4,30)</f>
        <v>43951</v>
      </c>
      <c r="C50" s="28" t="s">
        <v>616</v>
      </c>
      <c r="D50" s="29" t="s">
        <v>432</v>
      </c>
      <c r="E50" s="115" t="s">
        <v>437</v>
      </c>
      <c r="G50" s="111" t="e">
        <f>+$K$2/#REF!*#REF!</f>
        <v>#REF!</v>
      </c>
      <c r="J50" s="28"/>
    </row>
    <row r="51" spans="1:10" x14ac:dyDescent="0.25">
      <c r="A51" s="114">
        <f>DATE('Khai bao'!$P$3,4,30)</f>
        <v>43951</v>
      </c>
      <c r="C51" s="28" t="s">
        <v>617</v>
      </c>
      <c r="D51" s="29" t="s">
        <v>433</v>
      </c>
      <c r="E51" s="115" t="s">
        <v>435</v>
      </c>
      <c r="G51" s="111" t="e">
        <f>+$I$2/#REF!*#REF!</f>
        <v>#REF!</v>
      </c>
      <c r="J51" s="28"/>
    </row>
    <row r="52" spans="1:10" x14ac:dyDescent="0.25">
      <c r="A52" s="114">
        <f>DATE('Khai bao'!$P$3,4,30)</f>
        <v>43951</v>
      </c>
      <c r="C52" s="28" t="s">
        <v>618</v>
      </c>
      <c r="D52" s="29" t="s">
        <v>433</v>
      </c>
      <c r="E52" s="115" t="s">
        <v>436</v>
      </c>
      <c r="G52" s="111" t="e">
        <f>+$J$2/#REF!*#REF!</f>
        <v>#REF!</v>
      </c>
      <c r="J52" s="28"/>
    </row>
    <row r="53" spans="1:10" x14ac:dyDescent="0.25">
      <c r="A53" s="114">
        <f>DATE('Khai bao'!$P$3,4,30)</f>
        <v>43951</v>
      </c>
      <c r="C53" s="28" t="s">
        <v>619</v>
      </c>
      <c r="D53" s="29" t="s">
        <v>433</v>
      </c>
      <c r="E53" s="115" t="s">
        <v>437</v>
      </c>
      <c r="G53" s="111" t="e">
        <f>+$K$2/#REF!*#REF!</f>
        <v>#REF!</v>
      </c>
      <c r="J53" s="28"/>
    </row>
    <row r="54" spans="1:10" x14ac:dyDescent="0.25">
      <c r="A54" s="114">
        <f>DATE('Khai bao'!$P$3,4,30)</f>
        <v>43951</v>
      </c>
      <c r="C54" s="28" t="s">
        <v>620</v>
      </c>
      <c r="D54" s="29" t="s">
        <v>434</v>
      </c>
      <c r="E54" s="115" t="s">
        <v>438</v>
      </c>
      <c r="G54" s="111" t="e">
        <f>+G43+G44-G45-G46-G47</f>
        <v>#REF!</v>
      </c>
      <c r="J54" s="28"/>
    </row>
    <row r="55" spans="1:10" x14ac:dyDescent="0.25">
      <c r="G55" s="111"/>
    </row>
    <row r="56" spans="1:10" x14ac:dyDescent="0.25">
      <c r="A56" s="114">
        <f>DATE('Khai bao'!$P$3,5,31)</f>
        <v>43982</v>
      </c>
      <c r="C56" s="28" t="s">
        <v>621</v>
      </c>
      <c r="D56" s="29" t="s">
        <v>432</v>
      </c>
      <c r="E56" s="115" t="s">
        <v>434</v>
      </c>
      <c r="G56" s="111" t="e">
        <f>+#REF!</f>
        <v>#REF!</v>
      </c>
    </row>
    <row r="57" spans="1:10" x14ac:dyDescent="0.25">
      <c r="A57" s="114">
        <f>DATE('Khai bao'!$P$3,5,31)</f>
        <v>43982</v>
      </c>
      <c r="C57" s="28" t="s">
        <v>622</v>
      </c>
      <c r="D57" s="29" t="s">
        <v>433</v>
      </c>
      <c r="E57" s="115" t="s">
        <v>434</v>
      </c>
      <c r="G57" s="111" t="e">
        <f>+#REF!</f>
        <v>#REF!</v>
      </c>
      <c r="J57" s="28"/>
    </row>
    <row r="58" spans="1:10" x14ac:dyDescent="0.25">
      <c r="A58" s="114">
        <f>DATE('Khai bao'!$P$3,5,31)</f>
        <v>43982</v>
      </c>
      <c r="C58" s="28" t="s">
        <v>453</v>
      </c>
      <c r="D58" s="29" t="s">
        <v>434</v>
      </c>
      <c r="E58" s="115" t="s">
        <v>435</v>
      </c>
      <c r="G58" s="111" t="e">
        <f>+#REF!</f>
        <v>#REF!</v>
      </c>
      <c r="J58" s="28"/>
    </row>
    <row r="59" spans="1:10" x14ac:dyDescent="0.25">
      <c r="A59" s="114">
        <f>DATE('Khai bao'!$P$3,5,31)</f>
        <v>43982</v>
      </c>
      <c r="C59" s="28" t="s">
        <v>454</v>
      </c>
      <c r="D59" s="29" t="s">
        <v>434</v>
      </c>
      <c r="E59" s="115" t="s">
        <v>436</v>
      </c>
      <c r="G59" s="111" t="e">
        <f>+#REF!</f>
        <v>#REF!</v>
      </c>
      <c r="J59" s="28"/>
    </row>
    <row r="60" spans="1:10" x14ac:dyDescent="0.25">
      <c r="A60" s="114">
        <f>DATE('Khai bao'!$P$3,5,31)</f>
        <v>43982</v>
      </c>
      <c r="C60" s="28" t="s">
        <v>455</v>
      </c>
      <c r="D60" s="29" t="s">
        <v>434</v>
      </c>
      <c r="E60" s="115" t="s">
        <v>437</v>
      </c>
      <c r="G60" s="111" t="e">
        <f>+#REF!</f>
        <v>#REF!</v>
      </c>
      <c r="J60" s="28"/>
    </row>
    <row r="61" spans="1:10" x14ac:dyDescent="0.25">
      <c r="A61" s="114">
        <f>DATE('Khai bao'!$P$3,5,31)</f>
        <v>43982</v>
      </c>
      <c r="C61" s="28" t="s">
        <v>623</v>
      </c>
      <c r="D61" s="29" t="s">
        <v>432</v>
      </c>
      <c r="E61" s="115" t="s">
        <v>435</v>
      </c>
      <c r="G61" s="111" t="e">
        <f>+$I$2/#REF!*#REF!</f>
        <v>#REF!</v>
      </c>
      <c r="J61" s="28"/>
    </row>
    <row r="62" spans="1:10" x14ac:dyDescent="0.25">
      <c r="A62" s="114">
        <f>DATE('Khai bao'!$P$3,5,31)</f>
        <v>43982</v>
      </c>
      <c r="C62" s="28" t="s">
        <v>624</v>
      </c>
      <c r="D62" s="29" t="s">
        <v>432</v>
      </c>
      <c r="E62" s="115" t="s">
        <v>436</v>
      </c>
      <c r="G62" s="111" t="e">
        <f>+$J$2/#REF!*#REF!</f>
        <v>#REF!</v>
      </c>
      <c r="J62" s="28"/>
    </row>
    <row r="63" spans="1:10" x14ac:dyDescent="0.25">
      <c r="A63" s="114">
        <f>DATE('Khai bao'!$P$3,5,31)</f>
        <v>43982</v>
      </c>
      <c r="C63" s="28" t="s">
        <v>625</v>
      </c>
      <c r="D63" s="29" t="s">
        <v>432</v>
      </c>
      <c r="E63" s="115" t="s">
        <v>437</v>
      </c>
      <c r="G63" s="111" t="e">
        <f>+$K$2/#REF!*#REF!</f>
        <v>#REF!</v>
      </c>
      <c r="J63" s="28"/>
    </row>
    <row r="64" spans="1:10" x14ac:dyDescent="0.25">
      <c r="A64" s="114">
        <f>DATE('Khai bao'!$P$3,5,31)</f>
        <v>43982</v>
      </c>
      <c r="C64" s="28" t="s">
        <v>626</v>
      </c>
      <c r="D64" s="29" t="s">
        <v>433</v>
      </c>
      <c r="E64" s="115" t="s">
        <v>435</v>
      </c>
      <c r="G64" s="111" t="e">
        <f>+$I$2/#REF!*#REF!</f>
        <v>#REF!</v>
      </c>
      <c r="J64" s="28"/>
    </row>
    <row r="65" spans="1:10" x14ac:dyDescent="0.25">
      <c r="A65" s="114">
        <f>DATE('Khai bao'!$P$3,5,31)</f>
        <v>43982</v>
      </c>
      <c r="C65" s="28" t="s">
        <v>627</v>
      </c>
      <c r="D65" s="29" t="s">
        <v>433</v>
      </c>
      <c r="E65" s="115" t="s">
        <v>436</v>
      </c>
      <c r="G65" s="111" t="e">
        <f>+$J$2/#REF!*#REF!</f>
        <v>#REF!</v>
      </c>
      <c r="J65" s="28"/>
    </row>
    <row r="66" spans="1:10" x14ac:dyDescent="0.25">
      <c r="A66" s="114">
        <f>DATE('Khai bao'!$P$3,5,31)</f>
        <v>43982</v>
      </c>
      <c r="C66" s="28" t="s">
        <v>628</v>
      </c>
      <c r="D66" s="29" t="s">
        <v>433</v>
      </c>
      <c r="E66" s="115" t="s">
        <v>437</v>
      </c>
      <c r="G66" s="111" t="e">
        <f>+$K$2/#REF!*#REF!</f>
        <v>#REF!</v>
      </c>
      <c r="J66" s="28"/>
    </row>
    <row r="67" spans="1:10" x14ac:dyDescent="0.25">
      <c r="A67" s="114">
        <f>DATE('Khai bao'!$P$3,5,31)</f>
        <v>43982</v>
      </c>
      <c r="C67" s="28" t="s">
        <v>629</v>
      </c>
      <c r="D67" s="29" t="s">
        <v>434</v>
      </c>
      <c r="E67" s="115" t="s">
        <v>438</v>
      </c>
      <c r="G67" s="111" t="e">
        <f>+G56+G57-G58-G59-G60</f>
        <v>#REF!</v>
      </c>
      <c r="J67" s="28"/>
    </row>
    <row r="68" spans="1:10" x14ac:dyDescent="0.25">
      <c r="G68" s="111"/>
    </row>
    <row r="69" spans="1:10" x14ac:dyDescent="0.25">
      <c r="A69" s="114">
        <f>DATE('Khai bao'!$P$3,6,30)</f>
        <v>44012</v>
      </c>
      <c r="C69" s="28" t="s">
        <v>630</v>
      </c>
      <c r="D69" s="29" t="s">
        <v>432</v>
      </c>
      <c r="E69" s="115" t="s">
        <v>434</v>
      </c>
      <c r="G69" s="111" t="e">
        <f>+#REF!</f>
        <v>#REF!</v>
      </c>
    </row>
    <row r="70" spans="1:10" x14ac:dyDescent="0.25">
      <c r="A70" s="114">
        <f>DATE('Khai bao'!$P$3,6,30)</f>
        <v>44012</v>
      </c>
      <c r="C70" s="28" t="s">
        <v>631</v>
      </c>
      <c r="D70" s="29" t="s">
        <v>433</v>
      </c>
      <c r="E70" s="115" t="s">
        <v>434</v>
      </c>
      <c r="G70" s="111" t="e">
        <f>+#REF!</f>
        <v>#REF!</v>
      </c>
      <c r="J70" s="28"/>
    </row>
    <row r="71" spans="1:10" x14ac:dyDescent="0.25">
      <c r="A71" s="114">
        <f>DATE('Khai bao'!$P$3,6,30)</f>
        <v>44012</v>
      </c>
      <c r="C71" s="28" t="s">
        <v>456</v>
      </c>
      <c r="D71" s="29" t="s">
        <v>434</v>
      </c>
      <c r="E71" s="115" t="s">
        <v>435</v>
      </c>
      <c r="G71" s="111" t="e">
        <f>+#REF!</f>
        <v>#REF!</v>
      </c>
      <c r="J71" s="28"/>
    </row>
    <row r="72" spans="1:10" x14ac:dyDescent="0.25">
      <c r="A72" s="114">
        <f>DATE('Khai bao'!$P$3,6,30)</f>
        <v>44012</v>
      </c>
      <c r="C72" s="28" t="s">
        <v>457</v>
      </c>
      <c r="D72" s="29" t="s">
        <v>434</v>
      </c>
      <c r="E72" s="115" t="s">
        <v>436</v>
      </c>
      <c r="G72" s="111" t="e">
        <f>+#REF!</f>
        <v>#REF!</v>
      </c>
      <c r="J72" s="28"/>
    </row>
    <row r="73" spans="1:10" x14ac:dyDescent="0.25">
      <c r="A73" s="114">
        <f>DATE('Khai bao'!$P$3,6,30)</f>
        <v>44012</v>
      </c>
      <c r="C73" s="28" t="s">
        <v>458</v>
      </c>
      <c r="D73" s="29" t="s">
        <v>434</v>
      </c>
      <c r="E73" s="115" t="s">
        <v>437</v>
      </c>
      <c r="G73" s="111" t="e">
        <f>+#REF!</f>
        <v>#REF!</v>
      </c>
      <c r="J73" s="28"/>
    </row>
    <row r="74" spans="1:10" x14ac:dyDescent="0.25">
      <c r="A74" s="114">
        <f>DATE('Khai bao'!$P$3,6,30)</f>
        <v>44012</v>
      </c>
      <c r="C74" s="28" t="s">
        <v>632</v>
      </c>
      <c r="D74" s="29" t="s">
        <v>432</v>
      </c>
      <c r="E74" s="115" t="s">
        <v>435</v>
      </c>
      <c r="G74" s="111" t="e">
        <f>+$I$2/#REF!*#REF!</f>
        <v>#REF!</v>
      </c>
      <c r="J74" s="28"/>
    </row>
    <row r="75" spans="1:10" x14ac:dyDescent="0.25">
      <c r="A75" s="114">
        <f>DATE('Khai bao'!$P$3,6,30)</f>
        <v>44012</v>
      </c>
      <c r="C75" s="28" t="s">
        <v>633</v>
      </c>
      <c r="D75" s="29" t="s">
        <v>432</v>
      </c>
      <c r="E75" s="115" t="s">
        <v>436</v>
      </c>
      <c r="G75" s="111" t="e">
        <f>+$J$2/#REF!*#REF!</f>
        <v>#REF!</v>
      </c>
      <c r="J75" s="28"/>
    </row>
    <row r="76" spans="1:10" x14ac:dyDescent="0.25">
      <c r="A76" s="114">
        <f>DATE('Khai bao'!$P$3,6,30)</f>
        <v>44012</v>
      </c>
      <c r="C76" s="28" t="s">
        <v>634</v>
      </c>
      <c r="D76" s="29" t="s">
        <v>432</v>
      </c>
      <c r="E76" s="115" t="s">
        <v>437</v>
      </c>
      <c r="G76" s="111" t="e">
        <f>+$K$2/#REF!*#REF!</f>
        <v>#REF!</v>
      </c>
      <c r="J76" s="28"/>
    </row>
    <row r="77" spans="1:10" x14ac:dyDescent="0.25">
      <c r="A77" s="114">
        <f>DATE('Khai bao'!$P$3,6,30)</f>
        <v>44012</v>
      </c>
      <c r="C77" s="28" t="s">
        <v>635</v>
      </c>
      <c r="D77" s="29" t="s">
        <v>433</v>
      </c>
      <c r="E77" s="115" t="s">
        <v>435</v>
      </c>
      <c r="G77" s="111" t="e">
        <f>+$I$2/#REF!*#REF!</f>
        <v>#REF!</v>
      </c>
      <c r="J77" s="28"/>
    </row>
    <row r="78" spans="1:10" x14ac:dyDescent="0.25">
      <c r="A78" s="114">
        <f>DATE('Khai bao'!$P$3,6,30)</f>
        <v>44012</v>
      </c>
      <c r="C78" s="28" t="s">
        <v>636</v>
      </c>
      <c r="D78" s="29" t="s">
        <v>433</v>
      </c>
      <c r="E78" s="115" t="s">
        <v>436</v>
      </c>
      <c r="G78" s="111" t="e">
        <f>+$J$2/#REF!*#REF!</f>
        <v>#REF!</v>
      </c>
      <c r="J78" s="28"/>
    </row>
    <row r="79" spans="1:10" x14ac:dyDescent="0.25">
      <c r="A79" s="114">
        <f>DATE('Khai bao'!$P$3,6,30)</f>
        <v>44012</v>
      </c>
      <c r="C79" s="28" t="s">
        <v>637</v>
      </c>
      <c r="D79" s="29" t="s">
        <v>433</v>
      </c>
      <c r="E79" s="115" t="s">
        <v>437</v>
      </c>
      <c r="G79" s="111" t="e">
        <f>+$K$2/#REF!*#REF!</f>
        <v>#REF!</v>
      </c>
      <c r="J79" s="28"/>
    </row>
    <row r="80" spans="1:10" x14ac:dyDescent="0.25">
      <c r="A80" s="114">
        <f>DATE('Khai bao'!$P$3,6,30)</f>
        <v>44012</v>
      </c>
      <c r="C80" s="28" t="s">
        <v>638</v>
      </c>
      <c r="D80" s="29" t="s">
        <v>434</v>
      </c>
      <c r="E80" s="115" t="s">
        <v>438</v>
      </c>
      <c r="G80" s="111" t="e">
        <f>+G69+G70-G71-G72-G73</f>
        <v>#REF!</v>
      </c>
      <c r="J80" s="28"/>
    </row>
    <row r="81" spans="1:10" x14ac:dyDescent="0.25">
      <c r="G81" s="111"/>
    </row>
    <row r="82" spans="1:10" x14ac:dyDescent="0.25">
      <c r="A82" s="114">
        <f>DATE('Khai bao'!$P$3,7,31)</f>
        <v>44043</v>
      </c>
      <c r="C82" s="28" t="s">
        <v>639</v>
      </c>
      <c r="D82" s="29" t="s">
        <v>432</v>
      </c>
      <c r="E82" s="115" t="s">
        <v>434</v>
      </c>
      <c r="G82" s="111" t="e">
        <f>+#REF!</f>
        <v>#REF!</v>
      </c>
    </row>
    <row r="83" spans="1:10" x14ac:dyDescent="0.25">
      <c r="A83" s="114">
        <f>DATE('Khai bao'!$P$3,7,31)</f>
        <v>44043</v>
      </c>
      <c r="C83" s="28" t="s">
        <v>640</v>
      </c>
      <c r="D83" s="29" t="s">
        <v>433</v>
      </c>
      <c r="E83" s="115" t="s">
        <v>434</v>
      </c>
      <c r="G83" s="111" t="e">
        <f>+#REF!</f>
        <v>#REF!</v>
      </c>
      <c r="J83" s="28"/>
    </row>
    <row r="84" spans="1:10" x14ac:dyDescent="0.25">
      <c r="A84" s="114">
        <f>DATE('Khai bao'!$P$3,7,31)</f>
        <v>44043</v>
      </c>
      <c r="C84" s="28" t="s">
        <v>459</v>
      </c>
      <c r="D84" s="29" t="s">
        <v>434</v>
      </c>
      <c r="E84" s="115" t="s">
        <v>435</v>
      </c>
      <c r="G84" s="111" t="e">
        <f>+#REF!</f>
        <v>#REF!</v>
      </c>
      <c r="J84" s="28"/>
    </row>
    <row r="85" spans="1:10" x14ac:dyDescent="0.25">
      <c r="A85" s="114">
        <f>DATE('Khai bao'!$P$3,7,31)</f>
        <v>44043</v>
      </c>
      <c r="C85" s="28" t="s">
        <v>460</v>
      </c>
      <c r="D85" s="29" t="s">
        <v>434</v>
      </c>
      <c r="E85" s="115" t="s">
        <v>436</v>
      </c>
      <c r="G85" s="111" t="e">
        <f>+#REF!</f>
        <v>#REF!</v>
      </c>
      <c r="J85" s="28"/>
    </row>
    <row r="86" spans="1:10" x14ac:dyDescent="0.25">
      <c r="A86" s="114">
        <f>DATE('Khai bao'!$P$3,7,31)</f>
        <v>44043</v>
      </c>
      <c r="C86" s="28" t="s">
        <v>461</v>
      </c>
      <c r="D86" s="29" t="s">
        <v>434</v>
      </c>
      <c r="E86" s="115" t="s">
        <v>437</v>
      </c>
      <c r="G86" s="111" t="e">
        <f>+#REF!</f>
        <v>#REF!</v>
      </c>
      <c r="J86" s="28"/>
    </row>
    <row r="87" spans="1:10" x14ac:dyDescent="0.25">
      <c r="A87" s="114">
        <f>DATE('Khai bao'!$P$3,7,31)</f>
        <v>44043</v>
      </c>
      <c r="C87" s="28" t="s">
        <v>641</v>
      </c>
      <c r="D87" s="29" t="s">
        <v>432</v>
      </c>
      <c r="E87" s="115" t="s">
        <v>435</v>
      </c>
      <c r="G87" s="111" t="e">
        <f>+$I$2/#REF!*#REF!</f>
        <v>#REF!</v>
      </c>
      <c r="J87" s="28"/>
    </row>
    <row r="88" spans="1:10" x14ac:dyDescent="0.25">
      <c r="A88" s="114">
        <f>DATE('Khai bao'!$P$3,7,31)</f>
        <v>44043</v>
      </c>
      <c r="C88" s="28" t="s">
        <v>642</v>
      </c>
      <c r="D88" s="29" t="s">
        <v>432</v>
      </c>
      <c r="E88" s="115" t="s">
        <v>436</v>
      </c>
      <c r="G88" s="111" t="e">
        <f>+$J$2/#REF!*#REF!</f>
        <v>#REF!</v>
      </c>
      <c r="J88" s="28"/>
    </row>
    <row r="89" spans="1:10" x14ac:dyDescent="0.25">
      <c r="A89" s="114">
        <f>DATE('Khai bao'!$P$3,7,31)</f>
        <v>44043</v>
      </c>
      <c r="C89" s="28" t="s">
        <v>643</v>
      </c>
      <c r="D89" s="29" t="s">
        <v>432</v>
      </c>
      <c r="E89" s="115" t="s">
        <v>437</v>
      </c>
      <c r="G89" s="111" t="e">
        <f>+$K$2/#REF!*#REF!</f>
        <v>#REF!</v>
      </c>
      <c r="J89" s="28"/>
    </row>
    <row r="90" spans="1:10" x14ac:dyDescent="0.25">
      <c r="A90" s="114">
        <f>DATE('Khai bao'!$P$3,7,31)</f>
        <v>44043</v>
      </c>
      <c r="C90" s="28" t="s">
        <v>644</v>
      </c>
      <c r="D90" s="29" t="s">
        <v>433</v>
      </c>
      <c r="E90" s="115" t="s">
        <v>435</v>
      </c>
      <c r="G90" s="111" t="e">
        <f>+$I$2/#REF!*#REF!</f>
        <v>#REF!</v>
      </c>
      <c r="J90" s="28"/>
    </row>
    <row r="91" spans="1:10" x14ac:dyDescent="0.25">
      <c r="A91" s="114">
        <f>DATE('Khai bao'!$P$3,7,31)</f>
        <v>44043</v>
      </c>
      <c r="C91" s="28" t="s">
        <v>645</v>
      </c>
      <c r="D91" s="29" t="s">
        <v>433</v>
      </c>
      <c r="E91" s="115" t="s">
        <v>436</v>
      </c>
      <c r="G91" s="111" t="e">
        <f>+$J$2/#REF!*#REF!</f>
        <v>#REF!</v>
      </c>
      <c r="J91" s="28"/>
    </row>
    <row r="92" spans="1:10" x14ac:dyDescent="0.25">
      <c r="A92" s="114">
        <f>DATE('Khai bao'!$P$3,7,31)</f>
        <v>44043</v>
      </c>
      <c r="C92" s="28" t="s">
        <v>646</v>
      </c>
      <c r="D92" s="29" t="s">
        <v>433</v>
      </c>
      <c r="E92" s="115" t="s">
        <v>437</v>
      </c>
      <c r="G92" s="111" t="e">
        <f>+$K$2/#REF!*#REF!</f>
        <v>#REF!</v>
      </c>
      <c r="J92" s="28"/>
    </row>
    <row r="93" spans="1:10" x14ac:dyDescent="0.25">
      <c r="A93" s="114">
        <f>DATE('Khai bao'!$P$3,7,31)</f>
        <v>44043</v>
      </c>
      <c r="C93" s="28" t="s">
        <v>647</v>
      </c>
      <c r="D93" s="29" t="s">
        <v>434</v>
      </c>
      <c r="E93" s="115" t="s">
        <v>438</v>
      </c>
      <c r="G93" s="111" t="e">
        <f>+G82+G83-G84-G85-G86</f>
        <v>#REF!</v>
      </c>
      <c r="J93" s="28"/>
    </row>
    <row r="94" spans="1:10" x14ac:dyDescent="0.25">
      <c r="G94" s="111"/>
    </row>
    <row r="95" spans="1:10" x14ac:dyDescent="0.25">
      <c r="A95" s="114">
        <f>DATE('Khai bao'!$P$3,8,31)</f>
        <v>44074</v>
      </c>
      <c r="C95" s="28" t="s">
        <v>648</v>
      </c>
      <c r="D95" s="29" t="s">
        <v>432</v>
      </c>
      <c r="E95" s="115" t="s">
        <v>434</v>
      </c>
      <c r="G95" s="111" t="e">
        <f>+#REF!</f>
        <v>#REF!</v>
      </c>
    </row>
    <row r="96" spans="1:10" x14ac:dyDescent="0.25">
      <c r="A96" s="114">
        <f>DATE('Khai bao'!$P$3,8,31)</f>
        <v>44074</v>
      </c>
      <c r="C96" s="28" t="s">
        <v>649</v>
      </c>
      <c r="D96" s="29" t="s">
        <v>433</v>
      </c>
      <c r="E96" s="115" t="s">
        <v>434</v>
      </c>
      <c r="G96" s="111" t="e">
        <f>+#REF!</f>
        <v>#REF!</v>
      </c>
      <c r="J96" s="28"/>
    </row>
    <row r="97" spans="1:10" x14ac:dyDescent="0.25">
      <c r="A97" s="114">
        <f>DATE('Khai bao'!$P$3,8,31)</f>
        <v>44074</v>
      </c>
      <c r="C97" s="28" t="s">
        <v>462</v>
      </c>
      <c r="D97" s="29" t="s">
        <v>434</v>
      </c>
      <c r="E97" s="115" t="s">
        <v>435</v>
      </c>
      <c r="G97" s="111" t="e">
        <f>+#REF!</f>
        <v>#REF!</v>
      </c>
      <c r="J97" s="28"/>
    </row>
    <row r="98" spans="1:10" x14ac:dyDescent="0.25">
      <c r="A98" s="114">
        <f>DATE('Khai bao'!$P$3,8,31)</f>
        <v>44074</v>
      </c>
      <c r="C98" s="28" t="s">
        <v>463</v>
      </c>
      <c r="D98" s="29" t="s">
        <v>434</v>
      </c>
      <c r="E98" s="115" t="s">
        <v>436</v>
      </c>
      <c r="G98" s="111" t="e">
        <f>+#REF!</f>
        <v>#REF!</v>
      </c>
      <c r="J98" s="28"/>
    </row>
    <row r="99" spans="1:10" x14ac:dyDescent="0.25">
      <c r="A99" s="114">
        <f>DATE('Khai bao'!$P$3,8,31)</f>
        <v>44074</v>
      </c>
      <c r="C99" s="28" t="s">
        <v>464</v>
      </c>
      <c r="D99" s="29" t="s">
        <v>434</v>
      </c>
      <c r="E99" s="115" t="s">
        <v>437</v>
      </c>
      <c r="G99" s="111" t="e">
        <f>+#REF!</f>
        <v>#REF!</v>
      </c>
      <c r="J99" s="28"/>
    </row>
    <row r="100" spans="1:10" x14ac:dyDescent="0.25">
      <c r="A100" s="114">
        <f>DATE('Khai bao'!$P$3,8,31)</f>
        <v>44074</v>
      </c>
      <c r="C100" s="28" t="s">
        <v>650</v>
      </c>
      <c r="D100" s="29" t="s">
        <v>432</v>
      </c>
      <c r="E100" s="115" t="s">
        <v>435</v>
      </c>
      <c r="G100" s="111" t="e">
        <f>+$I$2/#REF!*#REF!</f>
        <v>#REF!</v>
      </c>
      <c r="J100" s="28"/>
    </row>
    <row r="101" spans="1:10" x14ac:dyDescent="0.25">
      <c r="A101" s="114">
        <f>DATE('Khai bao'!$P$3,8,31)</f>
        <v>44074</v>
      </c>
      <c r="C101" s="28" t="s">
        <v>651</v>
      </c>
      <c r="D101" s="29" t="s">
        <v>432</v>
      </c>
      <c r="E101" s="115" t="s">
        <v>436</v>
      </c>
      <c r="G101" s="111" t="e">
        <f>+$J$2/#REF!*#REF!</f>
        <v>#REF!</v>
      </c>
      <c r="J101" s="28"/>
    </row>
    <row r="102" spans="1:10" x14ac:dyDescent="0.25">
      <c r="A102" s="114">
        <f>DATE('Khai bao'!$P$3,8,31)</f>
        <v>44074</v>
      </c>
      <c r="C102" s="28" t="s">
        <v>652</v>
      </c>
      <c r="D102" s="29" t="s">
        <v>432</v>
      </c>
      <c r="E102" s="115" t="s">
        <v>437</v>
      </c>
      <c r="G102" s="111" t="e">
        <f>+$K$2/#REF!*#REF!</f>
        <v>#REF!</v>
      </c>
      <c r="J102" s="28"/>
    </row>
    <row r="103" spans="1:10" x14ac:dyDescent="0.25">
      <c r="A103" s="114">
        <f>DATE('Khai bao'!$P$3,8,31)</f>
        <v>44074</v>
      </c>
      <c r="C103" s="28" t="s">
        <v>653</v>
      </c>
      <c r="D103" s="29" t="s">
        <v>433</v>
      </c>
      <c r="E103" s="115" t="s">
        <v>435</v>
      </c>
      <c r="G103" s="111" t="e">
        <f>+$I$2/#REF!*#REF!</f>
        <v>#REF!</v>
      </c>
      <c r="J103" s="28"/>
    </row>
    <row r="104" spans="1:10" x14ac:dyDescent="0.25">
      <c r="A104" s="114">
        <f>DATE('Khai bao'!$P$3,8,31)</f>
        <v>44074</v>
      </c>
      <c r="C104" s="28" t="s">
        <v>654</v>
      </c>
      <c r="D104" s="29" t="s">
        <v>433</v>
      </c>
      <c r="E104" s="115" t="s">
        <v>436</v>
      </c>
      <c r="G104" s="111" t="e">
        <f>+$J$2/#REF!*#REF!</f>
        <v>#REF!</v>
      </c>
      <c r="J104" s="28"/>
    </row>
    <row r="105" spans="1:10" x14ac:dyDescent="0.25">
      <c r="A105" s="114">
        <f>DATE('Khai bao'!$P$3,8,31)</f>
        <v>44074</v>
      </c>
      <c r="C105" s="28" t="s">
        <v>655</v>
      </c>
      <c r="D105" s="29" t="s">
        <v>433</v>
      </c>
      <c r="E105" s="115" t="s">
        <v>437</v>
      </c>
      <c r="G105" s="111" t="e">
        <f>+$K$2/#REF!*#REF!</f>
        <v>#REF!</v>
      </c>
      <c r="J105" s="28"/>
    </row>
    <row r="106" spans="1:10" x14ac:dyDescent="0.25">
      <c r="A106" s="114">
        <f>DATE('Khai bao'!$P$3,8,31)</f>
        <v>44074</v>
      </c>
      <c r="C106" s="28" t="s">
        <v>656</v>
      </c>
      <c r="D106" s="29" t="s">
        <v>434</v>
      </c>
      <c r="E106" s="115" t="s">
        <v>438</v>
      </c>
      <c r="G106" s="111" t="e">
        <f>+G95+G96-G97-G98-G99</f>
        <v>#REF!</v>
      </c>
      <c r="J106" s="28"/>
    </row>
    <row r="107" spans="1:10" x14ac:dyDescent="0.25">
      <c r="G107" s="111"/>
    </row>
    <row r="108" spans="1:10" x14ac:dyDescent="0.25">
      <c r="A108" s="114">
        <f>DATE('Khai bao'!$P$3,9,30)</f>
        <v>44104</v>
      </c>
      <c r="C108" s="28" t="s">
        <v>657</v>
      </c>
      <c r="D108" s="29" t="s">
        <v>432</v>
      </c>
      <c r="E108" s="115" t="s">
        <v>434</v>
      </c>
      <c r="G108" s="111" t="e">
        <f>+#REF!</f>
        <v>#REF!</v>
      </c>
    </row>
    <row r="109" spans="1:10" x14ac:dyDescent="0.25">
      <c r="A109" s="114">
        <f>DATE('Khai bao'!$P$3,9,30)</f>
        <v>44104</v>
      </c>
      <c r="C109" s="28" t="s">
        <v>658</v>
      </c>
      <c r="D109" s="29" t="s">
        <v>433</v>
      </c>
      <c r="E109" s="115" t="s">
        <v>434</v>
      </c>
      <c r="G109" s="111" t="e">
        <f>+#REF!</f>
        <v>#REF!</v>
      </c>
      <c r="J109" s="28"/>
    </row>
    <row r="110" spans="1:10" x14ac:dyDescent="0.25">
      <c r="A110" s="114">
        <f>DATE('Khai bao'!$P$3,9,30)</f>
        <v>44104</v>
      </c>
      <c r="C110" s="28" t="s">
        <v>465</v>
      </c>
      <c r="D110" s="29" t="s">
        <v>434</v>
      </c>
      <c r="E110" s="115" t="s">
        <v>435</v>
      </c>
      <c r="G110" s="111" t="e">
        <f>+#REF!</f>
        <v>#REF!</v>
      </c>
      <c r="J110" s="28"/>
    </row>
    <row r="111" spans="1:10" x14ac:dyDescent="0.25">
      <c r="A111" s="114">
        <f>DATE('Khai bao'!$P$3,9,30)</f>
        <v>44104</v>
      </c>
      <c r="C111" s="28" t="s">
        <v>466</v>
      </c>
      <c r="D111" s="29" t="s">
        <v>434</v>
      </c>
      <c r="E111" s="115" t="s">
        <v>436</v>
      </c>
      <c r="G111" s="111" t="e">
        <f>+#REF!</f>
        <v>#REF!</v>
      </c>
      <c r="J111" s="28"/>
    </row>
    <row r="112" spans="1:10" x14ac:dyDescent="0.25">
      <c r="A112" s="114">
        <f>DATE('Khai bao'!$P$3,9,30)</f>
        <v>44104</v>
      </c>
      <c r="C112" s="28" t="s">
        <v>467</v>
      </c>
      <c r="D112" s="29" t="s">
        <v>434</v>
      </c>
      <c r="E112" s="115" t="s">
        <v>437</v>
      </c>
      <c r="G112" s="111" t="e">
        <f>+#REF!</f>
        <v>#REF!</v>
      </c>
      <c r="J112" s="28"/>
    </row>
    <row r="113" spans="1:10" x14ac:dyDescent="0.25">
      <c r="A113" s="114">
        <f>DATE('Khai bao'!$P$3,9,30)</f>
        <v>44104</v>
      </c>
      <c r="C113" s="28" t="s">
        <v>659</v>
      </c>
      <c r="D113" s="29" t="s">
        <v>432</v>
      </c>
      <c r="E113" s="115" t="s">
        <v>435</v>
      </c>
      <c r="G113" s="111" t="e">
        <f>+$I$2/#REF!*#REF!</f>
        <v>#REF!</v>
      </c>
      <c r="J113" s="28"/>
    </row>
    <row r="114" spans="1:10" x14ac:dyDescent="0.25">
      <c r="A114" s="114">
        <f>DATE('Khai bao'!$P$3,9,30)</f>
        <v>44104</v>
      </c>
      <c r="C114" s="28" t="s">
        <v>660</v>
      </c>
      <c r="D114" s="29" t="s">
        <v>432</v>
      </c>
      <c r="E114" s="115" t="s">
        <v>436</v>
      </c>
      <c r="G114" s="111" t="e">
        <f>+$J$2/#REF!*#REF!</f>
        <v>#REF!</v>
      </c>
      <c r="J114" s="28"/>
    </row>
    <row r="115" spans="1:10" x14ac:dyDescent="0.25">
      <c r="A115" s="114">
        <f>DATE('Khai bao'!$P$3,9,30)</f>
        <v>44104</v>
      </c>
      <c r="C115" s="28" t="s">
        <v>661</v>
      </c>
      <c r="D115" s="29" t="s">
        <v>432</v>
      </c>
      <c r="E115" s="115" t="s">
        <v>437</v>
      </c>
      <c r="G115" s="111" t="e">
        <f>+$K$2/#REF!*#REF!</f>
        <v>#REF!</v>
      </c>
      <c r="J115" s="28"/>
    </row>
    <row r="116" spans="1:10" x14ac:dyDescent="0.25">
      <c r="A116" s="114">
        <f>DATE('Khai bao'!$P$3,9,30)</f>
        <v>44104</v>
      </c>
      <c r="C116" s="28" t="s">
        <v>662</v>
      </c>
      <c r="D116" s="29" t="s">
        <v>433</v>
      </c>
      <c r="E116" s="115" t="s">
        <v>435</v>
      </c>
      <c r="G116" s="111" t="e">
        <f>+$I$2/#REF!*#REF!</f>
        <v>#REF!</v>
      </c>
      <c r="J116" s="28"/>
    </row>
    <row r="117" spans="1:10" x14ac:dyDescent="0.25">
      <c r="A117" s="114">
        <f>DATE('Khai bao'!$P$3,9,30)</f>
        <v>44104</v>
      </c>
      <c r="C117" s="28" t="s">
        <v>663</v>
      </c>
      <c r="D117" s="29" t="s">
        <v>433</v>
      </c>
      <c r="E117" s="115" t="s">
        <v>436</v>
      </c>
      <c r="G117" s="111" t="e">
        <f>+$J$2/#REF!*#REF!</f>
        <v>#REF!</v>
      </c>
      <c r="J117" s="28"/>
    </row>
    <row r="118" spans="1:10" x14ac:dyDescent="0.25">
      <c r="A118" s="114">
        <f>DATE('Khai bao'!$P$3,9,30)</f>
        <v>44104</v>
      </c>
      <c r="C118" s="28" t="s">
        <v>664</v>
      </c>
      <c r="D118" s="29" t="s">
        <v>433</v>
      </c>
      <c r="E118" s="115" t="s">
        <v>437</v>
      </c>
      <c r="G118" s="111" t="e">
        <f>+$K$2/#REF!*#REF!</f>
        <v>#REF!</v>
      </c>
      <c r="J118" s="28"/>
    </row>
    <row r="119" spans="1:10" x14ac:dyDescent="0.25">
      <c r="A119" s="114">
        <f>DATE('Khai bao'!$P$3,9,30)</f>
        <v>44104</v>
      </c>
      <c r="C119" s="28" t="s">
        <v>665</v>
      </c>
      <c r="D119" s="29" t="s">
        <v>434</v>
      </c>
      <c r="E119" s="115" t="s">
        <v>438</v>
      </c>
      <c r="G119" s="111" t="e">
        <f>+G108+G109-G110-G111-G112</f>
        <v>#REF!</v>
      </c>
      <c r="J119" s="28"/>
    </row>
    <row r="120" spans="1:10" x14ac:dyDescent="0.25">
      <c r="G120" s="111"/>
    </row>
    <row r="121" spans="1:10" x14ac:dyDescent="0.25">
      <c r="A121" s="114">
        <f>DATE('Khai bao'!$P$3,10,31)</f>
        <v>44135</v>
      </c>
      <c r="C121" s="28" t="s">
        <v>666</v>
      </c>
      <c r="D121" s="29" t="s">
        <v>432</v>
      </c>
      <c r="E121" s="115" t="s">
        <v>434</v>
      </c>
      <c r="G121" s="111" t="e">
        <f>+#REF!</f>
        <v>#REF!</v>
      </c>
    </row>
    <row r="122" spans="1:10" x14ac:dyDescent="0.25">
      <c r="A122" s="114">
        <f>DATE('Khai bao'!$P$3,10,31)</f>
        <v>44135</v>
      </c>
      <c r="C122" s="28" t="s">
        <v>667</v>
      </c>
      <c r="D122" s="29" t="s">
        <v>433</v>
      </c>
      <c r="E122" s="115" t="s">
        <v>434</v>
      </c>
      <c r="G122" s="111" t="e">
        <f>+#REF!</f>
        <v>#REF!</v>
      </c>
      <c r="J122" s="28"/>
    </row>
    <row r="123" spans="1:10" x14ac:dyDescent="0.25">
      <c r="A123" s="114">
        <f>DATE('Khai bao'!$P$3,10,31)</f>
        <v>44135</v>
      </c>
      <c r="C123" s="28" t="s">
        <v>468</v>
      </c>
      <c r="D123" s="29" t="s">
        <v>434</v>
      </c>
      <c r="E123" s="115" t="s">
        <v>435</v>
      </c>
      <c r="G123" s="111" t="e">
        <f>+#REF!</f>
        <v>#REF!</v>
      </c>
      <c r="J123" s="28"/>
    </row>
    <row r="124" spans="1:10" x14ac:dyDescent="0.25">
      <c r="A124" s="114">
        <f>DATE('Khai bao'!$P$3,10,31)</f>
        <v>44135</v>
      </c>
      <c r="C124" s="28" t="s">
        <v>469</v>
      </c>
      <c r="D124" s="29" t="s">
        <v>434</v>
      </c>
      <c r="E124" s="115" t="s">
        <v>436</v>
      </c>
      <c r="G124" s="111" t="e">
        <f>+#REF!</f>
        <v>#REF!</v>
      </c>
      <c r="J124" s="28"/>
    </row>
    <row r="125" spans="1:10" x14ac:dyDescent="0.25">
      <c r="A125" s="114">
        <f>DATE('Khai bao'!$P$3,10,31)</f>
        <v>44135</v>
      </c>
      <c r="C125" s="28" t="s">
        <v>470</v>
      </c>
      <c r="D125" s="29" t="s">
        <v>434</v>
      </c>
      <c r="E125" s="115" t="s">
        <v>437</v>
      </c>
      <c r="G125" s="111" t="e">
        <f>+#REF!</f>
        <v>#REF!</v>
      </c>
      <c r="J125" s="28"/>
    </row>
    <row r="126" spans="1:10" x14ac:dyDescent="0.25">
      <c r="A126" s="114">
        <f>DATE('Khai bao'!$P$3,10,31)</f>
        <v>44135</v>
      </c>
      <c r="C126" s="28" t="s">
        <v>668</v>
      </c>
      <c r="D126" s="29" t="s">
        <v>432</v>
      </c>
      <c r="E126" s="115" t="s">
        <v>435</v>
      </c>
      <c r="G126" s="111" t="e">
        <f>+$I$2/#REF!*#REF!</f>
        <v>#REF!</v>
      </c>
      <c r="J126" s="28"/>
    </row>
    <row r="127" spans="1:10" x14ac:dyDescent="0.25">
      <c r="A127" s="114">
        <f>DATE('Khai bao'!$P$3,10,31)</f>
        <v>44135</v>
      </c>
      <c r="C127" s="28" t="s">
        <v>669</v>
      </c>
      <c r="D127" s="29" t="s">
        <v>432</v>
      </c>
      <c r="E127" s="115" t="s">
        <v>436</v>
      </c>
      <c r="G127" s="111" t="e">
        <f>+$J$2/#REF!*#REF!</f>
        <v>#REF!</v>
      </c>
      <c r="J127" s="28"/>
    </row>
    <row r="128" spans="1:10" x14ac:dyDescent="0.25">
      <c r="A128" s="114">
        <f>DATE('Khai bao'!$P$3,10,31)</f>
        <v>44135</v>
      </c>
      <c r="C128" s="28" t="s">
        <v>670</v>
      </c>
      <c r="D128" s="29" t="s">
        <v>432</v>
      </c>
      <c r="E128" s="115" t="s">
        <v>437</v>
      </c>
      <c r="G128" s="111" t="e">
        <f>+$K$2/#REF!*#REF!</f>
        <v>#REF!</v>
      </c>
      <c r="J128" s="28"/>
    </row>
    <row r="129" spans="1:10" x14ac:dyDescent="0.25">
      <c r="A129" s="114">
        <f>DATE('Khai bao'!$P$3,10,31)</f>
        <v>44135</v>
      </c>
      <c r="C129" s="28" t="s">
        <v>671</v>
      </c>
      <c r="D129" s="29" t="s">
        <v>433</v>
      </c>
      <c r="E129" s="115" t="s">
        <v>435</v>
      </c>
      <c r="G129" s="111" t="e">
        <f>+$I$2/#REF!*#REF!</f>
        <v>#REF!</v>
      </c>
      <c r="J129" s="28"/>
    </row>
    <row r="130" spans="1:10" x14ac:dyDescent="0.25">
      <c r="A130" s="114">
        <f>DATE('Khai bao'!$P$3,10,31)</f>
        <v>44135</v>
      </c>
      <c r="C130" s="28" t="s">
        <v>672</v>
      </c>
      <c r="D130" s="29" t="s">
        <v>433</v>
      </c>
      <c r="E130" s="115" t="s">
        <v>436</v>
      </c>
      <c r="G130" s="111" t="e">
        <f>+$J$2/#REF!*#REF!</f>
        <v>#REF!</v>
      </c>
      <c r="J130" s="28"/>
    </row>
    <row r="131" spans="1:10" x14ac:dyDescent="0.25">
      <c r="A131" s="114">
        <f>DATE('Khai bao'!$P$3,10,31)</f>
        <v>44135</v>
      </c>
      <c r="C131" s="28" t="s">
        <v>673</v>
      </c>
      <c r="D131" s="29" t="s">
        <v>433</v>
      </c>
      <c r="E131" s="115" t="s">
        <v>437</v>
      </c>
      <c r="G131" s="111" t="e">
        <f>+$K$2/#REF!*#REF!</f>
        <v>#REF!</v>
      </c>
      <c r="J131" s="28"/>
    </row>
    <row r="132" spans="1:10" x14ac:dyDescent="0.25">
      <c r="A132" s="114">
        <f>DATE('Khai bao'!$P$3,10,31)</f>
        <v>44135</v>
      </c>
      <c r="C132" s="28" t="s">
        <v>674</v>
      </c>
      <c r="D132" s="29" t="s">
        <v>434</v>
      </c>
      <c r="E132" s="115" t="s">
        <v>438</v>
      </c>
      <c r="G132" s="111" t="e">
        <f>+G121+G122-G123-G124-G125</f>
        <v>#REF!</v>
      </c>
      <c r="J132" s="28"/>
    </row>
    <row r="133" spans="1:10" x14ac:dyDescent="0.25">
      <c r="G133" s="111"/>
    </row>
    <row r="134" spans="1:10" x14ac:dyDescent="0.25">
      <c r="A134" s="114">
        <f>DATE('Khai bao'!$P$3,11,30)</f>
        <v>44165</v>
      </c>
      <c r="C134" s="28" t="s">
        <v>675</v>
      </c>
      <c r="D134" s="29" t="s">
        <v>432</v>
      </c>
      <c r="E134" s="115" t="s">
        <v>434</v>
      </c>
      <c r="G134" s="111" t="e">
        <f>+#REF!</f>
        <v>#REF!</v>
      </c>
    </row>
    <row r="135" spans="1:10" x14ac:dyDescent="0.25">
      <c r="A135" s="114">
        <f>DATE('Khai bao'!$P$3,11,30)</f>
        <v>44165</v>
      </c>
      <c r="C135" s="28" t="s">
        <v>676</v>
      </c>
      <c r="D135" s="29" t="s">
        <v>433</v>
      </c>
      <c r="E135" s="115" t="s">
        <v>434</v>
      </c>
      <c r="G135" s="111" t="e">
        <f>+#REF!</f>
        <v>#REF!</v>
      </c>
      <c r="J135" s="28"/>
    </row>
    <row r="136" spans="1:10" x14ac:dyDescent="0.25">
      <c r="A136" s="114">
        <f>DATE('Khai bao'!$P$3,11,30)</f>
        <v>44165</v>
      </c>
      <c r="C136" s="28" t="s">
        <v>471</v>
      </c>
      <c r="D136" s="29" t="s">
        <v>434</v>
      </c>
      <c r="E136" s="115" t="s">
        <v>435</v>
      </c>
      <c r="G136" s="111" t="e">
        <f>+#REF!</f>
        <v>#REF!</v>
      </c>
      <c r="J136" s="28"/>
    </row>
    <row r="137" spans="1:10" x14ac:dyDescent="0.25">
      <c r="A137" s="114">
        <f>DATE('Khai bao'!$P$3,11,30)</f>
        <v>44165</v>
      </c>
      <c r="C137" s="28" t="s">
        <v>472</v>
      </c>
      <c r="D137" s="29" t="s">
        <v>434</v>
      </c>
      <c r="E137" s="115" t="s">
        <v>436</v>
      </c>
      <c r="G137" s="111" t="e">
        <f>+#REF!</f>
        <v>#REF!</v>
      </c>
      <c r="J137" s="28"/>
    </row>
    <row r="138" spans="1:10" x14ac:dyDescent="0.25">
      <c r="A138" s="114">
        <f>DATE('Khai bao'!$P$3,11,30)</f>
        <v>44165</v>
      </c>
      <c r="C138" s="28" t="s">
        <v>473</v>
      </c>
      <c r="D138" s="29" t="s">
        <v>434</v>
      </c>
      <c r="E138" s="115" t="s">
        <v>437</v>
      </c>
      <c r="G138" s="111" t="e">
        <f>+#REF!</f>
        <v>#REF!</v>
      </c>
      <c r="J138" s="28"/>
    </row>
    <row r="139" spans="1:10" x14ac:dyDescent="0.25">
      <c r="A139" s="114">
        <f>DATE('Khai bao'!$P$3,11,30)</f>
        <v>44165</v>
      </c>
      <c r="C139" s="28" t="s">
        <v>677</v>
      </c>
      <c r="D139" s="29" t="s">
        <v>432</v>
      </c>
      <c r="E139" s="115" t="s">
        <v>435</v>
      </c>
      <c r="G139" s="111" t="e">
        <f>+$I$2/#REF!*#REF!</f>
        <v>#REF!</v>
      </c>
      <c r="J139" s="28"/>
    </row>
    <row r="140" spans="1:10" x14ac:dyDescent="0.25">
      <c r="A140" s="114">
        <f>DATE('Khai bao'!$P$3,11,30)</f>
        <v>44165</v>
      </c>
      <c r="C140" s="28" t="s">
        <v>678</v>
      </c>
      <c r="D140" s="29" t="s">
        <v>432</v>
      </c>
      <c r="E140" s="115" t="s">
        <v>436</v>
      </c>
      <c r="G140" s="111" t="e">
        <f>+$J$2/#REF!*#REF!</f>
        <v>#REF!</v>
      </c>
      <c r="J140" s="28"/>
    </row>
    <row r="141" spans="1:10" x14ac:dyDescent="0.25">
      <c r="A141" s="114">
        <f>DATE('Khai bao'!$P$3,11,30)</f>
        <v>44165</v>
      </c>
      <c r="C141" s="28" t="s">
        <v>679</v>
      </c>
      <c r="D141" s="29" t="s">
        <v>432</v>
      </c>
      <c r="E141" s="115" t="s">
        <v>437</v>
      </c>
      <c r="G141" s="111" t="e">
        <f>+$K$2/#REF!*#REF!</f>
        <v>#REF!</v>
      </c>
      <c r="J141" s="28"/>
    </row>
    <row r="142" spans="1:10" x14ac:dyDescent="0.25">
      <c r="A142" s="114">
        <f>DATE('Khai bao'!$P$3,11,30)</f>
        <v>44165</v>
      </c>
      <c r="C142" s="28" t="s">
        <v>680</v>
      </c>
      <c r="D142" s="29" t="s">
        <v>433</v>
      </c>
      <c r="E142" s="115" t="s">
        <v>435</v>
      </c>
      <c r="G142" s="111" t="e">
        <f>+$I$2/#REF!*#REF!</f>
        <v>#REF!</v>
      </c>
      <c r="J142" s="28"/>
    </row>
    <row r="143" spans="1:10" x14ac:dyDescent="0.25">
      <c r="A143" s="114">
        <f>DATE('Khai bao'!$P$3,11,30)</f>
        <v>44165</v>
      </c>
      <c r="C143" s="28" t="s">
        <v>681</v>
      </c>
      <c r="D143" s="29" t="s">
        <v>433</v>
      </c>
      <c r="E143" s="115" t="s">
        <v>436</v>
      </c>
      <c r="G143" s="111" t="e">
        <f>+$J$2/#REF!*#REF!</f>
        <v>#REF!</v>
      </c>
      <c r="J143" s="28"/>
    </row>
    <row r="144" spans="1:10" x14ac:dyDescent="0.25">
      <c r="A144" s="114">
        <f>DATE('Khai bao'!$P$3,11,30)</f>
        <v>44165</v>
      </c>
      <c r="C144" s="28" t="s">
        <v>682</v>
      </c>
      <c r="D144" s="29" t="s">
        <v>433</v>
      </c>
      <c r="E144" s="115" t="s">
        <v>437</v>
      </c>
      <c r="G144" s="111" t="e">
        <f>+$K$2/#REF!*#REF!</f>
        <v>#REF!</v>
      </c>
      <c r="J144" s="28"/>
    </row>
    <row r="145" spans="1:10" x14ac:dyDescent="0.25">
      <c r="A145" s="114">
        <f>DATE('Khai bao'!$P$3,11,30)</f>
        <v>44165</v>
      </c>
      <c r="C145" s="28" t="s">
        <v>683</v>
      </c>
      <c r="D145" s="29" t="s">
        <v>434</v>
      </c>
      <c r="E145" s="115" t="s">
        <v>438</v>
      </c>
      <c r="G145" s="111" t="e">
        <f>+G134+G135-G136-G137-G138</f>
        <v>#REF!</v>
      </c>
      <c r="J145" s="28"/>
    </row>
    <row r="146" spans="1:10" x14ac:dyDescent="0.25">
      <c r="G146" s="111"/>
    </row>
    <row r="147" spans="1:10" x14ac:dyDescent="0.25">
      <c r="A147" s="114">
        <f>DATE('Khai bao'!$P$3,12,31)</f>
        <v>44196</v>
      </c>
      <c r="C147" s="28" t="s">
        <v>684</v>
      </c>
      <c r="D147" s="29" t="s">
        <v>432</v>
      </c>
      <c r="E147" s="115" t="s">
        <v>434</v>
      </c>
      <c r="G147" s="111" t="e">
        <f>+#REF!</f>
        <v>#REF!</v>
      </c>
    </row>
    <row r="148" spans="1:10" x14ac:dyDescent="0.25">
      <c r="A148" s="114">
        <f>DATE('Khai bao'!$P$3,12,31)</f>
        <v>44196</v>
      </c>
      <c r="C148" s="28" t="s">
        <v>685</v>
      </c>
      <c r="D148" s="29" t="s">
        <v>433</v>
      </c>
      <c r="E148" s="115" t="s">
        <v>434</v>
      </c>
      <c r="G148" s="111" t="e">
        <f>+#REF!</f>
        <v>#REF!</v>
      </c>
      <c r="J148" s="28"/>
    </row>
    <row r="149" spans="1:10" x14ac:dyDescent="0.25">
      <c r="A149" s="114">
        <f>DATE('Khai bao'!$P$3,12,31)</f>
        <v>44196</v>
      </c>
      <c r="C149" s="28" t="s">
        <v>474</v>
      </c>
      <c r="D149" s="29" t="s">
        <v>434</v>
      </c>
      <c r="E149" s="115" t="s">
        <v>435</v>
      </c>
      <c r="G149" s="111" t="e">
        <f>+#REF!</f>
        <v>#REF!</v>
      </c>
      <c r="J149" s="28"/>
    </row>
    <row r="150" spans="1:10" x14ac:dyDescent="0.25">
      <c r="A150" s="114">
        <f>DATE('Khai bao'!$P$3,12,31)</f>
        <v>44196</v>
      </c>
      <c r="C150" s="28" t="s">
        <v>475</v>
      </c>
      <c r="D150" s="29" t="s">
        <v>434</v>
      </c>
      <c r="E150" s="115" t="s">
        <v>436</v>
      </c>
      <c r="G150" s="111" t="e">
        <f>+#REF!</f>
        <v>#REF!</v>
      </c>
      <c r="J150" s="28"/>
    </row>
    <row r="151" spans="1:10" x14ac:dyDescent="0.25">
      <c r="A151" s="114">
        <f>DATE('Khai bao'!$P$3,12,31)</f>
        <v>44196</v>
      </c>
      <c r="C151" s="28" t="s">
        <v>476</v>
      </c>
      <c r="D151" s="29" t="s">
        <v>434</v>
      </c>
      <c r="E151" s="115" t="s">
        <v>437</v>
      </c>
      <c r="G151" s="111" t="e">
        <f>+#REF!</f>
        <v>#REF!</v>
      </c>
      <c r="J151" s="28"/>
    </row>
    <row r="152" spans="1:10" x14ac:dyDescent="0.25">
      <c r="A152" s="114">
        <f>DATE('Khai bao'!$P$3,12,31)</f>
        <v>44196</v>
      </c>
      <c r="C152" s="28" t="s">
        <v>686</v>
      </c>
      <c r="D152" s="29" t="s">
        <v>432</v>
      </c>
      <c r="E152" s="115" t="s">
        <v>435</v>
      </c>
      <c r="G152" s="111" t="e">
        <f>+$I$2/#REF!*#REF!</f>
        <v>#REF!</v>
      </c>
      <c r="J152" s="28"/>
    </row>
    <row r="153" spans="1:10" x14ac:dyDescent="0.25">
      <c r="A153" s="114">
        <f>DATE('Khai bao'!$P$3,12,31)</f>
        <v>44196</v>
      </c>
      <c r="C153" s="28" t="s">
        <v>687</v>
      </c>
      <c r="D153" s="29" t="s">
        <v>432</v>
      </c>
      <c r="E153" s="115" t="s">
        <v>436</v>
      </c>
      <c r="G153" s="111" t="e">
        <f>+$J$2/#REF!*#REF!</f>
        <v>#REF!</v>
      </c>
      <c r="J153" s="28"/>
    </row>
    <row r="154" spans="1:10" x14ac:dyDescent="0.25">
      <c r="A154" s="114">
        <f>DATE('Khai bao'!$P$3,12,31)</f>
        <v>44196</v>
      </c>
      <c r="C154" s="28" t="s">
        <v>688</v>
      </c>
      <c r="D154" s="29" t="s">
        <v>432</v>
      </c>
      <c r="E154" s="115" t="s">
        <v>437</v>
      </c>
      <c r="G154" s="111" t="e">
        <f>+$K$2/#REF!*#REF!</f>
        <v>#REF!</v>
      </c>
      <c r="J154" s="28"/>
    </row>
    <row r="155" spans="1:10" x14ac:dyDescent="0.25">
      <c r="A155" s="114">
        <f>DATE('Khai bao'!$P$3,12,31)</f>
        <v>44196</v>
      </c>
      <c r="C155" s="28" t="s">
        <v>689</v>
      </c>
      <c r="D155" s="29" t="s">
        <v>433</v>
      </c>
      <c r="E155" s="115" t="s">
        <v>435</v>
      </c>
      <c r="G155" s="111" t="e">
        <f>+$I$2/#REF!*#REF!</f>
        <v>#REF!</v>
      </c>
      <c r="J155" s="28"/>
    </row>
    <row r="156" spans="1:10" x14ac:dyDescent="0.25">
      <c r="A156" s="114">
        <f>DATE('Khai bao'!$P$3,12,31)</f>
        <v>44196</v>
      </c>
      <c r="C156" s="28" t="s">
        <v>690</v>
      </c>
      <c r="D156" s="29" t="s">
        <v>433</v>
      </c>
      <c r="E156" s="115" t="s">
        <v>436</v>
      </c>
      <c r="G156" s="111" t="e">
        <f>+$J$2/#REF!*#REF!</f>
        <v>#REF!</v>
      </c>
      <c r="J156" s="28"/>
    </row>
    <row r="157" spans="1:10" x14ac:dyDescent="0.25">
      <c r="A157" s="114">
        <f>DATE('Khai bao'!$P$3,12,31)</f>
        <v>44196</v>
      </c>
      <c r="C157" s="28" t="s">
        <v>691</v>
      </c>
      <c r="D157" s="29" t="s">
        <v>433</v>
      </c>
      <c r="E157" s="115" t="s">
        <v>437</v>
      </c>
      <c r="G157" s="111" t="e">
        <f>+$K$2/#REF!*#REF!</f>
        <v>#REF!</v>
      </c>
      <c r="J157" s="28"/>
    </row>
    <row r="158" spans="1:10" x14ac:dyDescent="0.25">
      <c r="A158" s="114">
        <f>DATE('Khai bao'!$P$3,12,31)</f>
        <v>44196</v>
      </c>
      <c r="C158" s="28" t="s">
        <v>692</v>
      </c>
      <c r="D158" s="29" t="s">
        <v>434</v>
      </c>
      <c r="E158" s="115" t="s">
        <v>438</v>
      </c>
      <c r="G158" s="111" t="e">
        <f>+G147+G148-G149-G150-G151</f>
        <v>#REF!</v>
      </c>
      <c r="J158" s="28"/>
    </row>
  </sheetData>
  <autoFilter ref="A3:G158"/>
  <pageMargins left="0.70866141732283472" right="0.70866141732283472" top="0" bottom="0"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3:J96"/>
  <sheetViews>
    <sheetView showZeros="0" workbookViewId="0">
      <selection activeCell="C35" sqref="C35"/>
    </sheetView>
  </sheetViews>
  <sheetFormatPr defaultColWidth="9.140625" defaultRowHeight="15" x14ac:dyDescent="0.25"/>
  <cols>
    <col min="1" max="1" width="9.140625" customWidth="1"/>
    <col min="2" max="2" width="21.28515625" style="28" customWidth="1"/>
    <col min="3" max="3" width="24.42578125" customWidth="1"/>
    <col min="4" max="4" width="14.42578125" customWidth="1"/>
    <col min="5" max="5" width="13.85546875" customWidth="1"/>
    <col min="7" max="7" width="17.85546875" bestFit="1" customWidth="1"/>
    <col min="8" max="8" width="16.7109375" bestFit="1" customWidth="1"/>
    <col min="9" max="10" width="10.5703125" bestFit="1" customWidth="1"/>
  </cols>
  <sheetData>
    <row r="3" spans="1:10" x14ac:dyDescent="0.25">
      <c r="A3" s="23"/>
      <c r="B3" s="56" t="s">
        <v>30</v>
      </c>
      <c r="C3" s="23" t="s">
        <v>181</v>
      </c>
      <c r="D3" s="23" t="s">
        <v>73</v>
      </c>
      <c r="E3" s="23" t="s">
        <v>74</v>
      </c>
      <c r="F3" s="23" t="s">
        <v>75</v>
      </c>
      <c r="G3" s="37" t="s">
        <v>421</v>
      </c>
      <c r="H3" s="37" t="s">
        <v>387</v>
      </c>
      <c r="I3" s="37" t="s">
        <v>422</v>
      </c>
    </row>
    <row r="4" spans="1:10" x14ac:dyDescent="0.25">
      <c r="A4" s="57" t="s">
        <v>78</v>
      </c>
      <c r="B4" s="55" t="str">
        <f>IF('Khai bao'!N8="","",VLOOKUP($A4,'Khai bao'!$O$8:$AH$38,20,0))</f>
        <v>Đinh Quang Oanh</v>
      </c>
      <c r="C4" s="58" t="e">
        <f>SUMIF(#REF!,$A4,#REF!)-SUMIF(#REF!,$A4,#REF!)</f>
        <v>#REF!</v>
      </c>
      <c r="D4" s="58" t="e">
        <f>SUMIF(#REF!,$A4,#REF!)</f>
        <v>#REF!</v>
      </c>
      <c r="E4" s="58" t="e">
        <f>SUMIF(#REF!,$A4,#REF!)</f>
        <v>#REF!</v>
      </c>
      <c r="F4" s="58" t="e">
        <f>SUMIF(#REF!,$A4,#REF!)</f>
        <v>#REF!</v>
      </c>
      <c r="G4" s="58" t="e">
        <f>SUMIF(#REF!,$A4,#REF!)</f>
        <v>#REF!</v>
      </c>
      <c r="H4" s="58" t="e">
        <f>SUMIF(#REF!,$A4,#REF!)</f>
        <v>#REF!</v>
      </c>
      <c r="I4" s="58" t="e">
        <f>SUMIF(#REF!,$A4,#REF!)</f>
        <v>#REF!</v>
      </c>
      <c r="J4" s="59" t="e">
        <f>D4+E4+F4</f>
        <v>#REF!</v>
      </c>
    </row>
    <row r="5" spans="1:10" x14ac:dyDescent="0.25">
      <c r="A5" s="60" t="s">
        <v>79</v>
      </c>
      <c r="B5" s="55" t="str">
        <f>IF('Khai bao'!N9="","",VLOOKUP($A5,'Khai bao'!$O$8:$AH$38,20,0))</f>
        <v>Lê Thị Kim Ngân</v>
      </c>
      <c r="C5" s="61" t="e">
        <f>SUMIF(#REF!,$A5,#REF!)-SUMIF(#REF!,$A5,#REF!)</f>
        <v>#REF!</v>
      </c>
      <c r="D5" s="61" t="e">
        <f>SUMIF(#REF!,$A5,#REF!)</f>
        <v>#REF!</v>
      </c>
      <c r="E5" s="61" t="e">
        <f>SUMIF(#REF!,$A5,#REF!)</f>
        <v>#REF!</v>
      </c>
      <c r="F5" s="61" t="e">
        <f>SUMIF(#REF!,$A5,#REF!)</f>
        <v>#REF!</v>
      </c>
      <c r="G5" s="58" t="e">
        <f>SUMIF(#REF!,$A5,#REF!)</f>
        <v>#REF!</v>
      </c>
      <c r="H5" s="58" t="e">
        <f>SUMIF(#REF!,$A5,#REF!)</f>
        <v>#REF!</v>
      </c>
      <c r="I5" s="58" t="e">
        <f>SUMIF(#REF!,$A5,#REF!)</f>
        <v>#REF!</v>
      </c>
      <c r="J5" s="59" t="e">
        <f t="shared" ref="J5:J63" si="0">D5+E5+F5</f>
        <v>#REF!</v>
      </c>
    </row>
    <row r="6" spans="1:10" x14ac:dyDescent="0.25">
      <c r="A6" s="60" t="s">
        <v>80</v>
      </c>
      <c r="B6" s="55" t="str">
        <f>IF('Khai bao'!N10="","",VLOOKUP($A6,'Khai bao'!$O$8:$AH$38,20,0))</f>
        <v xml:space="preserve">Nguyễn Thị Thu Hồng </v>
      </c>
      <c r="C6" s="61" t="e">
        <f>SUMIF(#REF!,$A6,#REF!)-SUMIF(#REF!,$A6,#REF!)</f>
        <v>#REF!</v>
      </c>
      <c r="D6" s="61" t="e">
        <f>SUMIF(#REF!,$A6,#REF!)</f>
        <v>#REF!</v>
      </c>
      <c r="E6" s="61" t="e">
        <f>SUMIF(#REF!,$A6,#REF!)</f>
        <v>#REF!</v>
      </c>
      <c r="F6" s="61" t="e">
        <f>SUMIF(#REF!,$A6,#REF!)</f>
        <v>#REF!</v>
      </c>
      <c r="G6" s="58" t="e">
        <f>SUMIF(#REF!,$A6,#REF!)</f>
        <v>#REF!</v>
      </c>
      <c r="H6" s="58" t="e">
        <f>SUMIF(#REF!,$A6,#REF!)</f>
        <v>#REF!</v>
      </c>
      <c r="I6" s="58" t="e">
        <f>SUMIF(#REF!,$A6,#REF!)</f>
        <v>#REF!</v>
      </c>
      <c r="J6" s="59" t="e">
        <f t="shared" si="0"/>
        <v>#REF!</v>
      </c>
    </row>
    <row r="7" spans="1:10" x14ac:dyDescent="0.25">
      <c r="A7" s="60" t="s">
        <v>81</v>
      </c>
      <c r="B7" s="55" t="str">
        <f>IF('Khai bao'!N11="","",VLOOKUP($A7,'Khai bao'!$O$8:$AH$38,20,0))</f>
        <v>Phùng Thị Sơn</v>
      </c>
      <c r="C7" s="61" t="e">
        <f>SUMIF(#REF!,$A7,#REF!)-SUMIF(#REF!,$A7,#REF!)</f>
        <v>#REF!</v>
      </c>
      <c r="D7" s="61" t="e">
        <f>SUMIF(#REF!,$A7,#REF!)</f>
        <v>#REF!</v>
      </c>
      <c r="E7" s="61" t="e">
        <f>SUMIF(#REF!,$A7,#REF!)</f>
        <v>#REF!</v>
      </c>
      <c r="F7" s="61" t="e">
        <f>SUMIF(#REF!,$A7,#REF!)</f>
        <v>#REF!</v>
      </c>
      <c r="G7" s="58" t="e">
        <f>SUMIF(#REF!,$A7,#REF!)</f>
        <v>#REF!</v>
      </c>
      <c r="H7" s="58" t="e">
        <f>SUMIF(#REF!,$A7,#REF!)</f>
        <v>#REF!</v>
      </c>
      <c r="I7" s="58" t="e">
        <f>SUMIF(#REF!,$A7,#REF!)</f>
        <v>#REF!</v>
      </c>
      <c r="J7" s="59" t="e">
        <f t="shared" si="0"/>
        <v>#REF!</v>
      </c>
    </row>
    <row r="8" spans="1:10" x14ac:dyDescent="0.25">
      <c r="A8" s="60" t="s">
        <v>82</v>
      </c>
      <c r="B8" s="55" t="str">
        <f>IF('Khai bao'!N12="","",VLOOKUP($A8,'Khai bao'!$O$8:$AH$38,20,0))</f>
        <v>Trịnh Đức Việt</v>
      </c>
      <c r="C8" s="61" t="e">
        <f>SUMIF(#REF!,$A8,#REF!)-SUMIF(#REF!,$A8,#REF!)</f>
        <v>#REF!</v>
      </c>
      <c r="D8" s="61" t="e">
        <f>SUMIF(#REF!,$A8,#REF!)</f>
        <v>#REF!</v>
      </c>
      <c r="E8" s="61" t="e">
        <f>SUMIF(#REF!,$A8,#REF!)</f>
        <v>#REF!</v>
      </c>
      <c r="F8" s="61" t="e">
        <f>SUMIF(#REF!,$A8,#REF!)</f>
        <v>#REF!</v>
      </c>
      <c r="G8" s="58" t="e">
        <f>SUMIF(#REF!,$A8,#REF!)</f>
        <v>#REF!</v>
      </c>
      <c r="H8" s="58" t="e">
        <f>SUMIF(#REF!,$A8,#REF!)</f>
        <v>#REF!</v>
      </c>
      <c r="I8" s="58" t="e">
        <f>SUMIF(#REF!,$A8,#REF!)</f>
        <v>#REF!</v>
      </c>
      <c r="J8" s="59" t="e">
        <f t="shared" si="0"/>
        <v>#REF!</v>
      </c>
    </row>
    <row r="9" spans="1:10" x14ac:dyDescent="0.25">
      <c r="A9" s="60" t="s">
        <v>83</v>
      </c>
      <c r="B9" s="55" t="str">
        <f>IF('Khai bao'!N13="","",VLOOKUP($A9,'Khai bao'!$O$8:$AH$38,20,0))</f>
        <v>Phùng Tuấn Dũng</v>
      </c>
      <c r="C9" s="61" t="e">
        <f>SUMIF(#REF!,$A9,#REF!)-SUMIF(#REF!,$A9,#REF!)</f>
        <v>#REF!</v>
      </c>
      <c r="D9" s="61" t="e">
        <f>SUMIF(#REF!,$A9,#REF!)</f>
        <v>#REF!</v>
      </c>
      <c r="E9" s="61" t="e">
        <f>SUMIF(#REF!,$A9,#REF!)</f>
        <v>#REF!</v>
      </c>
      <c r="F9" s="61" t="e">
        <f>SUMIF(#REF!,$A9,#REF!)</f>
        <v>#REF!</v>
      </c>
      <c r="G9" s="58" t="e">
        <f>SUMIF(#REF!,$A9,#REF!)</f>
        <v>#REF!</v>
      </c>
      <c r="H9" s="58" t="e">
        <f>SUMIF(#REF!,$A9,#REF!)</f>
        <v>#REF!</v>
      </c>
      <c r="I9" s="58" t="e">
        <f>SUMIF(#REF!,$A9,#REF!)</f>
        <v>#REF!</v>
      </c>
      <c r="J9" s="59" t="e">
        <f t="shared" si="0"/>
        <v>#REF!</v>
      </c>
    </row>
    <row r="10" spans="1:10" x14ac:dyDescent="0.25">
      <c r="A10" s="60" t="s">
        <v>84</v>
      </c>
      <c r="B10" s="55" t="str">
        <f>IF('Khai bao'!N14="","",VLOOKUP($A10,'Khai bao'!$O$8:$AH$38,20,0))</f>
        <v xml:space="preserve">Vũ Xuân Tình </v>
      </c>
      <c r="C10" s="61" t="e">
        <f>SUMIF(#REF!,$A10,#REF!)-SUMIF(#REF!,$A10,#REF!)</f>
        <v>#REF!</v>
      </c>
      <c r="D10" s="61" t="e">
        <f>SUMIF(#REF!,$A10,#REF!)</f>
        <v>#REF!</v>
      </c>
      <c r="E10" s="61" t="e">
        <f>SUMIF(#REF!,$A10,#REF!)</f>
        <v>#REF!</v>
      </c>
      <c r="F10" s="61" t="e">
        <f>SUMIF(#REF!,$A10,#REF!)</f>
        <v>#REF!</v>
      </c>
      <c r="G10" s="58" t="e">
        <f>SUMIF(#REF!,$A10,#REF!)</f>
        <v>#REF!</v>
      </c>
      <c r="H10" s="58" t="e">
        <f>SUMIF(#REF!,$A10,#REF!)</f>
        <v>#REF!</v>
      </c>
      <c r="I10" s="58" t="e">
        <f>SUMIF(#REF!,$A10,#REF!)</f>
        <v>#REF!</v>
      </c>
      <c r="J10" s="59" t="e">
        <f t="shared" si="0"/>
        <v>#REF!</v>
      </c>
    </row>
    <row r="11" spans="1:10" x14ac:dyDescent="0.25">
      <c r="A11" s="60" t="s">
        <v>85</v>
      </c>
      <c r="B11" s="55" t="str">
        <f>IF('Khai bao'!N15="","",VLOOKUP($A11,'Khai bao'!$O$8:$AH$38,20,0))</f>
        <v>Thạch Mạnh Cường</v>
      </c>
      <c r="C11" s="61" t="e">
        <f>SUMIF(#REF!,$A11,#REF!)-SUMIF(#REF!,$A11,#REF!)</f>
        <v>#REF!</v>
      </c>
      <c r="D11" s="61" t="e">
        <f>SUMIF(#REF!,$A11,#REF!)</f>
        <v>#REF!</v>
      </c>
      <c r="E11" s="61" t="e">
        <f>SUMIF(#REF!,$A11,#REF!)</f>
        <v>#REF!</v>
      </c>
      <c r="F11" s="61" t="e">
        <f>SUMIF(#REF!,$A11,#REF!)</f>
        <v>#REF!</v>
      </c>
      <c r="G11" s="58" t="e">
        <f>SUMIF(#REF!,$A11,#REF!)</f>
        <v>#REF!</v>
      </c>
      <c r="H11" s="58" t="e">
        <f>SUMIF(#REF!,$A11,#REF!)</f>
        <v>#REF!</v>
      </c>
      <c r="I11" s="58" t="e">
        <f>SUMIF(#REF!,$A11,#REF!)</f>
        <v>#REF!</v>
      </c>
      <c r="J11" s="59" t="e">
        <f t="shared" si="0"/>
        <v>#REF!</v>
      </c>
    </row>
    <row r="12" spans="1:10" x14ac:dyDescent="0.25">
      <c r="A12" s="60" t="s">
        <v>86</v>
      </c>
      <c r="B12" s="55" t="str">
        <f>IF('Khai bao'!N16="","",VLOOKUP($A12,'Khai bao'!$O$8:$AH$38,20,0))</f>
        <v>Nguyễn Trường Quynh</v>
      </c>
      <c r="C12" s="61" t="e">
        <f>SUMIF(#REF!,$A12,#REF!)-SUMIF(#REF!,$A12,#REF!)</f>
        <v>#REF!</v>
      </c>
      <c r="D12" s="61" t="e">
        <f>SUMIF(#REF!,$A12,#REF!)</f>
        <v>#REF!</v>
      </c>
      <c r="E12" s="61" t="e">
        <f>SUMIF(#REF!,$A12,#REF!)</f>
        <v>#REF!</v>
      </c>
      <c r="F12" s="61" t="e">
        <f>SUMIF(#REF!,$A12,#REF!)</f>
        <v>#REF!</v>
      </c>
      <c r="G12" s="58" t="e">
        <f>SUMIF(#REF!,$A12,#REF!)</f>
        <v>#REF!</v>
      </c>
      <c r="H12" s="58" t="e">
        <f>SUMIF(#REF!,$A12,#REF!)</f>
        <v>#REF!</v>
      </c>
      <c r="I12" s="58" t="e">
        <f>SUMIF(#REF!,$A12,#REF!)</f>
        <v>#REF!</v>
      </c>
      <c r="J12" s="59" t="e">
        <f t="shared" si="0"/>
        <v>#REF!</v>
      </c>
    </row>
    <row r="13" spans="1:10" x14ac:dyDescent="0.25">
      <c r="A13" s="60" t="s">
        <v>87</v>
      </c>
      <c r="B13" s="55" t="str">
        <f>IF('Khai bao'!N17="","",VLOOKUP($A13,'Khai bao'!$O$8:$AH$38,20,0))</f>
        <v>Đinh Văn Dược</v>
      </c>
      <c r="C13" s="61" t="e">
        <f>SUMIF(#REF!,$A13,#REF!)-SUMIF(#REF!,$A13,#REF!)</f>
        <v>#REF!</v>
      </c>
      <c r="D13" s="61" t="e">
        <f>SUMIF(#REF!,$A13,#REF!)</f>
        <v>#REF!</v>
      </c>
      <c r="E13" s="61" t="e">
        <f>SUMIF(#REF!,$A13,#REF!)</f>
        <v>#REF!</v>
      </c>
      <c r="F13" s="61" t="e">
        <f>SUMIF(#REF!,$A13,#REF!)</f>
        <v>#REF!</v>
      </c>
      <c r="G13" s="58" t="e">
        <f>SUMIF(#REF!,$A13,#REF!)</f>
        <v>#REF!</v>
      </c>
      <c r="H13" s="58" t="e">
        <f>SUMIF(#REF!,$A13,#REF!)</f>
        <v>#REF!</v>
      </c>
      <c r="I13" s="58" t="e">
        <f>SUMIF(#REF!,$A13,#REF!)</f>
        <v>#REF!</v>
      </c>
      <c r="J13" s="59" t="e">
        <f t="shared" si="0"/>
        <v>#REF!</v>
      </c>
    </row>
    <row r="14" spans="1:10" x14ac:dyDescent="0.25">
      <c r="A14" s="60" t="s">
        <v>88</v>
      </c>
      <c r="B14" s="55" t="str">
        <f>IF('Khai bao'!N18="","",VLOOKUP($A14,'Khai bao'!$O$8:$AH$38,20,0))</f>
        <v>Võ Tá Hoàng</v>
      </c>
      <c r="C14" s="61" t="e">
        <f>SUMIF(#REF!,$A14,#REF!)-SUMIF(#REF!,$A14,#REF!)</f>
        <v>#REF!</v>
      </c>
      <c r="D14" s="61" t="e">
        <f>SUMIF(#REF!,$A14,#REF!)</f>
        <v>#REF!</v>
      </c>
      <c r="E14" s="61" t="e">
        <f>SUMIF(#REF!,$A14,#REF!)</f>
        <v>#REF!</v>
      </c>
      <c r="F14" s="61" t="e">
        <f>SUMIF(#REF!,$A14,#REF!)</f>
        <v>#REF!</v>
      </c>
      <c r="G14" s="58" t="e">
        <f>SUMIF(#REF!,$A14,#REF!)</f>
        <v>#REF!</v>
      </c>
      <c r="H14" s="58" t="e">
        <f>SUMIF(#REF!,$A14,#REF!)</f>
        <v>#REF!</v>
      </c>
      <c r="I14" s="58" t="e">
        <f>SUMIF(#REF!,$A14,#REF!)</f>
        <v>#REF!</v>
      </c>
      <c r="J14" s="59" t="e">
        <f t="shared" si="0"/>
        <v>#REF!</v>
      </c>
    </row>
    <row r="15" spans="1:10" x14ac:dyDescent="0.25">
      <c r="A15" s="60" t="s">
        <v>89</v>
      </c>
      <c r="B15" s="55" t="str">
        <f>IF('Khai bao'!N19="","",VLOOKUP($A15,'Khai bao'!$O$8:$AH$38,20,0))</f>
        <v>Ngô Huy Thịnh</v>
      </c>
      <c r="C15" s="61" t="e">
        <f>SUMIF(#REF!,$A15,#REF!)-SUMIF(#REF!,$A15,#REF!)</f>
        <v>#REF!</v>
      </c>
      <c r="D15" s="61" t="e">
        <f>SUMIF(#REF!,$A15,#REF!)</f>
        <v>#REF!</v>
      </c>
      <c r="E15" s="61" t="e">
        <f>SUMIF(#REF!,$A15,#REF!)</f>
        <v>#REF!</v>
      </c>
      <c r="F15" s="61" t="e">
        <f>SUMIF(#REF!,$A15,#REF!)</f>
        <v>#REF!</v>
      </c>
      <c r="G15" s="58" t="e">
        <f>SUMIF(#REF!,$A15,#REF!)</f>
        <v>#REF!</v>
      </c>
      <c r="H15" s="58" t="e">
        <f>SUMIF(#REF!,$A15,#REF!)</f>
        <v>#REF!</v>
      </c>
      <c r="I15" s="58" t="e">
        <f>SUMIF(#REF!,$A15,#REF!)</f>
        <v>#REF!</v>
      </c>
      <c r="J15" s="59" t="e">
        <f t="shared" si="0"/>
        <v>#REF!</v>
      </c>
    </row>
    <row r="16" spans="1:10" x14ac:dyDescent="0.25">
      <c r="A16" s="60" t="s">
        <v>90</v>
      </c>
      <c r="B16" s="55" t="str">
        <f>IF('Khai bao'!N20="","",VLOOKUP($A16,'Khai bao'!$O$8:$AH$38,20,0))</f>
        <v>Lê Kim Sơn</v>
      </c>
      <c r="C16" s="61" t="e">
        <f>SUMIF(#REF!,$A16,#REF!)-SUMIF(#REF!,$A16,#REF!)</f>
        <v>#REF!</v>
      </c>
      <c r="D16" s="61" t="e">
        <f>SUMIF(#REF!,$A16,#REF!)</f>
        <v>#REF!</v>
      </c>
      <c r="E16" s="61" t="e">
        <f>SUMIF(#REF!,$A16,#REF!)</f>
        <v>#REF!</v>
      </c>
      <c r="F16" s="61" t="e">
        <f>SUMIF(#REF!,$A16,#REF!)</f>
        <v>#REF!</v>
      </c>
      <c r="G16" s="58" t="e">
        <f>SUMIF(#REF!,$A16,#REF!)</f>
        <v>#REF!</v>
      </c>
      <c r="H16" s="58" t="e">
        <f>SUMIF(#REF!,$A16,#REF!)</f>
        <v>#REF!</v>
      </c>
      <c r="I16" s="58" t="e">
        <f>SUMIF(#REF!,$A16,#REF!)</f>
        <v>#REF!</v>
      </c>
      <c r="J16" s="59" t="e">
        <f t="shared" si="0"/>
        <v>#REF!</v>
      </c>
    </row>
    <row r="17" spans="1:10" x14ac:dyDescent="0.25">
      <c r="A17" s="60" t="s">
        <v>91</v>
      </c>
      <c r="B17" s="55" t="str">
        <f>IF('Khai bao'!N21="","",VLOOKUP($A17,'Khai bao'!$O$8:$AH$38,20,0))</f>
        <v>Nguyễn Anh Nhật</v>
      </c>
      <c r="C17" s="61" t="e">
        <f>SUMIF(#REF!,$A17,#REF!)-SUMIF(#REF!,$A17,#REF!)</f>
        <v>#REF!</v>
      </c>
      <c r="D17" s="61" t="e">
        <f>SUMIF(#REF!,$A17,#REF!)</f>
        <v>#REF!</v>
      </c>
      <c r="E17" s="61" t="e">
        <f>SUMIF(#REF!,$A17,#REF!)</f>
        <v>#REF!</v>
      </c>
      <c r="F17" s="61" t="e">
        <f>SUMIF(#REF!,$A17,#REF!)</f>
        <v>#REF!</v>
      </c>
      <c r="G17" s="58" t="e">
        <f>SUMIF(#REF!,$A17,#REF!)</f>
        <v>#REF!</v>
      </c>
      <c r="H17" s="58" t="e">
        <f>SUMIF(#REF!,$A17,#REF!)</f>
        <v>#REF!</v>
      </c>
      <c r="I17" s="58" t="e">
        <f>SUMIF(#REF!,$A17,#REF!)</f>
        <v>#REF!</v>
      </c>
      <c r="J17" s="59" t="e">
        <f t="shared" si="0"/>
        <v>#REF!</v>
      </c>
    </row>
    <row r="18" spans="1:10" x14ac:dyDescent="0.25">
      <c r="A18" s="60" t="s">
        <v>92</v>
      </c>
      <c r="B18" s="55" t="str">
        <f>IF('Khai bao'!N22="","",VLOOKUP($A18,'Khai bao'!$O$8:$AH$38,20,0))</f>
        <v>Phạm Trường Thọ</v>
      </c>
      <c r="C18" s="61" t="e">
        <f>SUMIF(#REF!,$A18,#REF!)-SUMIF(#REF!,$A18,#REF!)</f>
        <v>#REF!</v>
      </c>
      <c r="D18" s="61" t="e">
        <f>SUMIF(#REF!,$A18,#REF!)</f>
        <v>#REF!</v>
      </c>
      <c r="E18" s="61" t="e">
        <f>SUMIF(#REF!,$A18,#REF!)</f>
        <v>#REF!</v>
      </c>
      <c r="F18" s="61" t="e">
        <f>SUMIF(#REF!,$A18,#REF!)</f>
        <v>#REF!</v>
      </c>
      <c r="G18" s="58" t="e">
        <f>SUMIF(#REF!,$A18,#REF!)</f>
        <v>#REF!</v>
      </c>
      <c r="H18" s="58" t="e">
        <f>SUMIF(#REF!,$A18,#REF!)</f>
        <v>#REF!</v>
      </c>
      <c r="I18" s="58" t="e">
        <f>SUMIF(#REF!,$A18,#REF!)</f>
        <v>#REF!</v>
      </c>
      <c r="J18" s="59" t="e">
        <f t="shared" si="0"/>
        <v>#REF!</v>
      </c>
    </row>
    <row r="19" spans="1:10" x14ac:dyDescent="0.25">
      <c r="A19" s="60" t="s">
        <v>93</v>
      </c>
      <c r="B19" s="55" t="str">
        <f>IF('Khai bao'!N23="","",VLOOKUP($A19,'Khai bao'!$O$8:$AH$38,20,0))</f>
        <v xml:space="preserve">Nguyễn Thị Thanh Loan </v>
      </c>
      <c r="C19" s="61" t="e">
        <f>SUMIF(#REF!,$A19,#REF!)-SUMIF(#REF!,$A19,#REF!)</f>
        <v>#REF!</v>
      </c>
      <c r="D19" s="61" t="e">
        <f>SUMIF(#REF!,$A19,#REF!)</f>
        <v>#REF!</v>
      </c>
      <c r="E19" s="61" t="e">
        <f>SUMIF(#REF!,$A19,#REF!)</f>
        <v>#REF!</v>
      </c>
      <c r="F19" s="61" t="e">
        <f>SUMIF(#REF!,$A19,#REF!)</f>
        <v>#REF!</v>
      </c>
      <c r="G19" s="58" t="e">
        <f>SUMIF(#REF!,$A19,#REF!)</f>
        <v>#REF!</v>
      </c>
      <c r="H19" s="58" t="e">
        <f>SUMIF(#REF!,$A19,#REF!)</f>
        <v>#REF!</v>
      </c>
      <c r="I19" s="58" t="e">
        <f>SUMIF(#REF!,$A19,#REF!)</f>
        <v>#REF!</v>
      </c>
      <c r="J19" s="59" t="e">
        <f t="shared" si="0"/>
        <v>#REF!</v>
      </c>
    </row>
    <row r="20" spans="1:10" x14ac:dyDescent="0.25">
      <c r="A20" s="60" t="s">
        <v>94</v>
      </c>
      <c r="B20" s="55" t="str">
        <f>IF('Khai bao'!N24="","",VLOOKUP($A20,'Khai bao'!$O$8:$AH$38,20,0))</f>
        <v>Ngô Thị Thùy Hương</v>
      </c>
      <c r="C20" s="61" t="e">
        <f>SUMIF(#REF!,$A20,#REF!)-SUMIF(#REF!,$A20,#REF!)</f>
        <v>#REF!</v>
      </c>
      <c r="D20" s="61" t="e">
        <f>SUMIF(#REF!,$A20,#REF!)</f>
        <v>#REF!</v>
      </c>
      <c r="E20" s="61" t="e">
        <f>SUMIF(#REF!,$A20,#REF!)</f>
        <v>#REF!</v>
      </c>
      <c r="F20" s="61" t="e">
        <f>SUMIF(#REF!,$A20,#REF!)</f>
        <v>#REF!</v>
      </c>
      <c r="G20" s="58" t="e">
        <f>SUMIF(#REF!,$A20,#REF!)</f>
        <v>#REF!</v>
      </c>
      <c r="H20" s="58" t="e">
        <f>SUMIF(#REF!,$A20,#REF!)</f>
        <v>#REF!</v>
      </c>
      <c r="I20" s="58" t="e">
        <f>SUMIF(#REF!,$A20,#REF!)</f>
        <v>#REF!</v>
      </c>
      <c r="J20" s="59" t="e">
        <f t="shared" si="0"/>
        <v>#REF!</v>
      </c>
    </row>
    <row r="21" spans="1:10" x14ac:dyDescent="0.25">
      <c r="A21" s="60" t="s">
        <v>95</v>
      </c>
      <c r="B21" s="55" t="str">
        <f>IF('Khai bao'!N25="","",VLOOKUP($A21,'Khai bao'!$O$8:$AH$38,20,0))</f>
        <v>Trương Văn Biên</v>
      </c>
      <c r="C21" s="61" t="e">
        <f>SUMIF(#REF!,$A21,#REF!)-SUMIF(#REF!,$A21,#REF!)</f>
        <v>#REF!</v>
      </c>
      <c r="D21" s="61" t="e">
        <f>SUMIF(#REF!,$A21,#REF!)</f>
        <v>#REF!</v>
      </c>
      <c r="E21" s="61" t="e">
        <f>SUMIF(#REF!,$A21,#REF!)</f>
        <v>#REF!</v>
      </c>
      <c r="F21" s="61" t="e">
        <f>SUMIF(#REF!,$A21,#REF!)</f>
        <v>#REF!</v>
      </c>
      <c r="G21" s="58" t="e">
        <f>SUMIF(#REF!,$A21,#REF!)</f>
        <v>#REF!</v>
      </c>
      <c r="H21" s="58" t="e">
        <f>SUMIF(#REF!,$A21,#REF!)</f>
        <v>#REF!</v>
      </c>
      <c r="I21" s="58" t="e">
        <f>SUMIF(#REF!,$A21,#REF!)</f>
        <v>#REF!</v>
      </c>
      <c r="J21" s="59" t="e">
        <f t="shared" si="0"/>
        <v>#REF!</v>
      </c>
    </row>
    <row r="22" spans="1:10" x14ac:dyDescent="0.25">
      <c r="A22" s="60" t="s">
        <v>96</v>
      </c>
      <c r="B22" s="55" t="str">
        <f>IF('Khai bao'!N26="","",VLOOKUP($A22,'Khai bao'!$O$8:$AH$38,20,0))</f>
        <v/>
      </c>
      <c r="C22" s="61" t="e">
        <f>SUMIF(#REF!,$A22,#REF!)-SUMIF(#REF!,$A22,#REF!)</f>
        <v>#REF!</v>
      </c>
      <c r="D22" s="61" t="e">
        <f>SUMIF(#REF!,$A22,#REF!)</f>
        <v>#REF!</v>
      </c>
      <c r="E22" s="61" t="e">
        <f>SUMIF(#REF!,$A22,#REF!)</f>
        <v>#REF!</v>
      </c>
      <c r="F22" s="61" t="e">
        <f>SUMIF(#REF!,$A22,#REF!)</f>
        <v>#REF!</v>
      </c>
      <c r="G22" s="58" t="e">
        <f>SUMIF(#REF!,$A22,#REF!)</f>
        <v>#REF!</v>
      </c>
      <c r="H22" s="58" t="e">
        <f>SUMIF(#REF!,$A22,#REF!)</f>
        <v>#REF!</v>
      </c>
      <c r="I22" s="58" t="e">
        <f>SUMIF(#REF!,$A22,#REF!)</f>
        <v>#REF!</v>
      </c>
      <c r="J22" s="59" t="e">
        <f t="shared" si="0"/>
        <v>#REF!</v>
      </c>
    </row>
    <row r="23" spans="1:10" x14ac:dyDescent="0.25">
      <c r="A23" s="60" t="s">
        <v>97</v>
      </c>
      <c r="B23" s="55" t="str">
        <f>IF('Khai bao'!N27="","",VLOOKUP($A23,'Khai bao'!$O$8:$AH$38,20,0))</f>
        <v/>
      </c>
      <c r="C23" s="61" t="e">
        <f>SUMIF(#REF!,$A23,#REF!)-SUMIF(#REF!,$A23,#REF!)</f>
        <v>#REF!</v>
      </c>
      <c r="D23" s="61" t="e">
        <f>SUMIF(#REF!,$A23,#REF!)</f>
        <v>#REF!</v>
      </c>
      <c r="E23" s="61" t="e">
        <f>SUMIF(#REF!,$A23,#REF!)</f>
        <v>#REF!</v>
      </c>
      <c r="F23" s="61" t="e">
        <f>SUMIF(#REF!,$A23,#REF!)</f>
        <v>#REF!</v>
      </c>
      <c r="G23" s="58" t="e">
        <f>SUMIF(#REF!,$A23,#REF!)</f>
        <v>#REF!</v>
      </c>
      <c r="H23" s="58" t="e">
        <f>SUMIF(#REF!,$A23,#REF!)</f>
        <v>#REF!</v>
      </c>
      <c r="I23" s="58" t="e">
        <f>SUMIF(#REF!,$A23,#REF!)</f>
        <v>#REF!</v>
      </c>
      <c r="J23" s="59" t="e">
        <f t="shared" si="0"/>
        <v>#REF!</v>
      </c>
    </row>
    <row r="24" spans="1:10" x14ac:dyDescent="0.25">
      <c r="A24" s="60" t="s">
        <v>98</v>
      </c>
      <c r="B24" s="55" t="str">
        <f>IF('Khai bao'!N28="","",VLOOKUP($A24,'Khai bao'!$O$8:$AH$38,20,0))</f>
        <v/>
      </c>
      <c r="C24" s="61" t="e">
        <f>SUMIF(#REF!,$A24,#REF!)-SUMIF(#REF!,$A24,#REF!)</f>
        <v>#REF!</v>
      </c>
      <c r="D24" s="61" t="e">
        <f>SUMIF(#REF!,$A24,#REF!)</f>
        <v>#REF!</v>
      </c>
      <c r="E24" s="61" t="e">
        <f>SUMIF(#REF!,$A24,#REF!)</f>
        <v>#REF!</v>
      </c>
      <c r="F24" s="61" t="e">
        <f>SUMIF(#REF!,$A24,#REF!)</f>
        <v>#REF!</v>
      </c>
      <c r="G24" s="58" t="e">
        <f>SUMIF(#REF!,$A24,#REF!)</f>
        <v>#REF!</v>
      </c>
      <c r="H24" s="58" t="e">
        <f>SUMIF(#REF!,$A24,#REF!)</f>
        <v>#REF!</v>
      </c>
      <c r="I24" s="58" t="e">
        <f>SUMIF(#REF!,$A24,#REF!)</f>
        <v>#REF!</v>
      </c>
      <c r="J24" s="59" t="e">
        <f t="shared" si="0"/>
        <v>#REF!</v>
      </c>
    </row>
    <row r="25" spans="1:10" x14ac:dyDescent="0.25">
      <c r="A25" s="60" t="s">
        <v>99</v>
      </c>
      <c r="B25" s="55" t="str">
        <f>IF('Khai bao'!N29="","",VLOOKUP($A25,'Khai bao'!$O$8:$AH$38,20,0))</f>
        <v/>
      </c>
      <c r="C25" s="61" t="e">
        <f>SUMIF(#REF!,$A25,#REF!)-SUMIF(#REF!,$A25,#REF!)</f>
        <v>#REF!</v>
      </c>
      <c r="D25" s="61" t="e">
        <f>SUMIF(#REF!,$A25,#REF!)</f>
        <v>#REF!</v>
      </c>
      <c r="E25" s="61" t="e">
        <f>SUMIF(#REF!,$A25,#REF!)</f>
        <v>#REF!</v>
      </c>
      <c r="F25" s="61" t="e">
        <f>SUMIF(#REF!,$A25,#REF!)</f>
        <v>#REF!</v>
      </c>
      <c r="G25" s="58" t="e">
        <f>SUMIF(#REF!,$A25,#REF!)</f>
        <v>#REF!</v>
      </c>
      <c r="H25" s="58" t="e">
        <f>SUMIF(#REF!,$A25,#REF!)</f>
        <v>#REF!</v>
      </c>
      <c r="I25" s="58" t="e">
        <f>SUMIF(#REF!,$A25,#REF!)</f>
        <v>#REF!</v>
      </c>
      <c r="J25" s="59" t="e">
        <f t="shared" si="0"/>
        <v>#REF!</v>
      </c>
    </row>
    <row r="26" spans="1:10" x14ac:dyDescent="0.25">
      <c r="A26" s="60" t="s">
        <v>100</v>
      </c>
      <c r="B26" s="55" t="str">
        <f>IF('Khai bao'!N30="","",VLOOKUP($A26,'Khai bao'!$O$8:$AH$38,20,0))</f>
        <v/>
      </c>
      <c r="C26" s="61" t="e">
        <f>SUMIF(#REF!,$A26,#REF!)-SUMIF(#REF!,$A26,#REF!)</f>
        <v>#REF!</v>
      </c>
      <c r="D26" s="61" t="e">
        <f>SUMIF(#REF!,$A26,#REF!)</f>
        <v>#REF!</v>
      </c>
      <c r="E26" s="61" t="e">
        <f>SUMIF(#REF!,$A26,#REF!)</f>
        <v>#REF!</v>
      </c>
      <c r="F26" s="61" t="e">
        <f>SUMIF(#REF!,$A26,#REF!)</f>
        <v>#REF!</v>
      </c>
      <c r="G26" s="58" t="e">
        <f>SUMIF(#REF!,$A26,#REF!)</f>
        <v>#REF!</v>
      </c>
      <c r="H26" s="58" t="e">
        <f>SUMIF(#REF!,$A26,#REF!)</f>
        <v>#REF!</v>
      </c>
      <c r="I26" s="58" t="e">
        <f>SUMIF(#REF!,$A26,#REF!)</f>
        <v>#REF!</v>
      </c>
      <c r="J26" s="59" t="e">
        <f t="shared" si="0"/>
        <v>#REF!</v>
      </c>
    </row>
    <row r="27" spans="1:10" x14ac:dyDescent="0.25">
      <c r="A27" s="60" t="s">
        <v>101</v>
      </c>
      <c r="B27" s="55" t="str">
        <f>IF('Khai bao'!N31="","",VLOOKUP($A27,'Khai bao'!$O$8:$AH$38,20,0))</f>
        <v/>
      </c>
      <c r="C27" s="61" t="e">
        <f>SUMIF(#REF!,$A27,#REF!)-SUMIF(#REF!,$A27,#REF!)</f>
        <v>#REF!</v>
      </c>
      <c r="D27" s="61" t="e">
        <f>SUMIF(#REF!,$A27,#REF!)</f>
        <v>#REF!</v>
      </c>
      <c r="E27" s="61" t="e">
        <f>SUMIF(#REF!,$A27,#REF!)</f>
        <v>#REF!</v>
      </c>
      <c r="F27" s="61" t="e">
        <f>SUMIF(#REF!,$A27,#REF!)</f>
        <v>#REF!</v>
      </c>
      <c r="G27" s="58" t="e">
        <f>SUMIF(#REF!,$A27,#REF!)</f>
        <v>#REF!</v>
      </c>
      <c r="H27" s="58" t="e">
        <f>SUMIF(#REF!,$A27,#REF!)</f>
        <v>#REF!</v>
      </c>
      <c r="I27" s="58" t="e">
        <f>SUMIF(#REF!,$A27,#REF!)</f>
        <v>#REF!</v>
      </c>
      <c r="J27" s="59" t="e">
        <f t="shared" si="0"/>
        <v>#REF!</v>
      </c>
    </row>
    <row r="28" spans="1:10" x14ac:dyDescent="0.25">
      <c r="A28" s="60" t="s">
        <v>102</v>
      </c>
      <c r="B28" s="55" t="str">
        <f>IF('Khai bao'!N32="","",VLOOKUP($A28,'Khai bao'!$O$8:$AH$38,20,0))</f>
        <v/>
      </c>
      <c r="C28" s="61" t="e">
        <f>SUMIF(#REF!,$A28,#REF!)-SUMIF(#REF!,$A28,#REF!)</f>
        <v>#REF!</v>
      </c>
      <c r="D28" s="61" t="e">
        <f>SUMIF(#REF!,$A28,#REF!)</f>
        <v>#REF!</v>
      </c>
      <c r="E28" s="61" t="e">
        <f>SUMIF(#REF!,$A28,#REF!)</f>
        <v>#REF!</v>
      </c>
      <c r="F28" s="61" t="e">
        <f>SUMIF(#REF!,$A28,#REF!)</f>
        <v>#REF!</v>
      </c>
      <c r="G28" s="58" t="e">
        <f>SUMIF(#REF!,$A28,#REF!)</f>
        <v>#REF!</v>
      </c>
      <c r="H28" s="58" t="e">
        <f>SUMIF(#REF!,$A28,#REF!)</f>
        <v>#REF!</v>
      </c>
      <c r="I28" s="58" t="e">
        <f>SUMIF(#REF!,$A28,#REF!)</f>
        <v>#REF!</v>
      </c>
      <c r="J28" s="59" t="e">
        <f t="shared" si="0"/>
        <v>#REF!</v>
      </c>
    </row>
    <row r="29" spans="1:10" x14ac:dyDescent="0.25">
      <c r="A29" s="60" t="s">
        <v>103</v>
      </c>
      <c r="B29" s="55" t="str">
        <f>IF('Khai bao'!N33="","",VLOOKUP($A29,'Khai bao'!$O$8:$AH$38,20,0))</f>
        <v/>
      </c>
      <c r="C29" s="61" t="e">
        <f>SUMIF(#REF!,$A29,#REF!)-SUMIF(#REF!,$A29,#REF!)</f>
        <v>#REF!</v>
      </c>
      <c r="D29" s="61" t="e">
        <f>SUMIF(#REF!,$A29,#REF!)</f>
        <v>#REF!</v>
      </c>
      <c r="E29" s="61" t="e">
        <f>SUMIF(#REF!,$A29,#REF!)</f>
        <v>#REF!</v>
      </c>
      <c r="F29" s="61" t="e">
        <f>SUMIF(#REF!,$A29,#REF!)</f>
        <v>#REF!</v>
      </c>
      <c r="G29" s="58" t="e">
        <f>SUMIF(#REF!,$A29,#REF!)</f>
        <v>#REF!</v>
      </c>
      <c r="H29" s="58" t="e">
        <f>SUMIF(#REF!,$A29,#REF!)</f>
        <v>#REF!</v>
      </c>
      <c r="I29" s="58" t="e">
        <f>SUMIF(#REF!,$A29,#REF!)</f>
        <v>#REF!</v>
      </c>
      <c r="J29" s="59" t="e">
        <f t="shared" si="0"/>
        <v>#REF!</v>
      </c>
    </row>
    <row r="30" spans="1:10" x14ac:dyDescent="0.25">
      <c r="A30" s="60" t="s">
        <v>104</v>
      </c>
      <c r="B30" s="55" t="str">
        <f>IF('Khai bao'!N34="","",VLOOKUP($A30,'Khai bao'!$O$8:$AH$38,20,0))</f>
        <v/>
      </c>
      <c r="C30" s="61" t="e">
        <f>SUMIF(#REF!,$A30,#REF!)-SUMIF(#REF!,$A30,#REF!)</f>
        <v>#REF!</v>
      </c>
      <c r="D30" s="61" t="e">
        <f>SUMIF(#REF!,$A30,#REF!)</f>
        <v>#REF!</v>
      </c>
      <c r="E30" s="61" t="e">
        <f>SUMIF(#REF!,$A30,#REF!)</f>
        <v>#REF!</v>
      </c>
      <c r="F30" s="61" t="e">
        <f>SUMIF(#REF!,$A30,#REF!)</f>
        <v>#REF!</v>
      </c>
      <c r="G30" s="58" t="e">
        <f>SUMIF(#REF!,$A30,#REF!)</f>
        <v>#REF!</v>
      </c>
      <c r="H30" s="58" t="e">
        <f>SUMIF(#REF!,$A30,#REF!)</f>
        <v>#REF!</v>
      </c>
      <c r="I30" s="58" t="e">
        <f>SUMIF(#REF!,$A30,#REF!)</f>
        <v>#REF!</v>
      </c>
      <c r="J30" s="59" t="e">
        <f t="shared" si="0"/>
        <v>#REF!</v>
      </c>
    </row>
    <row r="31" spans="1:10" x14ac:dyDescent="0.25">
      <c r="A31" s="60" t="s">
        <v>105</v>
      </c>
      <c r="B31" s="55" t="str">
        <f>IF('Khai bao'!N35="","",VLOOKUP($A31,'Khai bao'!$O$8:$AH$38,20,0))</f>
        <v/>
      </c>
      <c r="C31" s="61" t="e">
        <f>SUMIF(#REF!,$A31,#REF!)-SUMIF(#REF!,$A31,#REF!)</f>
        <v>#REF!</v>
      </c>
      <c r="D31" s="61" t="e">
        <f>SUMIF(#REF!,$A31,#REF!)</f>
        <v>#REF!</v>
      </c>
      <c r="E31" s="61" t="e">
        <f>SUMIF(#REF!,$A31,#REF!)</f>
        <v>#REF!</v>
      </c>
      <c r="F31" s="61" t="e">
        <f>SUMIF(#REF!,$A31,#REF!)</f>
        <v>#REF!</v>
      </c>
      <c r="G31" s="58" t="e">
        <f>SUMIF(#REF!,$A31,#REF!)</f>
        <v>#REF!</v>
      </c>
      <c r="H31" s="58" t="e">
        <f>SUMIF(#REF!,$A31,#REF!)</f>
        <v>#REF!</v>
      </c>
      <c r="I31" s="58" t="e">
        <f>SUMIF(#REF!,$A31,#REF!)</f>
        <v>#REF!</v>
      </c>
      <c r="J31" s="59" t="e">
        <f t="shared" si="0"/>
        <v>#REF!</v>
      </c>
    </row>
    <row r="32" spans="1:10" x14ac:dyDescent="0.25">
      <c r="A32" s="60" t="s">
        <v>106</v>
      </c>
      <c r="B32" s="55" t="str">
        <f>IF('Khai bao'!N36="","",VLOOKUP($A32,'Khai bao'!$O$8:$AH$38,20,0))</f>
        <v/>
      </c>
      <c r="C32" s="61" t="e">
        <f>SUMIF(#REF!,$A32,#REF!)-SUMIF(#REF!,$A32,#REF!)</f>
        <v>#REF!</v>
      </c>
      <c r="D32" s="61" t="e">
        <f>SUMIF(#REF!,$A32,#REF!)</f>
        <v>#REF!</v>
      </c>
      <c r="E32" s="61" t="e">
        <f>SUMIF(#REF!,$A32,#REF!)</f>
        <v>#REF!</v>
      </c>
      <c r="F32" s="61" t="e">
        <f>SUMIF(#REF!,$A32,#REF!)</f>
        <v>#REF!</v>
      </c>
      <c r="G32" s="58" t="e">
        <f>SUMIF(#REF!,$A32,#REF!)</f>
        <v>#REF!</v>
      </c>
      <c r="H32" s="58" t="e">
        <f>SUMIF(#REF!,$A32,#REF!)</f>
        <v>#REF!</v>
      </c>
      <c r="I32" s="58" t="e">
        <f>SUMIF(#REF!,$A32,#REF!)</f>
        <v>#REF!</v>
      </c>
      <c r="J32" s="59" t="e">
        <f t="shared" si="0"/>
        <v>#REF!</v>
      </c>
    </row>
    <row r="33" spans="1:10" x14ac:dyDescent="0.25">
      <c r="A33" s="60" t="s">
        <v>107</v>
      </c>
      <c r="B33" s="55" t="str">
        <f>IF('Khai bao'!N37="","",VLOOKUP($A33,'Khai bao'!$O$8:$AH$38,20,0))</f>
        <v/>
      </c>
      <c r="C33" s="61" t="e">
        <f>SUMIF(#REF!,$A33,#REF!)-SUMIF(#REF!,$A33,#REF!)</f>
        <v>#REF!</v>
      </c>
      <c r="D33" s="61" t="e">
        <f>SUMIF(#REF!,$A33,#REF!)</f>
        <v>#REF!</v>
      </c>
      <c r="E33" s="61" t="e">
        <f>SUMIF(#REF!,$A33,#REF!)</f>
        <v>#REF!</v>
      </c>
      <c r="F33" s="61" t="e">
        <f>SUMIF(#REF!,$A33,#REF!)</f>
        <v>#REF!</v>
      </c>
      <c r="G33" s="58" t="e">
        <f>SUMIF(#REF!,$A33,#REF!)</f>
        <v>#REF!</v>
      </c>
      <c r="H33" s="58" t="e">
        <f>SUMIF(#REF!,$A33,#REF!)</f>
        <v>#REF!</v>
      </c>
      <c r="I33" s="58" t="e">
        <f>SUMIF(#REF!,$A33,#REF!)</f>
        <v>#REF!</v>
      </c>
      <c r="J33" s="59" t="e">
        <f t="shared" si="0"/>
        <v>#REF!</v>
      </c>
    </row>
    <row r="34" spans="1:10" x14ac:dyDescent="0.25">
      <c r="A34" s="60" t="s">
        <v>108</v>
      </c>
      <c r="B34" s="55" t="str">
        <f>IF('Khai bao'!N38="","",VLOOKUP($A34,'Khai bao'!$O$8:$AH$38,20,0))</f>
        <v/>
      </c>
      <c r="C34" s="61" t="e">
        <f>SUMIF(#REF!,$A34,#REF!)-SUMIF(#REF!,$A34,#REF!)</f>
        <v>#REF!</v>
      </c>
      <c r="D34" s="61" t="e">
        <f>SUMIF(#REF!,$A34,#REF!)</f>
        <v>#REF!</v>
      </c>
      <c r="E34" s="61" t="e">
        <f>SUMIF(#REF!,$A34,#REF!)</f>
        <v>#REF!</v>
      </c>
      <c r="F34" s="61" t="e">
        <f>SUMIF(#REF!,$A34,#REF!)</f>
        <v>#REF!</v>
      </c>
      <c r="G34" s="58" t="e">
        <f>SUMIF(#REF!,$A34,#REF!)</f>
        <v>#REF!</v>
      </c>
      <c r="H34" s="58" t="e">
        <f>SUMIF(#REF!,$A34,#REF!)</f>
        <v>#REF!</v>
      </c>
      <c r="I34" s="58" t="e">
        <f>SUMIF(#REF!,$A34,#REF!)</f>
        <v>#REF!</v>
      </c>
      <c r="J34" s="59" t="e">
        <f t="shared" si="0"/>
        <v>#REF!</v>
      </c>
    </row>
    <row r="35" spans="1:10" x14ac:dyDescent="0.25">
      <c r="A35" s="60" t="s">
        <v>109</v>
      </c>
      <c r="B35" s="55" t="str">
        <f>IF('Khai bao'!N39="","",VLOOKUP($A35,'Khai bao'!$O$8:$AH$38,20,0))</f>
        <v/>
      </c>
      <c r="C35" s="61" t="e">
        <f>SUMIF(#REF!,$A35,#REF!)-SUMIF(#REF!,$A35,#REF!)</f>
        <v>#REF!</v>
      </c>
      <c r="D35" s="61" t="e">
        <f>SUMIF(#REF!,$A35,#REF!)</f>
        <v>#REF!</v>
      </c>
      <c r="E35" s="61" t="e">
        <f>SUMIF(#REF!,$A35,#REF!)</f>
        <v>#REF!</v>
      </c>
      <c r="F35" s="61" t="e">
        <f>SUMIF(#REF!,$A35,#REF!)</f>
        <v>#REF!</v>
      </c>
      <c r="G35" s="58" t="e">
        <f>SUMIF(#REF!,$A35,#REF!)</f>
        <v>#REF!</v>
      </c>
      <c r="H35" s="58" t="e">
        <f>SUMIF(#REF!,$A35,#REF!)</f>
        <v>#REF!</v>
      </c>
      <c r="I35" s="58" t="e">
        <f>SUMIF(#REF!,$A35,#REF!)</f>
        <v>#REF!</v>
      </c>
      <c r="J35" s="59" t="e">
        <f t="shared" si="0"/>
        <v>#REF!</v>
      </c>
    </row>
    <row r="36" spans="1:10" x14ac:dyDescent="0.25">
      <c r="A36" s="60" t="s">
        <v>110</v>
      </c>
      <c r="B36" s="55" t="str">
        <f>IF('Khai bao'!N40="","",VLOOKUP($A36,'Khai bao'!$O$8:$AH$38,20,0))</f>
        <v/>
      </c>
      <c r="C36" s="61" t="e">
        <f>SUMIF(#REF!,$A36,#REF!)-SUMIF(#REF!,$A36,#REF!)</f>
        <v>#REF!</v>
      </c>
      <c r="D36" s="61" t="e">
        <f>SUMIF(#REF!,$A36,#REF!)</f>
        <v>#REF!</v>
      </c>
      <c r="E36" s="61" t="e">
        <f>SUMIF(#REF!,$A36,#REF!)</f>
        <v>#REF!</v>
      </c>
      <c r="F36" s="61" t="e">
        <f>SUMIF(#REF!,$A36,#REF!)</f>
        <v>#REF!</v>
      </c>
      <c r="G36" s="58" t="e">
        <f>SUMIF(#REF!,$A36,#REF!)</f>
        <v>#REF!</v>
      </c>
      <c r="H36" s="58" t="e">
        <f>SUMIF(#REF!,$A36,#REF!)</f>
        <v>#REF!</v>
      </c>
      <c r="I36" s="58" t="e">
        <f>SUMIF(#REF!,$A36,#REF!)</f>
        <v>#REF!</v>
      </c>
      <c r="J36" s="59" t="e">
        <f t="shared" si="0"/>
        <v>#REF!</v>
      </c>
    </row>
    <row r="37" spans="1:10" x14ac:dyDescent="0.25">
      <c r="A37" s="60" t="s">
        <v>111</v>
      </c>
      <c r="B37" s="55" t="str">
        <f>IF('Khai bao'!N41="","",VLOOKUP($A37,'Khai bao'!$O$8:$AH$38,20,0))</f>
        <v/>
      </c>
      <c r="C37" s="61" t="e">
        <f>SUMIF(#REF!,$A37,#REF!)-SUMIF(#REF!,$A37,#REF!)</f>
        <v>#REF!</v>
      </c>
      <c r="D37" s="61" t="e">
        <f>SUMIF(#REF!,$A37,#REF!)</f>
        <v>#REF!</v>
      </c>
      <c r="E37" s="61" t="e">
        <f>SUMIF(#REF!,$A37,#REF!)</f>
        <v>#REF!</v>
      </c>
      <c r="F37" s="61" t="e">
        <f>SUMIF(#REF!,$A37,#REF!)</f>
        <v>#REF!</v>
      </c>
      <c r="G37" s="58" t="e">
        <f>SUMIF(#REF!,$A37,#REF!)</f>
        <v>#REF!</v>
      </c>
      <c r="H37" s="58" t="e">
        <f>SUMIF(#REF!,$A37,#REF!)</f>
        <v>#REF!</v>
      </c>
      <c r="I37" s="58" t="e">
        <f>SUMIF(#REF!,$A37,#REF!)</f>
        <v>#REF!</v>
      </c>
      <c r="J37" s="59" t="e">
        <f t="shared" si="0"/>
        <v>#REF!</v>
      </c>
    </row>
    <row r="38" spans="1:10" x14ac:dyDescent="0.25">
      <c r="A38" s="60" t="s">
        <v>112</v>
      </c>
      <c r="B38" s="55" t="str">
        <f>IF('Khai bao'!N42="","",VLOOKUP($A38,'Khai bao'!$O$8:$AH$38,20,0))</f>
        <v/>
      </c>
      <c r="C38" s="61" t="e">
        <f>SUMIF(#REF!,$A38,#REF!)-SUMIF(#REF!,$A38,#REF!)</f>
        <v>#REF!</v>
      </c>
      <c r="D38" s="61" t="e">
        <f>SUMIF(#REF!,$A38,#REF!)</f>
        <v>#REF!</v>
      </c>
      <c r="E38" s="61" t="e">
        <f>SUMIF(#REF!,$A38,#REF!)</f>
        <v>#REF!</v>
      </c>
      <c r="F38" s="61" t="e">
        <f>SUMIF(#REF!,$A38,#REF!)</f>
        <v>#REF!</v>
      </c>
      <c r="G38" s="58" t="e">
        <f>SUMIF(#REF!,$A38,#REF!)</f>
        <v>#REF!</v>
      </c>
      <c r="H38" s="58" t="e">
        <f>SUMIF(#REF!,$A38,#REF!)</f>
        <v>#REF!</v>
      </c>
      <c r="I38" s="58" t="e">
        <f>SUMIF(#REF!,$A38,#REF!)</f>
        <v>#REF!</v>
      </c>
      <c r="J38" s="59" t="e">
        <f t="shared" si="0"/>
        <v>#REF!</v>
      </c>
    </row>
    <row r="39" spans="1:10" x14ac:dyDescent="0.25">
      <c r="A39" s="60" t="s">
        <v>113</v>
      </c>
      <c r="B39" s="55" t="str">
        <f>IF('Khai bao'!N43="","",VLOOKUP($A39,'Khai bao'!$O$8:$AH$38,20,0))</f>
        <v/>
      </c>
      <c r="C39" s="61" t="e">
        <f>SUMIF(#REF!,$A39,#REF!)-SUMIF(#REF!,$A39,#REF!)</f>
        <v>#REF!</v>
      </c>
      <c r="D39" s="61" t="e">
        <f>SUMIF(#REF!,$A39,#REF!)</f>
        <v>#REF!</v>
      </c>
      <c r="E39" s="61" t="e">
        <f>SUMIF(#REF!,$A39,#REF!)</f>
        <v>#REF!</v>
      </c>
      <c r="F39" s="61" t="e">
        <f>SUMIF(#REF!,$A39,#REF!)</f>
        <v>#REF!</v>
      </c>
      <c r="G39" s="58" t="e">
        <f>SUMIF(#REF!,$A39,#REF!)</f>
        <v>#REF!</v>
      </c>
      <c r="H39" s="58" t="e">
        <f>SUMIF(#REF!,$A39,#REF!)</f>
        <v>#REF!</v>
      </c>
      <c r="I39" s="58" t="e">
        <f>SUMIF(#REF!,$A39,#REF!)</f>
        <v>#REF!</v>
      </c>
      <c r="J39" s="59" t="e">
        <f t="shared" si="0"/>
        <v>#REF!</v>
      </c>
    </row>
    <row r="40" spans="1:10" x14ac:dyDescent="0.25">
      <c r="A40" s="60" t="s">
        <v>114</v>
      </c>
      <c r="B40" s="55" t="str">
        <f>IF('Khai bao'!N44="","",VLOOKUP($A40,'Khai bao'!$O$8:$AH$38,20,0))</f>
        <v/>
      </c>
      <c r="C40" s="61" t="e">
        <f>SUMIF(#REF!,$A40,#REF!)-SUMIF(#REF!,$A40,#REF!)</f>
        <v>#REF!</v>
      </c>
      <c r="D40" s="61" t="e">
        <f>SUMIF(#REF!,$A40,#REF!)</f>
        <v>#REF!</v>
      </c>
      <c r="E40" s="61" t="e">
        <f>SUMIF(#REF!,$A40,#REF!)</f>
        <v>#REF!</v>
      </c>
      <c r="F40" s="61" t="e">
        <f>SUMIF(#REF!,$A40,#REF!)</f>
        <v>#REF!</v>
      </c>
      <c r="G40" s="58" t="e">
        <f>SUMIF(#REF!,$A40,#REF!)</f>
        <v>#REF!</v>
      </c>
      <c r="H40" s="58" t="e">
        <f>SUMIF(#REF!,$A40,#REF!)</f>
        <v>#REF!</v>
      </c>
      <c r="I40" s="58" t="e">
        <f>SUMIF(#REF!,$A40,#REF!)</f>
        <v>#REF!</v>
      </c>
      <c r="J40" s="59" t="e">
        <f t="shared" si="0"/>
        <v>#REF!</v>
      </c>
    </row>
    <row r="41" spans="1:10" x14ac:dyDescent="0.25">
      <c r="A41" s="60" t="s">
        <v>115</v>
      </c>
      <c r="B41" s="55" t="str">
        <f>IF('Khai bao'!N45="","",VLOOKUP($A41,'Khai bao'!$O$8:$AH$38,20,0))</f>
        <v/>
      </c>
      <c r="C41" s="61" t="e">
        <f>SUMIF(#REF!,$A41,#REF!)-SUMIF(#REF!,$A41,#REF!)</f>
        <v>#REF!</v>
      </c>
      <c r="D41" s="61" t="e">
        <f>SUMIF(#REF!,$A41,#REF!)</f>
        <v>#REF!</v>
      </c>
      <c r="E41" s="61" t="e">
        <f>SUMIF(#REF!,$A41,#REF!)</f>
        <v>#REF!</v>
      </c>
      <c r="F41" s="61" t="e">
        <f>SUMIF(#REF!,$A41,#REF!)</f>
        <v>#REF!</v>
      </c>
      <c r="G41" s="58" t="e">
        <f>SUMIF(#REF!,$A41,#REF!)</f>
        <v>#REF!</v>
      </c>
      <c r="H41" s="58" t="e">
        <f>SUMIF(#REF!,$A41,#REF!)</f>
        <v>#REF!</v>
      </c>
      <c r="I41" s="58" t="e">
        <f>SUMIF(#REF!,$A41,#REF!)</f>
        <v>#REF!</v>
      </c>
      <c r="J41" s="59" t="e">
        <f t="shared" si="0"/>
        <v>#REF!</v>
      </c>
    </row>
    <row r="42" spans="1:10" x14ac:dyDescent="0.25">
      <c r="A42" s="60" t="s">
        <v>116</v>
      </c>
      <c r="B42" s="55" t="str">
        <f>IF('Khai bao'!N46="","",VLOOKUP($A42,'Khai bao'!$O$8:$AH$38,20,0))</f>
        <v/>
      </c>
      <c r="C42" s="61" t="e">
        <f>SUMIF(#REF!,$A42,#REF!)-SUMIF(#REF!,$A42,#REF!)</f>
        <v>#REF!</v>
      </c>
      <c r="D42" s="61" t="e">
        <f>SUMIF(#REF!,$A42,#REF!)</f>
        <v>#REF!</v>
      </c>
      <c r="E42" s="61" t="e">
        <f>SUMIF(#REF!,$A42,#REF!)</f>
        <v>#REF!</v>
      </c>
      <c r="F42" s="61" t="e">
        <f>SUMIF(#REF!,$A42,#REF!)</f>
        <v>#REF!</v>
      </c>
      <c r="G42" s="58" t="e">
        <f>SUMIF(#REF!,$A42,#REF!)</f>
        <v>#REF!</v>
      </c>
      <c r="H42" s="58" t="e">
        <f>SUMIF(#REF!,$A42,#REF!)</f>
        <v>#REF!</v>
      </c>
      <c r="I42" s="58" t="e">
        <f>SUMIF(#REF!,$A42,#REF!)</f>
        <v>#REF!</v>
      </c>
      <c r="J42" s="59" t="e">
        <f t="shared" si="0"/>
        <v>#REF!</v>
      </c>
    </row>
    <row r="43" spans="1:10" x14ac:dyDescent="0.25">
      <c r="A43" s="60" t="s">
        <v>117</v>
      </c>
      <c r="B43" s="55" t="str">
        <f>IF('Khai bao'!N47="","",VLOOKUP($A43,'Khai bao'!$O$8:$AH$38,20,0))</f>
        <v/>
      </c>
      <c r="C43" s="61" t="e">
        <f>SUMIF(#REF!,$A43,#REF!)-SUMIF(#REF!,$A43,#REF!)</f>
        <v>#REF!</v>
      </c>
      <c r="D43" s="61" t="e">
        <f>SUMIF(#REF!,$A43,#REF!)</f>
        <v>#REF!</v>
      </c>
      <c r="E43" s="61" t="e">
        <f>SUMIF(#REF!,$A43,#REF!)</f>
        <v>#REF!</v>
      </c>
      <c r="F43" s="61" t="e">
        <f>SUMIF(#REF!,$A43,#REF!)</f>
        <v>#REF!</v>
      </c>
      <c r="G43" s="58" t="e">
        <f>SUMIF(#REF!,$A43,#REF!)</f>
        <v>#REF!</v>
      </c>
      <c r="H43" s="58" t="e">
        <f>SUMIF(#REF!,$A43,#REF!)</f>
        <v>#REF!</v>
      </c>
      <c r="I43" s="58" t="e">
        <f>SUMIF(#REF!,$A43,#REF!)</f>
        <v>#REF!</v>
      </c>
      <c r="J43" s="59" t="e">
        <f t="shared" si="0"/>
        <v>#REF!</v>
      </c>
    </row>
    <row r="44" spans="1:10" x14ac:dyDescent="0.25">
      <c r="A44" s="60" t="s">
        <v>118</v>
      </c>
      <c r="B44" s="55" t="str">
        <f>IF('Khai bao'!N48="","",VLOOKUP($A44,'Khai bao'!$O$8:$AH$38,20,0))</f>
        <v/>
      </c>
      <c r="C44" s="61" t="e">
        <f>SUMIF(#REF!,$A44,#REF!)-SUMIF(#REF!,$A44,#REF!)</f>
        <v>#REF!</v>
      </c>
      <c r="D44" s="61" t="e">
        <f>SUMIF(#REF!,$A44,#REF!)</f>
        <v>#REF!</v>
      </c>
      <c r="E44" s="61" t="e">
        <f>SUMIF(#REF!,$A44,#REF!)</f>
        <v>#REF!</v>
      </c>
      <c r="F44" s="61" t="e">
        <f>SUMIF(#REF!,$A44,#REF!)</f>
        <v>#REF!</v>
      </c>
      <c r="G44" s="58" t="e">
        <f>SUMIF(#REF!,$A44,#REF!)</f>
        <v>#REF!</v>
      </c>
      <c r="H44" s="58" t="e">
        <f>SUMIF(#REF!,$A44,#REF!)</f>
        <v>#REF!</v>
      </c>
      <c r="I44" s="58" t="e">
        <f>SUMIF(#REF!,$A44,#REF!)</f>
        <v>#REF!</v>
      </c>
      <c r="J44" s="59" t="e">
        <f t="shared" si="0"/>
        <v>#REF!</v>
      </c>
    </row>
    <row r="45" spans="1:10" x14ac:dyDescent="0.25">
      <c r="A45" s="60" t="s">
        <v>119</v>
      </c>
      <c r="B45" s="55" t="str">
        <f>IF('Khai bao'!N49="","",VLOOKUP($A45,'Khai bao'!$O$8:$AH$38,20,0))</f>
        <v/>
      </c>
      <c r="C45" s="61" t="e">
        <f>SUMIF(#REF!,$A45,#REF!)-SUMIF(#REF!,$A45,#REF!)</f>
        <v>#REF!</v>
      </c>
      <c r="D45" s="61" t="e">
        <f>SUMIF(#REF!,$A45,#REF!)</f>
        <v>#REF!</v>
      </c>
      <c r="E45" s="61" t="e">
        <f>SUMIF(#REF!,$A45,#REF!)</f>
        <v>#REF!</v>
      </c>
      <c r="F45" s="61" t="e">
        <f>SUMIF(#REF!,$A45,#REF!)</f>
        <v>#REF!</v>
      </c>
      <c r="G45" s="58" t="e">
        <f>SUMIF(#REF!,$A45,#REF!)</f>
        <v>#REF!</v>
      </c>
      <c r="H45" s="58" t="e">
        <f>SUMIF(#REF!,$A45,#REF!)</f>
        <v>#REF!</v>
      </c>
      <c r="I45" s="58" t="e">
        <f>SUMIF(#REF!,$A45,#REF!)</f>
        <v>#REF!</v>
      </c>
      <c r="J45" s="59" t="e">
        <f t="shared" si="0"/>
        <v>#REF!</v>
      </c>
    </row>
    <row r="46" spans="1:10" x14ac:dyDescent="0.25">
      <c r="A46" s="60" t="s">
        <v>120</v>
      </c>
      <c r="B46" s="55" t="str">
        <f>IF('Khai bao'!N50="","",VLOOKUP($A46,'Khai bao'!$O$8:$AH$38,20,0))</f>
        <v/>
      </c>
      <c r="C46" s="61" t="e">
        <f>SUMIF(#REF!,$A46,#REF!)-SUMIF(#REF!,$A46,#REF!)</f>
        <v>#REF!</v>
      </c>
      <c r="D46" s="61" t="e">
        <f>SUMIF(#REF!,$A46,#REF!)</f>
        <v>#REF!</v>
      </c>
      <c r="E46" s="61" t="e">
        <f>SUMIF(#REF!,$A46,#REF!)</f>
        <v>#REF!</v>
      </c>
      <c r="F46" s="61" t="e">
        <f>SUMIF(#REF!,$A46,#REF!)</f>
        <v>#REF!</v>
      </c>
      <c r="G46" s="58" t="e">
        <f>SUMIF(#REF!,$A46,#REF!)</f>
        <v>#REF!</v>
      </c>
      <c r="H46" s="58" t="e">
        <f>SUMIF(#REF!,$A46,#REF!)</f>
        <v>#REF!</v>
      </c>
      <c r="I46" s="58" t="e">
        <f>SUMIF(#REF!,$A46,#REF!)</f>
        <v>#REF!</v>
      </c>
      <c r="J46" s="59" t="e">
        <f t="shared" si="0"/>
        <v>#REF!</v>
      </c>
    </row>
    <row r="47" spans="1:10" x14ac:dyDescent="0.25">
      <c r="A47" s="60" t="s">
        <v>121</v>
      </c>
      <c r="B47" s="55" t="str">
        <f>IF('Khai bao'!N51="","",VLOOKUP($A47,'Khai bao'!$O$8:$AH$38,20,0))</f>
        <v/>
      </c>
      <c r="C47" s="61" t="e">
        <f>SUMIF(#REF!,$A47,#REF!)-SUMIF(#REF!,$A47,#REF!)</f>
        <v>#REF!</v>
      </c>
      <c r="D47" s="61" t="e">
        <f>SUMIF(#REF!,$A47,#REF!)</f>
        <v>#REF!</v>
      </c>
      <c r="E47" s="61" t="e">
        <f>SUMIF(#REF!,$A47,#REF!)</f>
        <v>#REF!</v>
      </c>
      <c r="F47" s="61" t="e">
        <f>SUMIF(#REF!,$A47,#REF!)</f>
        <v>#REF!</v>
      </c>
      <c r="G47" s="58" t="e">
        <f>SUMIF(#REF!,$A47,#REF!)</f>
        <v>#REF!</v>
      </c>
      <c r="H47" s="58" t="e">
        <f>SUMIF(#REF!,$A47,#REF!)</f>
        <v>#REF!</v>
      </c>
      <c r="I47" s="58" t="e">
        <f>SUMIF(#REF!,$A47,#REF!)</f>
        <v>#REF!</v>
      </c>
      <c r="J47" s="59" t="e">
        <f t="shared" si="0"/>
        <v>#REF!</v>
      </c>
    </row>
    <row r="48" spans="1:10" x14ac:dyDescent="0.25">
      <c r="A48" s="60" t="s">
        <v>122</v>
      </c>
      <c r="B48" s="55" t="str">
        <f>IF('Khai bao'!N52="","",VLOOKUP($A48,'Khai bao'!$O$8:$AH$38,20,0))</f>
        <v/>
      </c>
      <c r="C48" s="61" t="e">
        <f>SUMIF(#REF!,$A48,#REF!)-SUMIF(#REF!,$A48,#REF!)</f>
        <v>#REF!</v>
      </c>
      <c r="D48" s="61" t="e">
        <f>SUMIF(#REF!,$A48,#REF!)</f>
        <v>#REF!</v>
      </c>
      <c r="E48" s="61" t="e">
        <f>SUMIF(#REF!,$A48,#REF!)</f>
        <v>#REF!</v>
      </c>
      <c r="F48" s="61" t="e">
        <f>SUMIF(#REF!,$A48,#REF!)</f>
        <v>#REF!</v>
      </c>
      <c r="G48" s="58" t="e">
        <f>SUMIF(#REF!,$A48,#REF!)</f>
        <v>#REF!</v>
      </c>
      <c r="H48" s="58" t="e">
        <f>SUMIF(#REF!,$A48,#REF!)</f>
        <v>#REF!</v>
      </c>
      <c r="I48" s="58" t="e">
        <f>SUMIF(#REF!,$A48,#REF!)</f>
        <v>#REF!</v>
      </c>
      <c r="J48" s="59" t="e">
        <f t="shared" si="0"/>
        <v>#REF!</v>
      </c>
    </row>
    <row r="49" spans="1:10" x14ac:dyDescent="0.25">
      <c r="A49" s="60" t="s">
        <v>123</v>
      </c>
      <c r="B49" s="55" t="str">
        <f>IF('Khai bao'!N53="","",VLOOKUP($A49,'Khai bao'!$O$8:$AH$38,20,0))</f>
        <v/>
      </c>
      <c r="C49" s="61" t="e">
        <f>SUMIF(#REF!,$A49,#REF!)-SUMIF(#REF!,$A49,#REF!)</f>
        <v>#REF!</v>
      </c>
      <c r="D49" s="61" t="e">
        <f>SUMIF(#REF!,$A49,#REF!)</f>
        <v>#REF!</v>
      </c>
      <c r="E49" s="61" t="e">
        <f>SUMIF(#REF!,$A49,#REF!)</f>
        <v>#REF!</v>
      </c>
      <c r="F49" s="61" t="e">
        <f>SUMIF(#REF!,$A49,#REF!)</f>
        <v>#REF!</v>
      </c>
      <c r="G49" s="58" t="e">
        <f>SUMIF(#REF!,$A49,#REF!)</f>
        <v>#REF!</v>
      </c>
      <c r="H49" s="58" t="e">
        <f>SUMIF(#REF!,$A49,#REF!)</f>
        <v>#REF!</v>
      </c>
      <c r="I49" s="58" t="e">
        <f>SUMIF(#REF!,$A49,#REF!)</f>
        <v>#REF!</v>
      </c>
      <c r="J49" s="59" t="e">
        <f t="shared" si="0"/>
        <v>#REF!</v>
      </c>
    </row>
    <row r="50" spans="1:10" x14ac:dyDescent="0.25">
      <c r="A50" s="60" t="s">
        <v>124</v>
      </c>
      <c r="B50" s="55" t="str">
        <f>IF('Khai bao'!N54="","",VLOOKUP($A50,'Khai bao'!$O$8:$AH$38,20,0))</f>
        <v/>
      </c>
      <c r="C50" s="61" t="e">
        <f>SUMIF(#REF!,$A50,#REF!)-SUMIF(#REF!,$A50,#REF!)</f>
        <v>#REF!</v>
      </c>
      <c r="D50" s="61" t="e">
        <f>SUMIF(#REF!,$A50,#REF!)</f>
        <v>#REF!</v>
      </c>
      <c r="E50" s="61" t="e">
        <f>SUMIF(#REF!,$A50,#REF!)</f>
        <v>#REF!</v>
      </c>
      <c r="F50" s="61" t="e">
        <f>SUMIF(#REF!,$A50,#REF!)</f>
        <v>#REF!</v>
      </c>
      <c r="G50" s="58" t="e">
        <f>SUMIF(#REF!,$A50,#REF!)</f>
        <v>#REF!</v>
      </c>
      <c r="H50" s="58" t="e">
        <f>SUMIF(#REF!,$A50,#REF!)</f>
        <v>#REF!</v>
      </c>
      <c r="I50" s="58" t="e">
        <f>SUMIF(#REF!,$A50,#REF!)</f>
        <v>#REF!</v>
      </c>
      <c r="J50" s="59" t="e">
        <f t="shared" si="0"/>
        <v>#REF!</v>
      </c>
    </row>
    <row r="51" spans="1:10" x14ac:dyDescent="0.25">
      <c r="A51" s="60" t="s">
        <v>125</v>
      </c>
      <c r="B51" s="55" t="str">
        <f>IF('Khai bao'!N55="","",VLOOKUP($A51,'Khai bao'!$O$8:$AH$38,20,0))</f>
        <v/>
      </c>
      <c r="C51" s="61" t="e">
        <f>SUMIF(#REF!,$A51,#REF!)-SUMIF(#REF!,$A51,#REF!)</f>
        <v>#REF!</v>
      </c>
      <c r="D51" s="61" t="e">
        <f>SUMIF(#REF!,$A51,#REF!)</f>
        <v>#REF!</v>
      </c>
      <c r="E51" s="61" t="e">
        <f>SUMIF(#REF!,$A51,#REF!)</f>
        <v>#REF!</v>
      </c>
      <c r="F51" s="61" t="e">
        <f>SUMIF(#REF!,$A51,#REF!)</f>
        <v>#REF!</v>
      </c>
      <c r="G51" s="58" t="e">
        <f>SUMIF(#REF!,$A51,#REF!)</f>
        <v>#REF!</v>
      </c>
      <c r="H51" s="58" t="e">
        <f>SUMIF(#REF!,$A51,#REF!)</f>
        <v>#REF!</v>
      </c>
      <c r="I51" s="58" t="e">
        <f>SUMIF(#REF!,$A51,#REF!)</f>
        <v>#REF!</v>
      </c>
      <c r="J51" s="59" t="e">
        <f t="shared" si="0"/>
        <v>#REF!</v>
      </c>
    </row>
    <row r="52" spans="1:10" x14ac:dyDescent="0.25">
      <c r="A52" s="60" t="s">
        <v>126</v>
      </c>
      <c r="B52" s="55" t="str">
        <f>IF('Khai bao'!N56="","",VLOOKUP($A52,'Khai bao'!$O$8:$AH$38,20,0))</f>
        <v/>
      </c>
      <c r="C52" s="61" t="e">
        <f>SUMIF(#REF!,$A52,#REF!)-SUMIF(#REF!,$A52,#REF!)</f>
        <v>#REF!</v>
      </c>
      <c r="D52" s="61" t="e">
        <f>SUMIF(#REF!,$A52,#REF!)</f>
        <v>#REF!</v>
      </c>
      <c r="E52" s="61" t="e">
        <f>SUMIF(#REF!,$A52,#REF!)</f>
        <v>#REF!</v>
      </c>
      <c r="F52" s="61" t="e">
        <f>SUMIF(#REF!,$A52,#REF!)</f>
        <v>#REF!</v>
      </c>
      <c r="G52" s="58" t="e">
        <f>SUMIF(#REF!,$A52,#REF!)</f>
        <v>#REF!</v>
      </c>
      <c r="H52" s="58" t="e">
        <f>SUMIF(#REF!,$A52,#REF!)</f>
        <v>#REF!</v>
      </c>
      <c r="I52" s="58" t="e">
        <f>SUMIF(#REF!,$A52,#REF!)</f>
        <v>#REF!</v>
      </c>
      <c r="J52" s="59" t="e">
        <f t="shared" si="0"/>
        <v>#REF!</v>
      </c>
    </row>
    <row r="53" spans="1:10" x14ac:dyDescent="0.25">
      <c r="A53" s="60" t="s">
        <v>127</v>
      </c>
      <c r="B53" s="55" t="str">
        <f>IF('Khai bao'!N57="","",VLOOKUP($A53,'Khai bao'!$O$8:$AH$38,20,0))</f>
        <v/>
      </c>
      <c r="C53" s="61" t="e">
        <f>SUMIF(#REF!,$A53,#REF!)-SUMIF(#REF!,$A53,#REF!)</f>
        <v>#REF!</v>
      </c>
      <c r="D53" s="61" t="e">
        <f>SUMIF(#REF!,$A53,#REF!)</f>
        <v>#REF!</v>
      </c>
      <c r="E53" s="61" t="e">
        <f>SUMIF(#REF!,$A53,#REF!)</f>
        <v>#REF!</v>
      </c>
      <c r="F53" s="61" t="e">
        <f>SUMIF(#REF!,$A53,#REF!)</f>
        <v>#REF!</v>
      </c>
      <c r="G53" s="58" t="e">
        <f>SUMIF(#REF!,$A53,#REF!)</f>
        <v>#REF!</v>
      </c>
      <c r="H53" s="58" t="e">
        <f>SUMIF(#REF!,$A53,#REF!)</f>
        <v>#REF!</v>
      </c>
      <c r="I53" s="58" t="e">
        <f>SUMIF(#REF!,$A53,#REF!)</f>
        <v>#REF!</v>
      </c>
      <c r="J53" s="59" t="e">
        <f t="shared" si="0"/>
        <v>#REF!</v>
      </c>
    </row>
    <row r="54" spans="1:10" x14ac:dyDescent="0.25">
      <c r="A54" s="60" t="s">
        <v>128</v>
      </c>
      <c r="B54" s="55" t="str">
        <f>IF('Khai bao'!N58="","",VLOOKUP($A54,'Khai bao'!$O$8:$AH$38,20,0))</f>
        <v/>
      </c>
      <c r="C54" s="61" t="e">
        <f>SUMIF(#REF!,$A54,#REF!)-SUMIF(#REF!,$A54,#REF!)</f>
        <v>#REF!</v>
      </c>
      <c r="D54" s="61" t="e">
        <f>SUMIF(#REF!,$A54,#REF!)</f>
        <v>#REF!</v>
      </c>
      <c r="E54" s="61" t="e">
        <f>SUMIF(#REF!,$A54,#REF!)</f>
        <v>#REF!</v>
      </c>
      <c r="F54" s="61" t="e">
        <f>SUMIF(#REF!,$A54,#REF!)</f>
        <v>#REF!</v>
      </c>
      <c r="G54" s="58" t="e">
        <f>SUMIF(#REF!,$A54,#REF!)</f>
        <v>#REF!</v>
      </c>
      <c r="H54" s="58" t="e">
        <f>SUMIF(#REF!,$A54,#REF!)</f>
        <v>#REF!</v>
      </c>
      <c r="I54" s="58" t="e">
        <f>SUMIF(#REF!,$A54,#REF!)</f>
        <v>#REF!</v>
      </c>
      <c r="J54" s="59" t="e">
        <f t="shared" si="0"/>
        <v>#REF!</v>
      </c>
    </row>
    <row r="55" spans="1:10" x14ac:dyDescent="0.25">
      <c r="A55" s="60" t="s">
        <v>129</v>
      </c>
      <c r="B55" s="55" t="str">
        <f>IF('Khai bao'!N59="","",VLOOKUP($A55,'Khai bao'!$O$8:$AH$38,20,0))</f>
        <v/>
      </c>
      <c r="C55" s="61" t="e">
        <f>SUMIF(#REF!,$A55,#REF!)-SUMIF(#REF!,$A55,#REF!)</f>
        <v>#REF!</v>
      </c>
      <c r="D55" s="61" t="e">
        <f>SUMIF(#REF!,$A55,#REF!)</f>
        <v>#REF!</v>
      </c>
      <c r="E55" s="61" t="e">
        <f>SUMIF(#REF!,$A55,#REF!)</f>
        <v>#REF!</v>
      </c>
      <c r="F55" s="61" t="e">
        <f>SUMIF(#REF!,$A55,#REF!)</f>
        <v>#REF!</v>
      </c>
      <c r="G55" s="58" t="e">
        <f>SUMIF(#REF!,$A55,#REF!)</f>
        <v>#REF!</v>
      </c>
      <c r="H55" s="58" t="e">
        <f>SUMIF(#REF!,$A55,#REF!)</f>
        <v>#REF!</v>
      </c>
      <c r="I55" s="58" t="e">
        <f>SUMIF(#REF!,$A55,#REF!)</f>
        <v>#REF!</v>
      </c>
      <c r="J55" s="59" t="e">
        <f t="shared" si="0"/>
        <v>#REF!</v>
      </c>
    </row>
    <row r="56" spans="1:10" x14ac:dyDescent="0.25">
      <c r="A56" s="60" t="s">
        <v>130</v>
      </c>
      <c r="B56" s="55" t="str">
        <f>IF('Khai bao'!N60="","",VLOOKUP($A56,'Khai bao'!$O$8:$AH$38,20,0))</f>
        <v/>
      </c>
      <c r="C56" s="61" t="e">
        <f>SUMIF(#REF!,$A56,#REF!)-SUMIF(#REF!,$A56,#REF!)</f>
        <v>#REF!</v>
      </c>
      <c r="D56" s="61" t="e">
        <f>SUMIF(#REF!,$A56,#REF!)</f>
        <v>#REF!</v>
      </c>
      <c r="E56" s="61" t="e">
        <f>SUMIF(#REF!,$A56,#REF!)</f>
        <v>#REF!</v>
      </c>
      <c r="F56" s="61" t="e">
        <f>SUMIF(#REF!,$A56,#REF!)</f>
        <v>#REF!</v>
      </c>
      <c r="G56" s="58" t="e">
        <f>SUMIF(#REF!,$A56,#REF!)</f>
        <v>#REF!</v>
      </c>
      <c r="H56" s="58" t="e">
        <f>SUMIF(#REF!,$A56,#REF!)</f>
        <v>#REF!</v>
      </c>
      <c r="I56" s="58" t="e">
        <f>SUMIF(#REF!,$A56,#REF!)</f>
        <v>#REF!</v>
      </c>
      <c r="J56" s="59" t="e">
        <f t="shared" si="0"/>
        <v>#REF!</v>
      </c>
    </row>
    <row r="57" spans="1:10" x14ac:dyDescent="0.25">
      <c r="A57" s="60" t="s">
        <v>131</v>
      </c>
      <c r="B57" s="55" t="str">
        <f>IF('Khai bao'!N61="","",VLOOKUP($A57,'Khai bao'!$O$8:$AH$38,20,0))</f>
        <v/>
      </c>
      <c r="C57" s="61" t="e">
        <f>SUMIF(#REF!,$A57,#REF!)-SUMIF(#REF!,$A57,#REF!)</f>
        <v>#REF!</v>
      </c>
      <c r="D57" s="61" t="e">
        <f>SUMIF(#REF!,$A57,#REF!)</f>
        <v>#REF!</v>
      </c>
      <c r="E57" s="61" t="e">
        <f>SUMIF(#REF!,$A57,#REF!)</f>
        <v>#REF!</v>
      </c>
      <c r="F57" s="61" t="e">
        <f>SUMIF(#REF!,$A57,#REF!)</f>
        <v>#REF!</v>
      </c>
      <c r="G57" s="58" t="e">
        <f>SUMIF(#REF!,$A57,#REF!)</f>
        <v>#REF!</v>
      </c>
      <c r="H57" s="58" t="e">
        <f>SUMIF(#REF!,$A57,#REF!)</f>
        <v>#REF!</v>
      </c>
      <c r="I57" s="58" t="e">
        <f>SUMIF(#REF!,$A57,#REF!)</f>
        <v>#REF!</v>
      </c>
      <c r="J57" s="59" t="e">
        <f t="shared" si="0"/>
        <v>#REF!</v>
      </c>
    </row>
    <row r="58" spans="1:10" x14ac:dyDescent="0.25">
      <c r="A58" s="60" t="s">
        <v>132</v>
      </c>
      <c r="B58" s="55" t="str">
        <f>IF('Khai bao'!N62="","",VLOOKUP($A58,'Khai bao'!$O$8:$AH$38,20,0))</f>
        <v/>
      </c>
      <c r="C58" s="61" t="e">
        <f>SUMIF(#REF!,$A58,#REF!)-SUMIF(#REF!,$A58,#REF!)</f>
        <v>#REF!</v>
      </c>
      <c r="D58" s="61" t="e">
        <f>SUMIF(#REF!,$A58,#REF!)</f>
        <v>#REF!</v>
      </c>
      <c r="E58" s="61" t="e">
        <f>SUMIF(#REF!,$A58,#REF!)</f>
        <v>#REF!</v>
      </c>
      <c r="F58" s="61" t="e">
        <f>SUMIF(#REF!,$A58,#REF!)</f>
        <v>#REF!</v>
      </c>
      <c r="G58" s="58" t="e">
        <f>SUMIF(#REF!,$A58,#REF!)</f>
        <v>#REF!</v>
      </c>
      <c r="H58" s="58" t="e">
        <f>SUMIF(#REF!,$A58,#REF!)</f>
        <v>#REF!</v>
      </c>
      <c r="I58" s="58" t="e">
        <f>SUMIF(#REF!,$A58,#REF!)</f>
        <v>#REF!</v>
      </c>
      <c r="J58" s="59" t="e">
        <f t="shared" si="0"/>
        <v>#REF!</v>
      </c>
    </row>
    <row r="59" spans="1:10" x14ac:dyDescent="0.25">
      <c r="A59" s="60" t="s">
        <v>133</v>
      </c>
      <c r="B59" s="55" t="str">
        <f>IF('Khai bao'!N63="","",VLOOKUP($A59,'Khai bao'!$O$8:$AH$38,20,0))</f>
        <v/>
      </c>
      <c r="C59" s="61" t="e">
        <f>SUMIF(#REF!,$A59,#REF!)-SUMIF(#REF!,$A59,#REF!)</f>
        <v>#REF!</v>
      </c>
      <c r="D59" s="61" t="e">
        <f>SUMIF(#REF!,$A59,#REF!)</f>
        <v>#REF!</v>
      </c>
      <c r="E59" s="61" t="e">
        <f>SUMIF(#REF!,$A59,#REF!)</f>
        <v>#REF!</v>
      </c>
      <c r="F59" s="61" t="e">
        <f>SUMIF(#REF!,$A59,#REF!)</f>
        <v>#REF!</v>
      </c>
      <c r="G59" s="58" t="e">
        <f>SUMIF(#REF!,$A59,#REF!)</f>
        <v>#REF!</v>
      </c>
      <c r="H59" s="58" t="e">
        <f>SUMIF(#REF!,$A59,#REF!)</f>
        <v>#REF!</v>
      </c>
      <c r="I59" s="58" t="e">
        <f>SUMIF(#REF!,$A59,#REF!)</f>
        <v>#REF!</v>
      </c>
      <c r="J59" s="59" t="e">
        <f t="shared" si="0"/>
        <v>#REF!</v>
      </c>
    </row>
    <row r="60" spans="1:10" x14ac:dyDescent="0.25">
      <c r="A60" s="60" t="s">
        <v>134</v>
      </c>
      <c r="B60" s="55" t="str">
        <f>IF('Khai bao'!N64="","",VLOOKUP($A60,'Khai bao'!$O$8:$AH$38,20,0))</f>
        <v/>
      </c>
      <c r="C60" s="61" t="e">
        <f>SUMIF(#REF!,$A60,#REF!)-SUMIF(#REF!,$A60,#REF!)</f>
        <v>#REF!</v>
      </c>
      <c r="D60" s="61" t="e">
        <f>SUMIF(#REF!,$A60,#REF!)</f>
        <v>#REF!</v>
      </c>
      <c r="E60" s="61" t="e">
        <f>SUMIF(#REF!,$A60,#REF!)</f>
        <v>#REF!</v>
      </c>
      <c r="F60" s="61" t="e">
        <f>SUMIF(#REF!,$A60,#REF!)</f>
        <v>#REF!</v>
      </c>
      <c r="G60" s="58" t="e">
        <f>SUMIF(#REF!,$A60,#REF!)</f>
        <v>#REF!</v>
      </c>
      <c r="H60" s="58" t="e">
        <f>SUMIF(#REF!,$A60,#REF!)</f>
        <v>#REF!</v>
      </c>
      <c r="I60" s="58" t="e">
        <f>SUMIF(#REF!,$A60,#REF!)</f>
        <v>#REF!</v>
      </c>
      <c r="J60" s="59" t="e">
        <f t="shared" si="0"/>
        <v>#REF!</v>
      </c>
    </row>
    <row r="61" spans="1:10" x14ac:dyDescent="0.25">
      <c r="A61" s="60" t="s">
        <v>135</v>
      </c>
      <c r="B61" s="55" t="str">
        <f>IF('Khai bao'!N65="","",VLOOKUP($A61,'Khai bao'!$O$8:$AH$38,20,0))</f>
        <v/>
      </c>
      <c r="C61" s="61" t="e">
        <f>SUMIF(#REF!,$A61,#REF!)-SUMIF(#REF!,$A61,#REF!)</f>
        <v>#REF!</v>
      </c>
      <c r="D61" s="61" t="e">
        <f>SUMIF(#REF!,$A61,#REF!)</f>
        <v>#REF!</v>
      </c>
      <c r="E61" s="61" t="e">
        <f>SUMIF(#REF!,$A61,#REF!)</f>
        <v>#REF!</v>
      </c>
      <c r="F61" s="61" t="e">
        <f>SUMIF(#REF!,$A61,#REF!)</f>
        <v>#REF!</v>
      </c>
      <c r="G61" s="58" t="e">
        <f>SUMIF(#REF!,$A61,#REF!)</f>
        <v>#REF!</v>
      </c>
      <c r="H61" s="58" t="e">
        <f>SUMIF(#REF!,$A61,#REF!)</f>
        <v>#REF!</v>
      </c>
      <c r="I61" s="58" t="e">
        <f>SUMIF(#REF!,$A61,#REF!)</f>
        <v>#REF!</v>
      </c>
      <c r="J61" s="59" t="e">
        <f t="shared" si="0"/>
        <v>#REF!</v>
      </c>
    </row>
    <row r="62" spans="1:10" x14ac:dyDescent="0.25">
      <c r="A62" s="60" t="s">
        <v>136</v>
      </c>
      <c r="B62" s="55" t="str">
        <f>IF('Khai bao'!N66="","",VLOOKUP($A62,'Khai bao'!$O$8:$AH$38,20,0))</f>
        <v/>
      </c>
      <c r="C62" s="61" t="e">
        <f>SUMIF(#REF!,$A62,#REF!)-SUMIF(#REF!,$A62,#REF!)</f>
        <v>#REF!</v>
      </c>
      <c r="D62" s="61" t="e">
        <f>SUMIF(#REF!,$A62,#REF!)</f>
        <v>#REF!</v>
      </c>
      <c r="E62" s="61" t="e">
        <f>SUMIF(#REF!,$A62,#REF!)</f>
        <v>#REF!</v>
      </c>
      <c r="F62" s="61" t="e">
        <f>SUMIF(#REF!,$A62,#REF!)</f>
        <v>#REF!</v>
      </c>
      <c r="G62" s="58" t="e">
        <f>SUMIF(#REF!,$A62,#REF!)</f>
        <v>#REF!</v>
      </c>
      <c r="H62" s="58" t="e">
        <f>SUMIF(#REF!,$A62,#REF!)</f>
        <v>#REF!</v>
      </c>
      <c r="I62" s="58" t="e">
        <f>SUMIF(#REF!,$A62,#REF!)</f>
        <v>#REF!</v>
      </c>
      <c r="J62" s="59" t="e">
        <f t="shared" si="0"/>
        <v>#REF!</v>
      </c>
    </row>
    <row r="63" spans="1:10" x14ac:dyDescent="0.25">
      <c r="A63" s="60" t="s">
        <v>137</v>
      </c>
      <c r="B63" s="55" t="str">
        <f>IF('Khai bao'!N67="","",VLOOKUP($A63,'Khai bao'!$O$8:$AH$38,20,0))</f>
        <v/>
      </c>
      <c r="C63" s="61" t="e">
        <f>SUMIF(#REF!,$A63,#REF!)-SUMIF(#REF!,$A63,#REF!)</f>
        <v>#REF!</v>
      </c>
      <c r="D63" s="61" t="e">
        <f>SUMIF(#REF!,$A63,#REF!)</f>
        <v>#REF!</v>
      </c>
      <c r="E63" s="61" t="e">
        <f>SUMIF(#REF!,$A63,#REF!)</f>
        <v>#REF!</v>
      </c>
      <c r="F63" s="61" t="e">
        <f>SUMIF(#REF!,$A63,#REF!)</f>
        <v>#REF!</v>
      </c>
      <c r="G63" s="58" t="e">
        <f>SUMIF(#REF!,$A63,#REF!)</f>
        <v>#REF!</v>
      </c>
      <c r="H63" s="58" t="e">
        <f>SUMIF(#REF!,$A63,#REF!)</f>
        <v>#REF!</v>
      </c>
      <c r="I63" s="58" t="e">
        <f>SUMIF(#REF!,$A63,#REF!)</f>
        <v>#REF!</v>
      </c>
      <c r="J63" s="59" t="e">
        <f t="shared" si="0"/>
        <v>#REF!</v>
      </c>
    </row>
    <row r="64" spans="1:10" x14ac:dyDescent="0.25">
      <c r="A64" s="60" t="s">
        <v>138</v>
      </c>
      <c r="B64" s="55" t="str">
        <f>IF('Khai bao'!N68="","",VLOOKUP($A64,'Khai bao'!$O$8:$AH$38,20,0))</f>
        <v/>
      </c>
      <c r="C64" s="61" t="e">
        <f>SUMIF(#REF!,$A64,#REF!)-SUMIF(#REF!,$A64,#REF!)</f>
        <v>#REF!</v>
      </c>
      <c r="D64" s="61" t="e">
        <f>SUMIF(#REF!,$A64,#REF!)</f>
        <v>#REF!</v>
      </c>
      <c r="E64" s="61" t="e">
        <f>SUMIF(#REF!,$A64,#REF!)</f>
        <v>#REF!</v>
      </c>
      <c r="F64" s="61" t="e">
        <f>SUMIF(#REF!,$A64,#REF!)</f>
        <v>#REF!</v>
      </c>
      <c r="G64" s="58" t="e">
        <f>SUMIF(#REF!,$A64,#REF!)</f>
        <v>#REF!</v>
      </c>
      <c r="H64" s="58" t="e">
        <f>SUMIF(#REF!,$A64,#REF!)</f>
        <v>#REF!</v>
      </c>
      <c r="I64" s="58" t="e">
        <f>SUMIF(#REF!,$A64,#REF!)</f>
        <v>#REF!</v>
      </c>
    </row>
    <row r="65" spans="1:9" x14ac:dyDescent="0.25">
      <c r="A65" s="60" t="s">
        <v>139</v>
      </c>
      <c r="B65" s="55" t="str">
        <f>IF('Khai bao'!N69="","",VLOOKUP($A65,'Khai bao'!$O$8:$AH$38,20,0))</f>
        <v/>
      </c>
      <c r="C65" s="61" t="e">
        <f>SUMIF(#REF!,$A65,#REF!)-SUMIF(#REF!,$A65,#REF!)</f>
        <v>#REF!</v>
      </c>
      <c r="D65" s="61" t="e">
        <f>SUMIF(#REF!,$A65,#REF!)</f>
        <v>#REF!</v>
      </c>
      <c r="E65" s="61" t="e">
        <f>SUMIF(#REF!,$A65,#REF!)</f>
        <v>#REF!</v>
      </c>
      <c r="F65" s="61" t="e">
        <f>SUMIF(#REF!,$A65,#REF!)</f>
        <v>#REF!</v>
      </c>
      <c r="G65" s="58" t="e">
        <f>SUMIF(#REF!,$A65,#REF!)</f>
        <v>#REF!</v>
      </c>
      <c r="H65" s="58" t="e">
        <f>SUMIF(#REF!,$A65,#REF!)</f>
        <v>#REF!</v>
      </c>
      <c r="I65" s="58" t="e">
        <f>SUMIF(#REF!,$A65,#REF!)</f>
        <v>#REF!</v>
      </c>
    </row>
    <row r="66" spans="1:9" x14ac:dyDescent="0.25">
      <c r="A66" s="60" t="s">
        <v>140</v>
      </c>
      <c r="B66" s="55" t="str">
        <f>IF('Khai bao'!N70="","",VLOOKUP($A66,'Khai bao'!$O$8:$AH$38,20,0))</f>
        <v/>
      </c>
      <c r="C66" s="61" t="e">
        <f>SUMIF(#REF!,$A66,#REF!)-SUMIF(#REF!,$A66,#REF!)</f>
        <v>#REF!</v>
      </c>
      <c r="D66" s="61" t="e">
        <f>SUMIF(#REF!,$A66,#REF!)</f>
        <v>#REF!</v>
      </c>
      <c r="E66" s="61" t="e">
        <f>SUMIF(#REF!,$A66,#REF!)</f>
        <v>#REF!</v>
      </c>
      <c r="F66" s="61" t="e">
        <f>SUMIF(#REF!,$A66,#REF!)</f>
        <v>#REF!</v>
      </c>
      <c r="G66" s="58" t="e">
        <f>SUMIF(#REF!,$A66,#REF!)</f>
        <v>#REF!</v>
      </c>
      <c r="H66" s="58" t="e">
        <f>SUMIF(#REF!,$A66,#REF!)</f>
        <v>#REF!</v>
      </c>
      <c r="I66" s="58" t="e">
        <f>SUMIF(#REF!,$A66,#REF!)</f>
        <v>#REF!</v>
      </c>
    </row>
    <row r="67" spans="1:9" x14ac:dyDescent="0.25">
      <c r="A67" s="60" t="s">
        <v>141</v>
      </c>
      <c r="B67" s="55" t="str">
        <f>IF('Khai bao'!N71="","",VLOOKUP($A67,'Khai bao'!$O$8:$AH$38,20,0))</f>
        <v/>
      </c>
      <c r="C67" s="61" t="e">
        <f>SUMIF(#REF!,$A67,#REF!)-SUMIF(#REF!,$A67,#REF!)</f>
        <v>#REF!</v>
      </c>
      <c r="D67" s="61" t="e">
        <f>SUMIF(#REF!,$A67,#REF!)</f>
        <v>#REF!</v>
      </c>
      <c r="E67" s="61" t="e">
        <f>SUMIF(#REF!,$A67,#REF!)</f>
        <v>#REF!</v>
      </c>
      <c r="F67" s="61" t="e">
        <f>SUMIF(#REF!,$A67,#REF!)</f>
        <v>#REF!</v>
      </c>
      <c r="G67" s="58" t="e">
        <f>SUMIF(#REF!,$A67,#REF!)</f>
        <v>#REF!</v>
      </c>
      <c r="H67" s="58" t="e">
        <f>SUMIF(#REF!,$A67,#REF!)</f>
        <v>#REF!</v>
      </c>
      <c r="I67" s="58" t="e">
        <f>SUMIF(#REF!,$A67,#REF!)</f>
        <v>#REF!</v>
      </c>
    </row>
    <row r="68" spans="1:9" x14ac:dyDescent="0.25">
      <c r="A68" s="60" t="s">
        <v>142</v>
      </c>
      <c r="B68" s="55" t="str">
        <f>IF('Khai bao'!N72="","",VLOOKUP($A68,'Khai bao'!$O$8:$AH$38,20,0))</f>
        <v/>
      </c>
      <c r="C68" s="61" t="e">
        <f>SUMIF(#REF!,$A68,#REF!)-SUMIF(#REF!,$A68,#REF!)</f>
        <v>#REF!</v>
      </c>
      <c r="D68" s="61" t="e">
        <f>SUMIF(#REF!,$A68,#REF!)</f>
        <v>#REF!</v>
      </c>
      <c r="E68" s="61" t="e">
        <f>SUMIF(#REF!,$A68,#REF!)</f>
        <v>#REF!</v>
      </c>
      <c r="F68" s="61" t="e">
        <f>SUMIF(#REF!,$A68,#REF!)</f>
        <v>#REF!</v>
      </c>
      <c r="G68" s="58" t="e">
        <f>SUMIF(#REF!,$A68,#REF!)</f>
        <v>#REF!</v>
      </c>
      <c r="H68" s="58" t="e">
        <f>SUMIF(#REF!,$A68,#REF!)</f>
        <v>#REF!</v>
      </c>
      <c r="I68" s="58" t="e">
        <f>SUMIF(#REF!,$A68,#REF!)</f>
        <v>#REF!</v>
      </c>
    </row>
    <row r="69" spans="1:9" x14ac:dyDescent="0.25">
      <c r="A69" s="60" t="s">
        <v>143</v>
      </c>
      <c r="B69" s="55" t="str">
        <f>IF('Khai bao'!N73="","",VLOOKUP($A69,'Khai bao'!$O$8:$AH$38,20,0))</f>
        <v/>
      </c>
      <c r="C69" s="61" t="e">
        <f>SUMIF(#REF!,$A69,#REF!)-SUMIF(#REF!,$A69,#REF!)</f>
        <v>#REF!</v>
      </c>
      <c r="D69" s="61" t="e">
        <f>SUMIF(#REF!,$A69,#REF!)</f>
        <v>#REF!</v>
      </c>
      <c r="E69" s="61" t="e">
        <f>SUMIF(#REF!,$A69,#REF!)</f>
        <v>#REF!</v>
      </c>
      <c r="F69" s="61" t="e">
        <f>SUMIF(#REF!,$A69,#REF!)</f>
        <v>#REF!</v>
      </c>
      <c r="G69" s="58" t="e">
        <f>SUMIF(#REF!,$A69,#REF!)</f>
        <v>#REF!</v>
      </c>
      <c r="H69" s="58" t="e">
        <f>SUMIF(#REF!,$A69,#REF!)</f>
        <v>#REF!</v>
      </c>
      <c r="I69" s="58" t="e">
        <f>SUMIF(#REF!,$A69,#REF!)</f>
        <v>#REF!</v>
      </c>
    </row>
    <row r="70" spans="1:9" x14ac:dyDescent="0.25">
      <c r="A70" s="60" t="s">
        <v>144</v>
      </c>
      <c r="B70" s="55" t="str">
        <f>IF('Khai bao'!N74="","",VLOOKUP($A70,'Khai bao'!$O$8:$AH$38,20,0))</f>
        <v/>
      </c>
      <c r="C70" s="61" t="e">
        <f>SUMIF(#REF!,$A70,#REF!)-SUMIF(#REF!,$A70,#REF!)</f>
        <v>#REF!</v>
      </c>
      <c r="D70" s="61" t="e">
        <f>SUMIF(#REF!,$A70,#REF!)</f>
        <v>#REF!</v>
      </c>
      <c r="E70" s="61" t="e">
        <f>SUMIF(#REF!,$A70,#REF!)</f>
        <v>#REF!</v>
      </c>
      <c r="F70" s="61" t="e">
        <f>SUMIF(#REF!,$A70,#REF!)</f>
        <v>#REF!</v>
      </c>
      <c r="G70" s="58" t="e">
        <f>SUMIF(#REF!,$A70,#REF!)</f>
        <v>#REF!</v>
      </c>
      <c r="H70" s="58" t="e">
        <f>SUMIF(#REF!,$A70,#REF!)</f>
        <v>#REF!</v>
      </c>
      <c r="I70" s="58" t="e">
        <f>SUMIF(#REF!,$A70,#REF!)</f>
        <v>#REF!</v>
      </c>
    </row>
    <row r="71" spans="1:9" x14ac:dyDescent="0.25">
      <c r="A71" s="60" t="s">
        <v>145</v>
      </c>
      <c r="B71" s="55" t="str">
        <f>IF('Khai bao'!N75="","",VLOOKUP($A71,'Khai bao'!$O$8:$AH$38,20,0))</f>
        <v/>
      </c>
      <c r="C71" s="61" t="e">
        <f>SUMIF(#REF!,$A71,#REF!)-SUMIF(#REF!,$A71,#REF!)</f>
        <v>#REF!</v>
      </c>
      <c r="D71" s="61" t="e">
        <f>SUMIF(#REF!,$A71,#REF!)</f>
        <v>#REF!</v>
      </c>
      <c r="E71" s="61" t="e">
        <f>SUMIF(#REF!,$A71,#REF!)</f>
        <v>#REF!</v>
      </c>
      <c r="F71" s="61" t="e">
        <f>SUMIF(#REF!,$A71,#REF!)</f>
        <v>#REF!</v>
      </c>
      <c r="G71" s="58" t="e">
        <f>SUMIF(#REF!,$A71,#REF!)</f>
        <v>#REF!</v>
      </c>
      <c r="H71" s="58" t="e">
        <f>SUMIF(#REF!,$A71,#REF!)</f>
        <v>#REF!</v>
      </c>
      <c r="I71" s="58" t="e">
        <f>SUMIF(#REF!,$A71,#REF!)</f>
        <v>#REF!</v>
      </c>
    </row>
    <row r="72" spans="1:9" x14ac:dyDescent="0.25">
      <c r="A72" s="60" t="s">
        <v>146</v>
      </c>
      <c r="B72" s="55" t="str">
        <f>IF('Khai bao'!N76="","",VLOOKUP($A72,'Khai bao'!$O$8:$AH$38,20,0))</f>
        <v/>
      </c>
      <c r="C72" s="61" t="e">
        <f>SUMIF(#REF!,$A72,#REF!)-SUMIF(#REF!,$A72,#REF!)</f>
        <v>#REF!</v>
      </c>
      <c r="D72" s="61" t="e">
        <f>SUMIF(#REF!,$A72,#REF!)</f>
        <v>#REF!</v>
      </c>
      <c r="E72" s="61" t="e">
        <f>SUMIF(#REF!,$A72,#REF!)</f>
        <v>#REF!</v>
      </c>
      <c r="F72" s="61" t="e">
        <f>SUMIF(#REF!,$A72,#REF!)</f>
        <v>#REF!</v>
      </c>
      <c r="G72" s="58" t="e">
        <f>SUMIF(#REF!,$A72,#REF!)</f>
        <v>#REF!</v>
      </c>
      <c r="H72" s="58" t="e">
        <f>SUMIF(#REF!,$A72,#REF!)</f>
        <v>#REF!</v>
      </c>
      <c r="I72" s="58" t="e">
        <f>SUMIF(#REF!,$A72,#REF!)</f>
        <v>#REF!</v>
      </c>
    </row>
    <row r="73" spans="1:9" x14ac:dyDescent="0.25">
      <c r="A73" s="60" t="s">
        <v>147</v>
      </c>
      <c r="B73" s="55" t="str">
        <f>IF('Khai bao'!N77="","",VLOOKUP($A73,'Khai bao'!$O$8:$AH$38,20,0))</f>
        <v/>
      </c>
      <c r="C73" s="61" t="e">
        <f>SUMIF(#REF!,$A73,#REF!)-SUMIF(#REF!,$A73,#REF!)</f>
        <v>#REF!</v>
      </c>
      <c r="D73" s="61" t="e">
        <f>SUMIF(#REF!,$A73,#REF!)</f>
        <v>#REF!</v>
      </c>
      <c r="E73" s="61" t="e">
        <f>SUMIF(#REF!,$A73,#REF!)</f>
        <v>#REF!</v>
      </c>
      <c r="F73" s="61" t="e">
        <f>SUMIF(#REF!,$A73,#REF!)</f>
        <v>#REF!</v>
      </c>
      <c r="G73" s="58" t="e">
        <f>SUMIF(#REF!,$A73,#REF!)</f>
        <v>#REF!</v>
      </c>
      <c r="H73" s="58" t="e">
        <f>SUMIF(#REF!,$A73,#REF!)</f>
        <v>#REF!</v>
      </c>
      <c r="I73" s="58" t="e">
        <f>SUMIF(#REF!,$A73,#REF!)</f>
        <v>#REF!</v>
      </c>
    </row>
    <row r="74" spans="1:9" x14ac:dyDescent="0.25">
      <c r="A74" s="60" t="s">
        <v>148</v>
      </c>
      <c r="B74" s="55" t="str">
        <f>IF('Khai bao'!N78="","",VLOOKUP($A74,'Khai bao'!$O$8:$AH$38,20,0))</f>
        <v/>
      </c>
      <c r="C74" s="61" t="e">
        <f>SUMIF(#REF!,$A74,#REF!)-SUMIF(#REF!,$A74,#REF!)</f>
        <v>#REF!</v>
      </c>
      <c r="D74" s="61" t="e">
        <f>SUMIF(#REF!,$A74,#REF!)</f>
        <v>#REF!</v>
      </c>
      <c r="E74" s="61" t="e">
        <f>SUMIF(#REF!,$A74,#REF!)</f>
        <v>#REF!</v>
      </c>
      <c r="F74" s="61" t="e">
        <f>SUMIF(#REF!,$A74,#REF!)</f>
        <v>#REF!</v>
      </c>
      <c r="G74" s="58" t="e">
        <f>SUMIF(#REF!,$A74,#REF!)</f>
        <v>#REF!</v>
      </c>
      <c r="H74" s="58" t="e">
        <f>SUMIF(#REF!,$A74,#REF!)</f>
        <v>#REF!</v>
      </c>
      <c r="I74" s="58" t="e">
        <f>SUMIF(#REF!,$A74,#REF!)</f>
        <v>#REF!</v>
      </c>
    </row>
    <row r="75" spans="1:9" x14ac:dyDescent="0.25">
      <c r="A75" s="60" t="s">
        <v>149</v>
      </c>
      <c r="B75" s="55" t="str">
        <f>IF('Khai bao'!N79="","",VLOOKUP($A75,'Khai bao'!$O$8:$AH$38,20,0))</f>
        <v/>
      </c>
      <c r="C75" s="61" t="e">
        <f>SUMIF(#REF!,$A75,#REF!)-SUMIF(#REF!,$A75,#REF!)</f>
        <v>#REF!</v>
      </c>
      <c r="D75" s="61" t="e">
        <f>SUMIF(#REF!,$A75,#REF!)</f>
        <v>#REF!</v>
      </c>
      <c r="E75" s="61" t="e">
        <f>SUMIF(#REF!,$A75,#REF!)</f>
        <v>#REF!</v>
      </c>
      <c r="F75" s="61" t="e">
        <f>SUMIF(#REF!,$A75,#REF!)</f>
        <v>#REF!</v>
      </c>
      <c r="G75" s="58" t="e">
        <f>SUMIF(#REF!,$A75,#REF!)</f>
        <v>#REF!</v>
      </c>
      <c r="H75" s="58" t="e">
        <f>SUMIF(#REF!,$A75,#REF!)</f>
        <v>#REF!</v>
      </c>
      <c r="I75" s="58" t="e">
        <f>SUMIF(#REF!,$A75,#REF!)</f>
        <v>#REF!</v>
      </c>
    </row>
    <row r="76" spans="1:9" x14ac:dyDescent="0.25">
      <c r="A76" s="60" t="s">
        <v>150</v>
      </c>
      <c r="B76" s="55" t="str">
        <f>IF('Khai bao'!N80="","",VLOOKUP($A76,'Khai bao'!$O$8:$AH$38,20,0))</f>
        <v/>
      </c>
      <c r="C76" s="61" t="e">
        <f>SUMIF(#REF!,$A76,#REF!)-SUMIF(#REF!,$A76,#REF!)</f>
        <v>#REF!</v>
      </c>
      <c r="D76" s="61" t="e">
        <f>SUMIF(#REF!,$A76,#REF!)</f>
        <v>#REF!</v>
      </c>
      <c r="E76" s="61" t="e">
        <f>SUMIF(#REF!,$A76,#REF!)</f>
        <v>#REF!</v>
      </c>
      <c r="F76" s="61" t="e">
        <f>SUMIF(#REF!,$A76,#REF!)</f>
        <v>#REF!</v>
      </c>
      <c r="G76" s="58" t="e">
        <f>SUMIF(#REF!,$A76,#REF!)</f>
        <v>#REF!</v>
      </c>
      <c r="H76" s="58" t="e">
        <f>SUMIF(#REF!,$A76,#REF!)</f>
        <v>#REF!</v>
      </c>
      <c r="I76" s="58" t="e">
        <f>SUMIF(#REF!,$A76,#REF!)</f>
        <v>#REF!</v>
      </c>
    </row>
    <row r="77" spans="1:9" x14ac:dyDescent="0.25">
      <c r="A77" s="60" t="s">
        <v>151</v>
      </c>
      <c r="B77" s="55" t="str">
        <f>IF('Khai bao'!N81="","",VLOOKUP($A77,'Khai bao'!$O$8:$AH$38,20,0))</f>
        <v/>
      </c>
      <c r="C77" s="61" t="e">
        <f>SUMIF(#REF!,$A77,#REF!)-SUMIF(#REF!,$A77,#REF!)</f>
        <v>#REF!</v>
      </c>
      <c r="D77" s="61" t="e">
        <f>SUMIF(#REF!,$A77,#REF!)</f>
        <v>#REF!</v>
      </c>
      <c r="E77" s="61" t="e">
        <f>SUMIF(#REF!,$A77,#REF!)</f>
        <v>#REF!</v>
      </c>
      <c r="F77" s="61" t="e">
        <f>SUMIF(#REF!,$A77,#REF!)</f>
        <v>#REF!</v>
      </c>
      <c r="G77" s="58" t="e">
        <f>SUMIF(#REF!,$A77,#REF!)</f>
        <v>#REF!</v>
      </c>
      <c r="H77" s="58" t="e">
        <f>SUMIF(#REF!,$A77,#REF!)</f>
        <v>#REF!</v>
      </c>
      <c r="I77" s="58" t="e">
        <f>SUMIF(#REF!,$A77,#REF!)</f>
        <v>#REF!</v>
      </c>
    </row>
    <row r="78" spans="1:9" x14ac:dyDescent="0.25">
      <c r="A78" s="60" t="s">
        <v>152</v>
      </c>
      <c r="B78" s="55" t="e">
        <f>IF('Khai bao'!#REF!="","",VLOOKUP($A78,'Khai bao'!$O$8:$AH$38,20,0))</f>
        <v>#REF!</v>
      </c>
      <c r="C78" s="61" t="e">
        <f>SUMIF(#REF!,$A78,#REF!)-SUMIF(#REF!,$A78,#REF!)</f>
        <v>#REF!</v>
      </c>
      <c r="D78" s="61" t="e">
        <f>SUMIF(#REF!,$A78,#REF!)</f>
        <v>#REF!</v>
      </c>
      <c r="E78" s="61" t="e">
        <f>SUMIF(#REF!,$A78,#REF!)</f>
        <v>#REF!</v>
      </c>
      <c r="F78" s="61" t="e">
        <f>SUMIF(#REF!,$A78,#REF!)</f>
        <v>#REF!</v>
      </c>
      <c r="G78" s="58" t="e">
        <f>SUMIF(#REF!,$A78,#REF!)</f>
        <v>#REF!</v>
      </c>
      <c r="H78" s="58" t="e">
        <f>SUMIF(#REF!,$A78,#REF!)</f>
        <v>#REF!</v>
      </c>
      <c r="I78" s="58" t="e">
        <f>SUMIF(#REF!,$A78,#REF!)</f>
        <v>#REF!</v>
      </c>
    </row>
    <row r="79" spans="1:9" x14ac:dyDescent="0.25">
      <c r="A79" s="60" t="s">
        <v>153</v>
      </c>
      <c r="B79" s="55" t="e">
        <f>IF('Khai bao'!#REF!="","",VLOOKUP($A79,'Khai bao'!$O$8:$AH$38,20,0))</f>
        <v>#REF!</v>
      </c>
      <c r="C79" s="61" t="e">
        <f>SUMIF(#REF!,$A79,#REF!)-SUMIF(#REF!,$A79,#REF!)</f>
        <v>#REF!</v>
      </c>
      <c r="D79" s="61" t="e">
        <f>SUMIF(#REF!,$A79,#REF!)</f>
        <v>#REF!</v>
      </c>
      <c r="E79" s="61" t="e">
        <f>SUMIF(#REF!,$A79,#REF!)</f>
        <v>#REF!</v>
      </c>
      <c r="F79" s="61" t="e">
        <f>SUMIF(#REF!,$A79,#REF!)</f>
        <v>#REF!</v>
      </c>
      <c r="G79" s="58" t="e">
        <f>SUMIF(#REF!,$A79,#REF!)</f>
        <v>#REF!</v>
      </c>
      <c r="H79" s="58" t="e">
        <f>SUMIF(#REF!,$A79,#REF!)</f>
        <v>#REF!</v>
      </c>
      <c r="I79" s="58" t="e">
        <f>SUMIF(#REF!,$A79,#REF!)</f>
        <v>#REF!</v>
      </c>
    </row>
    <row r="80" spans="1:9" x14ac:dyDescent="0.25">
      <c r="A80" s="60" t="s">
        <v>154</v>
      </c>
      <c r="B80" s="55" t="e">
        <f>IF('Khai bao'!#REF!="","",VLOOKUP($A80,'Khai bao'!$O$8:$AH$38,20,0))</f>
        <v>#REF!</v>
      </c>
      <c r="C80" s="61" t="e">
        <f>SUMIF(#REF!,$A80,#REF!)-SUMIF(#REF!,$A80,#REF!)</f>
        <v>#REF!</v>
      </c>
      <c r="D80" s="61" t="e">
        <f>SUMIF(#REF!,$A80,#REF!)</f>
        <v>#REF!</v>
      </c>
      <c r="E80" s="61" t="e">
        <f>SUMIF(#REF!,$A80,#REF!)</f>
        <v>#REF!</v>
      </c>
      <c r="F80" s="61" t="e">
        <f>SUMIF(#REF!,$A80,#REF!)</f>
        <v>#REF!</v>
      </c>
      <c r="G80" s="58" t="e">
        <f>SUMIF(#REF!,$A80,#REF!)</f>
        <v>#REF!</v>
      </c>
      <c r="H80" s="58" t="e">
        <f>SUMIF(#REF!,$A80,#REF!)</f>
        <v>#REF!</v>
      </c>
      <c r="I80" s="58" t="e">
        <f>SUMIF(#REF!,$A80,#REF!)</f>
        <v>#REF!</v>
      </c>
    </row>
    <row r="81" spans="1:9" x14ac:dyDescent="0.25">
      <c r="A81" s="60" t="s">
        <v>155</v>
      </c>
      <c r="B81" s="55" t="e">
        <f>IF('Khai bao'!#REF!="","",VLOOKUP($A81,'Khai bao'!$O$8:$AH$38,20,0))</f>
        <v>#REF!</v>
      </c>
      <c r="C81" s="61" t="e">
        <f>SUMIF(#REF!,$A81,#REF!)-SUMIF(#REF!,$A81,#REF!)</f>
        <v>#REF!</v>
      </c>
      <c r="D81" s="61" t="e">
        <f>SUMIF(#REF!,$A81,#REF!)</f>
        <v>#REF!</v>
      </c>
      <c r="E81" s="61" t="e">
        <f>SUMIF(#REF!,$A81,#REF!)</f>
        <v>#REF!</v>
      </c>
      <c r="F81" s="61" t="e">
        <f>SUMIF(#REF!,$A81,#REF!)</f>
        <v>#REF!</v>
      </c>
      <c r="G81" s="58" t="e">
        <f>SUMIF(#REF!,$A81,#REF!)</f>
        <v>#REF!</v>
      </c>
      <c r="H81" s="58" t="e">
        <f>SUMIF(#REF!,$A81,#REF!)</f>
        <v>#REF!</v>
      </c>
      <c r="I81" s="58" t="e">
        <f>SUMIF(#REF!,$A81,#REF!)</f>
        <v>#REF!</v>
      </c>
    </row>
    <row r="82" spans="1:9" x14ac:dyDescent="0.25">
      <c r="A82" s="60" t="s">
        <v>156</v>
      </c>
      <c r="B82" s="55" t="e">
        <f>IF('Khai bao'!#REF!="","",VLOOKUP($A82,'Khai bao'!$O$8:$AH$38,20,0))</f>
        <v>#REF!</v>
      </c>
      <c r="C82" s="61" t="e">
        <f>SUMIF(#REF!,$A82,#REF!)-SUMIF(#REF!,$A82,#REF!)</f>
        <v>#REF!</v>
      </c>
      <c r="D82" s="61" t="e">
        <f>SUMIF(#REF!,$A82,#REF!)</f>
        <v>#REF!</v>
      </c>
      <c r="E82" s="61" t="e">
        <f>SUMIF(#REF!,$A82,#REF!)</f>
        <v>#REF!</v>
      </c>
      <c r="F82" s="61" t="e">
        <f>SUMIF(#REF!,$A82,#REF!)</f>
        <v>#REF!</v>
      </c>
      <c r="G82" s="58" t="e">
        <f>SUMIF(#REF!,$A82,#REF!)</f>
        <v>#REF!</v>
      </c>
      <c r="H82" s="58" t="e">
        <f>SUMIF(#REF!,$A82,#REF!)</f>
        <v>#REF!</v>
      </c>
      <c r="I82" s="58" t="e">
        <f>SUMIF(#REF!,$A82,#REF!)</f>
        <v>#REF!</v>
      </c>
    </row>
    <row r="83" spans="1:9" x14ac:dyDescent="0.25">
      <c r="A83" s="60" t="s">
        <v>157</v>
      </c>
      <c r="B83" s="55" t="e">
        <f>IF('Khai bao'!#REF!="","",VLOOKUP($A83,'Khai bao'!$O$8:$AH$38,20,0))</f>
        <v>#REF!</v>
      </c>
      <c r="C83" s="61" t="e">
        <f>SUMIF(#REF!,$A83,#REF!)-SUMIF(#REF!,$A83,#REF!)</f>
        <v>#REF!</v>
      </c>
      <c r="D83" s="61" t="e">
        <f>SUMIF(#REF!,$A83,#REF!)</f>
        <v>#REF!</v>
      </c>
      <c r="E83" s="61" t="e">
        <f>SUMIF(#REF!,$A83,#REF!)</f>
        <v>#REF!</v>
      </c>
      <c r="F83" s="61" t="e">
        <f>SUMIF(#REF!,$A83,#REF!)</f>
        <v>#REF!</v>
      </c>
      <c r="G83" s="58" t="e">
        <f>SUMIF(#REF!,$A83,#REF!)</f>
        <v>#REF!</v>
      </c>
      <c r="H83" s="58" t="e">
        <f>SUMIF(#REF!,$A83,#REF!)</f>
        <v>#REF!</v>
      </c>
      <c r="I83" s="58" t="e">
        <f>SUMIF(#REF!,$A83,#REF!)</f>
        <v>#REF!</v>
      </c>
    </row>
    <row r="84" spans="1:9" x14ac:dyDescent="0.25">
      <c r="A84" s="60" t="s">
        <v>158</v>
      </c>
      <c r="B84" s="55" t="e">
        <f>IF('Khai bao'!#REF!="","",VLOOKUP($A84,'Khai bao'!$O$8:$AH$38,20,0))</f>
        <v>#REF!</v>
      </c>
      <c r="C84" s="61" t="e">
        <f>SUMIF(#REF!,$A84,#REF!)-SUMIF(#REF!,$A84,#REF!)</f>
        <v>#REF!</v>
      </c>
      <c r="D84" s="61" t="e">
        <f>SUMIF(#REF!,$A84,#REF!)</f>
        <v>#REF!</v>
      </c>
      <c r="E84" s="61" t="e">
        <f>SUMIF(#REF!,$A84,#REF!)</f>
        <v>#REF!</v>
      </c>
      <c r="F84" s="61" t="e">
        <f>SUMIF(#REF!,$A84,#REF!)</f>
        <v>#REF!</v>
      </c>
      <c r="G84" s="58" t="e">
        <f>SUMIF(#REF!,$A84,#REF!)</f>
        <v>#REF!</v>
      </c>
      <c r="H84" s="58" t="e">
        <f>SUMIF(#REF!,$A84,#REF!)</f>
        <v>#REF!</v>
      </c>
      <c r="I84" s="58" t="e">
        <f>SUMIF(#REF!,$A84,#REF!)</f>
        <v>#REF!</v>
      </c>
    </row>
    <row r="85" spans="1:9" x14ac:dyDescent="0.25">
      <c r="A85" s="60" t="s">
        <v>159</v>
      </c>
      <c r="B85" s="55" t="e">
        <f>IF('Khai bao'!#REF!="","",VLOOKUP($A85,'Khai bao'!$O$8:$AH$38,20,0))</f>
        <v>#REF!</v>
      </c>
      <c r="C85" s="61" t="e">
        <f>SUMIF(#REF!,$A85,#REF!)-SUMIF(#REF!,$A85,#REF!)</f>
        <v>#REF!</v>
      </c>
      <c r="D85" s="61" t="e">
        <f>SUMIF(#REF!,$A85,#REF!)</f>
        <v>#REF!</v>
      </c>
      <c r="E85" s="61" t="e">
        <f>SUMIF(#REF!,$A85,#REF!)</f>
        <v>#REF!</v>
      </c>
      <c r="F85" s="61" t="e">
        <f>SUMIF(#REF!,$A85,#REF!)</f>
        <v>#REF!</v>
      </c>
      <c r="G85" s="58" t="e">
        <f>SUMIF(#REF!,$A85,#REF!)</f>
        <v>#REF!</v>
      </c>
      <c r="H85" s="58" t="e">
        <f>SUMIF(#REF!,$A85,#REF!)</f>
        <v>#REF!</v>
      </c>
      <c r="I85" s="58" t="e">
        <f>SUMIF(#REF!,$A85,#REF!)</f>
        <v>#REF!</v>
      </c>
    </row>
    <row r="86" spans="1:9" x14ac:dyDescent="0.25">
      <c r="A86" s="60" t="s">
        <v>160</v>
      </c>
      <c r="B86" s="55" t="e">
        <f>IF('Khai bao'!#REF!="","",VLOOKUP($A86,'Khai bao'!$O$8:$AH$38,20,0))</f>
        <v>#REF!</v>
      </c>
      <c r="C86" s="61" t="e">
        <f>SUMIF(#REF!,$A86,#REF!)-SUMIF(#REF!,$A86,#REF!)</f>
        <v>#REF!</v>
      </c>
      <c r="D86" s="61" t="e">
        <f>SUMIF(#REF!,$A86,#REF!)</f>
        <v>#REF!</v>
      </c>
      <c r="E86" s="61" t="e">
        <f>SUMIF(#REF!,$A86,#REF!)</f>
        <v>#REF!</v>
      </c>
      <c r="F86" s="61" t="e">
        <f>SUMIF(#REF!,$A86,#REF!)</f>
        <v>#REF!</v>
      </c>
      <c r="G86" s="58" t="e">
        <f>SUMIF(#REF!,$A86,#REF!)</f>
        <v>#REF!</v>
      </c>
      <c r="H86" s="58" t="e">
        <f>SUMIF(#REF!,$A86,#REF!)</f>
        <v>#REF!</v>
      </c>
      <c r="I86" s="58" t="e">
        <f>SUMIF(#REF!,$A86,#REF!)</f>
        <v>#REF!</v>
      </c>
    </row>
    <row r="87" spans="1:9" x14ac:dyDescent="0.25">
      <c r="A87" s="60" t="s">
        <v>161</v>
      </c>
      <c r="B87" s="55" t="e">
        <f>IF('Khai bao'!#REF!="","",VLOOKUP($A87,'Khai bao'!$O$8:$AH$38,20,0))</f>
        <v>#REF!</v>
      </c>
      <c r="C87" s="61" t="e">
        <f>SUMIF(#REF!,$A87,#REF!)-SUMIF(#REF!,$A87,#REF!)</f>
        <v>#REF!</v>
      </c>
      <c r="D87" s="61" t="e">
        <f>SUMIF(#REF!,$A87,#REF!)</f>
        <v>#REF!</v>
      </c>
      <c r="E87" s="61" t="e">
        <f>SUMIF(#REF!,$A87,#REF!)</f>
        <v>#REF!</v>
      </c>
      <c r="F87" s="61" t="e">
        <f>SUMIF(#REF!,$A87,#REF!)</f>
        <v>#REF!</v>
      </c>
      <c r="G87" s="58" t="e">
        <f>SUMIF(#REF!,$A87,#REF!)</f>
        <v>#REF!</v>
      </c>
      <c r="H87" s="58" t="e">
        <f>SUMIF(#REF!,$A87,#REF!)</f>
        <v>#REF!</v>
      </c>
      <c r="I87" s="58" t="e">
        <f>SUMIF(#REF!,$A87,#REF!)</f>
        <v>#REF!</v>
      </c>
    </row>
    <row r="88" spans="1:9" x14ac:dyDescent="0.25">
      <c r="A88" s="60" t="s">
        <v>162</v>
      </c>
      <c r="B88" s="55" t="e">
        <f>IF('Khai bao'!#REF!="","",VLOOKUP($A88,'Khai bao'!$O$8:$AH$38,20,0))</f>
        <v>#REF!</v>
      </c>
      <c r="C88" s="61" t="e">
        <f>SUMIF(#REF!,$A88,#REF!)-SUMIF(#REF!,$A88,#REF!)</f>
        <v>#REF!</v>
      </c>
      <c r="D88" s="61" t="e">
        <f>SUMIF(#REF!,$A88,#REF!)</f>
        <v>#REF!</v>
      </c>
      <c r="E88" s="61" t="e">
        <f>SUMIF(#REF!,$A88,#REF!)</f>
        <v>#REF!</v>
      </c>
      <c r="F88" s="61" t="e">
        <f>SUMIF(#REF!,$A88,#REF!)</f>
        <v>#REF!</v>
      </c>
      <c r="G88" s="58" t="e">
        <f>SUMIF(#REF!,$A88,#REF!)</f>
        <v>#REF!</v>
      </c>
      <c r="H88" s="58" t="e">
        <f>SUMIF(#REF!,$A88,#REF!)</f>
        <v>#REF!</v>
      </c>
      <c r="I88" s="58" t="e">
        <f>SUMIF(#REF!,$A88,#REF!)</f>
        <v>#REF!</v>
      </c>
    </row>
    <row r="89" spans="1:9" x14ac:dyDescent="0.25">
      <c r="A89" s="60" t="s">
        <v>163</v>
      </c>
      <c r="B89" s="55" t="e">
        <f>IF('Khai bao'!#REF!="","",VLOOKUP($A89,'Khai bao'!$O$8:$AH$38,20,0))</f>
        <v>#REF!</v>
      </c>
      <c r="C89" s="61" t="e">
        <f>SUMIF(#REF!,$A89,#REF!)-SUMIF(#REF!,$A89,#REF!)</f>
        <v>#REF!</v>
      </c>
      <c r="D89" s="61" t="e">
        <f>SUMIF(#REF!,$A89,#REF!)</f>
        <v>#REF!</v>
      </c>
      <c r="E89" s="61" t="e">
        <f>SUMIF(#REF!,$A89,#REF!)</f>
        <v>#REF!</v>
      </c>
      <c r="F89" s="61" t="e">
        <f>SUMIF(#REF!,$A89,#REF!)</f>
        <v>#REF!</v>
      </c>
      <c r="G89" s="58" t="e">
        <f>SUMIF(#REF!,$A89,#REF!)</f>
        <v>#REF!</v>
      </c>
      <c r="H89" s="58" t="e">
        <f>SUMIF(#REF!,$A89,#REF!)</f>
        <v>#REF!</v>
      </c>
      <c r="I89" s="58" t="e">
        <f>SUMIF(#REF!,$A89,#REF!)</f>
        <v>#REF!</v>
      </c>
    </row>
    <row r="90" spans="1:9" x14ac:dyDescent="0.25">
      <c r="A90" s="60" t="s">
        <v>164</v>
      </c>
      <c r="B90" s="55" t="e">
        <f>IF('Khai bao'!#REF!="","",VLOOKUP($A90,'Khai bao'!$O$8:$AH$38,20,0))</f>
        <v>#REF!</v>
      </c>
      <c r="C90" s="61" t="e">
        <f>SUMIF(#REF!,$A90,#REF!)-SUMIF(#REF!,$A90,#REF!)</f>
        <v>#REF!</v>
      </c>
      <c r="D90" s="61" t="e">
        <f>SUMIF(#REF!,$A90,#REF!)</f>
        <v>#REF!</v>
      </c>
      <c r="E90" s="61" t="e">
        <f>SUMIF(#REF!,$A90,#REF!)</f>
        <v>#REF!</v>
      </c>
      <c r="F90" s="61" t="e">
        <f>SUMIF(#REF!,$A90,#REF!)</f>
        <v>#REF!</v>
      </c>
      <c r="G90" s="58" t="e">
        <f>SUMIF(#REF!,$A90,#REF!)</f>
        <v>#REF!</v>
      </c>
      <c r="H90" s="58" t="e">
        <f>SUMIF(#REF!,$A90,#REF!)</f>
        <v>#REF!</v>
      </c>
      <c r="I90" s="58" t="e">
        <f>SUMIF(#REF!,$A90,#REF!)</f>
        <v>#REF!</v>
      </c>
    </row>
    <row r="91" spans="1:9" x14ac:dyDescent="0.25">
      <c r="A91" s="60" t="s">
        <v>165</v>
      </c>
      <c r="B91" s="55" t="e">
        <f>IF('Khai bao'!#REF!="","",VLOOKUP($A91,'Khai bao'!$O$8:$AH$38,20,0))</f>
        <v>#REF!</v>
      </c>
      <c r="C91" s="61" t="e">
        <f>SUMIF(#REF!,$A91,#REF!)-SUMIF(#REF!,$A91,#REF!)</f>
        <v>#REF!</v>
      </c>
      <c r="D91" s="61" t="e">
        <f>SUMIF(#REF!,$A91,#REF!)</f>
        <v>#REF!</v>
      </c>
      <c r="E91" s="61" t="e">
        <f>SUMIF(#REF!,$A91,#REF!)</f>
        <v>#REF!</v>
      </c>
      <c r="F91" s="61" t="e">
        <f>SUMIF(#REF!,$A91,#REF!)</f>
        <v>#REF!</v>
      </c>
      <c r="G91" s="58" t="e">
        <f>SUMIF(#REF!,$A91,#REF!)</f>
        <v>#REF!</v>
      </c>
      <c r="H91" s="58" t="e">
        <f>SUMIF(#REF!,$A91,#REF!)</f>
        <v>#REF!</v>
      </c>
      <c r="I91" s="58" t="e">
        <f>SUMIF(#REF!,$A91,#REF!)</f>
        <v>#REF!</v>
      </c>
    </row>
    <row r="92" spans="1:9" x14ac:dyDescent="0.25">
      <c r="A92" s="60" t="s">
        <v>166</v>
      </c>
      <c r="B92" s="55" t="e">
        <f>IF('Khai bao'!#REF!="","",VLOOKUP($A92,'Khai bao'!$O$8:$AH$38,20,0))</f>
        <v>#REF!</v>
      </c>
      <c r="C92" s="61" t="e">
        <f>SUMIF(#REF!,$A92,#REF!)-SUMIF(#REF!,$A92,#REF!)</f>
        <v>#REF!</v>
      </c>
      <c r="D92" s="61" t="e">
        <f>SUMIF(#REF!,$A92,#REF!)</f>
        <v>#REF!</v>
      </c>
      <c r="E92" s="61" t="e">
        <f>SUMIF(#REF!,$A92,#REF!)</f>
        <v>#REF!</v>
      </c>
      <c r="F92" s="61" t="e">
        <f>SUMIF(#REF!,$A92,#REF!)</f>
        <v>#REF!</v>
      </c>
      <c r="G92" s="58" t="e">
        <f>SUMIF(#REF!,$A92,#REF!)</f>
        <v>#REF!</v>
      </c>
      <c r="H92" s="58" t="e">
        <f>SUMIF(#REF!,$A92,#REF!)</f>
        <v>#REF!</v>
      </c>
      <c r="I92" s="58" t="e">
        <f>SUMIF(#REF!,$A92,#REF!)</f>
        <v>#REF!</v>
      </c>
    </row>
    <row r="93" spans="1:9" x14ac:dyDescent="0.25">
      <c r="A93" s="60" t="s">
        <v>167</v>
      </c>
      <c r="B93" s="55" t="e">
        <f>IF('Khai bao'!#REF!="","",VLOOKUP($A93,'Khai bao'!$O$8:$AH$38,20,0))</f>
        <v>#REF!</v>
      </c>
      <c r="C93" s="61" t="e">
        <f>SUMIF(#REF!,$A93,#REF!)-SUMIF(#REF!,$A93,#REF!)</f>
        <v>#REF!</v>
      </c>
      <c r="D93" s="61" t="e">
        <f>SUMIF(#REF!,$A93,#REF!)</f>
        <v>#REF!</v>
      </c>
      <c r="E93" s="61" t="e">
        <f>SUMIF(#REF!,$A93,#REF!)</f>
        <v>#REF!</v>
      </c>
      <c r="F93" s="61" t="e">
        <f>SUMIF(#REF!,$A93,#REF!)</f>
        <v>#REF!</v>
      </c>
      <c r="G93" s="58" t="e">
        <f>SUMIF(#REF!,$A93,#REF!)</f>
        <v>#REF!</v>
      </c>
      <c r="H93" s="58" t="e">
        <f>SUMIF(#REF!,$A93,#REF!)</f>
        <v>#REF!</v>
      </c>
      <c r="I93" s="58" t="e">
        <f>SUMIF(#REF!,$A93,#REF!)</f>
        <v>#REF!</v>
      </c>
    </row>
    <row r="94" spans="1:9" x14ac:dyDescent="0.25">
      <c r="A94" s="60" t="s">
        <v>168</v>
      </c>
      <c r="B94" s="55" t="e">
        <f>IF('Khai bao'!#REF!="","",VLOOKUP($A94,'Khai bao'!$O$8:$AH$38,20,0))</f>
        <v>#REF!</v>
      </c>
      <c r="C94" s="61" t="e">
        <f>SUMIF(#REF!,$A94,#REF!)-SUMIF(#REF!,$A94,#REF!)</f>
        <v>#REF!</v>
      </c>
      <c r="D94" s="61" t="e">
        <f>SUMIF(#REF!,$A94,#REF!)</f>
        <v>#REF!</v>
      </c>
      <c r="E94" s="61" t="e">
        <f>SUMIF(#REF!,$A94,#REF!)</f>
        <v>#REF!</v>
      </c>
      <c r="F94" s="61" t="e">
        <f>SUMIF(#REF!,$A94,#REF!)</f>
        <v>#REF!</v>
      </c>
      <c r="G94" s="58" t="e">
        <f>SUMIF(#REF!,$A94,#REF!)</f>
        <v>#REF!</v>
      </c>
      <c r="H94" s="58" t="e">
        <f>SUMIF(#REF!,$A94,#REF!)</f>
        <v>#REF!</v>
      </c>
      <c r="I94" s="58" t="e">
        <f>SUMIF(#REF!,$A94,#REF!)</f>
        <v>#REF!</v>
      </c>
    </row>
    <row r="95" spans="1:9" x14ac:dyDescent="0.25">
      <c r="A95" s="60" t="s">
        <v>169</v>
      </c>
      <c r="B95" s="55" t="e">
        <f>IF('Khai bao'!#REF!="","",VLOOKUP($A95,'Khai bao'!$O$8:$AH$38,20,0))</f>
        <v>#REF!</v>
      </c>
      <c r="C95" s="61" t="e">
        <f>SUMIF(#REF!,$A95,#REF!)-SUMIF(#REF!,$A95,#REF!)</f>
        <v>#REF!</v>
      </c>
      <c r="D95" s="61" t="e">
        <f>SUMIF(#REF!,$A95,#REF!)</f>
        <v>#REF!</v>
      </c>
      <c r="E95" s="61" t="e">
        <f>SUMIF(#REF!,$A95,#REF!)</f>
        <v>#REF!</v>
      </c>
      <c r="F95" s="61" t="e">
        <f>SUMIF(#REF!,$A95,#REF!)</f>
        <v>#REF!</v>
      </c>
      <c r="G95" s="58" t="e">
        <f>SUMIF(#REF!,$A95,#REF!)</f>
        <v>#REF!</v>
      </c>
      <c r="H95" s="58" t="e">
        <f>SUMIF(#REF!,$A95,#REF!)</f>
        <v>#REF!</v>
      </c>
      <c r="I95" s="58" t="e">
        <f>SUMIF(#REF!,$A95,#REF!)</f>
        <v>#REF!</v>
      </c>
    </row>
    <row r="96" spans="1:9" x14ac:dyDescent="0.25">
      <c r="A96" s="62" t="s">
        <v>170</v>
      </c>
      <c r="B96" s="55" t="e">
        <f>IF('Khai bao'!#REF!="","",VLOOKUP($A96,'Khai bao'!$O$8:$AH$38,20,0))</f>
        <v>#REF!</v>
      </c>
      <c r="C96" s="61" t="e">
        <f>SUMIF(#REF!,$A96,#REF!)-SUMIF(#REF!,$A96,#REF!)</f>
        <v>#REF!</v>
      </c>
      <c r="D96" s="63" t="e">
        <f>SUMIF(#REF!,$A96,#REF!)</f>
        <v>#REF!</v>
      </c>
      <c r="E96" s="63" t="e">
        <f>SUMIF(#REF!,$A96,#REF!)</f>
        <v>#REF!</v>
      </c>
      <c r="F96" s="63" t="e">
        <f>SUMIF(#REF!,$A96,#REF!)</f>
        <v>#REF!</v>
      </c>
      <c r="G96" s="58" t="e">
        <f>SUMIF(#REF!,$A96,#REF!)</f>
        <v>#REF!</v>
      </c>
      <c r="H96" s="58" t="e">
        <f>SUMIF(#REF!,$A96,#REF!)</f>
        <v>#REF!</v>
      </c>
      <c r="I96" s="58" t="e">
        <f>SUMIF(#REF!,$A96,#REF!)</f>
        <v>#REF!</v>
      </c>
    </row>
  </sheetData>
  <autoFilter ref="A3:J96"/>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87"/>
  <sheetViews>
    <sheetView showZeros="0" workbookViewId="0">
      <selection activeCell="J9" sqref="J9"/>
    </sheetView>
  </sheetViews>
  <sheetFormatPr defaultColWidth="9.140625" defaultRowHeight="15" x14ac:dyDescent="0.25"/>
  <cols>
    <col min="1" max="1" width="10.42578125" style="28" bestFit="1" customWidth="1"/>
    <col min="2" max="4" width="9.140625" style="28"/>
    <col min="5" max="5" width="5.42578125" style="28" customWidth="1"/>
    <col min="6" max="6" width="13.85546875" style="28" customWidth="1"/>
    <col min="7" max="7" width="6.7109375" style="28" customWidth="1"/>
    <col min="8" max="8" width="10.5703125" style="28" customWidth="1"/>
    <col min="9" max="9" width="9.140625" style="28"/>
    <col min="10" max="10" width="12.85546875" style="28" customWidth="1"/>
    <col min="11" max="16384" width="9.140625" style="28"/>
  </cols>
  <sheetData>
    <row r="1" spans="1:14" x14ac:dyDescent="0.25">
      <c r="A1" s="226" t="str">
        <f>+'Khai bao'!P1</f>
        <v>Công ty CP trắc địa bản đồ Hải Đăng</v>
      </c>
      <c r="B1" s="226"/>
      <c r="C1" s="226"/>
      <c r="D1" s="226"/>
      <c r="E1" s="229" t="s">
        <v>182</v>
      </c>
      <c r="F1" s="226"/>
      <c r="G1" s="226"/>
      <c r="H1" s="226"/>
      <c r="I1" s="226"/>
      <c r="J1" s="226"/>
    </row>
    <row r="2" spans="1:14" ht="14.25" customHeight="1" x14ac:dyDescent="0.25">
      <c r="A2" s="226"/>
      <c r="B2" s="226"/>
      <c r="C2" s="226"/>
      <c r="D2" s="226"/>
      <c r="E2" s="226"/>
      <c r="F2" s="226"/>
      <c r="G2" s="226"/>
      <c r="H2" s="226"/>
      <c r="I2" s="226"/>
      <c r="J2" s="226"/>
    </row>
    <row r="3" spans="1:14" x14ac:dyDescent="0.25">
      <c r="A3" s="230" t="s">
        <v>184</v>
      </c>
      <c r="B3" s="230"/>
      <c r="C3" s="230"/>
      <c r="D3" s="230"/>
      <c r="E3" s="230" t="s">
        <v>183</v>
      </c>
      <c r="F3" s="230"/>
      <c r="G3" s="230"/>
      <c r="H3" s="230"/>
      <c r="I3" s="230"/>
      <c r="J3" s="230"/>
    </row>
    <row r="4" spans="1:14" x14ac:dyDescent="0.25">
      <c r="A4" s="226" t="str">
        <f>"HĐLĐ số: "&amp;M3&amp;"/"&amp;'Khai bao'!P3</f>
        <v>HĐLĐ số: /2020</v>
      </c>
      <c r="B4" s="226"/>
      <c r="C4" s="226"/>
      <c r="D4" s="226"/>
      <c r="M4" s="28">
        <v>1</v>
      </c>
      <c r="N4" s="28" t="str">
        <f>"NV"&amp;M4</f>
        <v>NV1</v>
      </c>
    </row>
    <row r="6" spans="1:14" x14ac:dyDescent="0.25">
      <c r="C6" s="227" t="s">
        <v>185</v>
      </c>
      <c r="D6" s="227"/>
      <c r="E6" s="227"/>
      <c r="F6" s="227"/>
      <c r="G6" s="227"/>
    </row>
    <row r="7" spans="1:14" x14ac:dyDescent="0.25">
      <c r="C7" s="227"/>
      <c r="D7" s="227"/>
      <c r="E7" s="227"/>
      <c r="F7" s="227"/>
      <c r="G7" s="227"/>
    </row>
    <row r="8" spans="1:14" ht="36" customHeight="1" x14ac:dyDescent="0.25">
      <c r="B8" s="228" t="s">
        <v>186</v>
      </c>
      <c r="C8" s="228"/>
      <c r="D8" s="228"/>
      <c r="E8" s="228"/>
      <c r="F8" s="228"/>
      <c r="G8" s="228"/>
      <c r="H8" s="228"/>
      <c r="I8" s="228"/>
    </row>
    <row r="10" spans="1:14" ht="16.5" x14ac:dyDescent="0.25">
      <c r="A10" s="25" t="s">
        <v>243</v>
      </c>
      <c r="B10" s="25"/>
      <c r="C10" s="25"/>
      <c r="D10" s="25" t="str">
        <f>+'Khai bao'!P4</f>
        <v>Đinh Quang Oanh</v>
      </c>
      <c r="E10" s="25"/>
      <c r="F10" s="25"/>
      <c r="G10" s="25"/>
      <c r="H10" s="25"/>
      <c r="I10" s="25"/>
      <c r="J10" s="25"/>
    </row>
    <row r="11" spans="1:14" ht="16.5" x14ac:dyDescent="0.25">
      <c r="A11" s="25" t="s">
        <v>187</v>
      </c>
      <c r="B11" s="25"/>
      <c r="C11" s="25"/>
      <c r="D11" s="25" t="s">
        <v>173</v>
      </c>
      <c r="E11" s="25"/>
      <c r="F11" s="25"/>
      <c r="G11" s="25"/>
      <c r="H11" s="25"/>
      <c r="I11" s="25"/>
      <c r="J11" s="25"/>
    </row>
    <row r="12" spans="1:14" ht="16.5" x14ac:dyDescent="0.25">
      <c r="A12" s="25" t="s">
        <v>188</v>
      </c>
      <c r="B12" s="25"/>
      <c r="C12" s="25"/>
      <c r="D12" s="25" t="str">
        <f>+'Khai bao'!P1</f>
        <v>Công ty CP trắc địa bản đồ Hải Đăng</v>
      </c>
      <c r="E12" s="25"/>
      <c r="F12" s="25"/>
      <c r="G12" s="25"/>
      <c r="H12" s="25"/>
      <c r="I12" s="25"/>
      <c r="J12" s="25"/>
    </row>
    <row r="13" spans="1:14" ht="16.5" x14ac:dyDescent="0.25">
      <c r="A13" s="25" t="s">
        <v>189</v>
      </c>
      <c r="B13" s="25"/>
      <c r="C13" s="25"/>
      <c r="D13" s="25">
        <f>+'Khai bao'!P2</f>
        <v>0</v>
      </c>
      <c r="E13" s="25"/>
      <c r="F13" s="25"/>
      <c r="G13" s="25"/>
      <c r="H13" s="25"/>
      <c r="I13" s="25"/>
      <c r="J13" s="25"/>
    </row>
    <row r="14" spans="1:14" ht="16.5" x14ac:dyDescent="0.25">
      <c r="A14" s="25"/>
      <c r="B14" s="25"/>
      <c r="C14" s="25"/>
      <c r="D14" s="25"/>
      <c r="E14" s="25"/>
      <c r="F14" s="25"/>
      <c r="G14" s="25"/>
      <c r="H14" s="25"/>
      <c r="I14" s="25"/>
      <c r="J14" s="25"/>
    </row>
    <row r="15" spans="1:14" ht="16.5" x14ac:dyDescent="0.25">
      <c r="A15" s="25" t="s">
        <v>242</v>
      </c>
      <c r="B15" s="25"/>
      <c r="C15" s="25"/>
      <c r="D15" s="25" t="str">
        <f>VLOOKUP($N$4,khaibao,20,0)</f>
        <v>Đinh Quang Oanh</v>
      </c>
      <c r="E15" s="25"/>
      <c r="F15" s="25"/>
      <c r="G15" s="25"/>
      <c r="H15" s="25"/>
      <c r="I15" s="25"/>
      <c r="J15" s="25"/>
    </row>
    <row r="16" spans="1:14" ht="16.5" x14ac:dyDescent="0.25">
      <c r="A16" s="25" t="s">
        <v>190</v>
      </c>
      <c r="B16" s="25"/>
      <c r="C16" s="25"/>
      <c r="D16" s="25">
        <f>VLOOKUP($N$4,khaibao,21,0)</f>
        <v>0</v>
      </c>
      <c r="E16" s="25"/>
      <c r="F16" s="25"/>
      <c r="G16" s="25"/>
      <c r="H16" s="25" t="s">
        <v>193</v>
      </c>
      <c r="I16" s="25"/>
      <c r="J16" s="25"/>
    </row>
    <row r="17" spans="1:10" ht="16.5" x14ac:dyDescent="0.25">
      <c r="A17" s="25" t="s">
        <v>191</v>
      </c>
      <c r="B17" s="25"/>
      <c r="C17" s="25"/>
      <c r="D17" s="25">
        <f>VLOOKUP($N$4,khaibao,22,0)</f>
        <v>0</v>
      </c>
      <c r="E17" s="25"/>
      <c r="F17" s="25"/>
      <c r="G17" s="25"/>
      <c r="H17" s="25" t="s">
        <v>192</v>
      </c>
      <c r="I17" s="25">
        <f>VLOOKUP($N$4,khaibao,23,0)</f>
        <v>0</v>
      </c>
      <c r="J17" s="25"/>
    </row>
    <row r="18" spans="1:10" ht="16.5" x14ac:dyDescent="0.25">
      <c r="A18" s="25" t="s">
        <v>195</v>
      </c>
      <c r="B18" s="25"/>
      <c r="C18" s="25"/>
      <c r="D18" s="25">
        <f>VLOOKUP($N$4,khaibao,24,0)</f>
        <v>0</v>
      </c>
      <c r="E18" s="25"/>
      <c r="F18" s="25"/>
      <c r="G18" s="25"/>
      <c r="H18" s="25"/>
      <c r="I18" s="25"/>
      <c r="J18" s="25"/>
    </row>
    <row r="19" spans="1:10" ht="16.5" x14ac:dyDescent="0.25">
      <c r="A19" s="25" t="s">
        <v>194</v>
      </c>
      <c r="B19" s="25"/>
      <c r="C19" s="25"/>
      <c r="D19" s="25"/>
      <c r="E19" s="25" t="s">
        <v>195</v>
      </c>
      <c r="F19" s="25"/>
      <c r="G19" s="25"/>
      <c r="H19" s="25" t="s">
        <v>196</v>
      </c>
      <c r="I19" s="25"/>
      <c r="J19" s="25"/>
    </row>
    <row r="20" spans="1:10" ht="16.5" x14ac:dyDescent="0.25">
      <c r="A20" s="25"/>
      <c r="B20" s="25"/>
      <c r="C20" s="25"/>
      <c r="D20" s="25"/>
      <c r="E20" s="25"/>
      <c r="F20" s="25"/>
      <c r="G20" s="25"/>
      <c r="H20" s="25"/>
      <c r="I20" s="25"/>
      <c r="J20" s="25"/>
    </row>
    <row r="21" spans="1:10" ht="16.5" x14ac:dyDescent="0.25">
      <c r="A21" s="25" t="s">
        <v>197</v>
      </c>
      <c r="B21" s="25"/>
      <c r="C21" s="25"/>
      <c r="D21" s="25"/>
      <c r="E21" s="25"/>
      <c r="F21" s="25"/>
      <c r="G21" s="25"/>
      <c r="H21" s="25"/>
      <c r="I21" s="25"/>
      <c r="J21" s="25"/>
    </row>
    <row r="22" spans="1:10" ht="16.5" x14ac:dyDescent="0.25">
      <c r="A22" s="24" t="s">
        <v>198</v>
      </c>
    </row>
    <row r="23" spans="1:10" ht="16.5" x14ac:dyDescent="0.25">
      <c r="A23" s="25" t="s">
        <v>199</v>
      </c>
    </row>
    <row r="24" spans="1:10" ht="28.5" customHeight="1" x14ac:dyDescent="0.25">
      <c r="A24" s="225" t="str">
        <f>"- Địa điểm làm việc:"&amp;'Khai bao'!P2</f>
        <v>- Địa điểm làm việc:</v>
      </c>
      <c r="B24" s="225"/>
      <c r="C24" s="225"/>
      <c r="D24" s="225"/>
      <c r="E24" s="225"/>
      <c r="F24" s="225"/>
      <c r="G24" s="225"/>
      <c r="H24" s="225"/>
      <c r="I24" s="225"/>
      <c r="J24" s="225"/>
    </row>
    <row r="25" spans="1:10" ht="16.5" hidden="1" x14ac:dyDescent="0.25">
      <c r="A25" s="26" t="s">
        <v>200</v>
      </c>
    </row>
    <row r="26" spans="1:10" ht="16.5" x14ac:dyDescent="0.25">
      <c r="A26" s="26" t="s">
        <v>201</v>
      </c>
      <c r="D26" s="25" t="str">
        <f>VLOOKUP($N$4,khaibao,14,0)</f>
        <v>Giám đốc</v>
      </c>
    </row>
    <row r="27" spans="1:10" ht="16.5" x14ac:dyDescent="0.25">
      <c r="A27" s="26" t="s">
        <v>202</v>
      </c>
    </row>
    <row r="28" spans="1:10" ht="16.5" x14ac:dyDescent="0.25">
      <c r="A28" s="24" t="s">
        <v>203</v>
      </c>
    </row>
    <row r="29" spans="1:10" ht="16.5" x14ac:dyDescent="0.25">
      <c r="A29" s="26" t="s">
        <v>204</v>
      </c>
      <c r="D29" s="26" t="s">
        <v>205</v>
      </c>
    </row>
    <row r="30" spans="1:10" ht="16.5" x14ac:dyDescent="0.25">
      <c r="D30" s="25" t="s">
        <v>206</v>
      </c>
    </row>
    <row r="31" spans="1:10" ht="16.5" customHeight="1" x14ac:dyDescent="0.25">
      <c r="A31" s="26" t="s">
        <v>207</v>
      </c>
      <c r="B31" s="26"/>
      <c r="C31" s="26"/>
      <c r="D31" s="26"/>
      <c r="E31" s="26"/>
      <c r="F31" s="26"/>
      <c r="G31" s="26"/>
      <c r="H31" s="26"/>
      <c r="I31" s="26"/>
      <c r="J31" s="26"/>
    </row>
    <row r="32" spans="1:10" ht="32.25" customHeight="1" x14ac:dyDescent="0.25">
      <c r="A32" s="224" t="s">
        <v>208</v>
      </c>
      <c r="B32" s="224"/>
      <c r="C32" s="224"/>
      <c r="D32" s="224"/>
      <c r="E32" s="224"/>
      <c r="F32" s="224"/>
      <c r="G32" s="224"/>
      <c r="H32" s="224"/>
      <c r="I32" s="224"/>
      <c r="J32" s="224"/>
    </row>
    <row r="33" spans="1:10" ht="16.5" x14ac:dyDescent="0.25">
      <c r="A33" s="24" t="s">
        <v>209</v>
      </c>
      <c r="B33" s="26"/>
      <c r="C33" s="26"/>
      <c r="D33" s="26"/>
      <c r="E33" s="26"/>
      <c r="F33" s="26"/>
      <c r="G33" s="26"/>
      <c r="H33" s="26"/>
      <c r="I33" s="26"/>
      <c r="J33" s="26"/>
    </row>
    <row r="34" spans="1:10" ht="16.5" x14ac:dyDescent="0.25">
      <c r="A34" s="26" t="s">
        <v>210</v>
      </c>
      <c r="B34" s="26"/>
      <c r="C34" s="26"/>
      <c r="D34" s="26"/>
      <c r="E34" s="26"/>
      <c r="F34" s="26"/>
      <c r="G34" s="26"/>
      <c r="H34" s="26"/>
      <c r="I34" s="26"/>
      <c r="J34" s="26"/>
    </row>
    <row r="35" spans="1:10" ht="16.5" x14ac:dyDescent="0.25">
      <c r="A35" s="26" t="s">
        <v>211</v>
      </c>
      <c r="B35" s="26"/>
      <c r="C35" s="26"/>
      <c r="D35" s="26"/>
      <c r="E35" s="26"/>
      <c r="F35" s="26" t="s">
        <v>239</v>
      </c>
      <c r="G35" s="26"/>
      <c r="H35" s="26"/>
      <c r="I35" s="26"/>
      <c r="J35" s="26"/>
    </row>
    <row r="36" spans="1:10" ht="16.5" x14ac:dyDescent="0.25">
      <c r="A36" s="27" t="s">
        <v>249</v>
      </c>
      <c r="B36" s="26"/>
      <c r="C36" s="26"/>
      <c r="D36" s="26"/>
      <c r="E36" s="26"/>
      <c r="F36" s="33">
        <f>VLOOKUP($N$4,khaibao,15,0)</f>
        <v>5500000</v>
      </c>
      <c r="G36" s="26" t="s">
        <v>248</v>
      </c>
      <c r="H36" s="26" t="e">
        <f ca="1">"("&amp;[2]!VND(F36)&amp;")"</f>
        <v>#NAME?</v>
      </c>
      <c r="I36" s="26"/>
      <c r="J36" s="26"/>
    </row>
    <row r="37" spans="1:10" ht="16.5" x14ac:dyDescent="0.25">
      <c r="A37" s="27" t="s">
        <v>212</v>
      </c>
      <c r="B37" s="26"/>
      <c r="C37" s="26"/>
      <c r="D37" s="26"/>
      <c r="E37" s="26"/>
      <c r="F37" s="26" t="s">
        <v>240</v>
      </c>
      <c r="G37" s="26"/>
      <c r="H37" s="26"/>
      <c r="I37" s="26"/>
      <c r="J37" s="26"/>
    </row>
    <row r="38" spans="1:10" ht="16.5" x14ac:dyDescent="0.25">
      <c r="A38" s="27" t="s">
        <v>241</v>
      </c>
      <c r="B38" s="26"/>
      <c r="C38" s="26"/>
      <c r="D38" s="26"/>
      <c r="E38" s="26"/>
      <c r="F38" s="26"/>
      <c r="G38" s="26"/>
      <c r="H38" s="26"/>
      <c r="I38" s="26"/>
      <c r="J38" s="26"/>
    </row>
    <row r="39" spans="1:10" ht="16.5" x14ac:dyDescent="0.25">
      <c r="A39" s="34" t="s">
        <v>250</v>
      </c>
      <c r="B39" s="26"/>
      <c r="C39" s="26"/>
      <c r="D39" s="26"/>
      <c r="E39" s="26"/>
      <c r="F39" s="33">
        <f>VLOOKUP($N$4,khaibao,18,0)</f>
        <v>730000</v>
      </c>
      <c r="G39" s="26" t="s">
        <v>248</v>
      </c>
      <c r="H39" s="26" t="e">
        <f ca="1">"("&amp;[2]!VND(F39)&amp;")"</f>
        <v>#NAME?</v>
      </c>
      <c r="I39" s="26"/>
      <c r="J39" s="26"/>
    </row>
    <row r="40" spans="1:10" ht="16.5" x14ac:dyDescent="0.25">
      <c r="A40" s="34" t="str">
        <f>"- Tiền "&amp;'Khai bao'!AD7&amp;" (1 tháng)"</f>
        <v>- Tiền Trợ cấp ĐT (1 tháng)</v>
      </c>
      <c r="B40" s="26"/>
      <c r="C40" s="26"/>
      <c r="D40" s="26"/>
      <c r="E40" s="26"/>
      <c r="F40" s="33">
        <f>VLOOKUP($N$4,khaibao,16,0)</f>
        <v>1500000</v>
      </c>
      <c r="G40" s="26" t="s">
        <v>248</v>
      </c>
      <c r="H40" s="26" t="e">
        <f ca="1">"("&amp;[2]!VND(F40)&amp;")"</f>
        <v>#NAME?</v>
      </c>
      <c r="I40" s="26"/>
      <c r="J40" s="26"/>
    </row>
    <row r="41" spans="1:10" ht="16.5" x14ac:dyDescent="0.25">
      <c r="A41" s="34" t="str">
        <f>"- Tiền "&amp;'Khai bao'!AE7&amp;" (1 tháng)"</f>
        <v>- Tiền Đạt KPI (1 tháng)</v>
      </c>
      <c r="B41" s="26"/>
      <c r="C41" s="26"/>
      <c r="D41" s="26"/>
      <c r="E41" s="26"/>
      <c r="F41" s="33">
        <f>VLOOKUP($N$4,khaibao,17,0)</f>
        <v>5500000</v>
      </c>
      <c r="G41" s="26" t="s">
        <v>248</v>
      </c>
      <c r="H41" s="26" t="e">
        <f ca="1">"("&amp;[2]!VND(F41)&amp;")"</f>
        <v>#NAME?</v>
      </c>
      <c r="I41" s="26"/>
      <c r="J41" s="26"/>
    </row>
    <row r="42" spans="1:10" ht="16.5" x14ac:dyDescent="0.25">
      <c r="A42" s="26" t="s">
        <v>213</v>
      </c>
      <c r="B42" s="26"/>
      <c r="C42" s="26"/>
      <c r="D42" s="26"/>
      <c r="E42" s="26"/>
      <c r="F42" s="26" t="s">
        <v>216</v>
      </c>
      <c r="G42" s="26"/>
      <c r="H42" s="26"/>
      <c r="I42" s="26"/>
      <c r="J42" s="26"/>
    </row>
    <row r="43" spans="1:10" ht="16.5" x14ac:dyDescent="0.25">
      <c r="A43" s="26" t="s">
        <v>214</v>
      </c>
      <c r="B43" s="26"/>
      <c r="C43" s="26"/>
      <c r="D43" s="26"/>
      <c r="E43" s="26"/>
      <c r="F43" s="26" t="s">
        <v>216</v>
      </c>
      <c r="G43" s="26"/>
      <c r="H43" s="26"/>
      <c r="I43" s="26"/>
      <c r="J43" s="26"/>
    </row>
    <row r="44" spans="1:10" ht="16.5" x14ac:dyDescent="0.25">
      <c r="A44" s="26" t="s">
        <v>215</v>
      </c>
      <c r="B44" s="26"/>
      <c r="C44" s="26"/>
      <c r="D44" s="26"/>
      <c r="E44" s="26"/>
      <c r="F44" s="26" t="s">
        <v>217</v>
      </c>
      <c r="G44" s="26"/>
      <c r="H44" s="26"/>
      <c r="I44" s="26"/>
      <c r="J44" s="26"/>
    </row>
    <row r="45" spans="1:10" ht="16.5" x14ac:dyDescent="0.25">
      <c r="A45" s="26" t="s">
        <v>218</v>
      </c>
      <c r="B45" s="26"/>
      <c r="C45" s="26"/>
      <c r="D45" s="26"/>
      <c r="E45" s="26"/>
      <c r="F45" s="33" t="str">
        <f>IF(VLOOKUP($N$4,khaibao,19,0)=1,"Theo quy định hiện hành của nhà nước","")</f>
        <v>Theo quy định hiện hành của nhà nước</v>
      </c>
      <c r="G45" s="26"/>
      <c r="H45" s="26"/>
      <c r="I45" s="26"/>
      <c r="J45" s="26"/>
    </row>
    <row r="46" spans="1:10" ht="16.5" x14ac:dyDescent="0.25">
      <c r="A46" s="26" t="s">
        <v>219</v>
      </c>
      <c r="B46" s="26"/>
      <c r="C46" s="26"/>
      <c r="D46" s="26"/>
      <c r="E46" s="26"/>
      <c r="F46" s="26" t="s">
        <v>216</v>
      </c>
      <c r="G46" s="26"/>
      <c r="H46" s="26"/>
      <c r="I46" s="26"/>
      <c r="J46" s="26"/>
    </row>
    <row r="47" spans="1:10" ht="33" customHeight="1" x14ac:dyDescent="0.25">
      <c r="A47" s="224" t="s">
        <v>220</v>
      </c>
      <c r="B47" s="224"/>
      <c r="C47" s="224"/>
      <c r="D47" s="224"/>
      <c r="E47" s="224"/>
      <c r="F47" s="224"/>
      <c r="G47" s="224"/>
      <c r="H47" s="224"/>
      <c r="I47" s="224"/>
      <c r="J47" s="224"/>
    </row>
    <row r="48" spans="1:10" ht="16.5" x14ac:dyDescent="0.25">
      <c r="A48" s="26" t="s">
        <v>221</v>
      </c>
      <c r="B48" s="26"/>
      <c r="C48" s="26"/>
      <c r="D48" s="26"/>
      <c r="E48" s="26"/>
      <c r="F48" s="26"/>
      <c r="G48" s="26"/>
      <c r="H48" s="26"/>
      <c r="I48" s="26"/>
      <c r="J48" s="26"/>
    </row>
    <row r="49" spans="1:10" ht="16.5" x14ac:dyDescent="0.25">
      <c r="A49" s="26" t="s">
        <v>222</v>
      </c>
      <c r="B49" s="26"/>
      <c r="C49" s="26"/>
      <c r="D49" s="26"/>
      <c r="E49" s="26"/>
      <c r="F49" s="26"/>
      <c r="G49" s="26"/>
      <c r="H49" s="26"/>
      <c r="I49" s="26"/>
      <c r="J49" s="26"/>
    </row>
    <row r="50" spans="1:10" ht="16.5" x14ac:dyDescent="0.25">
      <c r="A50" s="26" t="s">
        <v>223</v>
      </c>
      <c r="B50" s="26"/>
      <c r="C50" s="26"/>
      <c r="D50" s="26"/>
      <c r="E50" s="26"/>
      <c r="F50" s="26"/>
      <c r="G50" s="26"/>
      <c r="H50" s="26"/>
      <c r="I50" s="26"/>
      <c r="J50" s="26"/>
    </row>
    <row r="51" spans="1:10" ht="32.25" customHeight="1" x14ac:dyDescent="0.25">
      <c r="A51" s="224" t="s">
        <v>224</v>
      </c>
      <c r="B51" s="224"/>
      <c r="C51" s="224"/>
      <c r="D51" s="224"/>
      <c r="E51" s="224"/>
      <c r="F51" s="224"/>
      <c r="G51" s="224"/>
      <c r="H51" s="224"/>
      <c r="I51" s="224"/>
      <c r="J51" s="224"/>
    </row>
    <row r="52" spans="1:10" ht="16.5" x14ac:dyDescent="0.25">
      <c r="A52" s="24" t="s">
        <v>225</v>
      </c>
      <c r="B52" s="26"/>
      <c r="C52" s="26"/>
      <c r="D52" s="26"/>
      <c r="E52" s="26"/>
      <c r="F52" s="26"/>
      <c r="G52" s="26"/>
      <c r="H52" s="26"/>
      <c r="I52" s="26"/>
      <c r="J52" s="26"/>
    </row>
    <row r="53" spans="1:10" ht="16.5" x14ac:dyDescent="0.25">
      <c r="A53" s="26" t="s">
        <v>226</v>
      </c>
      <c r="B53" s="26"/>
      <c r="C53" s="26"/>
      <c r="D53" s="26"/>
      <c r="E53" s="26"/>
      <c r="F53" s="26"/>
      <c r="G53" s="26"/>
      <c r="H53" s="26"/>
      <c r="I53" s="26"/>
      <c r="J53" s="26"/>
    </row>
    <row r="54" spans="1:10" ht="16.5" x14ac:dyDescent="0.25">
      <c r="A54" s="26" t="s">
        <v>227</v>
      </c>
      <c r="B54" s="26"/>
      <c r="C54" s="26"/>
      <c r="D54" s="26"/>
      <c r="E54" s="26"/>
      <c r="F54" s="26"/>
      <c r="G54" s="26"/>
      <c r="H54" s="26"/>
      <c r="I54" s="26"/>
      <c r="J54" s="26"/>
    </row>
    <row r="55" spans="1:10" ht="35.25" customHeight="1" x14ac:dyDescent="0.25">
      <c r="A55" s="224" t="s">
        <v>228</v>
      </c>
      <c r="B55" s="224"/>
      <c r="C55" s="224"/>
      <c r="D55" s="224"/>
      <c r="E55" s="224"/>
      <c r="F55" s="224"/>
      <c r="G55" s="224"/>
      <c r="H55" s="224"/>
      <c r="I55" s="224"/>
      <c r="J55" s="224"/>
    </row>
    <row r="56" spans="1:10" ht="16.5" x14ac:dyDescent="0.25">
      <c r="A56" s="26" t="s">
        <v>229</v>
      </c>
      <c r="B56" s="26"/>
      <c r="C56" s="26"/>
      <c r="D56" s="26"/>
      <c r="E56" s="26"/>
      <c r="F56" s="26"/>
      <c r="G56" s="26"/>
      <c r="H56" s="26"/>
      <c r="I56" s="26"/>
      <c r="J56" s="26"/>
    </row>
    <row r="57" spans="1:10" ht="36.75" customHeight="1" x14ac:dyDescent="0.25">
      <c r="A57" s="224" t="s">
        <v>230</v>
      </c>
      <c r="B57" s="224"/>
      <c r="C57" s="224"/>
      <c r="D57" s="224"/>
      <c r="E57" s="224"/>
      <c r="F57" s="224"/>
      <c r="G57" s="224"/>
      <c r="H57" s="224"/>
      <c r="I57" s="224"/>
      <c r="J57" s="224"/>
    </row>
    <row r="58" spans="1:10" ht="34.5" customHeight="1" x14ac:dyDescent="0.25">
      <c r="A58" s="224" t="s">
        <v>231</v>
      </c>
      <c r="B58" s="224"/>
      <c r="C58" s="224"/>
      <c r="D58" s="224"/>
      <c r="E58" s="224"/>
      <c r="F58" s="224"/>
      <c r="G58" s="224"/>
      <c r="H58" s="224"/>
      <c r="I58" s="224"/>
      <c r="J58" s="224"/>
    </row>
    <row r="59" spans="1:10" ht="16.5" x14ac:dyDescent="0.25">
      <c r="A59" s="24" t="s">
        <v>232</v>
      </c>
      <c r="B59" s="26"/>
      <c r="C59" s="26"/>
      <c r="D59" s="26"/>
      <c r="E59" s="26"/>
      <c r="F59" s="26"/>
      <c r="G59" s="26"/>
      <c r="H59" s="26"/>
      <c r="I59" s="26"/>
      <c r="J59" s="26"/>
    </row>
    <row r="60" spans="1:10" ht="33" customHeight="1" x14ac:dyDescent="0.25">
      <c r="A60" s="224" t="s">
        <v>233</v>
      </c>
      <c r="B60" s="224"/>
      <c r="C60" s="224"/>
      <c r="D60" s="224"/>
      <c r="E60" s="224"/>
      <c r="F60" s="224"/>
      <c r="G60" s="224"/>
      <c r="H60" s="224"/>
      <c r="I60" s="224"/>
      <c r="J60" s="224"/>
    </row>
    <row r="61" spans="1:10" ht="33.75" customHeight="1" x14ac:dyDescent="0.25">
      <c r="A61" s="224" t="s">
        <v>234</v>
      </c>
      <c r="B61" s="224"/>
      <c r="C61" s="224"/>
      <c r="D61" s="224"/>
      <c r="E61" s="224"/>
      <c r="F61" s="224"/>
      <c r="G61" s="224"/>
      <c r="H61" s="224"/>
      <c r="I61" s="224"/>
      <c r="J61" s="224"/>
    </row>
    <row r="62" spans="1:10" ht="16.5" x14ac:dyDescent="0.25">
      <c r="A62" s="26"/>
      <c r="B62" s="26"/>
      <c r="C62" s="26"/>
      <c r="D62" s="26"/>
      <c r="E62" s="26"/>
      <c r="F62" s="26"/>
      <c r="G62" s="26"/>
      <c r="H62" s="26"/>
      <c r="I62" s="26"/>
      <c r="J62" s="26"/>
    </row>
    <row r="63" spans="1:10" ht="18.75" customHeight="1" x14ac:dyDescent="0.25">
      <c r="A63" s="26"/>
      <c r="B63" s="26"/>
      <c r="C63" s="26"/>
      <c r="D63" s="26"/>
      <c r="E63" s="26"/>
      <c r="F63" s="26"/>
      <c r="G63" s="26"/>
      <c r="H63" s="30" t="s">
        <v>235</v>
      </c>
      <c r="I63" s="26"/>
      <c r="J63" s="26"/>
    </row>
    <row r="64" spans="1:10" ht="16.5" x14ac:dyDescent="0.25">
      <c r="A64" s="26"/>
      <c r="B64" s="31" t="s">
        <v>238</v>
      </c>
      <c r="C64" s="26"/>
      <c r="D64" s="26"/>
      <c r="E64" s="26"/>
      <c r="F64" s="26"/>
      <c r="G64" s="26"/>
      <c r="H64" s="31" t="s">
        <v>236</v>
      </c>
      <c r="I64" s="26"/>
      <c r="J64" s="26"/>
    </row>
    <row r="65" spans="1:10" ht="16.5" x14ac:dyDescent="0.25">
      <c r="A65" s="26"/>
      <c r="B65" s="32" t="s">
        <v>237</v>
      </c>
      <c r="C65" s="26"/>
      <c r="D65" s="26"/>
      <c r="E65" s="26"/>
      <c r="F65" s="26"/>
      <c r="G65" s="26"/>
      <c r="H65" s="32" t="s">
        <v>237</v>
      </c>
      <c r="I65" s="26"/>
      <c r="J65" s="26"/>
    </row>
    <row r="66" spans="1:10" x14ac:dyDescent="0.25">
      <c r="A66" s="29"/>
    </row>
    <row r="67" spans="1:10" x14ac:dyDescent="0.25">
      <c r="A67" s="29"/>
    </row>
    <row r="68" spans="1:10" x14ac:dyDescent="0.25">
      <c r="A68" s="29"/>
    </row>
    <row r="69" spans="1:10" x14ac:dyDescent="0.25">
      <c r="A69" s="29"/>
    </row>
    <row r="70" spans="1:10" x14ac:dyDescent="0.25">
      <c r="A70" s="29"/>
    </row>
    <row r="71" spans="1:10" x14ac:dyDescent="0.25">
      <c r="A71" s="29"/>
    </row>
    <row r="72" spans="1:10" x14ac:dyDescent="0.25">
      <c r="A72" s="29"/>
    </row>
    <row r="73" spans="1:10" x14ac:dyDescent="0.25">
      <c r="A73" s="29"/>
    </row>
    <row r="74" spans="1:10" x14ac:dyDescent="0.25">
      <c r="A74" s="29"/>
    </row>
    <row r="75" spans="1:10" x14ac:dyDescent="0.25">
      <c r="A75" s="29"/>
    </row>
    <row r="76" spans="1:10" x14ac:dyDescent="0.25">
      <c r="A76" s="29"/>
    </row>
    <row r="77" spans="1:10" x14ac:dyDescent="0.25">
      <c r="A77" s="29"/>
    </row>
    <row r="78" spans="1:10" x14ac:dyDescent="0.25">
      <c r="A78" s="29"/>
    </row>
    <row r="79" spans="1:10" x14ac:dyDescent="0.25">
      <c r="A79" s="29"/>
    </row>
    <row r="80" spans="1:10" x14ac:dyDescent="0.25">
      <c r="A80" s="29"/>
    </row>
    <row r="81" spans="1:1" x14ac:dyDescent="0.25">
      <c r="A81" s="29"/>
    </row>
    <row r="82" spans="1:1" x14ac:dyDescent="0.25">
      <c r="A82" s="29"/>
    </row>
    <row r="83" spans="1:1" x14ac:dyDescent="0.25">
      <c r="A83" s="29"/>
    </row>
    <row r="84" spans="1:1" x14ac:dyDescent="0.25">
      <c r="A84" s="29"/>
    </row>
    <row r="85" spans="1:1" x14ac:dyDescent="0.25">
      <c r="A85" s="29"/>
    </row>
    <row r="86" spans="1:1" x14ac:dyDescent="0.25">
      <c r="A86" s="29"/>
    </row>
    <row r="87" spans="1:1" x14ac:dyDescent="0.25">
      <c r="A87" s="29"/>
    </row>
  </sheetData>
  <mergeCells count="16">
    <mergeCell ref="A4:D4"/>
    <mergeCell ref="C6:G7"/>
    <mergeCell ref="B8:I8"/>
    <mergeCell ref="E1:J2"/>
    <mergeCell ref="A1:D2"/>
    <mergeCell ref="E3:J3"/>
    <mergeCell ref="A3:D3"/>
    <mergeCell ref="A57:J57"/>
    <mergeCell ref="A58:J58"/>
    <mergeCell ref="A60:J60"/>
    <mergeCell ref="A61:J61"/>
    <mergeCell ref="A24:J24"/>
    <mergeCell ref="A32:J32"/>
    <mergeCell ref="A51:J51"/>
    <mergeCell ref="A47:J47"/>
    <mergeCell ref="A55:J55"/>
  </mergeCells>
  <pageMargins left="0.31496062992125984" right="0.31496062992125984" top="0.35433070866141736" bottom="0.35433070866141736" header="0.31496062992125984" footer="0.31496062992125984"/>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38"/>
  <sheetViews>
    <sheetView workbookViewId="0">
      <selection activeCell="G42" sqref="G42"/>
    </sheetView>
  </sheetViews>
  <sheetFormatPr defaultRowHeight="15" x14ac:dyDescent="0.25"/>
  <cols>
    <col min="3" max="3" width="15.28515625" style="35" bestFit="1" customWidth="1"/>
    <col min="4" max="6" width="15.28515625" style="35" hidden="1" customWidth="1"/>
    <col min="7" max="7" width="15.28515625" style="35" customWidth="1"/>
    <col min="8" max="8" width="12.5703125" bestFit="1" customWidth="1"/>
    <col min="9" max="9" width="16.7109375" bestFit="1" customWidth="1"/>
    <col min="10" max="10" width="17.85546875" bestFit="1" customWidth="1"/>
  </cols>
  <sheetData>
    <row r="1" spans="1:10" x14ac:dyDescent="0.25">
      <c r="A1" s="23" t="s">
        <v>30</v>
      </c>
      <c r="B1" s="18"/>
      <c r="C1" s="23" t="s">
        <v>181</v>
      </c>
      <c r="D1" s="23" t="s">
        <v>73</v>
      </c>
      <c r="E1" s="23" t="s">
        <v>74</v>
      </c>
      <c r="F1" s="23" t="s">
        <v>75</v>
      </c>
      <c r="G1" s="23" t="s">
        <v>424</v>
      </c>
      <c r="H1" s="23" t="s">
        <v>420</v>
      </c>
      <c r="I1" s="23" t="s">
        <v>387</v>
      </c>
      <c r="J1" s="23" t="s">
        <v>423</v>
      </c>
    </row>
    <row r="2" spans="1:10" x14ac:dyDescent="0.25">
      <c r="A2" s="18" t="s">
        <v>390</v>
      </c>
      <c r="B2" s="18"/>
      <c r="C2" s="38">
        <f>SUMIF('quyet toan'!$B$4:$B$96,$A2,'quyet toan'!C$4:C$96)</f>
        <v>0</v>
      </c>
      <c r="D2" s="38">
        <f>SUMIF('quyet toan'!$B$4:$B$96,$A2,'quyet toan'!D$4:D$96)</f>
        <v>0</v>
      </c>
      <c r="E2" s="38">
        <f>SUMIF('quyet toan'!$B$4:$B$96,$A2,'quyet toan'!E$4:E$96)</f>
        <v>0</v>
      </c>
      <c r="F2" s="38">
        <f>SUMIF('quyet toan'!$B$4:$B$96,$A2,'quyet toan'!F$4:F$96)</f>
        <v>0</v>
      </c>
      <c r="G2" s="38">
        <f>+SUM(D2:F2)</f>
        <v>0</v>
      </c>
      <c r="H2" s="38">
        <f>SUMIF('quyet toan'!$B$4:$B$96,$A2,'quyet toan'!G$4:G$96)</f>
        <v>0</v>
      </c>
      <c r="I2" s="38">
        <f>SUMIF('quyet toan'!$B$4:$B$96,$A2,'quyet toan'!H$4:H$96)</f>
        <v>0</v>
      </c>
      <c r="J2" s="39">
        <f>SUMIF('quyet toan'!$B$4:$B$96,$A2,'quyet toan'!I$4:I$96)</f>
        <v>0</v>
      </c>
    </row>
    <row r="3" spans="1:10" x14ac:dyDescent="0.25">
      <c r="A3" s="18" t="s">
        <v>391</v>
      </c>
      <c r="B3" s="18"/>
      <c r="C3" s="38">
        <f>SUMIF('quyet toan'!$B$4:$B$96,$A3,'quyet toan'!C$4:C$96)</f>
        <v>0</v>
      </c>
      <c r="D3" s="38">
        <f>SUMIF('quyet toan'!$B$4:$B$96,$A3,'quyet toan'!D$4:D$96)</f>
        <v>0</v>
      </c>
      <c r="E3" s="38">
        <f>SUMIF('quyet toan'!$B$4:$B$96,$A3,'quyet toan'!E$4:E$96)</f>
        <v>0</v>
      </c>
      <c r="F3" s="38">
        <f>SUMIF('quyet toan'!$B$4:$B$96,$A3,'quyet toan'!F$4:F$96)</f>
        <v>0</v>
      </c>
      <c r="G3" s="38">
        <f t="shared" ref="G3:G32" si="0">+SUM(D3:F3)</f>
        <v>0</v>
      </c>
      <c r="H3" s="38">
        <f>SUMIF('quyet toan'!$B$4:$B$96,$A3,'quyet toan'!G$4:G$96)</f>
        <v>0</v>
      </c>
      <c r="I3" s="38">
        <f>SUMIF('quyet toan'!$B$4:$B$96,$A3,'quyet toan'!H$4:H$96)</f>
        <v>0</v>
      </c>
      <c r="J3" s="38">
        <f>SUMIF('quyet toan'!$B$4:$B$96,$A3,'quyet toan'!I$4:I$96)</f>
        <v>0</v>
      </c>
    </row>
    <row r="4" spans="1:10" x14ac:dyDescent="0.25">
      <c r="A4" s="18" t="s">
        <v>392</v>
      </c>
      <c r="B4" s="18"/>
      <c r="C4" s="38">
        <f>SUMIF('quyet toan'!$B$4:$B$96,$A4,'quyet toan'!C$4:C$96)</f>
        <v>0</v>
      </c>
      <c r="D4" s="38">
        <f>SUMIF('quyet toan'!$B$4:$B$96,$A4,'quyet toan'!D$4:D$96)</f>
        <v>0</v>
      </c>
      <c r="E4" s="38">
        <f>SUMIF('quyet toan'!$B$4:$B$96,$A4,'quyet toan'!E$4:E$96)</f>
        <v>0</v>
      </c>
      <c r="F4" s="38">
        <f>SUMIF('quyet toan'!$B$4:$B$96,$A4,'quyet toan'!F$4:F$96)</f>
        <v>0</v>
      </c>
      <c r="G4" s="38">
        <f t="shared" si="0"/>
        <v>0</v>
      </c>
      <c r="H4" s="38">
        <f>SUMIF('quyet toan'!$B$4:$B$96,$A4,'quyet toan'!G$4:G$96)</f>
        <v>0</v>
      </c>
      <c r="I4" s="38">
        <f>SUMIF('quyet toan'!$B$4:$B$96,$A4,'quyet toan'!H$4:H$96)</f>
        <v>0</v>
      </c>
      <c r="J4" s="38">
        <f>SUMIF('quyet toan'!$B$4:$B$96,$A4,'quyet toan'!I$4:I$96)</f>
        <v>0</v>
      </c>
    </row>
    <row r="5" spans="1:10" x14ac:dyDescent="0.25">
      <c r="A5" s="18" t="s">
        <v>393</v>
      </c>
      <c r="B5" s="18"/>
      <c r="C5" s="38">
        <f>SUMIF('quyet toan'!$B$4:$B$96,$A5,'quyet toan'!C$4:C$96)</f>
        <v>0</v>
      </c>
      <c r="D5" s="38">
        <f>SUMIF('quyet toan'!$B$4:$B$96,$A5,'quyet toan'!D$4:D$96)</f>
        <v>0</v>
      </c>
      <c r="E5" s="38">
        <f>SUMIF('quyet toan'!$B$4:$B$96,$A5,'quyet toan'!E$4:E$96)</f>
        <v>0</v>
      </c>
      <c r="F5" s="38">
        <f>SUMIF('quyet toan'!$B$4:$B$96,$A5,'quyet toan'!F$4:F$96)</f>
        <v>0</v>
      </c>
      <c r="G5" s="38">
        <f t="shared" si="0"/>
        <v>0</v>
      </c>
      <c r="H5" s="38">
        <f>SUMIF('quyet toan'!$B$4:$B$96,$A5,'quyet toan'!G$4:G$96)</f>
        <v>0</v>
      </c>
      <c r="I5" s="38">
        <f>SUMIF('quyet toan'!$B$4:$B$96,$A5,'quyet toan'!H$4:H$96)</f>
        <v>0</v>
      </c>
      <c r="J5" s="38">
        <f>SUMIF('quyet toan'!$B$4:$B$96,$A5,'quyet toan'!I$4:I$96)</f>
        <v>0</v>
      </c>
    </row>
    <row r="6" spans="1:10" x14ac:dyDescent="0.25">
      <c r="A6" s="18" t="s">
        <v>389</v>
      </c>
      <c r="B6" s="18"/>
      <c r="C6" s="38">
        <f>SUMIF('quyet toan'!$B$4:$B$96,$A6,'quyet toan'!C$4:C$96)</f>
        <v>0</v>
      </c>
      <c r="D6" s="38">
        <f>SUMIF('quyet toan'!$B$4:$B$96,$A6,'quyet toan'!D$4:D$96)</f>
        <v>0</v>
      </c>
      <c r="E6" s="38">
        <f>SUMIF('quyet toan'!$B$4:$B$96,$A6,'quyet toan'!E$4:E$96)</f>
        <v>0</v>
      </c>
      <c r="F6" s="38">
        <f>SUMIF('quyet toan'!$B$4:$B$96,$A6,'quyet toan'!F$4:F$96)</f>
        <v>0</v>
      </c>
      <c r="G6" s="38">
        <f t="shared" si="0"/>
        <v>0</v>
      </c>
      <c r="H6" s="38">
        <f>SUMIF('quyet toan'!$B$4:$B$96,$A6,'quyet toan'!G$4:G$96)</f>
        <v>0</v>
      </c>
      <c r="I6" s="38">
        <f>SUMIF('quyet toan'!$B$4:$B$96,$A6,'quyet toan'!H$4:H$96)</f>
        <v>0</v>
      </c>
      <c r="J6" s="39">
        <f>SUMIF('quyet toan'!$B$4:$B$96,$A6,'quyet toan'!I$4:I$96)</f>
        <v>0</v>
      </c>
    </row>
    <row r="7" spans="1:10" x14ac:dyDescent="0.25">
      <c r="A7" s="18" t="s">
        <v>394</v>
      </c>
      <c r="B7" s="18"/>
      <c r="C7" s="38">
        <f>SUMIF('quyet toan'!$B$4:$B$96,$A7,'quyet toan'!C$4:C$96)</f>
        <v>0</v>
      </c>
      <c r="D7" s="38">
        <f>SUMIF('quyet toan'!$B$4:$B$96,$A7,'quyet toan'!D$4:D$96)</f>
        <v>0</v>
      </c>
      <c r="E7" s="38">
        <f>SUMIF('quyet toan'!$B$4:$B$96,$A7,'quyet toan'!E$4:E$96)</f>
        <v>0</v>
      </c>
      <c r="F7" s="38">
        <f>SUMIF('quyet toan'!$B$4:$B$96,$A7,'quyet toan'!F$4:F$96)</f>
        <v>0</v>
      </c>
      <c r="G7" s="38">
        <f t="shared" si="0"/>
        <v>0</v>
      </c>
      <c r="H7" s="38">
        <f>SUMIF('quyet toan'!$B$4:$B$96,$A7,'quyet toan'!G$4:G$96)</f>
        <v>0</v>
      </c>
      <c r="I7" s="38">
        <f>SUMIF('quyet toan'!$B$4:$B$96,$A7,'quyet toan'!H$4:H$96)</f>
        <v>0</v>
      </c>
      <c r="J7" s="39">
        <f>SUMIF('quyet toan'!$B$4:$B$96,$A7,'quyet toan'!I$4:I$96)</f>
        <v>0</v>
      </c>
    </row>
    <row r="8" spans="1:10" x14ac:dyDescent="0.25">
      <c r="A8" s="18" t="s">
        <v>395</v>
      </c>
      <c r="B8" s="18"/>
      <c r="C8" s="38">
        <f>SUMIF('quyet toan'!$B$4:$B$96,$A8,'quyet toan'!C$4:C$96)</f>
        <v>0</v>
      </c>
      <c r="D8" s="38">
        <f>SUMIF('quyet toan'!$B$4:$B$96,$A8,'quyet toan'!D$4:D$96)</f>
        <v>0</v>
      </c>
      <c r="E8" s="38">
        <f>SUMIF('quyet toan'!$B$4:$B$96,$A8,'quyet toan'!E$4:E$96)</f>
        <v>0</v>
      </c>
      <c r="F8" s="38">
        <f>SUMIF('quyet toan'!$B$4:$B$96,$A8,'quyet toan'!F$4:F$96)</f>
        <v>0</v>
      </c>
      <c r="G8" s="38">
        <f t="shared" si="0"/>
        <v>0</v>
      </c>
      <c r="H8" s="38">
        <f>SUMIF('quyet toan'!$B$4:$B$96,$A8,'quyet toan'!G$4:G$96)</f>
        <v>0</v>
      </c>
      <c r="I8" s="38">
        <f>SUMIF('quyet toan'!$B$4:$B$96,$A8,'quyet toan'!H$4:H$96)</f>
        <v>0</v>
      </c>
      <c r="J8" s="40">
        <f>SUMIF('quyet toan'!$B$4:$B$96,$A8,'quyet toan'!I$4:I$96)</f>
        <v>0</v>
      </c>
    </row>
    <row r="9" spans="1:10" x14ac:dyDescent="0.25">
      <c r="A9" s="18" t="s">
        <v>396</v>
      </c>
      <c r="B9" s="18"/>
      <c r="C9" s="38">
        <f>SUMIF('quyet toan'!$B$4:$B$96,$A9,'quyet toan'!C$4:C$96)</f>
        <v>0</v>
      </c>
      <c r="D9" s="38">
        <f>SUMIF('quyet toan'!$B$4:$B$96,$A9,'quyet toan'!D$4:D$96)</f>
        <v>0</v>
      </c>
      <c r="E9" s="38">
        <f>SUMIF('quyet toan'!$B$4:$B$96,$A9,'quyet toan'!E$4:E$96)</f>
        <v>0</v>
      </c>
      <c r="F9" s="38">
        <f>SUMIF('quyet toan'!$B$4:$B$96,$A9,'quyet toan'!F$4:F$96)</f>
        <v>0</v>
      </c>
      <c r="G9" s="38">
        <f t="shared" si="0"/>
        <v>0</v>
      </c>
      <c r="H9" s="38">
        <f>SUMIF('quyet toan'!$B$4:$B$96,$A9,'quyet toan'!G$4:G$96)</f>
        <v>0</v>
      </c>
      <c r="I9" s="38">
        <f>SUMIF('quyet toan'!$B$4:$B$96,$A9,'quyet toan'!H$4:H$96)</f>
        <v>0</v>
      </c>
      <c r="J9" s="38">
        <f>SUMIF('quyet toan'!$B$4:$B$96,$A9,'quyet toan'!I$4:I$96)</f>
        <v>0</v>
      </c>
    </row>
    <row r="10" spans="1:10" x14ac:dyDescent="0.25">
      <c r="A10" s="18" t="s">
        <v>397</v>
      </c>
      <c r="B10" s="18"/>
      <c r="C10" s="38">
        <f>SUMIF('quyet toan'!$B$4:$B$96,$A10,'quyet toan'!C$4:C$96)</f>
        <v>0</v>
      </c>
      <c r="D10" s="38">
        <f>SUMIF('quyet toan'!$B$4:$B$96,$A10,'quyet toan'!D$4:D$96)</f>
        <v>0</v>
      </c>
      <c r="E10" s="38">
        <f>SUMIF('quyet toan'!$B$4:$B$96,$A10,'quyet toan'!E$4:E$96)</f>
        <v>0</v>
      </c>
      <c r="F10" s="38">
        <f>SUMIF('quyet toan'!$B$4:$B$96,$A10,'quyet toan'!F$4:F$96)</f>
        <v>0</v>
      </c>
      <c r="G10" s="38">
        <f t="shared" si="0"/>
        <v>0</v>
      </c>
      <c r="H10" s="38">
        <f>SUMIF('quyet toan'!$B$4:$B$96,$A10,'quyet toan'!G$4:G$96)</f>
        <v>0</v>
      </c>
      <c r="I10" s="38">
        <f>SUMIF('quyet toan'!$B$4:$B$96,$A10,'quyet toan'!H$4:H$96)</f>
        <v>0</v>
      </c>
      <c r="J10" s="38">
        <f>SUMIF('quyet toan'!$B$4:$B$96,$A10,'quyet toan'!I$4:I$96)</f>
        <v>0</v>
      </c>
    </row>
    <row r="11" spans="1:10" x14ac:dyDescent="0.25">
      <c r="A11" s="18" t="s">
        <v>398</v>
      </c>
      <c r="B11" s="18"/>
      <c r="C11" s="38">
        <f>SUMIF('quyet toan'!$B$4:$B$96,$A11,'quyet toan'!C$4:C$96)</f>
        <v>0</v>
      </c>
      <c r="D11" s="38">
        <f>SUMIF('quyet toan'!$B$4:$B$96,$A11,'quyet toan'!D$4:D$96)</f>
        <v>0</v>
      </c>
      <c r="E11" s="38">
        <f>SUMIF('quyet toan'!$B$4:$B$96,$A11,'quyet toan'!E$4:E$96)</f>
        <v>0</v>
      </c>
      <c r="F11" s="38">
        <f>SUMIF('quyet toan'!$B$4:$B$96,$A11,'quyet toan'!F$4:F$96)</f>
        <v>0</v>
      </c>
      <c r="G11" s="38">
        <f t="shared" si="0"/>
        <v>0</v>
      </c>
      <c r="H11" s="38">
        <f>SUMIF('quyet toan'!$B$4:$B$96,$A11,'quyet toan'!G$4:G$96)</f>
        <v>0</v>
      </c>
      <c r="I11" s="38">
        <f>SUMIF('quyet toan'!$B$4:$B$96,$A11,'quyet toan'!H$4:H$96)</f>
        <v>0</v>
      </c>
      <c r="J11" s="38">
        <f>SUMIF('quyet toan'!$B$4:$B$96,$A11,'quyet toan'!I$4:I$96)</f>
        <v>0</v>
      </c>
    </row>
    <row r="12" spans="1:10" x14ac:dyDescent="0.25">
      <c r="A12" s="18" t="s">
        <v>399</v>
      </c>
      <c r="B12" s="18"/>
      <c r="C12" s="38">
        <f>SUMIF('quyet toan'!$B$4:$B$96,$A12,'quyet toan'!C$4:C$96)</f>
        <v>0</v>
      </c>
      <c r="D12" s="38">
        <f>SUMIF('quyet toan'!$B$4:$B$96,$A12,'quyet toan'!D$4:D$96)</f>
        <v>0</v>
      </c>
      <c r="E12" s="38">
        <f>SUMIF('quyet toan'!$B$4:$B$96,$A12,'quyet toan'!E$4:E$96)</f>
        <v>0</v>
      </c>
      <c r="F12" s="38">
        <f>SUMIF('quyet toan'!$B$4:$B$96,$A12,'quyet toan'!F$4:F$96)</f>
        <v>0</v>
      </c>
      <c r="G12" s="38">
        <f t="shared" si="0"/>
        <v>0</v>
      </c>
      <c r="H12" s="38">
        <f>SUMIF('quyet toan'!$B$4:$B$96,$A12,'quyet toan'!G$4:G$96)</f>
        <v>0</v>
      </c>
      <c r="I12" s="38">
        <f>SUMIF('quyet toan'!$B$4:$B$96,$A12,'quyet toan'!H$4:H$96)</f>
        <v>0</v>
      </c>
      <c r="J12" s="38">
        <f>SUMIF('quyet toan'!$B$4:$B$96,$A12,'quyet toan'!I$4:I$96)</f>
        <v>0</v>
      </c>
    </row>
    <row r="13" spans="1:10" x14ac:dyDescent="0.25">
      <c r="A13" s="18" t="s">
        <v>400</v>
      </c>
      <c r="B13" s="18"/>
      <c r="C13" s="38">
        <f>SUMIF('quyet toan'!$B$4:$B$96,$A13,'quyet toan'!C$4:C$96)</f>
        <v>0</v>
      </c>
      <c r="D13" s="38">
        <f>SUMIF('quyet toan'!$B$4:$B$96,$A13,'quyet toan'!D$4:D$96)</f>
        <v>0</v>
      </c>
      <c r="E13" s="38">
        <f>SUMIF('quyet toan'!$B$4:$B$96,$A13,'quyet toan'!E$4:E$96)</f>
        <v>0</v>
      </c>
      <c r="F13" s="38">
        <f>SUMIF('quyet toan'!$B$4:$B$96,$A13,'quyet toan'!F$4:F$96)</f>
        <v>0</v>
      </c>
      <c r="G13" s="38">
        <f t="shared" si="0"/>
        <v>0</v>
      </c>
      <c r="H13" s="38">
        <f>SUMIF('quyet toan'!$B$4:$B$96,$A13,'quyet toan'!G$4:G$96)</f>
        <v>0</v>
      </c>
      <c r="I13" s="38">
        <f>SUMIF('quyet toan'!$B$4:$B$96,$A13,'quyet toan'!H$4:H$96)</f>
        <v>0</v>
      </c>
      <c r="J13" s="38">
        <f>SUMIF('quyet toan'!$B$4:$B$96,$A13,'quyet toan'!I$4:I$96)</f>
        <v>0</v>
      </c>
    </row>
    <row r="14" spans="1:10" x14ac:dyDescent="0.25">
      <c r="A14" s="18" t="s">
        <v>401</v>
      </c>
      <c r="B14" s="18"/>
      <c r="C14" s="38">
        <f>SUMIF('quyet toan'!$B$4:$B$96,$A14,'quyet toan'!C$4:C$96)</f>
        <v>0</v>
      </c>
      <c r="D14" s="38">
        <f>SUMIF('quyet toan'!$B$4:$B$96,$A14,'quyet toan'!D$4:D$96)</f>
        <v>0</v>
      </c>
      <c r="E14" s="38">
        <f>SUMIF('quyet toan'!$B$4:$B$96,$A14,'quyet toan'!E$4:E$96)</f>
        <v>0</v>
      </c>
      <c r="F14" s="38">
        <f>SUMIF('quyet toan'!$B$4:$B$96,$A14,'quyet toan'!F$4:F$96)</f>
        <v>0</v>
      </c>
      <c r="G14" s="38">
        <f t="shared" si="0"/>
        <v>0</v>
      </c>
      <c r="H14" s="38">
        <f>SUMIF('quyet toan'!$B$4:$B$96,$A14,'quyet toan'!G$4:G$96)</f>
        <v>0</v>
      </c>
      <c r="I14" s="38">
        <f>SUMIF('quyet toan'!$B$4:$B$96,$A14,'quyet toan'!H$4:H$96)</f>
        <v>0</v>
      </c>
      <c r="J14" s="38">
        <f>SUMIF('quyet toan'!$B$4:$B$96,$A14,'quyet toan'!I$4:I$96)</f>
        <v>0</v>
      </c>
    </row>
    <row r="15" spans="1:10" x14ac:dyDescent="0.25">
      <c r="A15" s="18" t="s">
        <v>402</v>
      </c>
      <c r="B15" s="18"/>
      <c r="C15" s="38">
        <f>SUMIF('quyet toan'!$B$4:$B$96,$A15,'quyet toan'!C$4:C$96)</f>
        <v>0</v>
      </c>
      <c r="D15" s="38">
        <f>SUMIF('quyet toan'!$B$4:$B$96,$A15,'quyet toan'!D$4:D$96)</f>
        <v>0</v>
      </c>
      <c r="E15" s="38">
        <f>SUMIF('quyet toan'!$B$4:$B$96,$A15,'quyet toan'!E$4:E$96)</f>
        <v>0</v>
      </c>
      <c r="F15" s="38">
        <f>SUMIF('quyet toan'!$B$4:$B$96,$A15,'quyet toan'!F$4:F$96)</f>
        <v>0</v>
      </c>
      <c r="G15" s="38">
        <f t="shared" si="0"/>
        <v>0</v>
      </c>
      <c r="H15" s="38">
        <f>SUMIF('quyet toan'!$B$4:$B$96,$A15,'quyet toan'!G$4:G$96)</f>
        <v>0</v>
      </c>
      <c r="I15" s="38">
        <f>SUMIF('quyet toan'!$B$4:$B$96,$A15,'quyet toan'!H$4:H$96)</f>
        <v>0</v>
      </c>
      <c r="J15" s="38">
        <f>SUMIF('quyet toan'!$B$4:$B$96,$A15,'quyet toan'!I$4:I$96)</f>
        <v>0</v>
      </c>
    </row>
    <row r="16" spans="1:10" x14ac:dyDescent="0.25">
      <c r="A16" s="18" t="s">
        <v>403</v>
      </c>
      <c r="B16" s="18"/>
      <c r="C16" s="38">
        <f>SUMIF('quyet toan'!$B$4:$B$96,$A16,'quyet toan'!C$4:C$96)</f>
        <v>0</v>
      </c>
      <c r="D16" s="38">
        <f>SUMIF('quyet toan'!$B$4:$B$96,$A16,'quyet toan'!D$4:D$96)</f>
        <v>0</v>
      </c>
      <c r="E16" s="38">
        <f>SUMIF('quyet toan'!$B$4:$B$96,$A16,'quyet toan'!E$4:E$96)</f>
        <v>0</v>
      </c>
      <c r="F16" s="38">
        <f>SUMIF('quyet toan'!$B$4:$B$96,$A16,'quyet toan'!F$4:F$96)</f>
        <v>0</v>
      </c>
      <c r="G16" s="38">
        <f t="shared" si="0"/>
        <v>0</v>
      </c>
      <c r="H16" s="38">
        <f>SUMIF('quyet toan'!$B$4:$B$96,$A16,'quyet toan'!G$4:G$96)</f>
        <v>0</v>
      </c>
      <c r="I16" s="38">
        <f>SUMIF('quyet toan'!$B$4:$B$96,$A16,'quyet toan'!H$4:H$96)</f>
        <v>0</v>
      </c>
      <c r="J16" s="38">
        <f>SUMIF('quyet toan'!$B$4:$B$96,$A16,'quyet toan'!I$4:I$96)</f>
        <v>0</v>
      </c>
    </row>
    <row r="17" spans="1:10" x14ac:dyDescent="0.25">
      <c r="A17" s="18" t="s">
        <v>404</v>
      </c>
      <c r="B17" s="18"/>
      <c r="C17" s="38">
        <f>SUMIF('quyet toan'!$B$4:$B$96,$A17,'quyet toan'!C$4:C$96)</f>
        <v>0</v>
      </c>
      <c r="D17" s="38">
        <f>SUMIF('quyet toan'!$B$4:$B$96,$A17,'quyet toan'!D$4:D$96)</f>
        <v>0</v>
      </c>
      <c r="E17" s="38">
        <f>SUMIF('quyet toan'!$B$4:$B$96,$A17,'quyet toan'!E$4:E$96)</f>
        <v>0</v>
      </c>
      <c r="F17" s="38">
        <f>SUMIF('quyet toan'!$B$4:$B$96,$A17,'quyet toan'!F$4:F$96)</f>
        <v>0</v>
      </c>
      <c r="G17" s="38">
        <f t="shared" si="0"/>
        <v>0</v>
      </c>
      <c r="H17" s="38">
        <f>SUMIF('quyet toan'!$B$4:$B$96,$A17,'quyet toan'!G$4:G$96)</f>
        <v>0</v>
      </c>
      <c r="I17" s="38">
        <f>SUMIF('quyet toan'!$B$4:$B$96,$A17,'quyet toan'!H$4:H$96)</f>
        <v>0</v>
      </c>
      <c r="J17" s="38">
        <f>SUMIF('quyet toan'!$B$4:$B$96,$A17,'quyet toan'!I$4:I$96)</f>
        <v>0</v>
      </c>
    </row>
    <row r="18" spans="1:10" x14ac:dyDescent="0.25">
      <c r="A18" s="18" t="s">
        <v>405</v>
      </c>
      <c r="B18" s="18"/>
      <c r="C18" s="38">
        <f>SUMIF('quyet toan'!$B$4:$B$96,$A18,'quyet toan'!C$4:C$96)</f>
        <v>0</v>
      </c>
      <c r="D18" s="38">
        <f>SUMIF('quyet toan'!$B$4:$B$96,$A18,'quyet toan'!D$4:D$96)</f>
        <v>0</v>
      </c>
      <c r="E18" s="38">
        <f>SUMIF('quyet toan'!$B$4:$B$96,$A18,'quyet toan'!E$4:E$96)</f>
        <v>0</v>
      </c>
      <c r="F18" s="38">
        <f>SUMIF('quyet toan'!$B$4:$B$96,$A18,'quyet toan'!F$4:F$96)</f>
        <v>0</v>
      </c>
      <c r="G18" s="38">
        <f t="shared" si="0"/>
        <v>0</v>
      </c>
      <c r="H18" s="38">
        <f>SUMIF('quyet toan'!$B$4:$B$96,$A18,'quyet toan'!G$4:G$96)</f>
        <v>0</v>
      </c>
      <c r="I18" s="38">
        <f>SUMIF('quyet toan'!$B$4:$B$96,$A18,'quyet toan'!H$4:H$96)</f>
        <v>0</v>
      </c>
      <c r="J18" s="38">
        <f>SUMIF('quyet toan'!$B$4:$B$96,$A18,'quyet toan'!I$4:I$96)</f>
        <v>0</v>
      </c>
    </row>
    <row r="19" spans="1:10" x14ac:dyDescent="0.25">
      <c r="A19" s="18" t="s">
        <v>406</v>
      </c>
      <c r="B19" s="18"/>
      <c r="C19" s="38">
        <f>SUMIF('quyet toan'!$B$4:$B$96,$A19,'quyet toan'!C$4:C$96)</f>
        <v>0</v>
      </c>
      <c r="D19" s="38">
        <f>SUMIF('quyet toan'!$B$4:$B$96,$A19,'quyet toan'!D$4:D$96)</f>
        <v>0</v>
      </c>
      <c r="E19" s="38">
        <f>SUMIF('quyet toan'!$B$4:$B$96,$A19,'quyet toan'!E$4:E$96)</f>
        <v>0</v>
      </c>
      <c r="F19" s="38">
        <f>SUMIF('quyet toan'!$B$4:$B$96,$A19,'quyet toan'!F$4:F$96)</f>
        <v>0</v>
      </c>
      <c r="G19" s="38">
        <f t="shared" si="0"/>
        <v>0</v>
      </c>
      <c r="H19" s="38">
        <f>SUMIF('quyet toan'!$B$4:$B$96,$A19,'quyet toan'!G$4:G$96)</f>
        <v>0</v>
      </c>
      <c r="I19" s="38">
        <f>SUMIF('quyet toan'!$B$4:$B$96,$A19,'quyet toan'!H$4:H$96)</f>
        <v>0</v>
      </c>
      <c r="J19" s="38">
        <f>SUMIF('quyet toan'!$B$4:$B$96,$A19,'quyet toan'!I$4:I$96)</f>
        <v>0</v>
      </c>
    </row>
    <row r="20" spans="1:10" x14ac:dyDescent="0.25">
      <c r="A20" s="18" t="s">
        <v>407</v>
      </c>
      <c r="B20" s="18"/>
      <c r="C20" s="38">
        <f>SUMIF('quyet toan'!$B$4:$B$96,$A20,'quyet toan'!C$4:C$96)</f>
        <v>0</v>
      </c>
      <c r="D20" s="38">
        <f>SUMIF('quyet toan'!$B$4:$B$96,$A20,'quyet toan'!D$4:D$96)</f>
        <v>0</v>
      </c>
      <c r="E20" s="38">
        <f>SUMIF('quyet toan'!$B$4:$B$96,$A20,'quyet toan'!E$4:E$96)</f>
        <v>0</v>
      </c>
      <c r="F20" s="38">
        <f>SUMIF('quyet toan'!$B$4:$B$96,$A20,'quyet toan'!F$4:F$96)</f>
        <v>0</v>
      </c>
      <c r="G20" s="38">
        <f t="shared" si="0"/>
        <v>0</v>
      </c>
      <c r="H20" s="38">
        <f>SUMIF('quyet toan'!$B$4:$B$96,$A20,'quyet toan'!G$4:G$96)</f>
        <v>0</v>
      </c>
      <c r="I20" s="38">
        <f>SUMIF('quyet toan'!$B$4:$B$96,$A20,'quyet toan'!H$4:H$96)</f>
        <v>0</v>
      </c>
      <c r="J20" s="38">
        <f>SUMIF('quyet toan'!$B$4:$B$96,$A20,'quyet toan'!I$4:I$96)</f>
        <v>0</v>
      </c>
    </row>
    <row r="21" spans="1:10" x14ac:dyDescent="0.25">
      <c r="A21" s="18" t="s">
        <v>408</v>
      </c>
      <c r="B21" s="18"/>
      <c r="C21" s="38">
        <f>SUMIF('quyet toan'!$B$4:$B$96,$A21,'quyet toan'!C$4:C$96)</f>
        <v>0</v>
      </c>
      <c r="D21" s="38">
        <f>SUMIF('quyet toan'!$B$4:$B$96,$A21,'quyet toan'!D$4:D$96)</f>
        <v>0</v>
      </c>
      <c r="E21" s="38">
        <f>SUMIF('quyet toan'!$B$4:$B$96,$A21,'quyet toan'!E$4:E$96)</f>
        <v>0</v>
      </c>
      <c r="F21" s="38">
        <f>SUMIF('quyet toan'!$B$4:$B$96,$A21,'quyet toan'!F$4:F$96)</f>
        <v>0</v>
      </c>
      <c r="G21" s="38">
        <f t="shared" si="0"/>
        <v>0</v>
      </c>
      <c r="H21" s="38">
        <f>SUMIF('quyet toan'!$B$4:$B$96,$A21,'quyet toan'!G$4:G$96)</f>
        <v>0</v>
      </c>
      <c r="I21" s="38">
        <f>SUMIF('quyet toan'!$B$4:$B$96,$A21,'quyet toan'!H$4:H$96)</f>
        <v>0</v>
      </c>
      <c r="J21" s="38">
        <f>SUMIF('quyet toan'!$B$4:$B$96,$A21,'quyet toan'!I$4:I$96)</f>
        <v>0</v>
      </c>
    </row>
    <row r="22" spans="1:10" x14ac:dyDescent="0.25">
      <c r="A22" s="18" t="s">
        <v>409</v>
      </c>
      <c r="B22" s="18"/>
      <c r="C22" s="38">
        <f>SUMIF('quyet toan'!$B$4:$B$96,$A22,'quyet toan'!C$4:C$96)</f>
        <v>0</v>
      </c>
      <c r="D22" s="38">
        <f>SUMIF('quyet toan'!$B$4:$B$96,$A22,'quyet toan'!D$4:D$96)</f>
        <v>0</v>
      </c>
      <c r="E22" s="38">
        <f>SUMIF('quyet toan'!$B$4:$B$96,$A22,'quyet toan'!E$4:E$96)</f>
        <v>0</v>
      </c>
      <c r="F22" s="38">
        <f>SUMIF('quyet toan'!$B$4:$B$96,$A22,'quyet toan'!F$4:F$96)</f>
        <v>0</v>
      </c>
      <c r="G22" s="38">
        <f t="shared" si="0"/>
        <v>0</v>
      </c>
      <c r="H22" s="38">
        <f>SUMIF('quyet toan'!$B$4:$B$96,$A22,'quyet toan'!G$4:G$96)</f>
        <v>0</v>
      </c>
      <c r="I22" s="38">
        <f>SUMIF('quyet toan'!$B$4:$B$96,$A22,'quyet toan'!H$4:H$96)</f>
        <v>0</v>
      </c>
      <c r="J22" s="38">
        <f>SUMIF('quyet toan'!$B$4:$B$96,$A22,'quyet toan'!I$4:I$96)</f>
        <v>0</v>
      </c>
    </row>
    <row r="23" spans="1:10" x14ac:dyDescent="0.25">
      <c r="A23" s="18" t="s">
        <v>410</v>
      </c>
      <c r="B23" s="18"/>
      <c r="C23" s="38">
        <f>SUMIF('quyet toan'!$B$4:$B$96,$A23,'quyet toan'!C$4:C$96)</f>
        <v>0</v>
      </c>
      <c r="D23" s="38">
        <f>SUMIF('quyet toan'!$B$4:$B$96,$A23,'quyet toan'!D$4:D$96)</f>
        <v>0</v>
      </c>
      <c r="E23" s="38">
        <f>SUMIF('quyet toan'!$B$4:$B$96,$A23,'quyet toan'!E$4:E$96)</f>
        <v>0</v>
      </c>
      <c r="F23" s="38">
        <f>SUMIF('quyet toan'!$B$4:$B$96,$A23,'quyet toan'!F$4:F$96)</f>
        <v>0</v>
      </c>
      <c r="G23" s="38">
        <f t="shared" si="0"/>
        <v>0</v>
      </c>
      <c r="H23" s="38">
        <f>SUMIF('quyet toan'!$B$4:$B$96,$A23,'quyet toan'!G$4:G$96)</f>
        <v>0</v>
      </c>
      <c r="I23" s="38">
        <f>SUMIF('quyet toan'!$B$4:$B$96,$A23,'quyet toan'!H$4:H$96)</f>
        <v>0</v>
      </c>
      <c r="J23" s="38">
        <f>SUMIF('quyet toan'!$B$4:$B$96,$A23,'quyet toan'!I$4:I$96)</f>
        <v>0</v>
      </c>
    </row>
    <row r="24" spans="1:10" x14ac:dyDescent="0.25">
      <c r="A24" s="18" t="s">
        <v>411</v>
      </c>
      <c r="B24" s="18"/>
      <c r="C24" s="38">
        <f>SUMIF('quyet toan'!$B$4:$B$96,$A24,'quyet toan'!C$4:C$96)</f>
        <v>0</v>
      </c>
      <c r="D24" s="38">
        <f>SUMIF('quyet toan'!$B$4:$B$96,$A24,'quyet toan'!D$4:D$96)</f>
        <v>0</v>
      </c>
      <c r="E24" s="38">
        <f>SUMIF('quyet toan'!$B$4:$B$96,$A24,'quyet toan'!E$4:E$96)</f>
        <v>0</v>
      </c>
      <c r="F24" s="38">
        <f>SUMIF('quyet toan'!$B$4:$B$96,$A24,'quyet toan'!F$4:F$96)</f>
        <v>0</v>
      </c>
      <c r="G24" s="38">
        <f t="shared" si="0"/>
        <v>0</v>
      </c>
      <c r="H24" s="38">
        <f>SUMIF('quyet toan'!$B$4:$B$96,$A24,'quyet toan'!G$4:G$96)</f>
        <v>0</v>
      </c>
      <c r="I24" s="38">
        <f>SUMIF('quyet toan'!$B$4:$B$96,$A24,'quyet toan'!H$4:H$96)</f>
        <v>0</v>
      </c>
      <c r="J24" s="38">
        <f>SUMIF('quyet toan'!$B$4:$B$96,$A24,'quyet toan'!I$4:I$96)</f>
        <v>0</v>
      </c>
    </row>
    <row r="25" spans="1:10" x14ac:dyDescent="0.25">
      <c r="A25" s="18" t="s">
        <v>412</v>
      </c>
      <c r="B25" s="18"/>
      <c r="C25" s="38">
        <f>SUMIF('quyet toan'!$B$4:$B$96,$A25,'quyet toan'!C$4:C$96)</f>
        <v>0</v>
      </c>
      <c r="D25" s="38">
        <f>SUMIF('quyet toan'!$B$4:$B$96,$A25,'quyet toan'!D$4:D$96)</f>
        <v>0</v>
      </c>
      <c r="E25" s="38">
        <f>SUMIF('quyet toan'!$B$4:$B$96,$A25,'quyet toan'!E$4:E$96)</f>
        <v>0</v>
      </c>
      <c r="F25" s="38">
        <f>SUMIF('quyet toan'!$B$4:$B$96,$A25,'quyet toan'!F$4:F$96)</f>
        <v>0</v>
      </c>
      <c r="G25" s="38">
        <f t="shared" si="0"/>
        <v>0</v>
      </c>
      <c r="H25" s="38">
        <f>SUMIF('quyet toan'!$B$4:$B$96,$A25,'quyet toan'!G$4:G$96)</f>
        <v>0</v>
      </c>
      <c r="I25" s="38">
        <f>SUMIF('quyet toan'!$B$4:$B$96,$A25,'quyet toan'!H$4:H$96)</f>
        <v>0</v>
      </c>
      <c r="J25" s="38">
        <f>SUMIF('quyet toan'!$B$4:$B$96,$A25,'quyet toan'!I$4:I$96)</f>
        <v>0</v>
      </c>
    </row>
    <row r="26" spans="1:10" x14ac:dyDescent="0.25">
      <c r="A26" s="18" t="s">
        <v>413</v>
      </c>
      <c r="B26" s="18"/>
      <c r="C26" s="38">
        <f>SUMIF('quyet toan'!$B$4:$B$96,$A26,'quyet toan'!C$4:C$96)</f>
        <v>0</v>
      </c>
      <c r="D26" s="38">
        <f>SUMIF('quyet toan'!$B$4:$B$96,$A26,'quyet toan'!D$4:D$96)</f>
        <v>0</v>
      </c>
      <c r="E26" s="38">
        <f>SUMIF('quyet toan'!$B$4:$B$96,$A26,'quyet toan'!E$4:E$96)</f>
        <v>0</v>
      </c>
      <c r="F26" s="38">
        <f>SUMIF('quyet toan'!$B$4:$B$96,$A26,'quyet toan'!F$4:F$96)</f>
        <v>0</v>
      </c>
      <c r="G26" s="38">
        <f t="shared" si="0"/>
        <v>0</v>
      </c>
      <c r="H26" s="38">
        <f>SUMIF('quyet toan'!$B$4:$B$96,$A26,'quyet toan'!G$4:G$96)</f>
        <v>0</v>
      </c>
      <c r="I26" s="38">
        <f>SUMIF('quyet toan'!$B$4:$B$96,$A26,'quyet toan'!H$4:H$96)</f>
        <v>0</v>
      </c>
      <c r="J26" s="38">
        <f>SUMIF('quyet toan'!$B$4:$B$96,$A26,'quyet toan'!I$4:I$96)</f>
        <v>0</v>
      </c>
    </row>
    <row r="27" spans="1:10" x14ac:dyDescent="0.25">
      <c r="A27" s="18" t="s">
        <v>414</v>
      </c>
      <c r="B27" s="18"/>
      <c r="C27" s="38">
        <f>SUMIF('quyet toan'!$B$4:$B$96,$A27,'quyet toan'!C$4:C$96)</f>
        <v>0</v>
      </c>
      <c r="D27" s="38">
        <f>SUMIF('quyet toan'!$B$4:$B$96,$A27,'quyet toan'!D$4:D$96)</f>
        <v>0</v>
      </c>
      <c r="E27" s="38">
        <f>SUMIF('quyet toan'!$B$4:$B$96,$A27,'quyet toan'!E$4:E$96)</f>
        <v>0</v>
      </c>
      <c r="F27" s="38">
        <f>SUMIF('quyet toan'!$B$4:$B$96,$A27,'quyet toan'!F$4:F$96)</f>
        <v>0</v>
      </c>
      <c r="G27" s="38">
        <f t="shared" si="0"/>
        <v>0</v>
      </c>
      <c r="H27" s="38">
        <f>SUMIF('quyet toan'!$B$4:$B$96,$A27,'quyet toan'!G$4:G$96)</f>
        <v>0</v>
      </c>
      <c r="I27" s="38">
        <f>SUMIF('quyet toan'!$B$4:$B$96,$A27,'quyet toan'!H$4:H$96)</f>
        <v>0</v>
      </c>
      <c r="J27" s="38">
        <f>SUMIF('quyet toan'!$B$4:$B$96,$A27,'quyet toan'!I$4:I$96)</f>
        <v>0</v>
      </c>
    </row>
    <row r="28" spans="1:10" x14ac:dyDescent="0.25">
      <c r="A28" s="18" t="s">
        <v>415</v>
      </c>
      <c r="B28" s="18"/>
      <c r="C28" s="38">
        <f>SUMIF('quyet toan'!$B$4:$B$96,$A28,'quyet toan'!C$4:C$96)</f>
        <v>0</v>
      </c>
      <c r="D28" s="38">
        <f>SUMIF('quyet toan'!$B$4:$B$96,$A28,'quyet toan'!D$4:D$96)</f>
        <v>0</v>
      </c>
      <c r="E28" s="38">
        <f>SUMIF('quyet toan'!$B$4:$B$96,$A28,'quyet toan'!E$4:E$96)</f>
        <v>0</v>
      </c>
      <c r="F28" s="38">
        <f>SUMIF('quyet toan'!$B$4:$B$96,$A28,'quyet toan'!F$4:F$96)</f>
        <v>0</v>
      </c>
      <c r="G28" s="38">
        <f t="shared" si="0"/>
        <v>0</v>
      </c>
      <c r="H28" s="38">
        <f>SUMIF('quyet toan'!$B$4:$B$96,$A28,'quyet toan'!G$4:G$96)</f>
        <v>0</v>
      </c>
      <c r="I28" s="38">
        <f>SUMIF('quyet toan'!$B$4:$B$96,$A28,'quyet toan'!H$4:H$96)</f>
        <v>0</v>
      </c>
      <c r="J28" s="38">
        <f>SUMIF('quyet toan'!$B$4:$B$96,$A28,'quyet toan'!I$4:I$96)</f>
        <v>0</v>
      </c>
    </row>
    <row r="29" spans="1:10" x14ac:dyDescent="0.25">
      <c r="A29" s="18" t="s">
        <v>416</v>
      </c>
      <c r="B29" s="18"/>
      <c r="C29" s="38">
        <f>SUMIF('quyet toan'!$B$4:$B$96,$A29,'quyet toan'!C$4:C$96)</f>
        <v>0</v>
      </c>
      <c r="D29" s="38">
        <f>SUMIF('quyet toan'!$B$4:$B$96,$A29,'quyet toan'!D$4:D$96)</f>
        <v>0</v>
      </c>
      <c r="E29" s="38">
        <f>SUMIF('quyet toan'!$B$4:$B$96,$A29,'quyet toan'!E$4:E$96)</f>
        <v>0</v>
      </c>
      <c r="F29" s="38">
        <f>SUMIF('quyet toan'!$B$4:$B$96,$A29,'quyet toan'!F$4:F$96)</f>
        <v>0</v>
      </c>
      <c r="G29" s="38">
        <f t="shared" si="0"/>
        <v>0</v>
      </c>
      <c r="H29" s="38">
        <f>SUMIF('quyet toan'!$B$4:$B$96,$A29,'quyet toan'!G$4:G$96)</f>
        <v>0</v>
      </c>
      <c r="I29" s="38">
        <f>SUMIF('quyet toan'!$B$4:$B$96,$A29,'quyet toan'!H$4:H$96)</f>
        <v>0</v>
      </c>
      <c r="J29" s="38">
        <f>SUMIF('quyet toan'!$B$4:$B$96,$A29,'quyet toan'!I$4:I$96)</f>
        <v>0</v>
      </c>
    </row>
    <row r="30" spans="1:10" x14ac:dyDescent="0.25">
      <c r="A30" s="18" t="s">
        <v>417</v>
      </c>
      <c r="B30" s="18"/>
      <c r="C30" s="38">
        <f>SUMIF('quyet toan'!$B$4:$B$96,$A30,'quyet toan'!C$4:C$96)</f>
        <v>0</v>
      </c>
      <c r="D30" s="38">
        <f>SUMIF('quyet toan'!$B$4:$B$96,$A30,'quyet toan'!D$4:D$96)</f>
        <v>0</v>
      </c>
      <c r="E30" s="38">
        <f>SUMIF('quyet toan'!$B$4:$B$96,$A30,'quyet toan'!E$4:E$96)</f>
        <v>0</v>
      </c>
      <c r="F30" s="38">
        <f>SUMIF('quyet toan'!$B$4:$B$96,$A30,'quyet toan'!F$4:F$96)</f>
        <v>0</v>
      </c>
      <c r="G30" s="38">
        <f t="shared" si="0"/>
        <v>0</v>
      </c>
      <c r="H30" s="38">
        <f>SUMIF('quyet toan'!$B$4:$B$96,$A30,'quyet toan'!G$4:G$96)</f>
        <v>0</v>
      </c>
      <c r="I30" s="38">
        <f>SUMIF('quyet toan'!$B$4:$B$96,$A30,'quyet toan'!H$4:H$96)</f>
        <v>0</v>
      </c>
      <c r="J30" s="38">
        <f>SUMIF('quyet toan'!$B$4:$B$96,$A30,'quyet toan'!I$4:I$96)</f>
        <v>0</v>
      </c>
    </row>
    <row r="31" spans="1:10" x14ac:dyDescent="0.25">
      <c r="A31" s="18" t="s">
        <v>418</v>
      </c>
      <c r="B31" s="18"/>
      <c r="C31" s="38">
        <f>SUMIF('quyet toan'!$B$4:$B$96,$A31,'quyet toan'!C$4:C$96)</f>
        <v>0</v>
      </c>
      <c r="D31" s="38">
        <f>SUMIF('quyet toan'!$B$4:$B$96,$A31,'quyet toan'!D$4:D$96)</f>
        <v>0</v>
      </c>
      <c r="E31" s="38">
        <f>SUMIF('quyet toan'!$B$4:$B$96,$A31,'quyet toan'!E$4:E$96)</f>
        <v>0</v>
      </c>
      <c r="F31" s="38">
        <f>SUMIF('quyet toan'!$B$4:$B$96,$A31,'quyet toan'!F$4:F$96)</f>
        <v>0</v>
      </c>
      <c r="G31" s="38">
        <f t="shared" si="0"/>
        <v>0</v>
      </c>
      <c r="H31" s="38">
        <f>SUMIF('quyet toan'!$B$4:$B$96,$A31,'quyet toan'!G$4:G$96)</f>
        <v>0</v>
      </c>
      <c r="I31" s="38">
        <f>SUMIF('quyet toan'!$B$4:$B$96,$A31,'quyet toan'!H$4:H$96)</f>
        <v>0</v>
      </c>
      <c r="J31" s="38">
        <f>SUMIF('quyet toan'!$B$4:$B$96,$A31,'quyet toan'!I$4:I$96)</f>
        <v>0</v>
      </c>
    </row>
    <row r="32" spans="1:10" x14ac:dyDescent="0.25">
      <c r="A32" s="18" t="s">
        <v>419</v>
      </c>
      <c r="B32" s="18"/>
      <c r="C32" s="38">
        <f>SUMIF('quyet toan'!$B$4:$B$96,$A32,'quyet toan'!C$4:C$96)</f>
        <v>0</v>
      </c>
      <c r="D32" s="38">
        <f>SUMIF('quyet toan'!$B$4:$B$96,$A32,'quyet toan'!D$4:D$96)</f>
        <v>0</v>
      </c>
      <c r="E32" s="38">
        <f>SUMIF('quyet toan'!$B$4:$B$96,$A32,'quyet toan'!E$4:E$96)</f>
        <v>0</v>
      </c>
      <c r="F32" s="38">
        <f>SUMIF('quyet toan'!$B$4:$B$96,$A32,'quyet toan'!F$4:F$96)</f>
        <v>0</v>
      </c>
      <c r="G32" s="38">
        <f t="shared" si="0"/>
        <v>0</v>
      </c>
      <c r="H32" s="38">
        <f>SUMIF('quyet toan'!$B$4:$B$96,$A32,'quyet toan'!G$4:G$96)</f>
        <v>0</v>
      </c>
      <c r="I32" s="38">
        <f>SUMIF('quyet toan'!$B$4:$B$96,$A32,'quyet toan'!H$4:H$96)</f>
        <v>0</v>
      </c>
      <c r="J32" s="38">
        <f>SUMIF('quyet toan'!$B$4:$B$96,$A32,'quyet toan'!I$4:I$96)</f>
        <v>0</v>
      </c>
    </row>
    <row r="33" spans="1:10" x14ac:dyDescent="0.25">
      <c r="A33" s="3" t="s">
        <v>429</v>
      </c>
      <c r="C33" s="38">
        <f>SUMIF('quyet toan'!$B$4:$B$96,$A33,'quyet toan'!C$4:C$96)</f>
        <v>0</v>
      </c>
      <c r="D33" s="38">
        <f>SUMIF('quyet toan'!$B$4:$B$96,$A33,'quyet toan'!D$4:D$96)</f>
        <v>0</v>
      </c>
      <c r="E33" s="38">
        <f>SUMIF('quyet toan'!$B$4:$B$96,$A33,'quyet toan'!E$4:E$96)</f>
        <v>0</v>
      </c>
      <c r="F33" s="38">
        <f>SUMIF('quyet toan'!$B$4:$B$96,$A33,'quyet toan'!F$4:F$96)</f>
        <v>0</v>
      </c>
      <c r="G33" s="38">
        <f t="shared" ref="G33:G38" si="1">+SUM(D33:F33)</f>
        <v>0</v>
      </c>
      <c r="H33" s="38">
        <f>SUMIF('quyet toan'!$B$4:$B$96,$A33,'quyet toan'!G$4:G$96)</f>
        <v>0</v>
      </c>
      <c r="I33" s="38">
        <f>SUMIF('quyet toan'!$B$4:$B$96,$A33,'quyet toan'!H$4:H$96)</f>
        <v>0</v>
      </c>
      <c r="J33" s="38">
        <f>SUMIF('quyet toan'!$B$4:$B$96,$A33,'quyet toan'!I$4:I$96)</f>
        <v>0</v>
      </c>
    </row>
    <row r="34" spans="1:10" x14ac:dyDescent="0.25">
      <c r="A34" s="3" t="s">
        <v>425</v>
      </c>
      <c r="C34" s="38">
        <f>SUMIF('quyet toan'!$B$4:$B$96,$A34,'quyet toan'!C$4:C$96)</f>
        <v>0</v>
      </c>
      <c r="D34" s="38">
        <f>SUMIF('quyet toan'!$B$4:$B$96,$A34,'quyet toan'!D$4:D$96)</f>
        <v>0</v>
      </c>
      <c r="E34" s="38">
        <f>SUMIF('quyet toan'!$B$4:$B$96,$A34,'quyet toan'!E$4:E$96)</f>
        <v>0</v>
      </c>
      <c r="F34" s="38">
        <f>SUMIF('quyet toan'!$B$4:$B$96,$A34,'quyet toan'!F$4:F$96)</f>
        <v>0</v>
      </c>
      <c r="G34" s="38">
        <f t="shared" si="1"/>
        <v>0</v>
      </c>
      <c r="H34" s="38">
        <f>SUMIF('quyet toan'!$B$4:$B$96,$A34,'quyet toan'!G$4:G$96)</f>
        <v>0</v>
      </c>
      <c r="I34" s="38">
        <f>SUMIF('quyet toan'!$B$4:$B$96,$A34,'quyet toan'!H$4:H$96)</f>
        <v>0</v>
      </c>
      <c r="J34" s="38">
        <f>SUMIF('quyet toan'!$B$4:$B$96,$A34,'quyet toan'!I$4:I$96)</f>
        <v>0</v>
      </c>
    </row>
    <row r="35" spans="1:10" x14ac:dyDescent="0.25">
      <c r="A35" s="3" t="s">
        <v>426</v>
      </c>
      <c r="C35" s="38">
        <f>SUMIF('quyet toan'!$B$4:$B$96,$A35,'quyet toan'!C$4:C$96)</f>
        <v>0</v>
      </c>
      <c r="D35" s="38">
        <f>SUMIF('quyet toan'!$B$4:$B$96,$A35,'quyet toan'!D$4:D$96)</f>
        <v>0</v>
      </c>
      <c r="E35" s="38">
        <f>SUMIF('quyet toan'!$B$4:$B$96,$A35,'quyet toan'!E$4:E$96)</f>
        <v>0</v>
      </c>
      <c r="F35" s="38">
        <f>SUMIF('quyet toan'!$B$4:$B$96,$A35,'quyet toan'!F$4:F$96)</f>
        <v>0</v>
      </c>
      <c r="G35" s="38">
        <f t="shared" si="1"/>
        <v>0</v>
      </c>
      <c r="H35" s="38">
        <f>SUMIF('quyet toan'!$B$4:$B$96,$A35,'quyet toan'!G$4:G$96)</f>
        <v>0</v>
      </c>
      <c r="I35" s="38">
        <f>SUMIF('quyet toan'!$B$4:$B$96,$A35,'quyet toan'!H$4:H$96)</f>
        <v>0</v>
      </c>
      <c r="J35" s="38">
        <f>SUMIF('quyet toan'!$B$4:$B$96,$A35,'quyet toan'!I$4:I$96)</f>
        <v>0</v>
      </c>
    </row>
    <row r="36" spans="1:10" x14ac:dyDescent="0.25">
      <c r="A36" s="3" t="s">
        <v>427</v>
      </c>
      <c r="C36" s="38">
        <f>SUMIF('quyet toan'!$B$4:$B$96,$A36,'quyet toan'!C$4:C$96)</f>
        <v>0</v>
      </c>
      <c r="D36" s="38">
        <f>SUMIF('quyet toan'!$B$4:$B$96,$A36,'quyet toan'!D$4:D$96)</f>
        <v>0</v>
      </c>
      <c r="E36" s="38">
        <f>SUMIF('quyet toan'!$B$4:$B$96,$A36,'quyet toan'!E$4:E$96)</f>
        <v>0</v>
      </c>
      <c r="F36" s="38">
        <f>SUMIF('quyet toan'!$B$4:$B$96,$A36,'quyet toan'!F$4:F$96)</f>
        <v>0</v>
      </c>
      <c r="G36" s="38">
        <f t="shared" si="1"/>
        <v>0</v>
      </c>
      <c r="H36" s="38">
        <f>SUMIF('quyet toan'!$B$4:$B$96,$A36,'quyet toan'!G$4:G$96)</f>
        <v>0</v>
      </c>
      <c r="I36" s="38">
        <f>SUMIF('quyet toan'!$B$4:$B$96,$A36,'quyet toan'!H$4:H$96)</f>
        <v>0</v>
      </c>
      <c r="J36" s="38">
        <f>SUMIF('quyet toan'!$B$4:$B$96,$A36,'quyet toan'!I$4:I$96)</f>
        <v>0</v>
      </c>
    </row>
    <row r="37" spans="1:10" x14ac:dyDescent="0.25">
      <c r="A37" s="3" t="s">
        <v>430</v>
      </c>
      <c r="C37" s="38">
        <f>SUMIF('quyet toan'!$B$4:$B$96,$A37,'quyet toan'!C$4:C$96)</f>
        <v>0</v>
      </c>
      <c r="D37" s="38">
        <f>SUMIF('quyet toan'!$B$4:$B$96,$A37,'quyet toan'!D$4:D$96)</f>
        <v>0</v>
      </c>
      <c r="E37" s="38">
        <f>SUMIF('quyet toan'!$B$4:$B$96,$A37,'quyet toan'!E$4:E$96)</f>
        <v>0</v>
      </c>
      <c r="F37" s="38">
        <f>SUMIF('quyet toan'!$B$4:$B$96,$A37,'quyet toan'!F$4:F$96)</f>
        <v>0</v>
      </c>
      <c r="G37" s="38">
        <f t="shared" si="1"/>
        <v>0</v>
      </c>
      <c r="H37" s="38">
        <f>SUMIF('quyet toan'!$B$4:$B$96,$A37,'quyet toan'!G$4:G$96)</f>
        <v>0</v>
      </c>
      <c r="I37" s="38">
        <f>SUMIF('quyet toan'!$B$4:$B$96,$A37,'quyet toan'!H$4:H$96)</f>
        <v>0</v>
      </c>
      <c r="J37" s="38">
        <f>SUMIF('quyet toan'!$B$4:$B$96,$A37,'quyet toan'!I$4:I$96)</f>
        <v>0</v>
      </c>
    </row>
    <row r="38" spans="1:10" x14ac:dyDescent="0.25">
      <c r="A38" s="3" t="s">
        <v>428</v>
      </c>
      <c r="C38" s="38">
        <f>SUMIF('quyet toan'!$B$4:$B$96,$A38,'quyet toan'!C$4:C$96)</f>
        <v>0</v>
      </c>
      <c r="D38" s="38">
        <f>SUMIF('quyet toan'!$B$4:$B$96,$A38,'quyet toan'!D$4:D$96)</f>
        <v>0</v>
      </c>
      <c r="E38" s="38">
        <f>SUMIF('quyet toan'!$B$4:$B$96,$A38,'quyet toan'!E$4:E$96)</f>
        <v>0</v>
      </c>
      <c r="F38" s="38">
        <f>SUMIF('quyet toan'!$B$4:$B$96,$A38,'quyet toan'!F$4:F$96)</f>
        <v>0</v>
      </c>
      <c r="G38" s="38">
        <f t="shared" si="1"/>
        <v>0</v>
      </c>
      <c r="H38" s="38">
        <f>SUMIF('quyet toan'!$B$4:$B$96,$A38,'quyet toan'!G$4:G$96)</f>
        <v>0</v>
      </c>
      <c r="I38" s="38">
        <f>SUMIF('quyet toan'!$B$4:$B$96,$A38,'quyet toan'!H$4:H$96)</f>
        <v>0</v>
      </c>
    </row>
  </sheetData>
  <autoFilter ref="A1:J32"/>
  <conditionalFormatting sqref="A2:A32">
    <cfRule type="duplicateValues" dxfId="1" priority="2"/>
  </conditionalFormatting>
  <conditionalFormatting sqref="A2:A37">
    <cfRule type="duplicateValues" dxfId="0" priority="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C3:C38"/>
  <sheetViews>
    <sheetView topLeftCell="A15" workbookViewId="0">
      <selection activeCell="C3" sqref="C3:C38"/>
    </sheetView>
  </sheetViews>
  <sheetFormatPr defaultRowHeight="15" x14ac:dyDescent="0.25"/>
  <sheetData>
    <row r="3" spans="3:3" x14ac:dyDescent="0.25">
      <c r="C3" s="28" t="s">
        <v>441</v>
      </c>
    </row>
    <row r="4" spans="3:3" x14ac:dyDescent="0.25">
      <c r="C4" s="28" t="s">
        <v>442</v>
      </c>
    </row>
    <row r="5" spans="3:3" x14ac:dyDescent="0.25">
      <c r="C5" s="28" t="s">
        <v>443</v>
      </c>
    </row>
    <row r="6" spans="3:3" x14ac:dyDescent="0.25">
      <c r="C6" s="28" t="s">
        <v>444</v>
      </c>
    </row>
    <row r="7" spans="3:3" x14ac:dyDescent="0.25">
      <c r="C7" s="28" t="s">
        <v>445</v>
      </c>
    </row>
    <row r="8" spans="3:3" x14ac:dyDescent="0.25">
      <c r="C8" s="28" t="s">
        <v>446</v>
      </c>
    </row>
    <row r="9" spans="3:3" x14ac:dyDescent="0.25">
      <c r="C9" s="28" t="s">
        <v>447</v>
      </c>
    </row>
    <row r="10" spans="3:3" x14ac:dyDescent="0.25">
      <c r="C10" s="28" t="s">
        <v>448</v>
      </c>
    </row>
    <row r="11" spans="3:3" x14ac:dyDescent="0.25">
      <c r="C11" s="28" t="s">
        <v>449</v>
      </c>
    </row>
    <row r="12" spans="3:3" x14ac:dyDescent="0.25">
      <c r="C12" s="28" t="s">
        <v>450</v>
      </c>
    </row>
    <row r="13" spans="3:3" x14ac:dyDescent="0.25">
      <c r="C13" s="28" t="s">
        <v>451</v>
      </c>
    </row>
    <row r="14" spans="3:3" x14ac:dyDescent="0.25">
      <c r="C14" s="28" t="s">
        <v>452</v>
      </c>
    </row>
    <row r="15" spans="3:3" x14ac:dyDescent="0.25">
      <c r="C15" s="28" t="s">
        <v>453</v>
      </c>
    </row>
    <row r="16" spans="3:3" x14ac:dyDescent="0.25">
      <c r="C16" s="28" t="s">
        <v>454</v>
      </c>
    </row>
    <row r="17" spans="3:3" x14ac:dyDescent="0.25">
      <c r="C17" s="28" t="s">
        <v>455</v>
      </c>
    </row>
    <row r="18" spans="3:3" x14ac:dyDescent="0.25">
      <c r="C18" s="28" t="s">
        <v>456</v>
      </c>
    </row>
    <row r="19" spans="3:3" x14ac:dyDescent="0.25">
      <c r="C19" s="28" t="s">
        <v>457</v>
      </c>
    </row>
    <row r="20" spans="3:3" x14ac:dyDescent="0.25">
      <c r="C20" s="28" t="s">
        <v>458</v>
      </c>
    </row>
    <row r="21" spans="3:3" x14ac:dyDescent="0.25">
      <c r="C21" s="28" t="s">
        <v>459</v>
      </c>
    </row>
    <row r="22" spans="3:3" x14ac:dyDescent="0.25">
      <c r="C22" s="28" t="s">
        <v>460</v>
      </c>
    </row>
    <row r="23" spans="3:3" x14ac:dyDescent="0.25">
      <c r="C23" s="28" t="s">
        <v>461</v>
      </c>
    </row>
    <row r="24" spans="3:3" x14ac:dyDescent="0.25">
      <c r="C24" s="28" t="s">
        <v>462</v>
      </c>
    </row>
    <row r="25" spans="3:3" x14ac:dyDescent="0.25">
      <c r="C25" s="28" t="s">
        <v>463</v>
      </c>
    </row>
    <row r="26" spans="3:3" x14ac:dyDescent="0.25">
      <c r="C26" s="28" t="s">
        <v>464</v>
      </c>
    </row>
    <row r="27" spans="3:3" x14ac:dyDescent="0.25">
      <c r="C27" s="28" t="s">
        <v>465</v>
      </c>
    </row>
    <row r="28" spans="3:3" x14ac:dyDescent="0.25">
      <c r="C28" s="28" t="s">
        <v>466</v>
      </c>
    </row>
    <row r="29" spans="3:3" x14ac:dyDescent="0.25">
      <c r="C29" s="28" t="s">
        <v>467</v>
      </c>
    </row>
    <row r="30" spans="3:3" x14ac:dyDescent="0.25">
      <c r="C30" s="28" t="s">
        <v>468</v>
      </c>
    </row>
    <row r="31" spans="3:3" x14ac:dyDescent="0.25">
      <c r="C31" s="28" t="s">
        <v>469</v>
      </c>
    </row>
    <row r="32" spans="3:3" x14ac:dyDescent="0.25">
      <c r="C32" s="28" t="s">
        <v>470</v>
      </c>
    </row>
    <row r="33" spans="3:3" x14ac:dyDescent="0.25">
      <c r="C33" s="28" t="s">
        <v>471</v>
      </c>
    </row>
    <row r="34" spans="3:3" x14ac:dyDescent="0.25">
      <c r="C34" s="28" t="s">
        <v>472</v>
      </c>
    </row>
    <row r="35" spans="3:3" x14ac:dyDescent="0.25">
      <c r="C35" s="28" t="s">
        <v>473</v>
      </c>
    </row>
    <row r="36" spans="3:3" x14ac:dyDescent="0.25">
      <c r="C36" s="28" t="s">
        <v>474</v>
      </c>
    </row>
    <row r="37" spans="3:3" x14ac:dyDescent="0.25">
      <c r="C37" s="28" t="s">
        <v>475</v>
      </c>
    </row>
    <row r="38" spans="3:3" x14ac:dyDescent="0.25">
      <c r="C38" s="28" t="s">
        <v>476</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Khai bao</vt:lpstr>
      <vt:lpstr>Bảng công T8</vt:lpstr>
      <vt:lpstr>Chi tiết </vt:lpstr>
      <vt:lpstr>Bang luong in</vt:lpstr>
      <vt:lpstr>Hach toan</vt:lpstr>
      <vt:lpstr>quyet toan</vt:lpstr>
      <vt:lpstr>HDLD</vt:lpstr>
      <vt:lpstr>Sheet1</vt:lpstr>
      <vt:lpstr>Sheet2</vt:lpstr>
      <vt:lpstr>Sheet3</vt:lpstr>
      <vt:lpstr>Lan 1</vt:lpstr>
      <vt:lpstr>Trang phuc</vt:lpstr>
      <vt:lpstr>phông chữ</vt:lpstr>
      <vt:lpstr>chamcong1</vt:lpstr>
      <vt:lpstr>khaibao</vt:lpstr>
      <vt:lpstr>khaibao1</vt:lpstr>
      <vt:lpstr>khaibao10</vt:lpstr>
      <vt:lpstr>khaibao11</vt:lpstr>
      <vt:lpstr>khaibao12</vt:lpstr>
      <vt:lpstr>khaibao2</vt:lpstr>
      <vt:lpstr>khaibao3</vt:lpstr>
      <vt:lpstr>khaibao4</vt:lpstr>
      <vt:lpstr>khaibao5</vt:lpstr>
      <vt:lpstr>khaibao6</vt:lpstr>
      <vt:lpstr>khaibao7</vt:lpstr>
      <vt:lpstr>khaibao8</vt:lpstr>
      <vt:lpstr>khaibao9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Vostro</dc:creator>
  <cp:lastModifiedBy>Administrator</cp:lastModifiedBy>
  <cp:lastPrinted>2023-09-01T08:43:36Z</cp:lastPrinted>
  <dcterms:created xsi:type="dcterms:W3CDTF">2012-03-25T07:46:11Z</dcterms:created>
  <dcterms:modified xsi:type="dcterms:W3CDTF">2023-12-01T08:20:41Z</dcterms:modified>
</cp:coreProperties>
</file>