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FFD4837-1405-47FC-BF4A-8688B6C7DC62}" xr6:coauthVersionLast="47" xr6:coauthVersionMax="47" xr10:uidLastSave="{00000000-0000-0000-0000-000000000000}"/>
  <bookViews>
    <workbookView xWindow="-120" yWindow="-120" windowWidth="24240" windowHeight="13020" tabRatio="916" activeTab="3" xr2:uid="{00000000-000D-0000-FFFF-FFFF00000000}"/>
  </bookViews>
  <sheets>
    <sheet name="TỔNG HỢP" sheetId="1" r:id="rId1"/>
    <sheet name="WIN" sheetId="43" r:id="rId2"/>
    <sheet name="BÁCH HÓA XANH" sheetId="135" r:id="rId3"/>
    <sheet name="AEONMALL" sheetId="134" r:id="rId4"/>
    <sheet name="AEON CTTI" sheetId="2" r:id="rId5"/>
    <sheet name="SATRA VVK" sheetId="133" r:id="rId6"/>
    <sheet name="BRG" sheetId="44" r:id="rId7"/>
    <sheet name="CIRCLEK MB" sheetId="45" r:id="rId8"/>
    <sheet name="CIRCLEK MN" sheetId="136" r:id="rId9"/>
    <sheet name="COOP" sheetId="46" r:id="rId10"/>
    <sheet name="BIGC" sheetId="47" r:id="rId11"/>
    <sheet name="GS25" sheetId="48" r:id="rId12"/>
    <sheet name="LOTTE" sheetId="49" r:id="rId13"/>
    <sheet name="MEGA" sheetId="50" r:id="rId14"/>
    <sheet name="SATRA-004" sheetId="51" r:id="rId15"/>
    <sheet name="SATRA-025" sheetId="53" r:id="rId16"/>
    <sheet name="SATRA-020" sheetId="52" r:id="rId17"/>
    <sheet name="SATRA-027" sheetId="54" r:id="rId18"/>
    <sheet name="SUNSHINE HCM" sheetId="56" r:id="rId19"/>
    <sheet name="TMART" sheetId="57" r:id="rId20"/>
    <sheet name="SIBA" sheetId="58" r:id="rId21"/>
    <sheet name="NHATMINH" sheetId="59" r:id="rId22"/>
    <sheet name="VIỆT Ý" sheetId="60" r:id="rId23"/>
    <sheet name="DALATFARM" sheetId="137" r:id="rId24"/>
    <sheet name="SÀNH ĐIỆU" sheetId="66" r:id="rId25"/>
    <sheet name="SANHDIEU-004" sheetId="63" r:id="rId26"/>
    <sheet name="VIỆT Ý NT" sheetId="61" r:id="rId27"/>
    <sheet name="LARIA" sheetId="62" r:id="rId28"/>
    <sheet name="SEVEN" sheetId="64" r:id="rId29"/>
    <sheet name="SAIGONHD" sheetId="65" r:id="rId30"/>
    <sheet name="CLEVERFOOD" sheetId="67" r:id="rId31"/>
    <sheet name="ST PHÚ QUỐC" sheetId="68" r:id="rId32"/>
    <sheet name="UNIT" sheetId="71" r:id="rId33"/>
    <sheet name="READYMART" sheetId="72" r:id="rId34"/>
    <sheet name="SGMART" sheetId="73" state="hidden" r:id="rId35"/>
    <sheet name="SHINSHEN" sheetId="74" r:id="rId36"/>
    <sheet name="SUNSHINE" sheetId="75" r:id="rId37"/>
    <sheet name="V+ HÒA BÌNH" sheetId="76" r:id="rId38"/>
    <sheet name="NHẬT THƯƠNG" sheetId="77" state="hidden" r:id="rId39"/>
    <sheet name="CGP" sheetId="78" state="hidden" r:id="rId40"/>
    <sheet name="EASYMART" sheetId="80" r:id="rId41"/>
    <sheet name="BÍCH CẦU" sheetId="81" state="hidden" r:id="rId42"/>
    <sheet name="BONBON" sheetId="82" state="hidden" r:id="rId43"/>
    <sheet name="EPCOSTORE" sheetId="84" state="hidden" r:id="rId44"/>
    <sheet name="FANSIPAN" sheetId="86" state="hidden" r:id="rId45"/>
    <sheet name="FINEMART" sheetId="87" r:id="rId46"/>
    <sheet name="FOODMART" sheetId="88" state="hidden" r:id="rId47"/>
    <sheet name="GDVN" sheetId="89" r:id="rId48"/>
    <sheet name="GRELI" sheetId="90" state="hidden" r:id="rId49"/>
    <sheet name="HÀ ĐĂNG" sheetId="92" state="hidden" r:id="rId50"/>
    <sheet name="HIỀN LƯƠNG" sheetId="94" state="hidden" r:id="rId51"/>
    <sheet name="TOMO" sheetId="96" r:id="rId52"/>
    <sheet name="HƯNG THỊNH" sheetId="98" state="hidden" r:id="rId53"/>
    <sheet name="INTIMEX ĐN" sheetId="99" r:id="rId54"/>
    <sheet name="JMART QT" sheetId="100" r:id="rId55"/>
    <sheet name="KA" sheetId="101" r:id="rId56"/>
    <sheet name="KINGFOOD" sheetId="102" r:id="rId57"/>
    <sheet name="K&amp;K" sheetId="103" r:id="rId58"/>
    <sheet name="EAST" sheetId="123" state="hidden" r:id="rId59"/>
    <sheet name="HNT" sheetId="104" r:id="rId60"/>
    <sheet name="LOCAL" sheetId="105" r:id="rId61"/>
    <sheet name="MDBD" sheetId="106" state="hidden" r:id="rId62"/>
    <sheet name="MEKONG" sheetId="107" r:id="rId63"/>
    <sheet name="MINH CẦU" sheetId="108" r:id="rId64"/>
    <sheet name="NGUYỄN CỬU" sheetId="109" state="hidden" r:id="rId65"/>
    <sheet name="OCOPFOOD" sheetId="110" state="hidden" r:id="rId66"/>
    <sheet name="PTMART" sheetId="111" r:id="rId67"/>
    <sheet name="SMARTGAP" sheetId="112" state="hidden" r:id="rId68"/>
    <sheet name="SONG NGỌC" sheetId="113" state="hidden" r:id="rId69"/>
    <sheet name="SONG NGUYỄN" sheetId="114" state="hidden" r:id="rId70"/>
    <sheet name="ANH ĐĂNG TMART" sheetId="116" r:id="rId71"/>
    <sheet name="TTMFARM" sheetId="117" r:id="rId72"/>
    <sheet name="THFOOD" sheetId="118" state="hidden" r:id="rId73"/>
    <sheet name="XDSG" sheetId="120" state="hidden" r:id="rId74"/>
    <sheet name="OKONO" sheetId="124" r:id="rId75"/>
    <sheet name="VITALGO" sheetId="125" r:id="rId76"/>
    <sheet name="TELIO" sheetId="126" r:id="rId77"/>
    <sheet name="KMARKET" sheetId="129" r:id="rId78"/>
    <sheet name="TOMITA" sheetId="130" r:id="rId79"/>
  </sheets>
  <definedNames>
    <definedName name="_xlnm._FilterDatabase" localSheetId="0" hidden="1">'TỔNG HỢP'!$A$2:$R$59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34" l="1"/>
  <c r="C14" i="134"/>
  <c r="D14" i="134"/>
  <c r="E14" i="134"/>
  <c r="F14" i="134"/>
  <c r="G14" i="134"/>
  <c r="H14" i="134"/>
  <c r="I14" i="134"/>
  <c r="J14" i="134"/>
  <c r="K14" i="134"/>
  <c r="L14" i="134"/>
  <c r="M10" i="134"/>
  <c r="D10" i="44"/>
  <c r="E10" i="44"/>
  <c r="F10" i="44" s="1"/>
  <c r="G10" i="44" s="1"/>
  <c r="H10" i="44" s="1"/>
  <c r="I10" i="44" s="1"/>
  <c r="J10" i="44" s="1"/>
  <c r="K10" i="44" s="1"/>
  <c r="L10" i="44" s="1"/>
  <c r="C10" i="44" l="1"/>
  <c r="O57" i="1"/>
  <c r="B10" i="130" l="1"/>
  <c r="C10" i="130" s="1"/>
  <c r="D10" i="130" s="1"/>
  <c r="E10" i="130" s="1"/>
  <c r="F10" i="130" s="1"/>
  <c r="G10" i="130" s="1"/>
  <c r="H10" i="130" s="1"/>
  <c r="I10" i="130" s="1"/>
  <c r="J10" i="130" s="1"/>
  <c r="K10" i="130" s="1"/>
  <c r="L10" i="130" s="1"/>
  <c r="B7" i="80" l="1"/>
  <c r="B10" i="80" s="1"/>
  <c r="C7" i="80"/>
  <c r="C13" i="80" s="1"/>
  <c r="D7" i="80"/>
  <c r="D13" i="80" s="1"/>
  <c r="C10" i="80" l="1"/>
  <c r="D10" i="80" s="1"/>
  <c r="E7" i="80"/>
  <c r="E13" i="80" s="1"/>
  <c r="F7" i="80"/>
  <c r="F13" i="80" s="1"/>
  <c r="G7" i="80"/>
  <c r="G13" i="80" s="1"/>
  <c r="H7" i="80"/>
  <c r="H13" i="80" s="1"/>
  <c r="I7" i="80"/>
  <c r="J7" i="80"/>
  <c r="J13" i="80" s="1"/>
  <c r="K7" i="80"/>
  <c r="L7" i="80"/>
  <c r="L13" i="80" s="1"/>
  <c r="M7" i="80"/>
  <c r="M13" i="80" s="1"/>
  <c r="E10" i="80" l="1"/>
  <c r="F10" i="80" s="1"/>
  <c r="G10" i="80" s="1"/>
  <c r="H10" i="80" s="1"/>
  <c r="I10" i="80" s="1"/>
  <c r="J10" i="80" s="1"/>
  <c r="K10" i="80" s="1"/>
  <c r="K13" i="80"/>
  <c r="M10" i="124" l="1"/>
  <c r="N5" i="129"/>
  <c r="K6" i="64" l="1"/>
  <c r="J6" i="125"/>
  <c r="J6" i="59" l="1"/>
  <c r="J6" i="61" l="1"/>
  <c r="G10" i="43" l="1"/>
  <c r="H10" i="43" l="1"/>
  <c r="I10" i="43" s="1"/>
  <c r="J10" i="43" s="1"/>
  <c r="C4" i="1" l="1"/>
  <c r="B10" i="134"/>
  <c r="B12" i="134" s="1"/>
  <c r="C10" i="134" l="1"/>
  <c r="D10" i="134" s="1"/>
  <c r="E10" i="134" s="1"/>
  <c r="F10" i="134" s="1"/>
  <c r="G10" i="134" s="1"/>
  <c r="H10" i="134" s="1"/>
  <c r="I10" i="134" s="1"/>
  <c r="J10" i="134" s="1"/>
  <c r="K10" i="134" s="1"/>
  <c r="L10" i="134" s="1"/>
  <c r="O12" i="135" l="1"/>
  <c r="B10" i="71" l="1"/>
  <c r="C10" i="71" s="1"/>
  <c r="D10" i="71" s="1"/>
  <c r="E10" i="71" s="1"/>
  <c r="F10" i="71" s="1"/>
  <c r="G10" i="71" s="1"/>
  <c r="H10" i="71" s="1"/>
  <c r="I10" i="71" s="1"/>
  <c r="J10" i="71" s="1"/>
  <c r="K10" i="71" s="1"/>
  <c r="L10" i="71" s="1"/>
  <c r="N6" i="67"/>
  <c r="N5" i="67"/>
  <c r="B7" i="67"/>
  <c r="B10" i="67" l="1"/>
  <c r="C10" i="67" l="1"/>
  <c r="D10" i="67" s="1"/>
  <c r="E10" i="67" s="1"/>
  <c r="F10" i="67" s="1"/>
  <c r="G10" i="67" s="1"/>
  <c r="H10" i="67" s="1"/>
  <c r="I10" i="67" s="1"/>
  <c r="J10" i="67" s="1"/>
  <c r="K10" i="67" s="1"/>
  <c r="L10" i="67" s="1"/>
  <c r="N9" i="135"/>
  <c r="J10" i="87" l="1"/>
  <c r="K10" i="87"/>
  <c r="L10" i="87"/>
  <c r="M10" i="87"/>
  <c r="N9" i="80" l="1"/>
  <c r="N8" i="80"/>
  <c r="N7" i="80"/>
  <c r="N13" i="80" s="1"/>
  <c r="N6" i="80"/>
  <c r="N5" i="80"/>
  <c r="B10" i="137" l="1"/>
  <c r="N9" i="137"/>
  <c r="N8" i="137"/>
  <c r="N7" i="137"/>
  <c r="N6" i="137"/>
  <c r="N5" i="137"/>
  <c r="C10" i="137" l="1"/>
  <c r="D10" i="137" s="1"/>
  <c r="E10" i="137" s="1"/>
  <c r="F10" i="137" s="1"/>
  <c r="G10" i="137" s="1"/>
  <c r="H10" i="137" s="1"/>
  <c r="D57" i="1"/>
  <c r="N10" i="137"/>
  <c r="P57" i="1" s="1"/>
  <c r="I10" i="137" l="1"/>
  <c r="J57" i="1"/>
  <c r="E57" i="1"/>
  <c r="M10" i="63"/>
  <c r="J10" i="137" l="1"/>
  <c r="K57" i="1"/>
  <c r="F57" i="1"/>
  <c r="H9" i="59"/>
  <c r="K10" i="137" l="1"/>
  <c r="L57" i="1"/>
  <c r="G57" i="1"/>
  <c r="B10" i="66"/>
  <c r="L10" i="137" l="1"/>
  <c r="N57" i="1" s="1"/>
  <c r="M57" i="1"/>
  <c r="H57" i="1"/>
  <c r="G9" i="124"/>
  <c r="I57" i="1" l="1"/>
  <c r="N3" i="124"/>
  <c r="B10" i="124" s="1"/>
  <c r="C10" i="124" s="1"/>
  <c r="D10" i="124" l="1"/>
  <c r="B10" i="89" l="1"/>
  <c r="B10" i="102" l="1"/>
  <c r="C10" i="102" s="1"/>
  <c r="D10" i="102" s="1"/>
  <c r="E10" i="102" s="1"/>
  <c r="F10" i="102" s="1"/>
  <c r="G10" i="102" s="1"/>
  <c r="H10" i="102" s="1"/>
  <c r="I10" i="102" s="1"/>
  <c r="J10" i="102" s="1"/>
  <c r="K10" i="102" s="1"/>
  <c r="M21" i="1" l="1"/>
  <c r="N5" i="133" l="1"/>
  <c r="N9" i="133"/>
  <c r="B10" i="133"/>
  <c r="C10" i="133" s="1"/>
  <c r="D10" i="133" l="1"/>
  <c r="E10" i="133" s="1"/>
  <c r="C6" i="1"/>
  <c r="M10" i="133" l="1"/>
  <c r="F10" i="133"/>
  <c r="G10" i="133" s="1"/>
  <c r="H10" i="133" s="1"/>
  <c r="I10" i="133" s="1"/>
  <c r="J10" i="133" s="1"/>
  <c r="K10" i="133" s="1"/>
  <c r="B10" i="76"/>
  <c r="C10" i="76" s="1"/>
  <c r="D10" i="76" s="1"/>
  <c r="E10" i="76" s="1"/>
  <c r="F10" i="76" s="1"/>
  <c r="G10" i="76" s="1"/>
  <c r="H10" i="76" s="1"/>
  <c r="I10" i="76" s="1"/>
  <c r="J10" i="76" s="1"/>
  <c r="K10" i="76" s="1"/>
  <c r="B10" i="68"/>
  <c r="C10" i="68" s="1"/>
  <c r="D10" i="68" s="1"/>
  <c r="E10" i="68" s="1"/>
  <c r="F10" i="68" s="1"/>
  <c r="G10" i="68" s="1"/>
  <c r="H10" i="68" s="1"/>
  <c r="I10" i="68" s="1"/>
  <c r="J10" i="68" s="1"/>
  <c r="K10" i="68" s="1"/>
  <c r="L10" i="68" s="1"/>
  <c r="B10" i="56"/>
  <c r="C10" i="56" s="1"/>
  <c r="D10" i="56" s="1"/>
  <c r="E10" i="56" s="1"/>
  <c r="F10" i="56" s="1"/>
  <c r="B10" i="126"/>
  <c r="C10" i="126" s="1"/>
  <c r="D10" i="126" s="1"/>
  <c r="E10" i="126" s="1"/>
  <c r="F10" i="126" s="1"/>
  <c r="G10" i="126" s="1"/>
  <c r="B10" i="74"/>
  <c r="C10" i="74" s="1"/>
  <c r="D10" i="74" s="1"/>
  <c r="E10" i="74" s="1"/>
  <c r="F10" i="74" s="1"/>
  <c r="G10" i="74" s="1"/>
  <c r="H10" i="74" s="1"/>
  <c r="I10" i="74" s="1"/>
  <c r="J10" i="74" s="1"/>
  <c r="K10" i="74" s="1"/>
  <c r="L10" i="74" s="1"/>
  <c r="B10" i="72"/>
  <c r="C10" i="72" s="1"/>
  <c r="D10" i="72" s="1"/>
  <c r="E10" i="72" s="1"/>
  <c r="F10" i="72" s="1"/>
  <c r="G10" i="72" s="1"/>
  <c r="H10" i="72" s="1"/>
  <c r="I10" i="72" s="1"/>
  <c r="J10" i="72" s="1"/>
  <c r="K10" i="72" s="1"/>
  <c r="L10" i="72" s="1"/>
  <c r="B10" i="63"/>
  <c r="C10" i="63" s="1"/>
  <c r="D10" i="63" s="1"/>
  <c r="E10" i="63" s="1"/>
  <c r="F10" i="63" s="1"/>
  <c r="G10" i="63" s="1"/>
  <c r="H10" i="63" s="1"/>
  <c r="I10" i="63" s="1"/>
  <c r="J10" i="63" s="1"/>
  <c r="K10" i="63" s="1"/>
  <c r="L10" i="63" s="1"/>
  <c r="M10" i="56" l="1"/>
  <c r="G10" i="56"/>
  <c r="H10" i="56" s="1"/>
  <c r="I10" i="56" s="1"/>
  <c r="J10" i="56" s="1"/>
  <c r="K10" i="56" s="1"/>
  <c r="C35" i="1"/>
  <c r="D35" i="1"/>
  <c r="N6" i="134"/>
  <c r="N7" i="134"/>
  <c r="N8" i="134"/>
  <c r="N9" i="134"/>
  <c r="N5" i="134"/>
  <c r="N10" i="134" l="1"/>
  <c r="N12" i="134" s="1"/>
  <c r="N6" i="130"/>
  <c r="N7" i="130"/>
  <c r="N8" i="130"/>
  <c r="N9" i="130"/>
  <c r="N5" i="130"/>
  <c r="N10" i="130" l="1"/>
  <c r="B10" i="60" l="1"/>
  <c r="C10" i="60" s="1"/>
  <c r="D10" i="60" s="1"/>
  <c r="E10" i="60" s="1"/>
  <c r="F10" i="60" s="1"/>
  <c r="G10" i="60" s="1"/>
  <c r="H10" i="60" s="1"/>
  <c r="I10" i="60" s="1"/>
  <c r="J10" i="60" s="1"/>
  <c r="K10" i="60" s="1"/>
  <c r="L10" i="60" s="1"/>
  <c r="B10" i="117" l="1"/>
  <c r="C10" i="117" s="1"/>
  <c r="D10" i="117" s="1"/>
  <c r="E10" i="117" s="1"/>
  <c r="F10" i="117" s="1"/>
  <c r="G10" i="117" s="1"/>
  <c r="H10" i="117" s="1"/>
  <c r="I10" i="117" s="1"/>
  <c r="J10" i="117" s="1"/>
  <c r="K10" i="117" s="1"/>
  <c r="L10" i="117" s="1"/>
  <c r="B10" i="104"/>
  <c r="C10" i="104" s="1"/>
  <c r="D10" i="104" s="1"/>
  <c r="E10" i="104" s="1"/>
  <c r="F10" i="104" s="1"/>
  <c r="G10" i="104" s="1"/>
  <c r="H10" i="104" s="1"/>
  <c r="I10" i="104" s="1"/>
  <c r="J10" i="104" s="1"/>
  <c r="K10" i="104" s="1"/>
  <c r="L10" i="104" s="1"/>
  <c r="B10" i="87" l="1"/>
  <c r="C10" i="87" s="1"/>
  <c r="D10" i="87" s="1"/>
  <c r="E10" i="87" s="1"/>
  <c r="F10" i="87" s="1"/>
  <c r="G10" i="87" s="1"/>
  <c r="H10" i="87" s="1"/>
  <c r="I10" i="87" s="1"/>
  <c r="C10" i="66" l="1"/>
  <c r="D10" i="66" s="1"/>
  <c r="E10" i="66" s="1"/>
  <c r="F10" i="66" s="1"/>
  <c r="G10" i="66" s="1"/>
  <c r="H10" i="66" s="1"/>
  <c r="I10" i="66" s="1"/>
  <c r="J10" i="66" s="1"/>
  <c r="K10" i="66" s="1"/>
  <c r="L10" i="66" s="1"/>
  <c r="B10" i="135" l="1"/>
  <c r="C10" i="135" s="1"/>
  <c r="D10" i="135" s="1"/>
  <c r="E10" i="135" s="1"/>
  <c r="F10" i="135" s="1"/>
  <c r="G10" i="135" s="1"/>
  <c r="H10" i="135" s="1"/>
  <c r="B10" i="96" l="1"/>
  <c r="C10" i="96" s="1"/>
  <c r="D10" i="96" s="1"/>
  <c r="E10" i="96" s="1"/>
  <c r="F10" i="96" s="1"/>
  <c r="G10" i="96" s="1"/>
  <c r="H10" i="96" s="1"/>
  <c r="I10" i="96" s="1"/>
  <c r="J10" i="96" s="1"/>
  <c r="K10" i="96" s="1"/>
  <c r="B10" i="62" l="1"/>
  <c r="C10" i="62" s="1"/>
  <c r="D10" i="62" s="1"/>
  <c r="B10" i="2" l="1"/>
  <c r="C10" i="2" l="1"/>
  <c r="D10" i="2" s="1"/>
  <c r="E10" i="2" s="1"/>
  <c r="F10" i="2" s="1"/>
  <c r="G10" i="2" s="1"/>
  <c r="H10" i="2" s="1"/>
  <c r="I10" i="2" s="1"/>
  <c r="B10" i="43" l="1"/>
  <c r="C10" i="43" s="1"/>
  <c r="D10" i="43" l="1"/>
  <c r="E10" i="43" s="1"/>
  <c r="F10" i="43" s="1"/>
  <c r="B10" i="46"/>
  <c r="C10" i="46" s="1"/>
  <c r="D10" i="46" s="1"/>
  <c r="E10" i="46" s="1"/>
  <c r="F10" i="46" s="1"/>
  <c r="G10" i="46" s="1"/>
  <c r="H10" i="46" s="1"/>
  <c r="I10" i="46" s="1"/>
  <c r="J10" i="46" s="1"/>
  <c r="K10" i="46" l="1"/>
  <c r="B10" i="103"/>
  <c r="C10" i="103" s="1"/>
  <c r="D10" i="103" s="1"/>
  <c r="E10" i="103" s="1"/>
  <c r="F10" i="103" s="1"/>
  <c r="G10" i="103" s="1"/>
  <c r="H10" i="103" s="1"/>
  <c r="I10" i="103" s="1"/>
  <c r="J10" i="103" s="1"/>
  <c r="K10" i="103" s="1"/>
  <c r="B10" i="99" l="1"/>
  <c r="C10" i="99" s="1"/>
  <c r="D10" i="99" s="1"/>
  <c r="E10" i="99" s="1"/>
  <c r="F10" i="99" s="1"/>
  <c r="G10" i="99" s="1"/>
  <c r="H10" i="99" s="1"/>
  <c r="I10" i="99" s="1"/>
  <c r="J10" i="99" s="1"/>
  <c r="K10" i="99" s="1"/>
  <c r="E10" i="62" l="1"/>
  <c r="M10" i="62" l="1"/>
  <c r="F10" i="62"/>
  <c r="G10" i="62" s="1"/>
  <c r="H10" i="62" s="1"/>
  <c r="I10" i="62" s="1"/>
  <c r="J10" i="62" s="1"/>
  <c r="K10" i="62" s="1"/>
  <c r="B10" i="59"/>
  <c r="C10" i="59" l="1"/>
  <c r="D10" i="59" s="1"/>
  <c r="E10" i="59" s="1"/>
  <c r="F10" i="59" s="1"/>
  <c r="G10" i="59" s="1"/>
  <c r="H10" i="59" s="1"/>
  <c r="I10" i="59" s="1"/>
  <c r="J10" i="59" s="1"/>
  <c r="K10" i="59" s="1"/>
  <c r="B10" i="108"/>
  <c r="C10" i="108" l="1"/>
  <c r="D10" i="108" s="1"/>
  <c r="E10" i="108" s="1"/>
  <c r="E10" i="124"/>
  <c r="F10" i="124" s="1"/>
  <c r="G10" i="124" s="1"/>
  <c r="H10" i="124" l="1"/>
  <c r="I10" i="124" s="1"/>
  <c r="J10" i="124" s="1"/>
  <c r="M10" i="108"/>
  <c r="F10" i="108"/>
  <c r="G10" i="108" s="1"/>
  <c r="H10" i="108" s="1"/>
  <c r="I10" i="108" s="1"/>
  <c r="J10" i="108" s="1"/>
  <c r="K10" i="108" s="1"/>
  <c r="B10" i="49"/>
  <c r="C10" i="49" s="1"/>
  <c r="D10" i="49" s="1"/>
  <c r="E10" i="49" s="1"/>
  <c r="F10" i="49" s="1"/>
  <c r="G10" i="49" s="1"/>
  <c r="H10" i="49" s="1"/>
  <c r="I10" i="49" s="1"/>
  <c r="J10" i="49" s="1"/>
  <c r="K10" i="49" s="1"/>
  <c r="J16" i="124" l="1"/>
  <c r="K10" i="124"/>
  <c r="K16" i="124" s="1"/>
  <c r="D16" i="1"/>
  <c r="N6" i="133" l="1"/>
  <c r="N7" i="133"/>
  <c r="N8" i="133"/>
  <c r="N10" i="133" l="1"/>
  <c r="P39" i="1" s="1"/>
  <c r="C5" i="1"/>
  <c r="C39" i="1"/>
  <c r="B10" i="100" l="1"/>
  <c r="C10" i="100" s="1"/>
  <c r="D10" i="100" s="1"/>
  <c r="E10" i="100" s="1"/>
  <c r="F10" i="100" s="1"/>
  <c r="G10" i="100" s="1"/>
  <c r="H10" i="100" s="1"/>
  <c r="I10" i="100" s="1"/>
  <c r="J10" i="100" s="1"/>
  <c r="K10" i="100" s="1"/>
  <c r="B10" i="105" l="1"/>
  <c r="C10" i="105" s="1"/>
  <c r="D10" i="105" s="1"/>
  <c r="E10" i="105" s="1"/>
  <c r="F10" i="105" s="1"/>
  <c r="G10" i="105" s="1"/>
  <c r="H10" i="105" s="1"/>
  <c r="I10" i="105" s="1"/>
  <c r="J10" i="105" s="1"/>
  <c r="K10" i="105" s="1"/>
  <c r="B10" i="107" l="1"/>
  <c r="C10" i="107" s="1"/>
  <c r="D10" i="107" s="1"/>
  <c r="E10" i="107" s="1"/>
  <c r="F10" i="107" s="1"/>
  <c r="G10" i="107" s="1"/>
  <c r="H10" i="107" s="1"/>
  <c r="B10" i="48" l="1"/>
  <c r="C10" i="48" s="1"/>
  <c r="D10" i="48" s="1"/>
  <c r="E10" i="48" s="1"/>
  <c r="F10" i="48" s="1"/>
  <c r="G10" i="48" s="1"/>
  <c r="H10" i="48" s="1"/>
  <c r="I10" i="48" s="1"/>
  <c r="J10" i="48" s="1"/>
  <c r="K10" i="48" s="1"/>
  <c r="C10" i="89" l="1"/>
  <c r="D10" i="89" s="1"/>
  <c r="E10" i="89" s="1"/>
  <c r="F10" i="89" s="1"/>
  <c r="G10" i="89" s="1"/>
  <c r="H10" i="89" s="1"/>
  <c r="I10" i="89" s="1"/>
  <c r="J10" i="89" s="1"/>
  <c r="K10" i="89" s="1"/>
  <c r="B10" i="47" l="1"/>
  <c r="M10" i="47" l="1"/>
  <c r="C10" i="47"/>
  <c r="D10" i="47" s="1"/>
  <c r="E10" i="47" s="1"/>
  <c r="F10" i="47" s="1"/>
  <c r="G10" i="47" s="1"/>
  <c r="H10" i="47" s="1"/>
  <c r="I10" i="47" s="1"/>
  <c r="J10" i="47" s="1"/>
  <c r="K10" i="47" s="1"/>
  <c r="B10" i="61"/>
  <c r="C10" i="61" s="1"/>
  <c r="M10" i="61" l="1"/>
  <c r="D10" i="61"/>
  <c r="E10" i="61" s="1"/>
  <c r="F10" i="61" s="1"/>
  <c r="G10" i="61" s="1"/>
  <c r="H10" i="61" s="1"/>
  <c r="I10" i="61" s="1"/>
  <c r="J10" i="61" s="1"/>
  <c r="K10" i="61" s="1"/>
  <c r="B10" i="58"/>
  <c r="C10" i="58" l="1"/>
  <c r="D10" i="58" s="1"/>
  <c r="E10" i="58" s="1"/>
  <c r="N5" i="136"/>
  <c r="C8" i="1"/>
  <c r="N9" i="136"/>
  <c r="N8" i="136"/>
  <c r="N7" i="136"/>
  <c r="N6" i="136"/>
  <c r="M10" i="58" l="1"/>
  <c r="F10" i="58"/>
  <c r="G10" i="58" s="1"/>
  <c r="H10" i="58" s="1"/>
  <c r="I10" i="58" s="1"/>
  <c r="J10" i="58" s="1"/>
  <c r="K10" i="58" s="1"/>
  <c r="N10" i="136"/>
  <c r="P8" i="1" s="1"/>
  <c r="B10" i="136"/>
  <c r="C10" i="136" s="1"/>
  <c r="D10" i="136" s="1"/>
  <c r="B10" i="45"/>
  <c r="C10" i="45" l="1"/>
  <c r="D8" i="1"/>
  <c r="B10" i="64"/>
  <c r="M10" i="64" l="1"/>
  <c r="C10" i="64"/>
  <c r="D10" i="64" s="1"/>
  <c r="E10" i="64" s="1"/>
  <c r="F10" i="64" s="1"/>
  <c r="G10" i="64" s="1"/>
  <c r="H10" i="64" s="1"/>
  <c r="I10" i="64" s="1"/>
  <c r="J10" i="64" s="1"/>
  <c r="K10" i="64" s="1"/>
  <c r="D10" i="45"/>
  <c r="E10" i="45" s="1"/>
  <c r="F10" i="45" s="1"/>
  <c r="E8" i="1"/>
  <c r="B10" i="50"/>
  <c r="C10" i="50" s="1"/>
  <c r="M10" i="50" l="1"/>
  <c r="D10" i="50"/>
  <c r="E10" i="50" s="1"/>
  <c r="F10" i="50" s="1"/>
  <c r="G10" i="50" s="1"/>
  <c r="H10" i="50" s="1"/>
  <c r="I10" i="50" s="1"/>
  <c r="J10" i="50" s="1"/>
  <c r="K10" i="50" s="1"/>
  <c r="K15" i="50" s="1"/>
  <c r="K19" i="50" s="1"/>
  <c r="M10" i="45"/>
  <c r="G10" i="45"/>
  <c r="H10" i="45" s="1"/>
  <c r="I10" i="45" s="1"/>
  <c r="J10" i="45" s="1"/>
  <c r="K10" i="45" s="1"/>
  <c r="E10" i="136"/>
  <c r="F8" i="1"/>
  <c r="B10" i="57"/>
  <c r="C10" i="57" s="1"/>
  <c r="D10" i="57" l="1"/>
  <c r="E10" i="57" s="1"/>
  <c r="F10" i="57" s="1"/>
  <c r="F10" i="136"/>
  <c r="G10" i="136" s="1"/>
  <c r="H10" i="136" s="1"/>
  <c r="I10" i="136" s="1"/>
  <c r="J10" i="136" s="1"/>
  <c r="K10" i="136" s="1"/>
  <c r="G8" i="1"/>
  <c r="B10" i="111"/>
  <c r="M10" i="57" l="1"/>
  <c r="G10" i="57"/>
  <c r="H10" i="57" s="1"/>
  <c r="I10" i="57" s="1"/>
  <c r="J10" i="57" s="1"/>
  <c r="K10" i="57" s="1"/>
  <c r="M10" i="111"/>
  <c r="C10" i="111"/>
  <c r="D10" i="111" s="1"/>
  <c r="E10" i="111" s="1"/>
  <c r="F10" i="111" s="1"/>
  <c r="G10" i="111" s="1"/>
  <c r="H10" i="111" s="1"/>
  <c r="I10" i="111" s="1"/>
  <c r="J10" i="111" s="1"/>
  <c r="K10" i="111" s="1"/>
  <c r="H8" i="1"/>
  <c r="B10" i="53"/>
  <c r="C10" i="53" s="1"/>
  <c r="D10" i="53" l="1"/>
  <c r="E10" i="53" s="1"/>
  <c r="I8" i="1"/>
  <c r="B10" i="51"/>
  <c r="C10" i="51" s="1"/>
  <c r="M10" i="53" l="1"/>
  <c r="F10" i="53"/>
  <c r="G10" i="53" s="1"/>
  <c r="H10" i="53" s="1"/>
  <c r="I10" i="53" s="1"/>
  <c r="J10" i="53" s="1"/>
  <c r="K10" i="53" s="1"/>
  <c r="D10" i="51"/>
  <c r="E10" i="51" s="1"/>
  <c r="J8" i="1"/>
  <c r="B10" i="52"/>
  <c r="C10" i="52" s="1"/>
  <c r="M10" i="51" l="1"/>
  <c r="F10" i="51"/>
  <c r="G10" i="51" s="1"/>
  <c r="H10" i="51" s="1"/>
  <c r="I10" i="51" s="1"/>
  <c r="J10" i="51" s="1"/>
  <c r="K10" i="51" s="1"/>
  <c r="D10" i="52"/>
  <c r="E10" i="52" s="1"/>
  <c r="K8" i="1"/>
  <c r="B10" i="54"/>
  <c r="M10" i="52" l="1"/>
  <c r="F10" i="52"/>
  <c r="G10" i="52" s="1"/>
  <c r="H10" i="52" s="1"/>
  <c r="I10" i="52" s="1"/>
  <c r="J10" i="52" s="1"/>
  <c r="K10" i="52" s="1"/>
  <c r="C10" i="54"/>
  <c r="D10" i="54" s="1"/>
  <c r="E10" i="54" s="1"/>
  <c r="L8" i="1"/>
  <c r="B10" i="65"/>
  <c r="C10" i="65" s="1"/>
  <c r="M10" i="54" l="1"/>
  <c r="F10" i="54"/>
  <c r="G10" i="54" s="1"/>
  <c r="H10" i="54" s="1"/>
  <c r="I10" i="54" s="1"/>
  <c r="J10" i="54" s="1"/>
  <c r="K10" i="54" s="1"/>
  <c r="D10" i="65"/>
  <c r="E10" i="65" s="1"/>
  <c r="F10" i="65" s="1"/>
  <c r="M8" i="1"/>
  <c r="B10" i="129"/>
  <c r="M10" i="65" l="1"/>
  <c r="G10" i="65"/>
  <c r="H10" i="65" s="1"/>
  <c r="I10" i="65" s="1"/>
  <c r="J10" i="65" s="1"/>
  <c r="K10" i="65" s="1"/>
  <c r="M10" i="129"/>
  <c r="C10" i="129"/>
  <c r="D10" i="129" s="1"/>
  <c r="E10" i="129" s="1"/>
  <c r="F10" i="129" s="1"/>
  <c r="G10" i="129" s="1"/>
  <c r="H10" i="129" s="1"/>
  <c r="I10" i="129" s="1"/>
  <c r="J10" i="129" s="1"/>
  <c r="K10" i="129" s="1"/>
  <c r="M10" i="136"/>
  <c r="O8" i="1" s="1"/>
  <c r="N8" i="1"/>
  <c r="B10" i="125"/>
  <c r="C10" i="125" l="1"/>
  <c r="D10" i="125" s="1"/>
  <c r="E10" i="125" s="1"/>
  <c r="F10" i="125" s="1"/>
  <c r="G10" i="125" s="1"/>
  <c r="H10" i="125" s="1"/>
  <c r="I10" i="125" s="1"/>
  <c r="J10" i="125" s="1"/>
  <c r="K10" i="125" s="1"/>
  <c r="B10" i="75"/>
  <c r="C10" i="75" s="1"/>
  <c r="D10" i="75" l="1"/>
  <c r="E10" i="75" s="1"/>
  <c r="F10" i="75" s="1"/>
  <c r="G10" i="75" s="1"/>
  <c r="H10" i="75" s="1"/>
  <c r="I10" i="75" s="1"/>
  <c r="J10" i="75" s="1"/>
  <c r="K10" i="75" s="1"/>
  <c r="M10" i="75"/>
  <c r="M10" i="125"/>
  <c r="C44" i="1"/>
  <c r="B10" i="116" l="1"/>
  <c r="C10" i="116" l="1"/>
  <c r="D10" i="116" s="1"/>
  <c r="E10" i="116" s="1"/>
  <c r="F10" i="116" s="1"/>
  <c r="N7" i="75"/>
  <c r="M10" i="116" l="1"/>
  <c r="G10" i="116"/>
  <c r="H10" i="116" s="1"/>
  <c r="I10" i="116" s="1"/>
  <c r="J10" i="116" s="1"/>
  <c r="K10" i="116" s="1"/>
  <c r="N6" i="135"/>
  <c r="N7" i="135"/>
  <c r="N8" i="135"/>
  <c r="N5" i="135"/>
  <c r="P14" i="135" l="1"/>
  <c r="P13" i="135"/>
  <c r="N10" i="135"/>
  <c r="P5" i="1" s="1"/>
  <c r="O4" i="1" l="1"/>
  <c r="N4" i="1"/>
  <c r="P4" i="1"/>
  <c r="D4" i="1" l="1"/>
  <c r="E5" i="1"/>
  <c r="D5" i="1"/>
  <c r="E4" i="1" l="1"/>
  <c r="F5" i="1"/>
  <c r="F4" i="1" l="1"/>
  <c r="G5" i="1"/>
  <c r="G4" i="1" l="1"/>
  <c r="H5" i="1"/>
  <c r="H4" i="1" l="1"/>
  <c r="I5" i="1"/>
  <c r="I4" i="1" l="1"/>
  <c r="J5" i="1"/>
  <c r="J4" i="1" l="1"/>
  <c r="K5" i="1"/>
  <c r="G39" i="1"/>
  <c r="I39" i="1"/>
  <c r="K39" i="1"/>
  <c r="L39" i="1"/>
  <c r="H39" i="1"/>
  <c r="E39" i="1"/>
  <c r="C22" i="1"/>
  <c r="O22" i="1"/>
  <c r="C50" i="1"/>
  <c r="O50" i="1"/>
  <c r="P50" i="1"/>
  <c r="C30" i="1"/>
  <c r="C56" i="1"/>
  <c r="N56" i="1"/>
  <c r="O56" i="1"/>
  <c r="C28" i="1"/>
  <c r="C31" i="1"/>
  <c r="O31" i="1"/>
  <c r="C49" i="1"/>
  <c r="O49" i="1"/>
  <c r="C24" i="1"/>
  <c r="N24" i="1"/>
  <c r="O24" i="1"/>
  <c r="N16" i="1"/>
  <c r="O16" i="1"/>
  <c r="O44" i="1"/>
  <c r="C53" i="1"/>
  <c r="N53" i="1"/>
  <c r="O53" i="1"/>
  <c r="C11" i="1"/>
  <c r="N11" i="1"/>
  <c r="O11" i="1"/>
  <c r="C52" i="1"/>
  <c r="O52" i="1"/>
  <c r="C9" i="1"/>
  <c r="N9" i="1"/>
  <c r="O9" i="1"/>
  <c r="C45" i="1"/>
  <c r="N45" i="1"/>
  <c r="O45" i="1"/>
  <c r="C54" i="1"/>
  <c r="O54" i="1"/>
  <c r="C46" i="1"/>
  <c r="N46" i="1"/>
  <c r="O46" i="1"/>
  <c r="C47" i="1"/>
  <c r="C43" i="1"/>
  <c r="H43" i="1"/>
  <c r="N43" i="1"/>
  <c r="O43" i="1"/>
  <c r="C32" i="1"/>
  <c r="N32" i="1"/>
  <c r="O32" i="1"/>
  <c r="C42" i="1"/>
  <c r="N42" i="1"/>
  <c r="O42" i="1"/>
  <c r="C13" i="1"/>
  <c r="O13" i="1"/>
  <c r="C14" i="1"/>
  <c r="N14" i="1"/>
  <c r="O14" i="1"/>
  <c r="O17" i="1"/>
  <c r="C18" i="1"/>
  <c r="O18" i="1"/>
  <c r="C21" i="1"/>
  <c r="O21" i="1"/>
  <c r="C19" i="1"/>
  <c r="O19" i="1"/>
  <c r="C20" i="1"/>
  <c r="C27" i="1"/>
  <c r="O27" i="1"/>
  <c r="C51" i="1"/>
  <c r="N51" i="1"/>
  <c r="O51" i="1"/>
  <c r="C48" i="1"/>
  <c r="N48" i="1"/>
  <c r="O48" i="1"/>
  <c r="C36" i="1"/>
  <c r="C38" i="1"/>
  <c r="C40" i="1"/>
  <c r="C37" i="1"/>
  <c r="C29" i="1"/>
  <c r="O29" i="1"/>
  <c r="C55" i="1"/>
  <c r="O55" i="1"/>
  <c r="C23" i="1"/>
  <c r="O23" i="1"/>
  <c r="N35" i="1"/>
  <c r="O35" i="1"/>
  <c r="C41" i="1"/>
  <c r="C33" i="1"/>
  <c r="C15" i="1"/>
  <c r="N15" i="1"/>
  <c r="O15" i="1"/>
  <c r="C10" i="1"/>
  <c r="O10" i="1"/>
  <c r="C3" i="1"/>
  <c r="K4" i="1" l="1"/>
  <c r="J39" i="1"/>
  <c r="F39" i="1"/>
  <c r="L5" i="1"/>
  <c r="D39" i="1"/>
  <c r="M4" i="1" l="1"/>
  <c r="L4" i="1"/>
  <c r="M39" i="1"/>
  <c r="M5" i="1"/>
  <c r="N39" i="1" l="1"/>
  <c r="O39" i="1"/>
  <c r="O5" i="1"/>
  <c r="N5" i="1"/>
  <c r="D50" i="1"/>
  <c r="E50" i="1" l="1"/>
  <c r="N9" i="75"/>
  <c r="F50" i="1" l="1"/>
  <c r="G50" i="1" l="1"/>
  <c r="C17" i="1"/>
  <c r="C16" i="1"/>
  <c r="H50" i="1" l="1"/>
  <c r="I50" i="1" l="1"/>
  <c r="D51" i="1"/>
  <c r="J50" i="1" l="1"/>
  <c r="E51" i="1"/>
  <c r="D10" i="1"/>
  <c r="K50" i="1" l="1"/>
  <c r="F51" i="1"/>
  <c r="L50" i="1" l="1"/>
  <c r="G51" i="1"/>
  <c r="M50" i="1" l="1"/>
  <c r="N50" i="1"/>
  <c r="H51" i="1"/>
  <c r="I51" i="1" l="1"/>
  <c r="N9" i="129"/>
  <c r="N8" i="129"/>
  <c r="N7" i="129"/>
  <c r="N6" i="129"/>
  <c r="N9" i="126"/>
  <c r="N8" i="126"/>
  <c r="N7" i="126"/>
  <c r="N6" i="126"/>
  <c r="N5" i="126"/>
  <c r="D22" i="1" l="1"/>
  <c r="D48" i="1"/>
  <c r="J51" i="1"/>
  <c r="N10" i="129"/>
  <c r="P22" i="1" s="1"/>
  <c r="N10" i="126"/>
  <c r="P48" i="1" s="1"/>
  <c r="K51" i="1" l="1"/>
  <c r="E48" i="1"/>
  <c r="E22" i="1"/>
  <c r="L51" i="1" l="1"/>
  <c r="M51" i="1"/>
  <c r="F48" i="1"/>
  <c r="F22" i="1"/>
  <c r="G22" i="1" l="1"/>
  <c r="G48" i="1"/>
  <c r="H48" i="1" l="1"/>
  <c r="H22" i="1"/>
  <c r="D44" i="1" l="1"/>
  <c r="I22" i="1"/>
  <c r="I48" i="1"/>
  <c r="D6" i="1"/>
  <c r="J22" i="1" l="1"/>
  <c r="J48" i="1"/>
  <c r="E44" i="1"/>
  <c r="F44" i="1" l="1"/>
  <c r="K22" i="1"/>
  <c r="K48" i="1"/>
  <c r="N9" i="125"/>
  <c r="N8" i="125"/>
  <c r="N7" i="125"/>
  <c r="N6" i="125"/>
  <c r="N5" i="125"/>
  <c r="L22" i="1" l="1"/>
  <c r="L48" i="1"/>
  <c r="M48" i="1"/>
  <c r="D56" i="1"/>
  <c r="G44" i="1"/>
  <c r="N10" i="125"/>
  <c r="P56" i="1" s="1"/>
  <c r="M22" i="1" l="1"/>
  <c r="N22" i="1"/>
  <c r="I44" i="1"/>
  <c r="H44" i="1"/>
  <c r="E56" i="1"/>
  <c r="E42" i="1" l="1"/>
  <c r="D42" i="1"/>
  <c r="F56" i="1"/>
  <c r="N9" i="124"/>
  <c r="N8" i="124"/>
  <c r="N7" i="124"/>
  <c r="N6" i="124"/>
  <c r="G56" i="1" l="1"/>
  <c r="D30" i="1"/>
  <c r="C34" i="1"/>
  <c r="C26" i="1"/>
  <c r="C25" i="1"/>
  <c r="C12" i="1"/>
  <c r="C7" i="1"/>
  <c r="B10" i="123"/>
  <c r="C10" i="123" s="1"/>
  <c r="D10" i="123" s="1"/>
  <c r="E10" i="123" s="1"/>
  <c r="F10" i="123" s="1"/>
  <c r="G10" i="123" s="1"/>
  <c r="H10" i="123" s="1"/>
  <c r="I10" i="123" s="1"/>
  <c r="J10" i="123" s="1"/>
  <c r="K10" i="123" s="1"/>
  <c r="L10" i="123" s="1"/>
  <c r="M10" i="123" s="1"/>
  <c r="N9" i="123"/>
  <c r="N8" i="123"/>
  <c r="N7" i="123"/>
  <c r="N6" i="123"/>
  <c r="N5" i="123"/>
  <c r="B10" i="120"/>
  <c r="C10" i="120" s="1"/>
  <c r="D10" i="120" s="1"/>
  <c r="E10" i="120" s="1"/>
  <c r="F10" i="120" s="1"/>
  <c r="G10" i="120" s="1"/>
  <c r="H10" i="120" s="1"/>
  <c r="I10" i="120" s="1"/>
  <c r="J10" i="120" s="1"/>
  <c r="K10" i="120" s="1"/>
  <c r="L10" i="120" s="1"/>
  <c r="M10" i="120" s="1"/>
  <c r="N9" i="120"/>
  <c r="N8" i="120"/>
  <c r="N7" i="120"/>
  <c r="N6" i="120"/>
  <c r="N5" i="120"/>
  <c r="B10" i="118"/>
  <c r="C10" i="118" s="1"/>
  <c r="D10" i="118" s="1"/>
  <c r="E10" i="118" s="1"/>
  <c r="F10" i="118" s="1"/>
  <c r="G10" i="118" s="1"/>
  <c r="H10" i="118" s="1"/>
  <c r="I10" i="118" s="1"/>
  <c r="J10" i="118" s="1"/>
  <c r="K10" i="118" s="1"/>
  <c r="L10" i="118" s="1"/>
  <c r="M10" i="118" s="1"/>
  <c r="N9" i="118"/>
  <c r="N8" i="118"/>
  <c r="N7" i="118"/>
  <c r="N6" i="118"/>
  <c r="N5" i="118"/>
  <c r="N9" i="117"/>
  <c r="N8" i="117"/>
  <c r="N7" i="117"/>
  <c r="N6" i="117"/>
  <c r="N5" i="117"/>
  <c r="N9" i="116"/>
  <c r="N8" i="116"/>
  <c r="N7" i="116"/>
  <c r="N6" i="116"/>
  <c r="N5" i="116"/>
  <c r="B10" i="114"/>
  <c r="N9" i="114"/>
  <c r="N8" i="114"/>
  <c r="N7" i="114"/>
  <c r="N6" i="114"/>
  <c r="N5" i="114"/>
  <c r="B10" i="113"/>
  <c r="N9" i="113"/>
  <c r="N8" i="113"/>
  <c r="N7" i="113"/>
  <c r="N6" i="113"/>
  <c r="N5" i="113"/>
  <c r="B10" i="112"/>
  <c r="N9" i="112"/>
  <c r="N8" i="112"/>
  <c r="N7" i="112"/>
  <c r="N6" i="112"/>
  <c r="N5" i="112"/>
  <c r="N9" i="111"/>
  <c r="N8" i="111"/>
  <c r="N7" i="111"/>
  <c r="N6" i="111"/>
  <c r="N5" i="111"/>
  <c r="B10" i="110"/>
  <c r="C10" i="110" s="1"/>
  <c r="N9" i="110"/>
  <c r="N8" i="110"/>
  <c r="N7" i="110"/>
  <c r="N6" i="110"/>
  <c r="N5" i="110"/>
  <c r="B10" i="109"/>
  <c r="C10" i="109" s="1"/>
  <c r="D10" i="109" s="1"/>
  <c r="E10" i="109" s="1"/>
  <c r="F10" i="109" s="1"/>
  <c r="G10" i="109" s="1"/>
  <c r="H10" i="109" s="1"/>
  <c r="I10" i="109" s="1"/>
  <c r="J10" i="109" s="1"/>
  <c r="K10" i="109" s="1"/>
  <c r="L10" i="109" s="1"/>
  <c r="M10" i="109" s="1"/>
  <c r="N9" i="109"/>
  <c r="N8" i="109"/>
  <c r="N7" i="109"/>
  <c r="N6" i="109"/>
  <c r="N5" i="109"/>
  <c r="D28" i="1"/>
  <c r="N9" i="108"/>
  <c r="N8" i="108"/>
  <c r="N7" i="108"/>
  <c r="N6" i="108"/>
  <c r="N5" i="108"/>
  <c r="N9" i="107"/>
  <c r="N8" i="107"/>
  <c r="N7" i="107"/>
  <c r="N6" i="107"/>
  <c r="N5" i="107"/>
  <c r="B10" i="106"/>
  <c r="C10" i="106" s="1"/>
  <c r="D10" i="106" s="1"/>
  <c r="E10" i="106" s="1"/>
  <c r="F10" i="106" s="1"/>
  <c r="G10" i="106" s="1"/>
  <c r="H10" i="106" s="1"/>
  <c r="I10" i="106" s="1"/>
  <c r="J10" i="106" s="1"/>
  <c r="K10" i="106" s="1"/>
  <c r="L10" i="106" s="1"/>
  <c r="M10" i="106" s="1"/>
  <c r="N9" i="106"/>
  <c r="N8" i="106"/>
  <c r="N7" i="106"/>
  <c r="N6" i="106"/>
  <c r="N5" i="106"/>
  <c r="N9" i="105"/>
  <c r="N8" i="105"/>
  <c r="N7" i="105"/>
  <c r="N6" i="105"/>
  <c r="N5" i="105"/>
  <c r="D20" i="1"/>
  <c r="N9" i="104"/>
  <c r="N8" i="104"/>
  <c r="N7" i="104"/>
  <c r="N6" i="104"/>
  <c r="N5" i="104"/>
  <c r="N9" i="103"/>
  <c r="N8" i="103"/>
  <c r="N7" i="103"/>
  <c r="N6" i="103"/>
  <c r="N5" i="103"/>
  <c r="N9" i="102"/>
  <c r="N8" i="102"/>
  <c r="N7" i="102"/>
  <c r="N6" i="102"/>
  <c r="N5" i="102"/>
  <c r="N9" i="101"/>
  <c r="N8" i="101"/>
  <c r="N7" i="101"/>
  <c r="N6" i="101"/>
  <c r="N5" i="101"/>
  <c r="N9" i="100"/>
  <c r="N8" i="100"/>
  <c r="N7" i="100"/>
  <c r="N6" i="100"/>
  <c r="N5" i="100"/>
  <c r="N9" i="99"/>
  <c r="N8" i="99"/>
  <c r="N7" i="99"/>
  <c r="N6" i="99"/>
  <c r="N5" i="99"/>
  <c r="B10" i="98"/>
  <c r="C10" i="98" s="1"/>
  <c r="D10" i="98" s="1"/>
  <c r="E10" i="98" s="1"/>
  <c r="F10" i="98" s="1"/>
  <c r="G10" i="98" s="1"/>
  <c r="H10" i="98" s="1"/>
  <c r="I10" i="98" s="1"/>
  <c r="J10" i="98" s="1"/>
  <c r="K10" i="98" s="1"/>
  <c r="L10" i="98" s="1"/>
  <c r="M10" i="98" s="1"/>
  <c r="N9" i="98"/>
  <c r="N8" i="98"/>
  <c r="N7" i="98"/>
  <c r="N6" i="98"/>
  <c r="N5" i="98"/>
  <c r="N9" i="96"/>
  <c r="N8" i="96"/>
  <c r="N7" i="96"/>
  <c r="N6" i="96"/>
  <c r="N5" i="96"/>
  <c r="B10" i="94"/>
  <c r="N9" i="94"/>
  <c r="N8" i="94"/>
  <c r="N7" i="94"/>
  <c r="N6" i="94"/>
  <c r="N5" i="94"/>
  <c r="B10" i="92"/>
  <c r="N9" i="92"/>
  <c r="N8" i="92"/>
  <c r="N7" i="92"/>
  <c r="N6" i="92"/>
  <c r="N5" i="92"/>
  <c r="B10" i="90"/>
  <c r="C10" i="90" s="1"/>
  <c r="D10" i="90" s="1"/>
  <c r="E10" i="90" s="1"/>
  <c r="N9" i="90"/>
  <c r="N8" i="90"/>
  <c r="N7" i="90"/>
  <c r="N6" i="90"/>
  <c r="N5" i="90"/>
  <c r="N9" i="89"/>
  <c r="N8" i="89"/>
  <c r="N7" i="89"/>
  <c r="N6" i="89"/>
  <c r="N5" i="89"/>
  <c r="B10" i="88"/>
  <c r="C10" i="88" s="1"/>
  <c r="D10" i="88" s="1"/>
  <c r="E10" i="88" s="1"/>
  <c r="F10" i="88" s="1"/>
  <c r="G10" i="88" s="1"/>
  <c r="H10" i="88" s="1"/>
  <c r="I10" i="88" s="1"/>
  <c r="J10" i="88" s="1"/>
  <c r="K10" i="88" s="1"/>
  <c r="L10" i="88" s="1"/>
  <c r="M10" i="88" s="1"/>
  <c r="N9" i="88"/>
  <c r="N8" i="88"/>
  <c r="N7" i="88"/>
  <c r="N6" i="88"/>
  <c r="N5" i="88"/>
  <c r="N9" i="87"/>
  <c r="N8" i="87"/>
  <c r="N7" i="87"/>
  <c r="N6" i="87"/>
  <c r="N5" i="87"/>
  <c r="B10" i="86"/>
  <c r="C10" i="86" s="1"/>
  <c r="D10" i="86" s="1"/>
  <c r="E10" i="86" s="1"/>
  <c r="F10" i="86" s="1"/>
  <c r="G10" i="86" s="1"/>
  <c r="H10" i="86" s="1"/>
  <c r="I10" i="86" s="1"/>
  <c r="J10" i="86" s="1"/>
  <c r="K10" i="86" s="1"/>
  <c r="L10" i="86" s="1"/>
  <c r="M10" i="86" s="1"/>
  <c r="N9" i="86"/>
  <c r="N8" i="86"/>
  <c r="N7" i="86"/>
  <c r="N6" i="86"/>
  <c r="N5" i="86"/>
  <c r="B10" i="84"/>
  <c r="N9" i="84"/>
  <c r="N8" i="84"/>
  <c r="N7" i="84"/>
  <c r="N6" i="84"/>
  <c r="N5" i="84"/>
  <c r="B10" i="82"/>
  <c r="C10" i="82" s="1"/>
  <c r="D10" i="82" s="1"/>
  <c r="E10" i="82" s="1"/>
  <c r="F10" i="82" s="1"/>
  <c r="G10" i="82" s="1"/>
  <c r="H10" i="82" s="1"/>
  <c r="I10" i="82" s="1"/>
  <c r="J10" i="82" s="1"/>
  <c r="K10" i="82" s="1"/>
  <c r="L10" i="82" s="1"/>
  <c r="M10" i="82" s="1"/>
  <c r="N9" i="82"/>
  <c r="N8" i="82"/>
  <c r="N7" i="82"/>
  <c r="N6" i="82"/>
  <c r="N5" i="82"/>
  <c r="B10" i="81"/>
  <c r="C10" i="81" s="1"/>
  <c r="D10" i="81" s="1"/>
  <c r="E10" i="81" s="1"/>
  <c r="F10" i="81" s="1"/>
  <c r="G10" i="81" s="1"/>
  <c r="H10" i="81" s="1"/>
  <c r="I10" i="81" s="1"/>
  <c r="J10" i="81" s="1"/>
  <c r="K10" i="81" s="1"/>
  <c r="L10" i="81" s="1"/>
  <c r="M10" i="81" s="1"/>
  <c r="N9" i="81"/>
  <c r="N8" i="81"/>
  <c r="N7" i="81"/>
  <c r="N6" i="81"/>
  <c r="N5" i="81"/>
  <c r="B10" i="78"/>
  <c r="C10" i="78" s="1"/>
  <c r="D10" i="78" s="1"/>
  <c r="E10" i="78" s="1"/>
  <c r="F10" i="78" s="1"/>
  <c r="G10" i="78" s="1"/>
  <c r="H10" i="78" s="1"/>
  <c r="I10" i="78" s="1"/>
  <c r="J10" i="78" s="1"/>
  <c r="K10" i="78" s="1"/>
  <c r="L10" i="78" s="1"/>
  <c r="M10" i="78" s="1"/>
  <c r="N9" i="78"/>
  <c r="N8" i="78"/>
  <c r="N7" i="78"/>
  <c r="N6" i="78"/>
  <c r="N5" i="78"/>
  <c r="B10" i="77"/>
  <c r="C10" i="77" s="1"/>
  <c r="D10" i="77" s="1"/>
  <c r="E10" i="77" s="1"/>
  <c r="F10" i="77" s="1"/>
  <c r="G10" i="77" s="1"/>
  <c r="H10" i="77" s="1"/>
  <c r="I10" i="77" s="1"/>
  <c r="J10" i="77" s="1"/>
  <c r="K10" i="77" s="1"/>
  <c r="L10" i="77" s="1"/>
  <c r="M10" i="77" s="1"/>
  <c r="N9" i="77"/>
  <c r="N8" i="77"/>
  <c r="N7" i="77"/>
  <c r="N6" i="77"/>
  <c r="N5" i="77"/>
  <c r="N10" i="89" l="1"/>
  <c r="N10" i="102"/>
  <c r="P21" i="1" s="1"/>
  <c r="D19" i="1"/>
  <c r="D31" i="1"/>
  <c r="D14" i="1"/>
  <c r="E30" i="1"/>
  <c r="D11" i="1"/>
  <c r="D13" i="1"/>
  <c r="D18" i="1"/>
  <c r="E21" i="1"/>
  <c r="D21" i="1"/>
  <c r="D24" i="1"/>
  <c r="D27" i="1"/>
  <c r="H56" i="1"/>
  <c r="C10" i="113"/>
  <c r="D10" i="113" s="1"/>
  <c r="E10" i="113" s="1"/>
  <c r="F10" i="113" s="1"/>
  <c r="G10" i="113" s="1"/>
  <c r="H10" i="113" s="1"/>
  <c r="I10" i="113" s="1"/>
  <c r="J10" i="113" s="1"/>
  <c r="K10" i="113" s="1"/>
  <c r="L10" i="113" s="1"/>
  <c r="M10" i="113" s="1"/>
  <c r="N10" i="113"/>
  <c r="C10" i="94"/>
  <c r="D10" i="94" s="1"/>
  <c r="E10" i="94" s="1"/>
  <c r="F10" i="94" s="1"/>
  <c r="G10" i="94" s="1"/>
  <c r="H10" i="94" s="1"/>
  <c r="I10" i="94" s="1"/>
  <c r="J10" i="94" s="1"/>
  <c r="K10" i="94" s="1"/>
  <c r="L10" i="94" s="1"/>
  <c r="M10" i="94" s="1"/>
  <c r="N10" i="118"/>
  <c r="C10" i="84"/>
  <c r="D10" i="84" s="1"/>
  <c r="E10" i="84" s="1"/>
  <c r="F10" i="84" s="1"/>
  <c r="G10" i="84" s="1"/>
  <c r="N10" i="81"/>
  <c r="N10" i="109"/>
  <c r="N10" i="106"/>
  <c r="N10" i="82"/>
  <c r="N10" i="114"/>
  <c r="N10" i="120"/>
  <c r="N10" i="94"/>
  <c r="D10" i="110"/>
  <c r="C10" i="114"/>
  <c r="N10" i="86"/>
  <c r="N10" i="88"/>
  <c r="N10" i="108"/>
  <c r="P28" i="1" s="1"/>
  <c r="N10" i="77"/>
  <c r="N10" i="110"/>
  <c r="N10" i="87"/>
  <c r="P13" i="1" s="1"/>
  <c r="C10" i="92"/>
  <c r="N10" i="112"/>
  <c r="N10" i="123"/>
  <c r="N10" i="84"/>
  <c r="N10" i="92"/>
  <c r="C10" i="112"/>
  <c r="E28" i="1"/>
  <c r="N10" i="107"/>
  <c r="P27" i="1" s="1"/>
  <c r="N10" i="117"/>
  <c r="N10" i="111"/>
  <c r="P31" i="1" s="1"/>
  <c r="N10" i="105"/>
  <c r="P24" i="1" s="1"/>
  <c r="N10" i="104"/>
  <c r="P20" i="1" s="1"/>
  <c r="E20" i="1"/>
  <c r="N10" i="103"/>
  <c r="P19" i="1" s="1"/>
  <c r="N10" i="101"/>
  <c r="N10" i="100"/>
  <c r="P18" i="1" s="1"/>
  <c r="N10" i="98"/>
  <c r="N10" i="90"/>
  <c r="P14" i="1"/>
  <c r="N10" i="78"/>
  <c r="N9" i="76"/>
  <c r="N8" i="76"/>
  <c r="N7" i="76"/>
  <c r="N6" i="76"/>
  <c r="N5" i="76"/>
  <c r="N8" i="75"/>
  <c r="N6" i="75"/>
  <c r="N5" i="75"/>
  <c r="N9" i="74"/>
  <c r="N8" i="74"/>
  <c r="N7" i="74"/>
  <c r="N6" i="74"/>
  <c r="N5" i="74"/>
  <c r="B10" i="73"/>
  <c r="N9" i="73"/>
  <c r="N8" i="73"/>
  <c r="N7" i="73"/>
  <c r="N6" i="73"/>
  <c r="N5" i="73"/>
  <c r="D32" i="1"/>
  <c r="N9" i="72"/>
  <c r="N8" i="72"/>
  <c r="N7" i="72"/>
  <c r="N6" i="72"/>
  <c r="N5" i="72"/>
  <c r="D52" i="1"/>
  <c r="N9" i="71"/>
  <c r="N8" i="71"/>
  <c r="N7" i="71"/>
  <c r="N6" i="71"/>
  <c r="N5" i="71"/>
  <c r="D45" i="1"/>
  <c r="N9" i="68"/>
  <c r="N8" i="68"/>
  <c r="N7" i="68"/>
  <c r="N6" i="68"/>
  <c r="N5" i="68"/>
  <c r="D9" i="1"/>
  <c r="N9" i="67"/>
  <c r="N8" i="67"/>
  <c r="N7" i="67"/>
  <c r="N9" i="66"/>
  <c r="N8" i="66"/>
  <c r="N7" i="66"/>
  <c r="N6" i="66"/>
  <c r="N5" i="66"/>
  <c r="D33" i="1"/>
  <c r="N9" i="65"/>
  <c r="N8" i="65"/>
  <c r="N7" i="65"/>
  <c r="N6" i="65"/>
  <c r="N5" i="65"/>
  <c r="D41" i="1"/>
  <c r="N9" i="64"/>
  <c r="N8" i="64"/>
  <c r="N7" i="64"/>
  <c r="N6" i="64"/>
  <c r="N5" i="64"/>
  <c r="N9" i="63"/>
  <c r="N8" i="63"/>
  <c r="N7" i="63"/>
  <c r="N6" i="63"/>
  <c r="N5" i="63"/>
  <c r="D23" i="1"/>
  <c r="N9" i="62"/>
  <c r="N8" i="62"/>
  <c r="N7" i="62"/>
  <c r="N6" i="62"/>
  <c r="N5" i="62"/>
  <c r="D55" i="1"/>
  <c r="N9" i="61"/>
  <c r="N8" i="61"/>
  <c r="N7" i="61"/>
  <c r="N6" i="61"/>
  <c r="N5" i="61"/>
  <c r="D54" i="1"/>
  <c r="N9" i="60"/>
  <c r="N8" i="60"/>
  <c r="N7" i="60"/>
  <c r="N6" i="60"/>
  <c r="N5" i="60"/>
  <c r="D29" i="1"/>
  <c r="N9" i="59"/>
  <c r="N8" i="59"/>
  <c r="N7" i="59"/>
  <c r="N6" i="59"/>
  <c r="N5" i="59"/>
  <c r="D43" i="1"/>
  <c r="N9" i="58"/>
  <c r="N8" i="58"/>
  <c r="N7" i="58"/>
  <c r="N6" i="58"/>
  <c r="N5" i="58"/>
  <c r="N9" i="57"/>
  <c r="N8" i="57"/>
  <c r="N7" i="57"/>
  <c r="N6" i="57"/>
  <c r="N5" i="57"/>
  <c r="D46" i="1"/>
  <c r="N9" i="56"/>
  <c r="N8" i="56"/>
  <c r="N7" i="56"/>
  <c r="N6" i="56"/>
  <c r="N5" i="56"/>
  <c r="D37" i="1"/>
  <c r="N9" i="54"/>
  <c r="N8" i="54"/>
  <c r="N7" i="54"/>
  <c r="N6" i="54"/>
  <c r="N5" i="54"/>
  <c r="D40" i="1"/>
  <c r="N9" i="53"/>
  <c r="N8" i="53"/>
  <c r="N7" i="53"/>
  <c r="N6" i="53"/>
  <c r="N5" i="53"/>
  <c r="D38" i="1"/>
  <c r="N9" i="52"/>
  <c r="N8" i="52"/>
  <c r="N7" i="52"/>
  <c r="N6" i="52"/>
  <c r="N5" i="52"/>
  <c r="D36" i="1"/>
  <c r="N9" i="51"/>
  <c r="N8" i="51"/>
  <c r="N7" i="51"/>
  <c r="N6" i="51"/>
  <c r="N5" i="51"/>
  <c r="D26" i="1"/>
  <c r="N9" i="50"/>
  <c r="N8" i="50"/>
  <c r="N7" i="50"/>
  <c r="N6" i="50"/>
  <c r="N5" i="50"/>
  <c r="D25" i="1"/>
  <c r="N9" i="49"/>
  <c r="N8" i="49"/>
  <c r="N7" i="49"/>
  <c r="N6" i="49"/>
  <c r="N5" i="49"/>
  <c r="D15" i="1"/>
  <c r="N9" i="48"/>
  <c r="N8" i="48"/>
  <c r="N7" i="48"/>
  <c r="N6" i="48"/>
  <c r="N5" i="48"/>
  <c r="D12" i="1"/>
  <c r="N9" i="47"/>
  <c r="N8" i="47"/>
  <c r="N7" i="47"/>
  <c r="N6" i="47"/>
  <c r="N5" i="47"/>
  <c r="N9" i="46"/>
  <c r="N8" i="46"/>
  <c r="N7" i="46"/>
  <c r="N6" i="46"/>
  <c r="N5" i="46"/>
  <c r="N9" i="45"/>
  <c r="N8" i="45"/>
  <c r="N7" i="45"/>
  <c r="N6" i="45"/>
  <c r="N5" i="45"/>
  <c r="N9" i="44"/>
  <c r="N8" i="44"/>
  <c r="N7" i="44"/>
  <c r="N9" i="43"/>
  <c r="N8" i="43"/>
  <c r="N7" i="43"/>
  <c r="N6" i="43"/>
  <c r="N5" i="43"/>
  <c r="D3" i="1"/>
  <c r="N9" i="2"/>
  <c r="N8" i="2"/>
  <c r="N7" i="2"/>
  <c r="N6" i="2"/>
  <c r="N5" i="2"/>
  <c r="P51" i="1" l="1"/>
  <c r="N10" i="63"/>
  <c r="P35" i="1" s="1"/>
  <c r="N10" i="43"/>
  <c r="N10" i="48"/>
  <c r="P15" i="1" s="1"/>
  <c r="D47" i="1"/>
  <c r="E27" i="1"/>
  <c r="F30" i="1"/>
  <c r="E24" i="1"/>
  <c r="E14" i="1"/>
  <c r="E31" i="1"/>
  <c r="E13" i="1"/>
  <c r="F21" i="1"/>
  <c r="E18" i="1"/>
  <c r="D53" i="1"/>
  <c r="I56" i="1"/>
  <c r="E11" i="1"/>
  <c r="E19" i="1"/>
  <c r="N10" i="74"/>
  <c r="P42" i="1" s="1"/>
  <c r="H10" i="84"/>
  <c r="N10" i="53"/>
  <c r="P40" i="1" s="1"/>
  <c r="N10" i="60"/>
  <c r="N10" i="72"/>
  <c r="P32" i="1" s="1"/>
  <c r="D10" i="112"/>
  <c r="N10" i="59"/>
  <c r="P29" i="1" s="1"/>
  <c r="N10" i="61"/>
  <c r="P55" i="1" s="1"/>
  <c r="N10" i="73"/>
  <c r="D10" i="92"/>
  <c r="D10" i="114"/>
  <c r="C10" i="73"/>
  <c r="E10" i="110"/>
  <c r="F28" i="1"/>
  <c r="F20" i="1"/>
  <c r="N10" i="76"/>
  <c r="P53" i="1" s="1"/>
  <c r="N10" i="75"/>
  <c r="P44" i="1" s="1"/>
  <c r="N10" i="68"/>
  <c r="E45" i="1"/>
  <c r="N10" i="67"/>
  <c r="E9" i="1"/>
  <c r="N10" i="66"/>
  <c r="P34" i="1" s="1"/>
  <c r="D34" i="1"/>
  <c r="E33" i="1"/>
  <c r="N10" i="65"/>
  <c r="P33" i="1" s="1"/>
  <c r="N10" i="64"/>
  <c r="P41" i="1" s="1"/>
  <c r="E41" i="1"/>
  <c r="E35" i="1"/>
  <c r="N10" i="62"/>
  <c r="P23" i="1" s="1"/>
  <c r="E55" i="1"/>
  <c r="E54" i="1"/>
  <c r="E29" i="1"/>
  <c r="N10" i="58"/>
  <c r="P43" i="1" s="1"/>
  <c r="E43" i="1"/>
  <c r="N10" i="71"/>
  <c r="E52" i="1"/>
  <c r="N10" i="46"/>
  <c r="P10" i="1" s="1"/>
  <c r="E10" i="1"/>
  <c r="N10" i="57"/>
  <c r="P47" i="1" s="1"/>
  <c r="N10" i="56"/>
  <c r="P46" i="1" s="1"/>
  <c r="E46" i="1"/>
  <c r="N10" i="54"/>
  <c r="P37" i="1" s="1"/>
  <c r="E37" i="1"/>
  <c r="E40" i="1"/>
  <c r="N10" i="52"/>
  <c r="P38" i="1" s="1"/>
  <c r="N10" i="51"/>
  <c r="P36" i="1" s="1"/>
  <c r="E36" i="1"/>
  <c r="N10" i="50"/>
  <c r="P26" i="1" s="1"/>
  <c r="N10" i="49"/>
  <c r="P25" i="1" s="1"/>
  <c r="N10" i="47"/>
  <c r="P12" i="1" s="1"/>
  <c r="N10" i="45"/>
  <c r="P7" i="1" s="1"/>
  <c r="D7" i="1"/>
  <c r="E15" i="1"/>
  <c r="N10" i="2"/>
  <c r="P3" i="1" s="1"/>
  <c r="E3" i="1"/>
  <c r="P54" i="1" l="1"/>
  <c r="P52" i="1"/>
  <c r="P45" i="1"/>
  <c r="P9" i="1"/>
  <c r="E47" i="1"/>
  <c r="E6" i="1"/>
  <c r="J56" i="1"/>
  <c r="E38" i="1"/>
  <c r="E53" i="1"/>
  <c r="F18" i="1"/>
  <c r="F24" i="1"/>
  <c r="F19" i="1"/>
  <c r="F13" i="1"/>
  <c r="G30" i="1"/>
  <c r="F32" i="1"/>
  <c r="E32" i="1"/>
  <c r="F11" i="1"/>
  <c r="F31" i="1"/>
  <c r="F14" i="1"/>
  <c r="F23" i="1"/>
  <c r="E23" i="1"/>
  <c r="F27" i="1"/>
  <c r="I10" i="84"/>
  <c r="E10" i="92"/>
  <c r="F10" i="110"/>
  <c r="E10" i="112"/>
  <c r="F42" i="1"/>
  <c r="D10" i="73"/>
  <c r="E10" i="114"/>
  <c r="F45" i="1"/>
  <c r="F9" i="1"/>
  <c r="E34" i="1"/>
  <c r="F33" i="1"/>
  <c r="F41" i="1"/>
  <c r="F35" i="1"/>
  <c r="F55" i="1"/>
  <c r="F54" i="1"/>
  <c r="F29" i="1"/>
  <c r="F43" i="1"/>
  <c r="E26" i="1"/>
  <c r="E25" i="1"/>
  <c r="F25" i="1"/>
  <c r="E12" i="1"/>
  <c r="E7" i="1"/>
  <c r="F6" i="1" l="1"/>
  <c r="G19" i="1"/>
  <c r="F52" i="1"/>
  <c r="G31" i="1"/>
  <c r="G24" i="1"/>
  <c r="F47" i="1"/>
  <c r="G14" i="1"/>
  <c r="G27" i="1"/>
  <c r="G32" i="1"/>
  <c r="G23" i="1"/>
  <c r="H30" i="1"/>
  <c r="F38" i="1"/>
  <c r="G11" i="1"/>
  <c r="G20" i="1"/>
  <c r="F53" i="1"/>
  <c r="G28" i="1"/>
  <c r="F36" i="1"/>
  <c r="F40" i="1"/>
  <c r="G21" i="1"/>
  <c r="F3" i="1"/>
  <c r="G13" i="1"/>
  <c r="K56" i="1"/>
  <c r="F10" i="1"/>
  <c r="G18" i="1"/>
  <c r="F37" i="1"/>
  <c r="F15" i="1"/>
  <c r="F46" i="1"/>
  <c r="J10" i="84"/>
  <c r="F10" i="114"/>
  <c r="F10" i="112"/>
  <c r="G10" i="110"/>
  <c r="E10" i="73"/>
  <c r="F10" i="92"/>
  <c r="F34" i="1"/>
  <c r="F26" i="1"/>
  <c r="G25" i="1"/>
  <c r="F12" i="1"/>
  <c r="F7" i="1"/>
  <c r="L56" i="1" l="1"/>
  <c r="M56" i="1"/>
  <c r="G10" i="1"/>
  <c r="J44" i="1"/>
  <c r="G54" i="1"/>
  <c r="G6" i="1"/>
  <c r="G36" i="1"/>
  <c r="I30" i="1"/>
  <c r="G47" i="1"/>
  <c r="G29" i="1"/>
  <c r="H24" i="1"/>
  <c r="G38" i="1"/>
  <c r="G55" i="1"/>
  <c r="H28" i="1"/>
  <c r="G53" i="1"/>
  <c r="H14" i="1"/>
  <c r="H13" i="1"/>
  <c r="G46" i="1"/>
  <c r="G33" i="1"/>
  <c r="G3" i="1"/>
  <c r="G37" i="1"/>
  <c r="H20" i="1"/>
  <c r="H32" i="1"/>
  <c r="G52" i="1"/>
  <c r="G40" i="1"/>
  <c r="G35" i="1"/>
  <c r="G15" i="1"/>
  <c r="H23" i="1"/>
  <c r="G42" i="1"/>
  <c r="H11" i="1"/>
  <c r="H27" i="1"/>
  <c r="H19" i="1"/>
  <c r="G43" i="1"/>
  <c r="G41" i="1"/>
  <c r="H31" i="1"/>
  <c r="G9" i="1"/>
  <c r="H18" i="1"/>
  <c r="G45" i="1"/>
  <c r="H21" i="1"/>
  <c r="K10" i="84"/>
  <c r="G10" i="92"/>
  <c r="F10" i="73"/>
  <c r="G10" i="112"/>
  <c r="H10" i="110"/>
  <c r="G10" i="114"/>
  <c r="G34" i="1"/>
  <c r="G26" i="1"/>
  <c r="H25" i="1"/>
  <c r="G12" i="1"/>
  <c r="G7" i="1"/>
  <c r="I31" i="1" l="1"/>
  <c r="H41" i="1"/>
  <c r="I23" i="1"/>
  <c r="I20" i="1"/>
  <c r="I14" i="1"/>
  <c r="H38" i="1"/>
  <c r="H6" i="1"/>
  <c r="H55" i="1"/>
  <c r="H15" i="1"/>
  <c r="I32" i="1"/>
  <c r="I43" i="1"/>
  <c r="I19" i="1"/>
  <c r="H35" i="1"/>
  <c r="K44" i="1"/>
  <c r="I13" i="1"/>
  <c r="I24" i="1"/>
  <c r="I21" i="1"/>
  <c r="H45" i="1"/>
  <c r="H53" i="1"/>
  <c r="I18" i="1"/>
  <c r="H40" i="1"/>
  <c r="I28" i="1"/>
  <c r="H47" i="1"/>
  <c r="H10" i="1"/>
  <c r="H42" i="1"/>
  <c r="H37" i="1"/>
  <c r="H29" i="1"/>
  <c r="I27" i="1"/>
  <c r="H33" i="1"/>
  <c r="H36" i="1"/>
  <c r="H54" i="1"/>
  <c r="H3" i="1"/>
  <c r="H9" i="1"/>
  <c r="I11" i="1"/>
  <c r="H52" i="1"/>
  <c r="H46" i="1"/>
  <c r="J30" i="1"/>
  <c r="L10" i="84"/>
  <c r="H10" i="114"/>
  <c r="H10" i="112"/>
  <c r="I10" i="110"/>
  <c r="G10" i="73"/>
  <c r="H10" i="92"/>
  <c r="H34" i="1"/>
  <c r="H26" i="1"/>
  <c r="I25" i="1"/>
  <c r="H12" i="1"/>
  <c r="H7" i="1"/>
  <c r="J32" i="1" l="1"/>
  <c r="L44" i="1"/>
  <c r="I47" i="1"/>
  <c r="J27" i="1"/>
  <c r="J14" i="1"/>
  <c r="J24" i="1"/>
  <c r="J21" i="1"/>
  <c r="J19" i="1"/>
  <c r="I40" i="1"/>
  <c r="I3" i="1"/>
  <c r="J23" i="1"/>
  <c r="I42" i="1"/>
  <c r="I55" i="1"/>
  <c r="I41" i="1"/>
  <c r="I52" i="1"/>
  <c r="J43" i="1"/>
  <c r="I9" i="1"/>
  <c r="I15" i="1"/>
  <c r="I53" i="1"/>
  <c r="I33" i="1"/>
  <c r="J20" i="1"/>
  <c r="I37" i="1"/>
  <c r="J13" i="1"/>
  <c r="I36" i="1"/>
  <c r="I45" i="1"/>
  <c r="I35" i="1"/>
  <c r="I6" i="1"/>
  <c r="I38" i="1"/>
  <c r="J28" i="1"/>
  <c r="I29" i="1"/>
  <c r="K30" i="1"/>
  <c r="J18" i="1"/>
  <c r="I54" i="1"/>
  <c r="I46" i="1"/>
  <c r="I10" i="1"/>
  <c r="J31" i="1"/>
  <c r="M10" i="84"/>
  <c r="J10" i="110"/>
  <c r="I10" i="112"/>
  <c r="I10" i="92"/>
  <c r="H10" i="73"/>
  <c r="I10" i="114"/>
  <c r="I34" i="1"/>
  <c r="I26" i="1"/>
  <c r="J25" i="1"/>
  <c r="I12" i="1"/>
  <c r="I7" i="1"/>
  <c r="M44" i="1" l="1"/>
  <c r="N44" i="1"/>
  <c r="K32" i="1"/>
  <c r="L30" i="1"/>
  <c r="K13" i="1"/>
  <c r="J53" i="1"/>
  <c r="K24" i="1"/>
  <c r="J9" i="1"/>
  <c r="J36" i="1"/>
  <c r="J42" i="1"/>
  <c r="J38" i="1"/>
  <c r="K14" i="1"/>
  <c r="J3" i="1"/>
  <c r="J35" i="1"/>
  <c r="K20" i="1"/>
  <c r="J52" i="1"/>
  <c r="J40" i="1"/>
  <c r="K27" i="1"/>
  <c r="J46" i="1"/>
  <c r="K18" i="1"/>
  <c r="J41" i="1"/>
  <c r="J10" i="1"/>
  <c r="J15" i="1"/>
  <c r="J54" i="1"/>
  <c r="J29" i="1"/>
  <c r="J33" i="1"/>
  <c r="K19" i="1"/>
  <c r="J55" i="1"/>
  <c r="K21" i="1"/>
  <c r="K28" i="1"/>
  <c r="K23" i="1"/>
  <c r="K43" i="1"/>
  <c r="J37" i="1"/>
  <c r="K31" i="1"/>
  <c r="N31" i="1"/>
  <c r="J45" i="1"/>
  <c r="J47" i="1"/>
  <c r="I10" i="73"/>
  <c r="J10" i="114"/>
  <c r="J10" i="92"/>
  <c r="J10" i="112"/>
  <c r="K10" i="110"/>
  <c r="J34" i="1"/>
  <c r="J26" i="1"/>
  <c r="K25" i="1"/>
  <c r="J12" i="1"/>
  <c r="J7" i="1"/>
  <c r="L27" i="1" l="1"/>
  <c r="L13" i="1"/>
  <c r="M30" i="1"/>
  <c r="L20" i="1"/>
  <c r="L18" i="1"/>
  <c r="L23" i="1"/>
  <c r="M32" i="1"/>
  <c r="L32" i="1"/>
  <c r="L14" i="1"/>
  <c r="M14" i="1"/>
  <c r="L19" i="1"/>
  <c r="L28" i="1"/>
  <c r="L24" i="1"/>
  <c r="M24" i="1"/>
  <c r="K52" i="1"/>
  <c r="K47" i="1"/>
  <c r="K36" i="1"/>
  <c r="K35" i="1"/>
  <c r="K15" i="1"/>
  <c r="K9" i="1"/>
  <c r="K3" i="1"/>
  <c r="K37" i="1"/>
  <c r="K10" i="1"/>
  <c r="K53" i="1"/>
  <c r="K42" i="1"/>
  <c r="N54" i="1"/>
  <c r="K54" i="1"/>
  <c r="L31" i="1"/>
  <c r="M31" i="1"/>
  <c r="K46" i="1"/>
  <c r="K29" i="1"/>
  <c r="K45" i="1"/>
  <c r="L21" i="1"/>
  <c r="K55" i="1"/>
  <c r="M43" i="1"/>
  <c r="L43" i="1"/>
  <c r="K33" i="1"/>
  <c r="K41" i="1"/>
  <c r="K40" i="1"/>
  <c r="K38" i="1"/>
  <c r="K10" i="92"/>
  <c r="K10" i="114"/>
  <c r="L10" i="110"/>
  <c r="K10" i="112"/>
  <c r="J10" i="73"/>
  <c r="K34" i="1"/>
  <c r="K26" i="1"/>
  <c r="L25" i="1"/>
  <c r="K12" i="1"/>
  <c r="K7" i="1"/>
  <c r="N30" i="1" l="1"/>
  <c r="O30" i="1"/>
  <c r="M13" i="1"/>
  <c r="N13" i="1"/>
  <c r="M23" i="1"/>
  <c r="N23" i="1"/>
  <c r="M19" i="1"/>
  <c r="N19" i="1"/>
  <c r="M27" i="1"/>
  <c r="N27" i="1"/>
  <c r="M18" i="1"/>
  <c r="N18" i="1"/>
  <c r="M20" i="1"/>
  <c r="N21" i="1"/>
  <c r="L3" i="1"/>
  <c r="M28" i="1"/>
  <c r="L10" i="1"/>
  <c r="L41" i="1"/>
  <c r="L46" i="1"/>
  <c r="M46" i="1"/>
  <c r="L42" i="1"/>
  <c r="M42" i="1"/>
  <c r="L55" i="1"/>
  <c r="L45" i="1"/>
  <c r="M45" i="1"/>
  <c r="L53" i="1"/>
  <c r="M53" i="1"/>
  <c r="L35" i="1"/>
  <c r="M35" i="1"/>
  <c r="L29" i="1"/>
  <c r="L15" i="1"/>
  <c r="M15" i="1"/>
  <c r="L52" i="1"/>
  <c r="L33" i="1"/>
  <c r="L37" i="1"/>
  <c r="M54" i="1"/>
  <c r="L54" i="1"/>
  <c r="L38" i="1"/>
  <c r="L40" i="1"/>
  <c r="M9" i="1"/>
  <c r="L9" i="1"/>
  <c r="L36" i="1"/>
  <c r="L47" i="1"/>
  <c r="L10" i="112"/>
  <c r="K10" i="73"/>
  <c r="L10" i="92"/>
  <c r="M10" i="110"/>
  <c r="L10" i="114"/>
  <c r="L34" i="1"/>
  <c r="L26" i="1"/>
  <c r="M25" i="1"/>
  <c r="L12" i="1"/>
  <c r="L7" i="1"/>
  <c r="N28" i="1" l="1"/>
  <c r="O28" i="1"/>
  <c r="N20" i="1"/>
  <c r="O20" i="1"/>
  <c r="M29" i="1"/>
  <c r="N29" i="1"/>
  <c r="M47" i="1"/>
  <c r="M55" i="1"/>
  <c r="N55" i="1"/>
  <c r="M41" i="1"/>
  <c r="M10" i="1"/>
  <c r="N10" i="1"/>
  <c r="M33" i="1"/>
  <c r="M37" i="1"/>
  <c r="M36" i="1"/>
  <c r="M40" i="1"/>
  <c r="M38" i="1"/>
  <c r="M3" i="1"/>
  <c r="M52" i="1"/>
  <c r="N52" i="1"/>
  <c r="L10" i="73"/>
  <c r="M10" i="114"/>
  <c r="M10" i="92"/>
  <c r="M10" i="112"/>
  <c r="M34" i="1"/>
  <c r="M26" i="1"/>
  <c r="O25" i="1"/>
  <c r="N25" i="1"/>
  <c r="M12" i="1"/>
  <c r="M7" i="1"/>
  <c r="N3" i="1" l="1"/>
  <c r="O3" i="1"/>
  <c r="N36" i="1"/>
  <c r="O36" i="1"/>
  <c r="N37" i="1"/>
  <c r="O37" i="1"/>
  <c r="N41" i="1"/>
  <c r="O41" i="1"/>
  <c r="N38" i="1"/>
  <c r="O38" i="1"/>
  <c r="N33" i="1"/>
  <c r="O33" i="1"/>
  <c r="N40" i="1"/>
  <c r="O40" i="1"/>
  <c r="N47" i="1"/>
  <c r="M10" i="73"/>
  <c r="O34" i="1"/>
  <c r="N34" i="1"/>
  <c r="O26" i="1"/>
  <c r="N26" i="1"/>
  <c r="O12" i="1"/>
  <c r="N12" i="1"/>
  <c r="O7" i="1"/>
  <c r="N7" i="1"/>
  <c r="O47" i="1" l="1"/>
  <c r="N5" i="124"/>
  <c r="N10" i="124" s="1"/>
  <c r="P30" i="1" s="1"/>
  <c r="C58" i="1" l="1"/>
  <c r="C59" i="1" s="1"/>
  <c r="D58" i="1"/>
  <c r="P58" i="1" l="1"/>
  <c r="E58" i="1"/>
  <c r="F58" i="1" l="1"/>
  <c r="G58" i="1" l="1"/>
  <c r="H58" i="1" l="1"/>
  <c r="I58" i="1" l="1"/>
  <c r="J58" i="1" l="1"/>
  <c r="K58" i="1" l="1"/>
  <c r="N10" i="116"/>
  <c r="P49" i="1" s="1"/>
  <c r="L58" i="1" l="1"/>
  <c r="E49" i="1"/>
  <c r="D49" i="1"/>
  <c r="M58" i="1" l="1"/>
  <c r="F49" i="1"/>
  <c r="N58" i="1" l="1"/>
  <c r="O58" i="1"/>
  <c r="G49" i="1"/>
  <c r="H49" i="1" l="1"/>
  <c r="I49" i="1" l="1"/>
  <c r="J49" i="1" l="1"/>
  <c r="K49" i="1" l="1"/>
  <c r="N10" i="96"/>
  <c r="P16" i="1" s="1"/>
  <c r="L49" i="1" l="1"/>
  <c r="E16" i="1"/>
  <c r="N49" i="1" l="1"/>
  <c r="F16" i="1"/>
  <c r="M49" i="1" l="1"/>
  <c r="G16" i="1"/>
  <c r="H16" i="1" l="1"/>
  <c r="I16" i="1" l="1"/>
  <c r="J16" i="1" l="1"/>
  <c r="N10" i="99"/>
  <c r="D17" i="1"/>
  <c r="D59" i="1" s="1"/>
  <c r="P17" i="1" l="1"/>
  <c r="K16" i="1"/>
  <c r="E17" i="1"/>
  <c r="E59" i="1" s="1"/>
  <c r="L16" i="1" l="1"/>
  <c r="F17" i="1"/>
  <c r="F59" i="1" s="1"/>
  <c r="M16" i="1" l="1"/>
  <c r="G17" i="1"/>
  <c r="G59" i="1" s="1"/>
  <c r="H17" i="1" l="1"/>
  <c r="H59" i="1" s="1"/>
  <c r="I17" i="1" l="1"/>
  <c r="I59" i="1" s="1"/>
  <c r="J17" i="1" l="1"/>
  <c r="K17" i="1" l="1"/>
  <c r="L17" i="1" l="1"/>
  <c r="M17" i="1" l="1"/>
  <c r="N17" i="1"/>
  <c r="N5" i="44"/>
  <c r="N6" i="44"/>
  <c r="N10" i="80"/>
  <c r="P11" i="1" l="1"/>
  <c r="J6" i="1"/>
  <c r="J11" i="1"/>
  <c r="N10" i="44"/>
  <c r="J59" i="1" l="1"/>
  <c r="P6" i="1"/>
  <c r="P59" i="1" s="1"/>
  <c r="K6" i="1"/>
  <c r="K11" i="1"/>
  <c r="K59" i="1" l="1"/>
  <c r="L6" i="1"/>
  <c r="M11" i="1"/>
  <c r="L11" i="1"/>
  <c r="L59" i="1" l="1"/>
  <c r="M6" i="1"/>
  <c r="M59" i="1" s="1"/>
  <c r="O6" i="1" l="1"/>
  <c r="O59" i="1" s="1"/>
  <c r="N6" i="1"/>
  <c r="N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50tr đơn gối. Trả lại khi thanh lý hợp đồng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1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hóa đơn trả chưa ghi sổ</t>
        </r>
      </text>
    </comment>
    <comment ref="K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Misa T10.2025</t>
        </r>
      </text>
    </comment>
    <comment ref="K19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chênh lệch</t>
        </r>
      </text>
    </comment>
    <comment ref="K21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HCM xuất hđ T11</t>
        </r>
      </text>
    </comment>
    <comment ref="K22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HN xuất hđ T11.25</t>
        </r>
      </text>
    </comment>
    <comment ref="K23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HP xuất hđ T11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P3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cũ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HCM</t>
        </r>
      </text>
    </comment>
    <comment ref="I17" authorId="0" shapeId="0" xr:uid="{00000000-0006-0000-1C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BDG</t>
        </r>
      </text>
    </comment>
    <comment ref="I18" authorId="0" shapeId="0" xr:uid="{00000000-0006-0000-1C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HNI</t>
        </r>
      </text>
    </comment>
  </commentList>
</comments>
</file>

<file path=xl/sharedStrings.xml><?xml version="1.0" encoding="utf-8"?>
<sst xmlns="http://schemas.openxmlformats.org/spreadsheetml/2006/main" count="2034" uniqueCount="193">
  <si>
    <t>STT</t>
  </si>
  <si>
    <t>TÊN KHÁCH HÀNG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</si>
  <si>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</si>
  <si>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</si>
  <si>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</si>
  <si>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</si>
  <si>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</si>
  <si>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</si>
  <si>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</si>
  <si>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</si>
  <si>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</si>
  <si>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</si>
  <si>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</si>
  <si>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</si>
  <si>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</si>
  <si>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Người phụ trách</t>
  </si>
  <si>
    <t>WINCOMMERCE</t>
  </si>
  <si>
    <t>BRG</t>
  </si>
  <si>
    <t>COOP</t>
  </si>
  <si>
    <t>EB - BIGC</t>
  </si>
  <si>
    <t>GS25</t>
  </si>
  <si>
    <t>LOTTE</t>
  </si>
  <si>
    <t>MEGA</t>
  </si>
  <si>
    <t>SATRA - SIÊU THỊ SÀI GÒN</t>
  </si>
  <si>
    <t>SATRA ĐƯỜNG PHẠM HÙNG</t>
  </si>
  <si>
    <t>SATRA CỦ CHI</t>
  </si>
  <si>
    <t>T - MARTSTORES</t>
  </si>
  <si>
    <t>SIBA FOOD</t>
  </si>
  <si>
    <t>NHẬT MINH</t>
  </si>
  <si>
    <t>VIỆT Ý HÀ NỘI</t>
  </si>
  <si>
    <t>VIỆT Ý NHA TRANG</t>
  </si>
  <si>
    <t>LARIA</t>
  </si>
  <si>
    <t>SEVEN</t>
  </si>
  <si>
    <t>SÀI GÒN HD</t>
  </si>
  <si>
    <t>SÀNH ĐIỆU</t>
  </si>
  <si>
    <t>CLEVERFOOD</t>
  </si>
  <si>
    <t>RETAIL</t>
  </si>
  <si>
    <t>SHINSEN GROUP</t>
  </si>
  <si>
    <t>V+HÒA BÌNH</t>
  </si>
  <si>
    <t>NHẬT THƯƠNG</t>
  </si>
  <si>
    <t>CƯỜNG GIA PHÁT</t>
  </si>
  <si>
    <t>BÍCH CẦU</t>
  </si>
  <si>
    <t>EPCOSTORE</t>
  </si>
  <si>
    <t>FANSIPAN</t>
  </si>
  <si>
    <t>FINEMART</t>
  </si>
  <si>
    <t>FOODMART</t>
  </si>
  <si>
    <t>GIA ĐÌNH VIỆT NAM</t>
  </si>
  <si>
    <t>GRELI</t>
  </si>
  <si>
    <t>HÀ ĐĂNG</t>
  </si>
  <si>
    <t>HIỀN LƯƠNG</t>
  </si>
  <si>
    <t>HTL - TOMO</t>
  </si>
  <si>
    <t>HƯNG THỊNH</t>
  </si>
  <si>
    <t>INTIMEX ĐÀ NẴNG</t>
  </si>
  <si>
    <t>KA</t>
  </si>
  <si>
    <t>KING FOOD</t>
  </si>
  <si>
    <t>K&amp;K</t>
  </si>
  <si>
    <t>EAST WEST BREWING</t>
  </si>
  <si>
    <t>KHẢI SAN - HNT</t>
  </si>
  <si>
    <t>LOCALMART</t>
  </si>
  <si>
    <t>MỸ ĐỨC BÌNH ĐIỀN</t>
  </si>
  <si>
    <t>MEKONG GOURMET</t>
  </si>
  <si>
    <t>MINH CẦU</t>
  </si>
  <si>
    <t>NGUYỄN CỬU</t>
  </si>
  <si>
    <t>PTMART</t>
  </si>
  <si>
    <t>SMARTGAP</t>
  </si>
  <si>
    <t>SONG NGỌC</t>
  </si>
  <si>
    <t>SONG NGUYỄN</t>
  </si>
  <si>
    <t>ANH ĐĂNG TMART</t>
  </si>
  <si>
    <t>TTMFARM</t>
  </si>
  <si>
    <t>THFOOD</t>
  </si>
  <si>
    <t>XUÂN ĐIỀN SÀI GÒN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</si>
  <si>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</si>
  <si>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</si>
  <si>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</si>
  <si>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</si>
  <si>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</si>
  <si>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</si>
  <si>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</si>
  <si>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</si>
  <si>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</si>
  <si>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</si>
  <si>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</si>
  <si>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</si>
  <si>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</si>
  <si>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CÔNG NỢ</t>
  </si>
  <si>
    <t>TRẢ HÀNG</t>
  </si>
  <si>
    <t>CHIẾT KHẤU</t>
  </si>
  <si>
    <t>VẬN CHUYỂN</t>
  </si>
  <si>
    <t>THANH TOÁN</t>
  </si>
  <si>
    <t>CÒN NỢ</t>
  </si>
  <si>
    <t>Số dư đầu kỳ (2022)</t>
  </si>
  <si>
    <t>AEON CITIMART - ĐÔNG HƯNG</t>
  </si>
  <si>
    <t xml:space="preserve">            </t>
  </si>
  <si>
    <t>SMART - SUNSHINE</t>
  </si>
  <si>
    <t>UNIT - ECOMART</t>
  </si>
  <si>
    <t>DOANH SỐ</t>
  </si>
  <si>
    <t>CKDS KĐK</t>
  </si>
  <si>
    <t>CK MKT</t>
  </si>
  <si>
    <t>Hồng</t>
  </si>
  <si>
    <t>Quay lại trang tổng hợp</t>
  </si>
  <si>
    <t>HTL-TOMO</t>
  </si>
  <si>
    <t xml:space="preserve"> </t>
  </si>
  <si>
    <t>EB - BIG C</t>
  </si>
  <si>
    <t>Vũ</t>
  </si>
  <si>
    <t>TRUNG TÂM ĐIỀU HÀNH SATRAFOODS</t>
  </si>
  <si>
    <t>V+ HÒA BÌNH</t>
  </si>
  <si>
    <t>UNIT-ECOMART</t>
  </si>
  <si>
    <t>NHẬT MINH - OSIFOOD</t>
  </si>
  <si>
    <t>FM - LARIA</t>
  </si>
  <si>
    <t>SEVEN ELEVEN</t>
  </si>
  <si>
    <t>SÀNH ĐIỆU - ANNAM GOUMET</t>
  </si>
  <si>
    <t>SÀI GÒN MART</t>
  </si>
  <si>
    <t>SUNSHINE</t>
  </si>
  <si>
    <t>BON BON</t>
  </si>
  <si>
    <t>JMART QUỐC TẾ</t>
  </si>
  <si>
    <t>KINGFOOD</t>
  </si>
  <si>
    <t>OCOFOOD</t>
  </si>
  <si>
    <t>OKONO</t>
  </si>
  <si>
    <t>SIÊU THỊ OKONO</t>
  </si>
  <si>
    <t>VITALGO</t>
  </si>
  <si>
    <t>SIÊU THỊ VITAL GO</t>
  </si>
  <si>
    <t>Phí chuyển khoản</t>
  </si>
  <si>
    <t xml:space="preserve">HỖ TRỢ </t>
  </si>
  <si>
    <t>Chiết khấu thanh toán</t>
  </si>
  <si>
    <t>HỖ TRỢ</t>
  </si>
  <si>
    <t>TELIO</t>
  </si>
  <si>
    <t>SIÊU THỊ TELIO</t>
  </si>
  <si>
    <t>KMARKET</t>
  </si>
  <si>
    <t>SIÊU THỊ KMARKET</t>
  </si>
  <si>
    <t>SIÊU THỊ SÀI GÒN</t>
  </si>
  <si>
    <t>SIÊU THỊ TOMITA</t>
  </si>
  <si>
    <t>TOMITA</t>
  </si>
  <si>
    <t>Khu vực</t>
  </si>
  <si>
    <t xml:space="preserve">Miền Nam </t>
  </si>
  <si>
    <t>Toàn quốc</t>
  </si>
  <si>
    <t>Miền Bắc</t>
  </si>
  <si>
    <t xml:space="preserve">Miền Bắc </t>
  </si>
  <si>
    <t>Số dư đầu kỳ (2023)</t>
  </si>
  <si>
    <t>Nhi</t>
  </si>
  <si>
    <t>,</t>
  </si>
  <si>
    <t>CIRCLE K MB</t>
  </si>
  <si>
    <t>CIRCLE K MN</t>
  </si>
  <si>
    <t>CIRCLE K MIỀN NAM</t>
  </si>
  <si>
    <t>CIRCLE K MIỀN BẮC</t>
  </si>
  <si>
    <t>Hà Nội, Bắc Ninh, Hải Phòng, Hưng Yên, Quảng Ninh</t>
  </si>
  <si>
    <t>Hồ Chí Minh, Vũng Tàu, An Giang, Cần Thơ, Đồng Nai, Tiền Giang</t>
  </si>
  <si>
    <t>EASYMART + GTGL</t>
  </si>
  <si>
    <t>`</t>
  </si>
  <si>
    <t>Số dư đầu kỳ (2024)</t>
  </si>
  <si>
    <t>BÁCH HÓA XANH</t>
  </si>
  <si>
    <t>AEON MALL</t>
  </si>
  <si>
    <t>SATRA VÕ VĂN KIỆT</t>
  </si>
  <si>
    <t>SUNSHINE MART HỒ CHÍ MINH</t>
  </si>
  <si>
    <t>SÀNH ĐIỆU CN HÀ NỘI</t>
  </si>
  <si>
    <t>SÀNH ĐIỆU CHI NHÁNH HN</t>
  </si>
  <si>
    <t>SIÊU THỊ PHÚ QUỐC</t>
  </si>
  <si>
    <t>READY MART</t>
  </si>
  <si>
    <t>AEON CITIMART</t>
  </si>
  <si>
    <t>ST PHÚ QUỐC</t>
  </si>
  <si>
    <t>SUNSHINE HCM</t>
  </si>
  <si>
    <t xml:space="preserve">SATRAFOOD TT ĐIỀU HÀNH </t>
  </si>
  <si>
    <t>TỔNG HỢP CÔNG NỢ 2025</t>
  </si>
  <si>
    <t>TMART ANH ĐĂNG</t>
  </si>
  <si>
    <t>thiếu hđ chi phí 1991 (31/3/2025)</t>
  </si>
  <si>
    <t>Ghi chú (Thường)</t>
  </si>
  <si>
    <t>công nợ chi tiết</t>
  </si>
  <si>
    <t>chi tiết công nợ</t>
  </si>
  <si>
    <t>DALATFARM</t>
  </si>
  <si>
    <t>Chi tiết công nợ</t>
  </si>
  <si>
    <t>lêch</t>
  </si>
  <si>
    <t>MISA</t>
  </si>
  <si>
    <t>số lệch với Misa do giao hàng T8, xuất hóa đơn T9</t>
  </si>
  <si>
    <t>số lệch với Misa do HN giao hàng T8, xuất hóa đơn T9</t>
  </si>
  <si>
    <t>HẾT NỢ</t>
  </si>
  <si>
    <t>đã đối chiếu với KH</t>
  </si>
  <si>
    <t>số ban đầu</t>
  </si>
  <si>
    <t>CN tháng 12/24</t>
  </si>
  <si>
    <t>đang chờ KH Xác nhận 1 phiếu tháng 3/25</t>
  </si>
  <si>
    <t>chưa chốt đang chờ KH gửi file cn cũ</t>
  </si>
  <si>
    <t>T9 KH chưa xuất hỗ trợ T08.2025</t>
  </si>
  <si>
    <t>T9 KH chưa xuất hàng trả T08.2025</t>
  </si>
  <si>
    <t>Hương</t>
  </si>
  <si>
    <t>nợ</t>
  </si>
  <si>
    <t>nợ đã trừ ck</t>
  </si>
  <si>
    <t>năm 2024 còn nợ chưa thanh toán HD 00071793 (BH2338246) trị giá 1.470.971</t>
  </si>
  <si>
    <t>nợ tháng 9-10-11</t>
  </si>
  <si>
    <t>nợ đơn tháng 8 + tháng 10</t>
  </si>
  <si>
    <t>SHINSEN</t>
  </si>
  <si>
    <t>còn nợ đơn tháng 11</t>
  </si>
  <si>
    <t>nợ thang 8+9+10</t>
  </si>
  <si>
    <t>mail báo trong T11 sẽ thanh taons hết công nợ</t>
  </si>
  <si>
    <t>thanh toán đến T9</t>
  </si>
  <si>
    <t>Phát 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</si>
</sst>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b/>
      <i/>
      <u/>
      <sz val="12"/>
      <color theme="10"/>
      <name val="Times New Roman"/>
      <family val="1"/>
    </font>
    <font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FF"/>
      <name val="Times New Roman"/>
      <family val="1"/>
    </font>
    <font>
      <sz val="11"/>
      <name val=".VnTime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1"/>
      <color rgb="FFFF0000"/>
      <name val="Calibri"/>
      <family val="2"/>
      <scheme val="minor"/>
    </font>
    <font>
      <sz val="8"/>
      <name val="Microsoft Sans Serif"/>
      <family val="2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" fillId="0" borderId="0"/>
    <xf numFmtId="0" fontId="21" fillId="0" borderId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0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right" wrapText="1"/>
    </xf>
    <xf numFmtId="166" fontId="7" fillId="2" borderId="0" xfId="1" applyNumberFormat="1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6" fontId="6" fillId="0" borderId="1" xfId="1" applyNumberFormat="1" applyFont="1" applyBorder="1" applyAlignment="1">
      <alignment wrapText="1"/>
    </xf>
    <xf numFmtId="166" fontId="7" fillId="0" borderId="1" xfId="0" applyNumberFormat="1" applyFont="1" applyBorder="1" applyAlignment="1">
      <alignment wrapText="1"/>
    </xf>
    <xf numFmtId="38" fontId="6" fillId="0" borderId="1" xfId="1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66" fontId="7" fillId="0" borderId="1" xfId="1" applyNumberFormat="1" applyFont="1" applyBorder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166" fontId="7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vertical="center"/>
    </xf>
    <xf numFmtId="166" fontId="7" fillId="0" borderId="1" xfId="1" applyNumberFormat="1" applyFont="1" applyBorder="1" applyAlignment="1">
      <alignment vertical="center"/>
    </xf>
    <xf numFmtId="166" fontId="6" fillId="0" borderId="0" xfId="1" applyNumberFormat="1" applyFont="1" applyAlignment="1">
      <alignment vertical="center"/>
    </xf>
    <xf numFmtId="1" fontId="7" fillId="0" borderId="1" xfId="1" applyNumberFormat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/>
    </xf>
    <xf numFmtId="0" fontId="14" fillId="0" borderId="1" xfId="2" applyFont="1" applyBorder="1" applyAlignment="1">
      <alignment vertical="center"/>
    </xf>
    <xf numFmtId="166" fontId="6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166" fontId="7" fillId="2" borderId="1" xfId="0" applyNumberFormat="1" applyFont="1" applyFill="1" applyBorder="1" applyAlignment="1">
      <alignment wrapText="1"/>
    </xf>
    <xf numFmtId="166" fontId="17" fillId="0" borderId="0" xfId="1" applyNumberFormat="1" applyFont="1" applyAlignment="1">
      <alignment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166" fontId="7" fillId="2" borderId="0" xfId="1" applyNumberFormat="1" applyFont="1" applyFill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6" fontId="6" fillId="0" borderId="1" xfId="1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38" fontId="6" fillId="0" borderId="1" xfId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1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6" fontId="7" fillId="2" borderId="0" xfId="1" applyNumberFormat="1" applyFont="1" applyFill="1" applyAlignment="1">
      <alignment horizontal="right" wrapText="1"/>
    </xf>
    <xf numFmtId="166" fontId="13" fillId="0" borderId="1" xfId="3" applyNumberFormat="1" applyFont="1" applyBorder="1"/>
    <xf numFmtId="166" fontId="13" fillId="0" borderId="1" xfId="3" applyNumberFormat="1" applyFont="1" applyBorder="1" applyAlignment="1">
      <alignment horizontal="center"/>
    </xf>
    <xf numFmtId="9" fontId="6" fillId="0" borderId="0" xfId="0" applyNumberFormat="1" applyFont="1"/>
    <xf numFmtId="166" fontId="6" fillId="0" borderId="1" xfId="1" applyNumberFormat="1" applyFont="1" applyBorder="1" applyAlignment="1"/>
    <xf numFmtId="0" fontId="10" fillId="0" borderId="0" xfId="0" applyFont="1"/>
    <xf numFmtId="166" fontId="6" fillId="0" borderId="1" xfId="0" applyNumberFormat="1" applyFont="1" applyBorder="1"/>
    <xf numFmtId="166" fontId="13" fillId="3" borderId="1" xfId="1" applyNumberFormat="1" applyFont="1" applyFill="1" applyBorder="1" applyAlignment="1">
      <alignment horizontal="center"/>
    </xf>
    <xf numFmtId="166" fontId="13" fillId="0" borderId="1" xfId="1" applyNumberFormat="1" applyFont="1" applyBorder="1"/>
    <xf numFmtId="166" fontId="6" fillId="0" borderId="1" xfId="1" applyNumberFormat="1" applyFont="1" applyFill="1" applyBorder="1" applyAlignment="1">
      <alignment vertical="center" wrapText="1"/>
    </xf>
    <xf numFmtId="166" fontId="6" fillId="0" borderId="1" xfId="1" applyNumberFormat="1" applyFont="1" applyFill="1" applyBorder="1" applyAlignment="1">
      <alignment wrapText="1"/>
    </xf>
    <xf numFmtId="166" fontId="6" fillId="0" borderId="0" xfId="1" applyNumberFormat="1" applyFont="1" applyBorder="1" applyAlignment="1">
      <alignment wrapText="1"/>
    </xf>
    <xf numFmtId="166" fontId="6" fillId="0" borderId="0" xfId="0" applyNumberFormat="1" applyFont="1"/>
    <xf numFmtId="166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166" fontId="6" fillId="0" borderId="0" xfId="1" applyNumberFormat="1" applyFont="1" applyAlignment="1">
      <alignment wrapText="1"/>
    </xf>
    <xf numFmtId="167" fontId="13" fillId="0" borderId="1" xfId="3" applyNumberFormat="1" applyFont="1" applyFill="1" applyBorder="1" applyAlignment="1">
      <alignment horizontal="right" vertical="center"/>
    </xf>
    <xf numFmtId="166" fontId="6" fillId="0" borderId="1" xfId="5" applyNumberFormat="1" applyFont="1" applyBorder="1" applyAlignment="1">
      <alignment wrapText="1"/>
    </xf>
    <xf numFmtId="166" fontId="6" fillId="0" borderId="0" xfId="0" applyNumberFormat="1" applyFont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4" fillId="3" borderId="1" xfId="2" applyFont="1" applyFill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20" fillId="0" borderId="0" xfId="0" applyFont="1" applyAlignment="1">
      <alignment vertical="center"/>
    </xf>
    <xf numFmtId="166" fontId="6" fillId="0" borderId="1" xfId="1" applyNumberFormat="1" applyFont="1" applyBorder="1"/>
    <xf numFmtId="167" fontId="6" fillId="0" borderId="0" xfId="0" applyNumberFormat="1" applyFont="1" applyAlignment="1">
      <alignment wrapText="1"/>
    </xf>
    <xf numFmtId="38" fontId="6" fillId="0" borderId="3" xfId="1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38" fontId="23" fillId="3" borderId="1" xfId="4" applyNumberFormat="1" applyFont="1" applyFill="1" applyBorder="1" applyAlignment="1">
      <alignment horizontal="right"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4" borderId="0" xfId="0" applyFont="1" applyFill="1" applyAlignment="1">
      <alignment vertical="center"/>
    </xf>
    <xf numFmtId="0" fontId="14" fillId="0" borderId="1" xfId="2" applyFont="1" applyFill="1" applyBorder="1" applyAlignment="1">
      <alignment vertical="center"/>
    </xf>
    <xf numFmtId="0" fontId="14" fillId="0" borderId="3" xfId="2" applyFont="1" applyFill="1" applyBorder="1" applyAlignment="1">
      <alignment vertical="center"/>
    </xf>
    <xf numFmtId="166" fontId="0" fillId="0" borderId="0" xfId="0" applyNumberFormat="1"/>
    <xf numFmtId="167" fontId="19" fillId="0" borderId="1" xfId="3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13" fillId="0" borderId="2" xfId="1" applyNumberFormat="1" applyFont="1" applyBorder="1" applyAlignment="1">
      <alignment horizontal="center"/>
    </xf>
    <xf numFmtId="166" fontId="13" fillId="0" borderId="1" xfId="1" applyNumberFormat="1" applyFont="1" applyFill="1" applyBorder="1" applyAlignment="1">
      <alignment horizontal="right" vertical="center" wrapText="1"/>
    </xf>
    <xf numFmtId="38" fontId="13" fillId="3" borderId="1" xfId="8" applyNumberFormat="1" applyFont="1" applyFill="1" applyBorder="1" applyAlignment="1">
      <alignment horizontal="right" vertical="center" wrapText="1"/>
    </xf>
    <xf numFmtId="38" fontId="23" fillId="0" borderId="1" xfId="8" applyNumberFormat="1" applyFont="1" applyBorder="1" applyAlignment="1">
      <alignment horizontal="right" vertical="center"/>
    </xf>
    <xf numFmtId="167" fontId="6" fillId="0" borderId="0" xfId="1" applyNumberFormat="1" applyFont="1"/>
    <xf numFmtId="43" fontId="6" fillId="0" borderId="0" xfId="1" applyFont="1" applyAlignment="1">
      <alignment wrapText="1"/>
    </xf>
    <xf numFmtId="43" fontId="6" fillId="0" borderId="0" xfId="0" applyNumberFormat="1" applyFont="1" applyAlignment="1">
      <alignment wrapText="1"/>
    </xf>
    <xf numFmtId="10" fontId="6" fillId="0" borderId="0" xfId="13" applyNumberFormat="1" applyFont="1" applyAlignment="1">
      <alignment wrapText="1"/>
    </xf>
    <xf numFmtId="38" fontId="0" fillId="0" borderId="0" xfId="0" applyNumberForma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13" fillId="0" borderId="1" xfId="1" applyNumberFormat="1" applyFont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9" fillId="2" borderId="0" xfId="0" applyFont="1" applyFill="1" applyAlignment="1">
      <alignment horizontal="right" wrapText="1"/>
    </xf>
    <xf numFmtId="166" fontId="19" fillId="2" borderId="0" xfId="1" applyNumberFormat="1" applyFont="1" applyFill="1" applyAlignment="1">
      <alignment wrapText="1"/>
    </xf>
    <xf numFmtId="0" fontId="13" fillId="0" borderId="1" xfId="0" applyFont="1" applyBorder="1" applyAlignment="1">
      <alignment horizontal="center" vertical="center"/>
    </xf>
    <xf numFmtId="166" fontId="19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66" fontId="19" fillId="0" borderId="1" xfId="0" applyNumberFormat="1" applyFont="1" applyBorder="1" applyAlignment="1">
      <alignment wrapText="1"/>
    </xf>
    <xf numFmtId="38" fontId="13" fillId="0" borderId="1" xfId="1" applyNumberFormat="1" applyFont="1" applyBorder="1" applyAlignment="1">
      <alignment wrapText="1"/>
    </xf>
    <xf numFmtId="0" fontId="19" fillId="0" borderId="1" xfId="0" applyFont="1" applyBorder="1"/>
    <xf numFmtId="166" fontId="19" fillId="0" borderId="1" xfId="1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166" fontId="25" fillId="0" borderId="3" xfId="1" quotePrefix="1" applyNumberFormat="1" applyFont="1" applyBorder="1" applyAlignment="1">
      <alignment horizontal="center"/>
    </xf>
    <xf numFmtId="166" fontId="6" fillId="2" borderId="1" xfId="1" applyNumberFormat="1" applyFont="1" applyFill="1" applyBorder="1" applyAlignment="1">
      <alignment wrapText="1"/>
    </xf>
    <xf numFmtId="0" fontId="26" fillId="0" borderId="0" xfId="0" applyFont="1"/>
    <xf numFmtId="3" fontId="10" fillId="0" borderId="0" xfId="0" applyNumberFormat="1" applyFont="1"/>
    <xf numFmtId="166" fontId="10" fillId="0" borderId="0" xfId="1" applyNumberFormat="1" applyFont="1"/>
    <xf numFmtId="166" fontId="28" fillId="0" borderId="0" xfId="0" applyNumberFormat="1" applyFont="1"/>
    <xf numFmtId="38" fontId="27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66" fontId="28" fillId="0" borderId="0" xfId="1" applyNumberFormat="1" applyFont="1"/>
    <xf numFmtId="0" fontId="28" fillId="0" borderId="0" xfId="0" applyFont="1"/>
    <xf numFmtId="166" fontId="10" fillId="0" borderId="0" xfId="0" applyNumberFormat="1" applyFont="1"/>
    <xf numFmtId="166" fontId="7" fillId="0" borderId="0" xfId="0" applyNumberFormat="1" applyFont="1"/>
    <xf numFmtId="3" fontId="7" fillId="0" borderId="0" xfId="0" applyNumberFormat="1" applyFont="1"/>
    <xf numFmtId="166" fontId="29" fillId="0" borderId="1" xfId="1" applyNumberFormat="1" applyFont="1" applyBorder="1" applyAlignment="1">
      <alignment wrapText="1"/>
    </xf>
    <xf numFmtId="166" fontId="30" fillId="0" borderId="1" xfId="1" applyNumberFormat="1" applyFont="1" applyBorder="1" applyAlignment="1">
      <alignment wrapText="1"/>
    </xf>
    <xf numFmtId="38" fontId="0" fillId="0" borderId="1" xfId="0" applyNumberFormat="1" applyBorder="1"/>
    <xf numFmtId="166" fontId="30" fillId="2" borderId="0" xfId="1" applyNumberFormat="1" applyFont="1" applyFill="1" applyAlignment="1">
      <alignment wrapText="1"/>
    </xf>
    <xf numFmtId="38" fontId="6" fillId="0" borderId="0" xfId="0" applyNumberFormat="1" applyFont="1" applyAlignment="1">
      <alignment wrapText="1"/>
    </xf>
    <xf numFmtId="166" fontId="6" fillId="0" borderId="0" xfId="1" applyNumberFormat="1" applyFont="1"/>
    <xf numFmtId="166" fontId="6" fillId="0" borderId="0" xfId="1" applyNumberFormat="1" applyFont="1" applyAlignment="1">
      <alignment horizontal="center" vertical="center"/>
    </xf>
    <xf numFmtId="166" fontId="0" fillId="0" borderId="0" xfId="1" applyNumberFormat="1" applyFont="1"/>
    <xf numFmtId="166" fontId="26" fillId="0" borderId="0" xfId="1" applyNumberFormat="1" applyFont="1"/>
    <xf numFmtId="166" fontId="0" fillId="2" borderId="0" xfId="0" applyNumberFormat="1" applyFill="1"/>
    <xf numFmtId="166" fontId="26" fillId="0" borderId="0" xfId="0" applyNumberFormat="1" applyFont="1"/>
    <xf numFmtId="0" fontId="6" fillId="3" borderId="0" xfId="0" applyFont="1" applyFill="1" applyAlignment="1">
      <alignment vertical="center"/>
    </xf>
    <xf numFmtId="166" fontId="7" fillId="0" borderId="3" xfId="1" applyNumberFormat="1" applyFont="1" applyBorder="1" applyAlignment="1">
      <alignment horizontal="center" vertical="center" wrapText="1"/>
    </xf>
    <xf numFmtId="166" fontId="6" fillId="0" borderId="3" xfId="1" applyNumberFormat="1" applyFont="1" applyBorder="1" applyAlignment="1">
      <alignment wrapText="1"/>
    </xf>
    <xf numFmtId="38" fontId="27" fillId="0" borderId="6" xfId="0" applyNumberFormat="1" applyFont="1" applyBorder="1" applyAlignment="1">
      <alignment horizontal="right" vertical="center"/>
    </xf>
    <xf numFmtId="166" fontId="7" fillId="0" borderId="3" xfId="1" applyNumberFormat="1" applyFont="1" applyBorder="1" applyAlignment="1">
      <alignment wrapText="1"/>
    </xf>
    <xf numFmtId="38" fontId="27" fillId="0" borderId="1" xfId="0" applyNumberFormat="1" applyFont="1" applyBorder="1" applyAlignment="1">
      <alignment horizontal="right" vertical="center"/>
    </xf>
    <xf numFmtId="166" fontId="24" fillId="5" borderId="1" xfId="0" applyNumberFormat="1" applyFont="1" applyFill="1" applyBorder="1"/>
    <xf numFmtId="166" fontId="6" fillId="2" borderId="0" xfId="1" applyNumberFormat="1" applyFont="1" applyFill="1" applyAlignment="1">
      <alignment wrapText="1"/>
    </xf>
    <xf numFmtId="166" fontId="6" fillId="2" borderId="0" xfId="0" applyNumberFormat="1" applyFont="1" applyFill="1" applyAlignment="1">
      <alignment wrapText="1"/>
    </xf>
    <xf numFmtId="166" fontId="25" fillId="0" borderId="1" xfId="1" quotePrefix="1" applyNumberFormat="1" applyFont="1" applyBorder="1" applyAlignment="1">
      <alignment horizontal="center"/>
    </xf>
    <xf numFmtId="38" fontId="27" fillId="6" borderId="5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</cellXfs>
  <cellStyles count="16">
    <cellStyle name="Comma" xfId="1" builtinId="3"/>
    <cellStyle name="Comma 2" xfId="3" xr:uid="{00000000-0005-0000-0000-000001000000}"/>
    <cellStyle name="Comma 2 2" xfId="6" xr:uid="{00000000-0005-0000-0000-000002000000}"/>
    <cellStyle name="Comma 2 2 2" xfId="15" xr:uid="{00000000-0005-0000-0000-000003000000}"/>
    <cellStyle name="Comma 2 3" xfId="10" xr:uid="{00000000-0005-0000-0000-000004000000}"/>
    <cellStyle name="Comma 2 4" xfId="11" xr:uid="{00000000-0005-0000-0000-000005000000}"/>
    <cellStyle name="Comma 2 5" xfId="14" xr:uid="{00000000-0005-0000-0000-000006000000}"/>
    <cellStyle name="Comma 3" xfId="5" xr:uid="{00000000-0005-0000-0000-000007000000}"/>
    <cellStyle name="Hyperlink" xfId="2" builtinId="8"/>
    <cellStyle name="Normal" xfId="0" builtinId="0"/>
    <cellStyle name="Normal 2" xfId="4" xr:uid="{00000000-0005-0000-0000-00000A000000}"/>
    <cellStyle name="Normal 2 2" xfId="9" xr:uid="{00000000-0005-0000-0000-00000B000000}"/>
    <cellStyle name="Normal 3" xfId="7" xr:uid="{00000000-0005-0000-0000-00000C000000}"/>
    <cellStyle name="Normal 3 2" xfId="8" xr:uid="{00000000-0005-0000-0000-00000D000000}"/>
    <cellStyle name="Normal 4" xfId="12" xr:uid="{00000000-0005-0000-0000-00000E000000}"/>
    <cellStyle name="Percent" xfId="1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9"/>
  <sheetViews>
    <sheetView zoomScale="85" zoomScaleNormal="85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ColWidth="9.140625" defaultRowHeight="22.5" customHeight="1"/>
  <cols>
    <col min="1" max="1" width="4.28515625" style="2" customWidth="1"/>
    <col min="2" max="2" width="31.7109375" style="67" bestFit="1" customWidth="1"/>
    <col min="3" max="4" width="15.7109375" style="25" bestFit="1" customWidth="1"/>
    <col min="5" max="15" width="17" style="25" customWidth="1"/>
    <col min="16" max="16" width="16.85546875" style="25" bestFit="1" customWidth="1"/>
    <col min="17" max="18" width="10.85546875" style="2" customWidth="1"/>
    <col min="19" max="19" width="19.5703125" style="2" customWidth="1"/>
    <col min="20" max="16384" width="9.140625" style="2"/>
  </cols>
  <sheetData>
    <row r="1" spans="1:22" ht="22.5" customHeight="1">
      <c r="A1" s="143" t="s">
        <v>161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5"/>
    </row>
    <row r="2" spans="1:22" s="4" customFormat="1" ht="33.950000000000003" customHeight="1">
      <c r="A2" s="19" t="s">
        <v>0</v>
      </c>
      <c r="B2" s="64" t="s">
        <v>1</v>
      </c>
      <c r="C2" s="26">
        <v>2024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2" t="s">
        <v>14</v>
      </c>
      <c r="Q2" s="30" t="s">
        <v>15</v>
      </c>
      <c r="R2" s="30" t="s">
        <v>132</v>
      </c>
    </row>
    <row r="3" spans="1:22" ht="18" customHeight="1">
      <c r="A3" s="20">
        <v>1</v>
      </c>
      <c r="B3" s="76" t="s">
        <v>157</v>
      </c>
      <c r="C3" s="23">
        <f>'AEON CTTI'!$N$3</f>
        <v>51867663.960000001</v>
      </c>
      <c r="D3" s="23">
        <f>'AEON CTTI'!$B$10</f>
        <v>60674198.960000008</v>
      </c>
      <c r="E3" s="23">
        <f>'AEON CTTI'!$C$10</f>
        <v>54427606.960000008</v>
      </c>
      <c r="F3" s="23">
        <f>'AEON CTTI'!$D$10</f>
        <v>60933378.960000008</v>
      </c>
      <c r="G3" s="23">
        <f>'AEON CTTI'!$E$10</f>
        <v>70335062.960000008</v>
      </c>
      <c r="H3" s="23">
        <f>'AEON CTTI'!$F$10</f>
        <v>63211640.960000008</v>
      </c>
      <c r="I3" s="23">
        <f>'AEON CTTI'!$G$10</f>
        <v>65101757.960000008</v>
      </c>
      <c r="J3" s="23">
        <f>'AEON CTTI'!$H$10</f>
        <v>62360628.960000008</v>
      </c>
      <c r="K3" s="23">
        <f>'AEON CTTI'!$I$10</f>
        <v>52181047.960000008</v>
      </c>
      <c r="L3" s="23">
        <f>'AEON CTTI'!$J$10</f>
        <v>0</v>
      </c>
      <c r="M3" s="23">
        <f>'AEON CTTI'!$K$10</f>
        <v>0</v>
      </c>
      <c r="N3" s="23">
        <f>'AEON CTTI'!$L$10</f>
        <v>0</v>
      </c>
      <c r="O3" s="23">
        <f>'AEON CTTI'!$M$10</f>
        <v>0</v>
      </c>
      <c r="P3" s="23">
        <f>'AEON CTTI'!$N$10</f>
        <v>-1.0399999916553497</v>
      </c>
      <c r="Q3" s="2" t="s">
        <v>98</v>
      </c>
      <c r="R3" s="2" t="s">
        <v>133</v>
      </c>
      <c r="S3" s="2" t="s">
        <v>173</v>
      </c>
      <c r="V3" s="2" t="s">
        <v>181</v>
      </c>
    </row>
    <row r="4" spans="1:22" ht="18" customHeight="1">
      <c r="A4" s="20">
        <v>2</v>
      </c>
      <c r="B4" s="76" t="s">
        <v>150</v>
      </c>
      <c r="C4" s="23">
        <f>+AEONMALL!N3</f>
        <v>71463449</v>
      </c>
      <c r="D4" s="23">
        <f>AEONMALL!$B$10</f>
        <v>215730973</v>
      </c>
      <c r="E4" s="23">
        <f>AEONMALL!$C$10</f>
        <v>34870476</v>
      </c>
      <c r="F4" s="23">
        <f>AEONMALL!$D$10</f>
        <v>28814596</v>
      </c>
      <c r="G4" s="23">
        <f>AEONMALL!$E$10</f>
        <v>94261061</v>
      </c>
      <c r="H4" s="23">
        <f>AEONMALL!$F$10</f>
        <v>89282591</v>
      </c>
      <c r="I4" s="23">
        <f>AEONMALL!$G$10</f>
        <v>26983456</v>
      </c>
      <c r="J4" s="23">
        <f>AEONMALL!$H$10</f>
        <v>31680686</v>
      </c>
      <c r="K4" s="23">
        <f>AEONMALL!$I$10</f>
        <v>103462641</v>
      </c>
      <c r="L4" s="23">
        <f>AEONMALL!$J$10</f>
        <v>60222400</v>
      </c>
      <c r="M4" s="23">
        <f>AEONMALL!$K$10</f>
        <v>38036595</v>
      </c>
      <c r="N4" s="23">
        <f>AEONMALL!$L$10</f>
        <v>34365452</v>
      </c>
      <c r="O4" s="23">
        <f>AEONMALL!$M$10</f>
        <v>40848940.399999999</v>
      </c>
      <c r="P4" s="23">
        <f>AEONMALL!$N$10</f>
        <v>40848940.399999976</v>
      </c>
      <c r="Q4" s="2" t="s">
        <v>98</v>
      </c>
      <c r="R4" s="2" t="s">
        <v>134</v>
      </c>
      <c r="S4" s="2" t="s">
        <v>191</v>
      </c>
      <c r="V4" s="2" t="s">
        <v>181</v>
      </c>
    </row>
    <row r="5" spans="1:22" ht="18" customHeight="1">
      <c r="A5" s="20">
        <v>3</v>
      </c>
      <c r="B5" s="76" t="s">
        <v>149</v>
      </c>
      <c r="C5" s="23">
        <f>'BÁCH HÓA XANH'!N3</f>
        <v>359416581</v>
      </c>
      <c r="D5" s="23">
        <f>'BÁCH HÓA XANH'!$B$10</f>
        <v>559099163.12</v>
      </c>
      <c r="E5" s="23">
        <f>'BÁCH HÓA XANH'!$C$10</f>
        <v>361735511.08000004</v>
      </c>
      <c r="F5" s="23">
        <f>'BÁCH HÓA XANH'!$D$10</f>
        <v>92944063.520000041</v>
      </c>
      <c r="G5" s="23">
        <f>'BÁCH HÓA XANH'!$E$10</f>
        <v>100172510.52000004</v>
      </c>
      <c r="H5" s="23">
        <f>'BÁCH HÓA XANH'!$F$10</f>
        <v>148276346.52000004</v>
      </c>
      <c r="I5" s="23">
        <f>'BÁCH HÓA XANH'!$G$10</f>
        <v>130056343.52000004</v>
      </c>
      <c r="J5" s="23">
        <f>'BÁCH HÓA XANH'!$H$10</f>
        <v>8334.5200000405312</v>
      </c>
      <c r="K5" s="23">
        <f>'BÁCH HÓA XANH'!$I$10</f>
        <v>0</v>
      </c>
      <c r="L5" s="23">
        <f>'BÁCH HÓA XANH'!$J$10</f>
        <v>0</v>
      </c>
      <c r="M5" s="23">
        <f>'BÁCH HÓA XANH'!$K$10</f>
        <v>0</v>
      </c>
      <c r="N5" s="23">
        <f>'BÁCH HÓA XANH'!$L$10</f>
        <v>0</v>
      </c>
      <c r="O5" s="23">
        <f>'BÁCH HÓA XANH'!$M$10</f>
        <v>0</v>
      </c>
      <c r="P5" s="23">
        <f>'BÁCH HÓA XANH'!$N$10</f>
        <v>8334.5199999809265</v>
      </c>
      <c r="Q5" s="2" t="s">
        <v>98</v>
      </c>
      <c r="R5" s="2" t="s">
        <v>135</v>
      </c>
      <c r="S5" s="2" t="s">
        <v>173</v>
      </c>
    </row>
    <row r="6" spans="1:22" ht="18" customHeight="1">
      <c r="A6" s="20">
        <v>4</v>
      </c>
      <c r="B6" s="28" t="s">
        <v>17</v>
      </c>
      <c r="C6" s="23">
        <f>BRG!$N$3</f>
        <v>75339118</v>
      </c>
      <c r="D6" s="23">
        <f>BRG!$B$10</f>
        <v>453540723</v>
      </c>
      <c r="E6" s="23">
        <f>BRG!$C$10</f>
        <v>149373143</v>
      </c>
      <c r="F6" s="23">
        <f>BRG!$D$10</f>
        <v>74976194.719999999</v>
      </c>
      <c r="G6" s="23">
        <f>BRG!$E$10</f>
        <v>82768164.900000006</v>
      </c>
      <c r="H6" s="23">
        <f>BRG!$F$10</f>
        <v>76687610.800000012</v>
      </c>
      <c r="I6" s="23">
        <f>BRG!$G$10</f>
        <v>86281782.170000017</v>
      </c>
      <c r="J6" s="23">
        <f>BRG!$H$10</f>
        <v>150388307.61000001</v>
      </c>
      <c r="K6" s="23">
        <f>BRG!$I$10</f>
        <v>130233820.66000003</v>
      </c>
      <c r="L6" s="23">
        <f>BRG!$J$10</f>
        <v>144520118.68000001</v>
      </c>
      <c r="M6" s="23">
        <f>BRG!$K$10</f>
        <v>98025546.680000007</v>
      </c>
      <c r="N6" s="23">
        <f>BRG!$L$10</f>
        <v>98025546.680000007</v>
      </c>
      <c r="O6" s="23">
        <f>BRG!$M$10</f>
        <v>0</v>
      </c>
      <c r="P6" s="23">
        <f>BRG!$N$10</f>
        <v>98025546.680000067</v>
      </c>
      <c r="Q6" s="2" t="s">
        <v>98</v>
      </c>
      <c r="R6" s="2" t="s">
        <v>135</v>
      </c>
      <c r="S6" s="2" t="s">
        <v>191</v>
      </c>
      <c r="V6" s="2" t="s">
        <v>181</v>
      </c>
    </row>
    <row r="7" spans="1:22" ht="18" customHeight="1">
      <c r="A7" s="20">
        <v>5</v>
      </c>
      <c r="B7" s="28" t="s">
        <v>140</v>
      </c>
      <c r="C7" s="23">
        <f>'CIRCLEK MB'!$N$3</f>
        <v>303394446</v>
      </c>
      <c r="D7" s="23">
        <f>'CIRCLEK MB'!$B$10</f>
        <v>357557100</v>
      </c>
      <c r="E7" s="23">
        <f>'CIRCLEK MB'!$C$10</f>
        <v>366180808</v>
      </c>
      <c r="F7" s="23">
        <f>'CIRCLEK MB'!$D$10</f>
        <v>277629738</v>
      </c>
      <c r="G7" s="23">
        <f>'CIRCLEK MB'!$E$10</f>
        <v>284661897</v>
      </c>
      <c r="H7" s="23">
        <f>'CIRCLEK MB'!$F$10</f>
        <v>314989930</v>
      </c>
      <c r="I7" s="23">
        <f>'CIRCLEK MB'!$G$10</f>
        <v>323552057</v>
      </c>
      <c r="J7" s="23">
        <f>'CIRCLEK MB'!$H$10</f>
        <v>369308700</v>
      </c>
      <c r="K7" s="23">
        <f>'CIRCLEK MB'!$I$10</f>
        <v>361642411</v>
      </c>
      <c r="L7" s="23">
        <f>'CIRCLEK MB'!$J$10</f>
        <v>208618360</v>
      </c>
      <c r="M7" s="23">
        <f>'CIRCLEK MB'!$K$10</f>
        <v>268744429</v>
      </c>
      <c r="N7" s="23">
        <f>'CIRCLEK MB'!$L$10</f>
        <v>0</v>
      </c>
      <c r="O7" s="23">
        <f>'CIRCLEK MB'!$M$10</f>
        <v>0</v>
      </c>
      <c r="P7" s="23">
        <f>'CIRCLEK MB'!$N$10</f>
        <v>268744429</v>
      </c>
      <c r="Q7" s="2" t="s">
        <v>103</v>
      </c>
      <c r="R7" s="2" t="s">
        <v>135</v>
      </c>
    </row>
    <row r="8" spans="1:22" ht="18" customHeight="1">
      <c r="A8" s="20">
        <v>6</v>
      </c>
      <c r="B8" s="28" t="s">
        <v>141</v>
      </c>
      <c r="C8" s="23">
        <f>'CIRCLEK MN'!$N$3</f>
        <v>163623616</v>
      </c>
      <c r="D8" s="23">
        <f>'CIRCLEK MN'!$B$10</f>
        <v>156975388</v>
      </c>
      <c r="E8" s="23">
        <f>'CIRCLEK MN'!$C$10</f>
        <v>137928532</v>
      </c>
      <c r="F8" s="23">
        <f>'CIRCLEK MN'!$D$10</f>
        <v>126538302</v>
      </c>
      <c r="G8" s="23">
        <f>'CIRCLEK MN'!$E$10</f>
        <v>136642469</v>
      </c>
      <c r="H8" s="23">
        <f>'CIRCLEK MN'!$F$10</f>
        <v>138315568</v>
      </c>
      <c r="I8" s="23">
        <f>'CIRCLEK MN'!$G$10</f>
        <v>111052929</v>
      </c>
      <c r="J8" s="23">
        <f>'CIRCLEK MN'!$H$10</f>
        <v>88523130</v>
      </c>
      <c r="K8" s="23">
        <f>'CIRCLEK MN'!$I$10</f>
        <v>75072111</v>
      </c>
      <c r="L8" s="23">
        <f>'CIRCLEK MN'!$J$10</f>
        <v>63057910</v>
      </c>
      <c r="M8" s="23">
        <f>'CIRCLEK MN'!$K$10</f>
        <v>80022733</v>
      </c>
      <c r="N8" s="23">
        <f>'CIRCLEK MN'!$L$10</f>
        <v>0</v>
      </c>
      <c r="O8" s="23">
        <f>'CIRCLEK MN'!$M$10</f>
        <v>0</v>
      </c>
      <c r="P8" s="23">
        <f>'CIRCLEK MN'!$N$10</f>
        <v>80022733</v>
      </c>
      <c r="Q8" s="2" t="s">
        <v>103</v>
      </c>
      <c r="R8" s="2" t="s">
        <v>133</v>
      </c>
    </row>
    <row r="9" spans="1:22" ht="18" customHeight="1">
      <c r="A9" s="20">
        <v>7</v>
      </c>
      <c r="B9" s="28" t="s">
        <v>35</v>
      </c>
      <c r="C9" s="23">
        <f>CLEVERFOOD!$N$3</f>
        <v>3552445</v>
      </c>
      <c r="D9" s="23">
        <f>CLEVERFOOD!$B$10</f>
        <v>4682148</v>
      </c>
      <c r="E9" s="23">
        <f>CLEVERFOOD!$C$10</f>
        <v>6736586</v>
      </c>
      <c r="F9" s="23">
        <f>CLEVERFOOD!$D$10</f>
        <v>10276553</v>
      </c>
      <c r="G9" s="23">
        <f>CLEVERFOOD!$E$10</f>
        <v>6105304</v>
      </c>
      <c r="H9" s="23">
        <f>CLEVERFOOD!$F$10</f>
        <v>5593810</v>
      </c>
      <c r="I9" s="23">
        <f>CLEVERFOOD!$G$10</f>
        <v>3699926</v>
      </c>
      <c r="J9" s="23">
        <f>CLEVERFOOD!$H$10</f>
        <v>2220802</v>
      </c>
      <c r="K9" s="23">
        <f>CLEVERFOOD!$I$10</f>
        <v>2053699</v>
      </c>
      <c r="L9" s="23">
        <f>CLEVERFOOD!$J$10</f>
        <v>504530</v>
      </c>
      <c r="M9" s="23">
        <f>CLEVERFOOD!$K$10</f>
        <v>1674799</v>
      </c>
      <c r="N9" s="23">
        <f>CLEVERFOOD!$L$10</f>
        <v>1674799</v>
      </c>
      <c r="O9" s="23">
        <f>CLEVERFOOD!$M$10</f>
        <v>0</v>
      </c>
      <c r="P9" s="23">
        <f>CLEVERFOOD!$N$10</f>
        <v>1674799</v>
      </c>
      <c r="Q9" s="2" t="s">
        <v>98</v>
      </c>
      <c r="R9" s="2" t="s">
        <v>135</v>
      </c>
      <c r="S9" s="2" t="s">
        <v>174</v>
      </c>
      <c r="V9" s="2" t="s">
        <v>181</v>
      </c>
    </row>
    <row r="10" spans="1:22" ht="18" customHeight="1">
      <c r="A10" s="20">
        <v>8</v>
      </c>
      <c r="B10" s="76" t="s">
        <v>18</v>
      </c>
      <c r="C10" s="23">
        <f>COOP!$N$3</f>
        <v>1229092071</v>
      </c>
      <c r="D10" s="23">
        <f>COOP!$B$10</f>
        <v>2860035068</v>
      </c>
      <c r="E10" s="23">
        <f>COOP!$C$10</f>
        <v>923483327</v>
      </c>
      <c r="F10" s="23">
        <f>COOP!$D$10</f>
        <v>987758161</v>
      </c>
      <c r="G10" s="23">
        <f>COOP!$E$10</f>
        <v>1258774101</v>
      </c>
      <c r="H10" s="23">
        <f>COOP!$F$10</f>
        <v>899478480</v>
      </c>
      <c r="I10" s="23">
        <f>COOP!$G$10</f>
        <v>964913038</v>
      </c>
      <c r="J10" s="23">
        <f>COOP!$H$10</f>
        <v>1039457069</v>
      </c>
      <c r="K10" s="23">
        <f>COOP!$I$10</f>
        <v>1130872365</v>
      </c>
      <c r="L10" s="23">
        <f>COOP!$J$10</f>
        <v>906651603</v>
      </c>
      <c r="M10" s="23">
        <f>COOP!$K$10</f>
        <v>1207068691</v>
      </c>
      <c r="N10" s="23">
        <f>COOP!$L$10</f>
        <v>0</v>
      </c>
      <c r="O10" s="23">
        <f>COOP!$M$10</f>
        <v>0</v>
      </c>
      <c r="P10" s="23">
        <f>COOP!$N$10</f>
        <v>1207068691</v>
      </c>
      <c r="Q10" s="2" t="s">
        <v>103</v>
      </c>
      <c r="R10" s="2" t="s">
        <v>134</v>
      </c>
    </row>
    <row r="11" spans="1:22" ht="18" customHeight="1">
      <c r="A11" s="20">
        <v>9</v>
      </c>
      <c r="B11" s="65" t="s">
        <v>146</v>
      </c>
      <c r="C11" s="23">
        <f>EASYMART!$N$3</f>
        <v>1525344</v>
      </c>
      <c r="D11" s="23">
        <f>EASYMART!$B$10</f>
        <v>17752730.84</v>
      </c>
      <c r="E11" s="23">
        <f>EASYMART!$C$10</f>
        <v>26174511.760000002</v>
      </c>
      <c r="F11" s="23">
        <f>EASYMART!$D$10</f>
        <v>8970422.640000008</v>
      </c>
      <c r="G11" s="23">
        <f>EASYMART!$E$10</f>
        <v>10862304.640000008</v>
      </c>
      <c r="H11" s="23">
        <f>EASYMART!$F$10</f>
        <v>12662678.600000009</v>
      </c>
      <c r="I11" s="23">
        <f>EASYMART!$G$10</f>
        <v>10023711.980000008</v>
      </c>
      <c r="J11" s="23">
        <f>EASYMART!$H$10</f>
        <v>17620672.960000008</v>
      </c>
      <c r="K11" s="23">
        <f>EASYMART!$I$10</f>
        <v>13449720.000000011</v>
      </c>
      <c r="L11" s="23">
        <f>EASYMART!$J$10</f>
        <v>14403000.740000011</v>
      </c>
      <c r="M11" s="23">
        <f>EASYMART!$K$10</f>
        <v>37939477.480000012</v>
      </c>
      <c r="N11" s="23">
        <f>EASYMART!$L$10</f>
        <v>0</v>
      </c>
      <c r="O11" s="23">
        <f>EASYMART!$M$10</f>
        <v>0</v>
      </c>
      <c r="P11" s="23">
        <f>EASYMART!$N$10</f>
        <v>37939477.480000004</v>
      </c>
      <c r="Q11" s="2" t="s">
        <v>98</v>
      </c>
      <c r="R11" s="2" t="s">
        <v>135</v>
      </c>
      <c r="S11" s="2" t="s">
        <v>174</v>
      </c>
      <c r="V11" s="2" t="s">
        <v>181</v>
      </c>
    </row>
    <row r="12" spans="1:22" ht="18" customHeight="1">
      <c r="A12" s="20">
        <v>10</v>
      </c>
      <c r="B12" s="76" t="s">
        <v>19</v>
      </c>
      <c r="C12" s="23">
        <f>BIGC!$N$3</f>
        <v>958930682</v>
      </c>
      <c r="D12" s="23">
        <f>BIGC!$B$10</f>
        <v>1703432011</v>
      </c>
      <c r="E12" s="23">
        <f>BIGC!$C$10</f>
        <v>1466173521</v>
      </c>
      <c r="F12" s="23">
        <f>BIGC!$D$10</f>
        <v>761392272</v>
      </c>
      <c r="G12" s="23">
        <f>BIGC!$E$10</f>
        <v>854386001</v>
      </c>
      <c r="H12" s="23">
        <f>BIGC!$F$10</f>
        <v>847606986</v>
      </c>
      <c r="I12" s="23">
        <f>BIGC!$G$10</f>
        <v>790536831</v>
      </c>
      <c r="J12" s="23">
        <f>BIGC!$H$10</f>
        <v>957354241</v>
      </c>
      <c r="K12" s="23">
        <f>BIGC!$I$10</f>
        <v>1021173621</v>
      </c>
      <c r="L12" s="23">
        <f>BIGC!$J$10</f>
        <v>887146600</v>
      </c>
      <c r="M12" s="23">
        <f>BIGC!$K$10</f>
        <v>819162043</v>
      </c>
      <c r="N12" s="23">
        <f>BIGC!$L$10</f>
        <v>0</v>
      </c>
      <c r="O12" s="23">
        <f>BIGC!$M$10</f>
        <v>0</v>
      </c>
      <c r="P12" s="23">
        <f>BIGC!$N$10</f>
        <v>819162043</v>
      </c>
      <c r="Q12" s="2" t="s">
        <v>103</v>
      </c>
      <c r="R12" s="2" t="s">
        <v>134</v>
      </c>
    </row>
    <row r="13" spans="1:22" ht="18" customHeight="1">
      <c r="A13" s="20">
        <v>11</v>
      </c>
      <c r="B13" s="28" t="s">
        <v>44</v>
      </c>
      <c r="C13" s="23">
        <f>FINEMART!$N$3</f>
        <v>5342749</v>
      </c>
      <c r="D13" s="23">
        <f>FINEMART!$B$10</f>
        <v>5342749</v>
      </c>
      <c r="E13" s="23">
        <f>FINEMART!$C$10</f>
        <v>7558415</v>
      </c>
      <c r="F13" s="23">
        <f>FINEMART!$D$10</f>
        <v>8997729</v>
      </c>
      <c r="G13" s="23">
        <f>FINEMART!$E$10</f>
        <v>8997729</v>
      </c>
      <c r="H13" s="23">
        <f>FINEMART!$F$10</f>
        <v>8997729</v>
      </c>
      <c r="I13" s="23">
        <f>FINEMART!$G$10</f>
        <v>4022648</v>
      </c>
      <c r="J13" s="23">
        <f>FINEMART!$H$10</f>
        <v>7939483</v>
      </c>
      <c r="K13" s="23">
        <f>FINEMART!$I$10</f>
        <v>10578890</v>
      </c>
      <c r="L13" s="23">
        <f>FINEMART!$J$10</f>
        <v>1073293</v>
      </c>
      <c r="M13" s="23">
        <f>FINEMART!$K$10</f>
        <v>7644242</v>
      </c>
      <c r="N13" s="23">
        <f>FINEMART!$L$10</f>
        <v>0</v>
      </c>
      <c r="O13" s="23">
        <f>FINEMART!$M$10</f>
        <v>0</v>
      </c>
      <c r="P13" s="23">
        <f>FINEMART!$N$10</f>
        <v>19296425</v>
      </c>
      <c r="Q13" s="2" t="s">
        <v>98</v>
      </c>
      <c r="R13" s="2" t="s">
        <v>133</v>
      </c>
      <c r="S13" s="2" t="s">
        <v>177</v>
      </c>
      <c r="V13" s="2" t="s">
        <v>181</v>
      </c>
    </row>
    <row r="14" spans="1:22" ht="18" customHeight="1">
      <c r="A14" s="20">
        <v>12</v>
      </c>
      <c r="B14" s="28" t="s">
        <v>46</v>
      </c>
      <c r="C14" s="23">
        <f>GDVN!$N$3</f>
        <v>19806100</v>
      </c>
      <c r="D14" s="23">
        <f>GDVN!$B$10</f>
        <v>24849662</v>
      </c>
      <c r="E14" s="23">
        <f>GDVN!$C$10</f>
        <v>20845551</v>
      </c>
      <c r="F14" s="23">
        <f>GDVN!$D$10</f>
        <v>9095809</v>
      </c>
      <c r="G14" s="23">
        <f>GDVN!$E$10</f>
        <v>25343879</v>
      </c>
      <c r="H14" s="23">
        <f>GDVN!$F$10</f>
        <v>26592865</v>
      </c>
      <c r="I14" s="23">
        <f>GDVN!$G$10</f>
        <v>18914159</v>
      </c>
      <c r="J14" s="23">
        <f>GDVN!$H$10</f>
        <v>25623726</v>
      </c>
      <c r="K14" s="23">
        <f>GDVN!$I$10</f>
        <v>23074449</v>
      </c>
      <c r="L14" s="23">
        <f>GDVN!$J$10</f>
        <v>23109190</v>
      </c>
      <c r="M14" s="23">
        <f>GDVN!$K$10</f>
        <v>18503705</v>
      </c>
      <c r="N14" s="23">
        <f>GDVN!$L$10</f>
        <v>0</v>
      </c>
      <c r="O14" s="23">
        <f>GDVN!$M$10</f>
        <v>0</v>
      </c>
      <c r="P14" s="23">
        <f>GDVN!$N$10</f>
        <v>18503705</v>
      </c>
      <c r="Q14" s="2" t="s">
        <v>138</v>
      </c>
      <c r="R14" s="2" t="s">
        <v>133</v>
      </c>
    </row>
    <row r="15" spans="1:22" ht="18" customHeight="1">
      <c r="A15" s="20">
        <v>13</v>
      </c>
      <c r="B15" s="65" t="s">
        <v>20</v>
      </c>
      <c r="C15" s="23">
        <f>'GS25'!$N$3</f>
        <v>53885592.479999997</v>
      </c>
      <c r="D15" s="23">
        <f>'GS25'!$B$10</f>
        <v>120057691.47999999</v>
      </c>
      <c r="E15" s="23">
        <f>'GS25'!$C$10</f>
        <v>165362645.47999999</v>
      </c>
      <c r="F15" s="23">
        <f>'GS25'!$D$10</f>
        <v>172276920.47999999</v>
      </c>
      <c r="G15" s="23">
        <f>'GS25'!$E$10</f>
        <v>171171193.47999999</v>
      </c>
      <c r="H15" s="23">
        <f>'GS25'!$F$10</f>
        <v>227393456.48000002</v>
      </c>
      <c r="I15" s="23">
        <f>'GS25'!$G$10</f>
        <v>278014448.24000001</v>
      </c>
      <c r="J15" s="23">
        <f>'GS25'!$H$10</f>
        <v>388079861.24000001</v>
      </c>
      <c r="K15" s="23">
        <f>'GS25'!$I$10</f>
        <v>399906657.24000001</v>
      </c>
      <c r="L15" s="23">
        <f>'GS25'!$J$10</f>
        <v>346551518.24000001</v>
      </c>
      <c r="M15" s="23">
        <f>'GS25'!$K$10</f>
        <v>388790450.24000001</v>
      </c>
      <c r="N15" s="23">
        <f>'GS25'!$L$10</f>
        <v>0</v>
      </c>
      <c r="O15" s="23">
        <f>'GS25'!$M$10</f>
        <v>0</v>
      </c>
      <c r="P15" s="23">
        <f>'GS25'!$N$10</f>
        <v>388790450.24000001</v>
      </c>
      <c r="Q15" s="2" t="s">
        <v>138</v>
      </c>
      <c r="R15" s="2" t="s">
        <v>133</v>
      </c>
    </row>
    <row r="16" spans="1:22" ht="18" customHeight="1">
      <c r="A16" s="20">
        <v>14</v>
      </c>
      <c r="B16" s="28" t="s">
        <v>50</v>
      </c>
      <c r="C16" s="23">
        <f>TOMO!$N$3</f>
        <v>680656.83999999985</v>
      </c>
      <c r="D16" s="23">
        <f>TOMO!B10</f>
        <v>2488597.84</v>
      </c>
      <c r="E16" s="23">
        <f>TOMO!$C$10</f>
        <v>4908437.84</v>
      </c>
      <c r="F16" s="23">
        <f>TOMO!$D$10</f>
        <v>0</v>
      </c>
      <c r="G16" s="23">
        <f>TOMO!$E$10</f>
        <v>1570447</v>
      </c>
      <c r="H16" s="23">
        <f>TOMO!$F$10</f>
        <v>0</v>
      </c>
      <c r="I16" s="23">
        <f>TOMO!$G$10</f>
        <v>1848002</v>
      </c>
      <c r="J16" s="23">
        <f>TOMO!$H$10</f>
        <v>1848002</v>
      </c>
      <c r="K16" s="23">
        <f>TOMO!$I$10</f>
        <v>3457014</v>
      </c>
      <c r="L16" s="23">
        <f>TOMO!$J$10</f>
        <v>1490797</v>
      </c>
      <c r="M16" s="23">
        <f>TOMO!$K$10</f>
        <v>1490797</v>
      </c>
      <c r="N16" s="23">
        <f>TOMO!$L$10</f>
        <v>0</v>
      </c>
      <c r="O16" s="23">
        <f>TOMO!$M$10</f>
        <v>0</v>
      </c>
      <c r="P16" s="23">
        <f>TOMO!$N$10</f>
        <v>1490797</v>
      </c>
      <c r="Q16" s="2" t="s">
        <v>138</v>
      </c>
      <c r="R16" s="2" t="s">
        <v>135</v>
      </c>
    </row>
    <row r="17" spans="1:22" ht="18" customHeight="1">
      <c r="A17" s="20">
        <v>15</v>
      </c>
      <c r="B17" s="28" t="s">
        <v>52</v>
      </c>
      <c r="C17" s="23">
        <f>'INTIMEX ĐN'!$N$3</f>
        <v>0</v>
      </c>
      <c r="D17" s="23">
        <f>'INTIMEX ĐN'!$B$10</f>
        <v>14373460</v>
      </c>
      <c r="E17" s="23">
        <f>'INTIMEX ĐN'!$C$10</f>
        <v>17773121</v>
      </c>
      <c r="F17" s="23">
        <f>'INTIMEX ĐN'!$D$10</f>
        <v>7938777</v>
      </c>
      <c r="G17" s="23">
        <f>'INTIMEX ĐN'!$E$10</f>
        <v>11187758</v>
      </c>
      <c r="H17" s="23">
        <f>'INTIMEX ĐN'!$F$10</f>
        <v>0</v>
      </c>
      <c r="I17" s="23">
        <f>'INTIMEX ĐN'!$G$10</f>
        <v>4520412</v>
      </c>
      <c r="J17" s="23">
        <f>'INTIMEX ĐN'!$H$10</f>
        <v>2260206</v>
      </c>
      <c r="K17" s="23">
        <f>'INTIMEX ĐN'!$I$10</f>
        <v>4520412</v>
      </c>
      <c r="L17" s="23">
        <f>'INTIMEX ĐN'!$J$10</f>
        <v>4153063</v>
      </c>
      <c r="M17" s="23">
        <f>'INTIMEX ĐN'!$K$10</f>
        <v>2260206</v>
      </c>
      <c r="N17" s="23">
        <f>'INTIMEX ĐN'!$L$10</f>
        <v>0</v>
      </c>
      <c r="O17" s="23">
        <f>'INTIMEX ĐN'!$M$10</f>
        <v>0</v>
      </c>
      <c r="P17" s="23">
        <f>'INTIMEX ĐN'!$N$10</f>
        <v>2260206</v>
      </c>
      <c r="Q17" s="2" t="s">
        <v>138</v>
      </c>
      <c r="R17" s="2" t="s">
        <v>133</v>
      </c>
    </row>
    <row r="18" spans="1:22" ht="18" customHeight="1">
      <c r="A18" s="20">
        <v>16</v>
      </c>
      <c r="B18" s="28" t="s">
        <v>114</v>
      </c>
      <c r="C18" s="23">
        <f>'JMART QT'!$N$3</f>
        <v>36371967</v>
      </c>
      <c r="D18" s="23">
        <f>'JMART QT'!$B$10</f>
        <v>39575815</v>
      </c>
      <c r="E18" s="23">
        <f>'JMART QT'!$C$10</f>
        <v>41609293</v>
      </c>
      <c r="F18" s="23">
        <f>'JMART QT'!$D$10</f>
        <v>9841324</v>
      </c>
      <c r="G18" s="23">
        <f>'JMART QT'!$E$10</f>
        <v>15481440</v>
      </c>
      <c r="H18" s="23">
        <f>'JMART QT'!$F$10</f>
        <v>17674062</v>
      </c>
      <c r="I18" s="23">
        <f>'JMART QT'!$G$10</f>
        <v>14845294</v>
      </c>
      <c r="J18" s="23">
        <f>'JMART QT'!$H$10</f>
        <v>10906832</v>
      </c>
      <c r="K18" s="23">
        <f>'JMART QT'!$I$10</f>
        <v>12381918</v>
      </c>
      <c r="L18" s="23">
        <f>'JMART QT'!$J$10</f>
        <v>11232760</v>
      </c>
      <c r="M18" s="23">
        <f>'JMART QT'!$K$10</f>
        <v>14932800</v>
      </c>
      <c r="N18" s="23">
        <f>'JMART QT'!$L$10</f>
        <v>0</v>
      </c>
      <c r="O18" s="23">
        <f>'JMART QT'!$M$10</f>
        <v>0</v>
      </c>
      <c r="P18" s="23">
        <f>'JMART QT'!$N$10</f>
        <v>14932800</v>
      </c>
      <c r="Q18" s="2" t="s">
        <v>138</v>
      </c>
      <c r="R18" s="2" t="s">
        <v>133</v>
      </c>
    </row>
    <row r="19" spans="1:22" ht="18" customHeight="1">
      <c r="A19" s="20">
        <v>17</v>
      </c>
      <c r="B19" s="28" t="s">
        <v>55</v>
      </c>
      <c r="C19" s="23">
        <f>'K&amp;K'!$N$3</f>
        <v>1175729</v>
      </c>
      <c r="D19" s="23">
        <f>'K&amp;K'!$B$10</f>
        <v>1175729</v>
      </c>
      <c r="E19" s="23">
        <f>'K&amp;K'!$C$10</f>
        <v>1749563</v>
      </c>
      <c r="F19" s="23">
        <f>'K&amp;K'!$D$10</f>
        <v>1749563</v>
      </c>
      <c r="G19" s="23">
        <f>'K&amp;K'!$E$10</f>
        <v>1749563</v>
      </c>
      <c r="H19" s="23">
        <f>'K&amp;K'!$F$10</f>
        <v>1749563</v>
      </c>
      <c r="I19" s="23">
        <f>'K&amp;K'!$G$10</f>
        <v>1749563</v>
      </c>
      <c r="J19" s="23">
        <f>'K&amp;K'!$H$10</f>
        <v>1749563</v>
      </c>
      <c r="K19" s="23">
        <f>'K&amp;K'!$I$10</f>
        <v>1749563</v>
      </c>
      <c r="L19" s="23">
        <f>'K&amp;K'!$J$10</f>
        <v>1749563</v>
      </c>
      <c r="M19" s="23">
        <f>'K&amp;K'!$K$10</f>
        <v>1749563</v>
      </c>
      <c r="N19" s="23">
        <f>'K&amp;K'!$L$10</f>
        <v>0</v>
      </c>
      <c r="O19" s="23">
        <f>'K&amp;K'!$M$10</f>
        <v>0</v>
      </c>
      <c r="P19" s="23">
        <f>'K&amp;K'!$N$10</f>
        <v>1749563</v>
      </c>
      <c r="Q19" s="2" t="s">
        <v>138</v>
      </c>
      <c r="R19" s="2" t="s">
        <v>135</v>
      </c>
    </row>
    <row r="20" spans="1:22" ht="59.25" customHeight="1">
      <c r="A20" s="20">
        <v>18</v>
      </c>
      <c r="B20" s="28" t="s">
        <v>57</v>
      </c>
      <c r="C20" s="23">
        <f>HNT!$N$3</f>
        <v>1470971</v>
      </c>
      <c r="D20" s="23">
        <f>HNT!$B$10</f>
        <v>1470971</v>
      </c>
      <c r="E20" s="23">
        <f>HNT!$C$10</f>
        <v>1470971</v>
      </c>
      <c r="F20" s="23">
        <f>HNT!$D$10</f>
        <v>1470971</v>
      </c>
      <c r="G20" s="23">
        <f>HNT!$E$10</f>
        <v>671804</v>
      </c>
      <c r="H20" s="23">
        <f>HNT!$F$10</f>
        <v>671804</v>
      </c>
      <c r="I20" s="23">
        <f>HNT!$G$10</f>
        <v>671804</v>
      </c>
      <c r="J20" s="23">
        <f>HNT!$H$10</f>
        <v>671804</v>
      </c>
      <c r="K20" s="23">
        <f>HNT!$I$10</f>
        <v>671804</v>
      </c>
      <c r="L20" s="23">
        <f>HNT!$J$10</f>
        <v>671804</v>
      </c>
      <c r="M20" s="23">
        <f>HNT!$K$10</f>
        <v>671804</v>
      </c>
      <c r="N20" s="23">
        <f>HNT!$L$10</f>
        <v>671804</v>
      </c>
      <c r="O20" s="23">
        <f>HNT!$M$10</f>
        <v>0</v>
      </c>
      <c r="P20" s="23">
        <f>HNT!$N$10</f>
        <v>671804</v>
      </c>
      <c r="Q20" s="2" t="s">
        <v>98</v>
      </c>
      <c r="R20" s="2" t="s">
        <v>133</v>
      </c>
      <c r="S20" s="33" t="s">
        <v>184</v>
      </c>
      <c r="V20" s="2" t="s">
        <v>181</v>
      </c>
    </row>
    <row r="21" spans="1:22" ht="18" customHeight="1">
      <c r="A21" s="20">
        <v>19</v>
      </c>
      <c r="B21" s="28" t="s">
        <v>54</v>
      </c>
      <c r="C21" s="23">
        <f>KINGFOOD!$N$3</f>
        <v>191656190</v>
      </c>
      <c r="D21" s="23">
        <f>KINGFOOD!$B$10</f>
        <v>480221281</v>
      </c>
      <c r="E21" s="23">
        <f>KINGFOOD!$C$10</f>
        <v>403333043</v>
      </c>
      <c r="F21" s="23">
        <f>KINGFOOD!$D$10</f>
        <v>275097781</v>
      </c>
      <c r="G21" s="23">
        <f>KINGFOOD!$E$10</f>
        <v>334057665</v>
      </c>
      <c r="H21" s="23">
        <f>KINGFOOD!$F$10</f>
        <v>356976324</v>
      </c>
      <c r="I21" s="23">
        <f>KINGFOOD!$G$10</f>
        <v>404737584</v>
      </c>
      <c r="J21" s="23">
        <f>KINGFOOD!$H$10</f>
        <v>267443607</v>
      </c>
      <c r="K21" s="23">
        <f>KINGFOOD!$I$10</f>
        <v>407152093</v>
      </c>
      <c r="L21" s="23">
        <f>KINGFOOD!$J$10</f>
        <v>319917902</v>
      </c>
      <c r="M21" s="23">
        <f>KINGFOOD!$K$10</f>
        <v>303031496</v>
      </c>
      <c r="N21" s="23">
        <f>KINGFOOD!$L$10</f>
        <v>0</v>
      </c>
      <c r="O21" s="23">
        <f>KINGFOOD!$M$10</f>
        <v>0</v>
      </c>
      <c r="P21" s="23">
        <f>KINGFOOD!$N$10</f>
        <v>303031496</v>
      </c>
      <c r="Q21" s="2" t="s">
        <v>138</v>
      </c>
      <c r="R21" s="2" t="s">
        <v>133</v>
      </c>
    </row>
    <row r="22" spans="1:22" ht="18" customHeight="1">
      <c r="A22" s="20">
        <v>20</v>
      </c>
      <c r="B22" s="76" t="s">
        <v>127</v>
      </c>
      <c r="C22" s="23">
        <f>KMARKET!$N$3</f>
        <v>12099186</v>
      </c>
      <c r="D22" s="23">
        <f>KMARKET!$B$10</f>
        <v>19410586</v>
      </c>
      <c r="E22" s="23">
        <f>KMARKET!$C$10</f>
        <v>33204195</v>
      </c>
      <c r="F22" s="23">
        <f>KMARKET!$D$10</f>
        <v>37584268</v>
      </c>
      <c r="G22" s="23">
        <f>KMARKET!$E$10</f>
        <v>34959811</v>
      </c>
      <c r="H22" s="23">
        <f>KMARKET!$F$10</f>
        <v>42436668</v>
      </c>
      <c r="I22" s="23">
        <f>KMARKET!$G$10</f>
        <v>29199508</v>
      </c>
      <c r="J22" s="23">
        <f>KMARKET!$H$10</f>
        <v>36827783</v>
      </c>
      <c r="K22" s="23">
        <f>KMARKET!$I$10</f>
        <v>38217466</v>
      </c>
      <c r="L22" s="23">
        <f>KMARKET!$J$10</f>
        <v>28413663</v>
      </c>
      <c r="M22" s="23">
        <f>KMARKET!$K$10</f>
        <v>34445555</v>
      </c>
      <c r="N22" s="23">
        <f>KMARKET!$L$10</f>
        <v>0</v>
      </c>
      <c r="O22" s="23">
        <f>KMARKET!$M$10</f>
        <v>0</v>
      </c>
      <c r="P22" s="23">
        <f>KMARKET!$N$10</f>
        <v>34445555</v>
      </c>
      <c r="Q22" s="2" t="s">
        <v>103</v>
      </c>
      <c r="R22" s="2" t="s">
        <v>136</v>
      </c>
    </row>
    <row r="23" spans="1:22" ht="18" customHeight="1">
      <c r="A23" s="20">
        <v>21</v>
      </c>
      <c r="B23" s="76" t="s">
        <v>31</v>
      </c>
      <c r="C23" s="23">
        <f>LARIA!$N$3</f>
        <v>20280107.309999999</v>
      </c>
      <c r="D23" s="23">
        <f>LARIA!$B$10</f>
        <v>18031475.309999999</v>
      </c>
      <c r="E23" s="23">
        <f>LARIA!$C$10</f>
        <v>27629137.309999999</v>
      </c>
      <c r="F23" s="23">
        <f>LARIA!$D$10</f>
        <v>33905175.310000002</v>
      </c>
      <c r="G23" s="23">
        <f>LARIA!$E$10</f>
        <v>23556794.310000002</v>
      </c>
      <c r="H23" s="23">
        <f>LARIA!$F$10</f>
        <v>28884677.310000002</v>
      </c>
      <c r="I23" s="23">
        <f>LARIA!$G$10</f>
        <v>16656522.310000002</v>
      </c>
      <c r="J23" s="23">
        <f>LARIA!$H$10</f>
        <v>11810136.310000002</v>
      </c>
      <c r="K23" s="23">
        <f>LARIA!$I$10</f>
        <v>15090523.310000002</v>
      </c>
      <c r="L23" s="23">
        <f>LARIA!$J$10</f>
        <v>15751364.310000002</v>
      </c>
      <c r="M23" s="23">
        <f>LARIA!$K$10</f>
        <v>9482061.3100000024</v>
      </c>
      <c r="N23" s="23">
        <f>LARIA!$L$10</f>
        <v>0</v>
      </c>
      <c r="O23" s="23">
        <f>LARIA!$M$10</f>
        <v>0</v>
      </c>
      <c r="P23" s="23">
        <f>LARIA!$N$10</f>
        <v>9482061.3100000024</v>
      </c>
      <c r="Q23" s="2" t="s">
        <v>103</v>
      </c>
      <c r="R23" s="2" t="s">
        <v>133</v>
      </c>
    </row>
    <row r="24" spans="1:22" ht="18" customHeight="1">
      <c r="A24" s="20">
        <v>22</v>
      </c>
      <c r="B24" s="28" t="s">
        <v>58</v>
      </c>
      <c r="C24" s="23">
        <f>LOCAL!$N$3</f>
        <v>8004209</v>
      </c>
      <c r="D24" s="23">
        <f>LOCAL!$B$10</f>
        <v>14912667</v>
      </c>
      <c r="E24" s="23">
        <f>LOCAL!$C$10</f>
        <v>16691524</v>
      </c>
      <c r="F24" s="23">
        <f>LOCAL!$D$10</f>
        <v>16691524</v>
      </c>
      <c r="G24" s="23">
        <f>LOCAL!$E$10</f>
        <v>8004209</v>
      </c>
      <c r="H24" s="23">
        <f>LOCAL!$F$10</f>
        <v>6813092</v>
      </c>
      <c r="I24" s="23">
        <f>LOCAL!$G$10</f>
        <v>6813092</v>
      </c>
      <c r="J24" s="23">
        <f>LOCAL!$H$10</f>
        <v>6813092</v>
      </c>
      <c r="K24" s="23">
        <f>LOCAL!$I$10</f>
        <v>6813092</v>
      </c>
      <c r="L24" s="23">
        <f>LOCAL!$J$10</f>
        <v>6813092</v>
      </c>
      <c r="M24" s="23">
        <f>LOCAL!$K$10</f>
        <v>6813092</v>
      </c>
      <c r="N24" s="23">
        <f>LOCAL!$L$10</f>
        <v>0</v>
      </c>
      <c r="O24" s="23">
        <f>LOCAL!$M$10</f>
        <v>0</v>
      </c>
      <c r="P24" s="23">
        <f>LOCAL!$N$10</f>
        <v>6813092</v>
      </c>
      <c r="Q24" s="2" t="s">
        <v>138</v>
      </c>
      <c r="R24" s="2" t="s">
        <v>135</v>
      </c>
      <c r="S24" s="2" t="s">
        <v>190</v>
      </c>
    </row>
    <row r="25" spans="1:22" ht="18.600000000000001" customHeight="1">
      <c r="A25" s="20">
        <v>23</v>
      </c>
      <c r="B25" s="76" t="s">
        <v>21</v>
      </c>
      <c r="C25" s="23">
        <f>LOTTE!$N$3</f>
        <v>151744273</v>
      </c>
      <c r="D25" s="23">
        <f>LOTTE!$B$10</f>
        <v>484547535</v>
      </c>
      <c r="E25" s="23">
        <f>LOTTE!$C$10</f>
        <v>265593225</v>
      </c>
      <c r="F25" s="23">
        <f>LOTTE!$D$10</f>
        <v>105334113</v>
      </c>
      <c r="G25" s="23">
        <f>LOTTE!$E$10</f>
        <v>155374990</v>
      </c>
      <c r="H25" s="23">
        <f>LOTTE!$F$10</f>
        <v>102515168</v>
      </c>
      <c r="I25" s="23">
        <f>LOTTE!$G$10</f>
        <v>116982039</v>
      </c>
      <c r="J25" s="23">
        <f>LOTTE!$H$10</f>
        <v>228936638</v>
      </c>
      <c r="K25" s="23">
        <f>LOTTE!$I$10</f>
        <v>241382903</v>
      </c>
      <c r="L25" s="23">
        <f>LOTTE!$J$10</f>
        <v>164641737</v>
      </c>
      <c r="M25" s="23">
        <f>LOTTE!$K$10</f>
        <v>176425085</v>
      </c>
      <c r="N25" s="23">
        <f>LOTTE!$L$10</f>
        <v>0</v>
      </c>
      <c r="O25" s="23">
        <f>LOTTE!$M$10</f>
        <v>0</v>
      </c>
      <c r="P25" s="23">
        <f>LOTTE!$N$10</f>
        <v>176425085</v>
      </c>
      <c r="Q25" s="2" t="s">
        <v>103</v>
      </c>
      <c r="R25" s="2" t="s">
        <v>134</v>
      </c>
    </row>
    <row r="26" spans="1:22" ht="18" customHeight="1">
      <c r="A26" s="20">
        <v>24</v>
      </c>
      <c r="B26" s="76" t="s">
        <v>22</v>
      </c>
      <c r="C26" s="23">
        <f>MEGA!$N$3</f>
        <v>480996492</v>
      </c>
      <c r="D26" s="23">
        <f>MEGA!$B$10</f>
        <v>897081870</v>
      </c>
      <c r="E26" s="23">
        <f>MEGA!$C$10</f>
        <v>699238271</v>
      </c>
      <c r="F26" s="23">
        <f>MEGA!$D$10</f>
        <v>391623102</v>
      </c>
      <c r="G26" s="23">
        <f>MEGA!$E$10</f>
        <v>438003489</v>
      </c>
      <c r="H26" s="23">
        <f>MEGA!$F$10</f>
        <v>420911070</v>
      </c>
      <c r="I26" s="23">
        <f>MEGA!$G$10</f>
        <v>353432956</v>
      </c>
      <c r="J26" s="23">
        <f>MEGA!$H$10</f>
        <v>549083872</v>
      </c>
      <c r="K26" s="23">
        <f>MEGA!$I$10</f>
        <v>510615053</v>
      </c>
      <c r="L26" s="23">
        <f>MEGA!$J$10</f>
        <v>414175231</v>
      </c>
      <c r="M26" s="23">
        <f>MEGA!$K$10</f>
        <v>406643873</v>
      </c>
      <c r="N26" s="23">
        <f>MEGA!$L$10</f>
        <v>0</v>
      </c>
      <c r="O26" s="23">
        <f>MEGA!$M$10</f>
        <v>0</v>
      </c>
      <c r="P26" s="23">
        <f>MEGA!$N$10</f>
        <v>406643873</v>
      </c>
      <c r="Q26" s="2" t="s">
        <v>103</v>
      </c>
      <c r="R26" s="2" t="s">
        <v>134</v>
      </c>
    </row>
    <row r="27" spans="1:22" ht="18" customHeight="1">
      <c r="A27" s="20">
        <v>25</v>
      </c>
      <c r="B27" s="28" t="s">
        <v>60</v>
      </c>
      <c r="C27" s="23">
        <f>MEKONG!$N$3</f>
        <v>8619206</v>
      </c>
      <c r="D27" s="23">
        <f>MEKONG!$B$10</f>
        <v>8619206</v>
      </c>
      <c r="E27" s="23">
        <f>MEKONG!$C$10</f>
        <v>8619206</v>
      </c>
      <c r="F27" s="23">
        <f>MEKONG!$D$10</f>
        <v>8619206</v>
      </c>
      <c r="G27" s="23">
        <f>MEKONG!$E$10</f>
        <v>8619206</v>
      </c>
      <c r="H27" s="23">
        <f>MEKONG!$F$10</f>
        <v>8619206</v>
      </c>
      <c r="I27" s="23">
        <f>MEKONG!$G$10</f>
        <v>8619206</v>
      </c>
      <c r="J27" s="23">
        <f>MEKONG!$H$10</f>
        <v>0</v>
      </c>
      <c r="K27" s="23">
        <f>MEKONG!$I$10</f>
        <v>0</v>
      </c>
      <c r="L27" s="23">
        <f>MEKONG!$J$10</f>
        <v>0</v>
      </c>
      <c r="M27" s="23">
        <f>MEKONG!$K$10</f>
        <v>0</v>
      </c>
      <c r="N27" s="23">
        <f>MEKONG!$L$10</f>
        <v>0</v>
      </c>
      <c r="O27" s="23">
        <f>MEKONG!$M$10</f>
        <v>0</v>
      </c>
      <c r="P27" s="23">
        <f>MEKONG!$N$10</f>
        <v>0</v>
      </c>
      <c r="Q27" s="2" t="s">
        <v>138</v>
      </c>
      <c r="R27" s="2" t="s">
        <v>133</v>
      </c>
      <c r="S27" s="2" t="s">
        <v>173</v>
      </c>
    </row>
    <row r="28" spans="1:22" ht="18" customHeight="1">
      <c r="A28" s="20">
        <v>26</v>
      </c>
      <c r="B28" s="76" t="s">
        <v>61</v>
      </c>
      <c r="C28" s="23">
        <f>'MINH CẦU'!$N$3</f>
        <v>57834447</v>
      </c>
      <c r="D28" s="23">
        <f>'MINH CẦU'!$B$10</f>
        <v>106358100</v>
      </c>
      <c r="E28" s="23">
        <f>'MINH CẦU'!$C$10</f>
        <v>67346030</v>
      </c>
      <c r="F28" s="23">
        <f>'MINH CẦU'!$D$10</f>
        <v>48959007</v>
      </c>
      <c r="G28" s="23">
        <f>'MINH CẦU'!$E$10</f>
        <v>75038885</v>
      </c>
      <c r="H28" s="23">
        <f>'MINH CẦU'!$F$10</f>
        <v>49169749</v>
      </c>
      <c r="I28" s="23">
        <f>'MINH CẦU'!$G$10</f>
        <v>76131632</v>
      </c>
      <c r="J28" s="23">
        <f>'MINH CẦU'!$H$10</f>
        <v>58845886</v>
      </c>
      <c r="K28" s="23">
        <f>'MINH CẦU'!$I$10</f>
        <v>61314581</v>
      </c>
      <c r="L28" s="23">
        <f>'MINH CẦU'!$J$10</f>
        <v>80591556</v>
      </c>
      <c r="M28" s="23">
        <f>'MINH CẦU'!$K$10</f>
        <v>95037338</v>
      </c>
      <c r="N28" s="23">
        <f>'MINH CẦU'!$L$10</f>
        <v>0</v>
      </c>
      <c r="O28" s="23">
        <f>'MINH CẦU'!$M$10</f>
        <v>0</v>
      </c>
      <c r="P28" s="23">
        <f>'MINH CẦU'!$N$10</f>
        <v>95037338</v>
      </c>
      <c r="Q28" s="2" t="s">
        <v>103</v>
      </c>
      <c r="R28" s="2" t="s">
        <v>135</v>
      </c>
    </row>
    <row r="29" spans="1:22" ht="18" customHeight="1">
      <c r="A29" s="20">
        <v>27</v>
      </c>
      <c r="B29" s="76" t="s">
        <v>28</v>
      </c>
      <c r="C29" s="23">
        <f>NHATMINH!$N$3</f>
        <v>30712618</v>
      </c>
      <c r="D29" s="23">
        <f>NHATMINH!$B$10</f>
        <v>28545195</v>
      </c>
      <c r="E29" s="23">
        <f>NHATMINH!$C$10</f>
        <v>19296988</v>
      </c>
      <c r="F29" s="23">
        <f>NHATMINH!$D$10</f>
        <v>16448481</v>
      </c>
      <c r="G29" s="23">
        <f>NHATMINH!$E$10</f>
        <v>26928403</v>
      </c>
      <c r="H29" s="23">
        <f>NHATMINH!$F$10</f>
        <v>37205745</v>
      </c>
      <c r="I29" s="23">
        <f>NHATMINH!$G$10</f>
        <v>44498307</v>
      </c>
      <c r="J29" s="23">
        <f>NHATMINH!$H$10</f>
        <v>36160957</v>
      </c>
      <c r="K29" s="23">
        <f>NHATMINH!$I$10</f>
        <v>28177156</v>
      </c>
      <c r="L29" s="23">
        <f>NHATMINH!$J$10</f>
        <v>24991225</v>
      </c>
      <c r="M29" s="23">
        <f>NHATMINH!$K$10</f>
        <v>31023275</v>
      </c>
      <c r="N29" s="23">
        <f>NHATMINH!$L$10</f>
        <v>0</v>
      </c>
      <c r="O29" s="23">
        <f>NHATMINH!$M$10</f>
        <v>0</v>
      </c>
      <c r="P29" s="23">
        <f>NHATMINH!$N$10</f>
        <v>30559699</v>
      </c>
      <c r="Q29" s="2" t="s">
        <v>103</v>
      </c>
      <c r="R29" s="2" t="s">
        <v>133</v>
      </c>
    </row>
    <row r="30" spans="1:22" ht="18" customHeight="1">
      <c r="A30" s="20">
        <v>28</v>
      </c>
      <c r="B30" s="76" t="s">
        <v>117</v>
      </c>
      <c r="C30" s="23">
        <f>OKONO!$N$3</f>
        <v>87406237</v>
      </c>
      <c r="D30" s="23">
        <f>OKONO!$B$10</f>
        <v>142568814</v>
      </c>
      <c r="E30" s="23">
        <f>OKONO!$C$10</f>
        <v>112706846</v>
      </c>
      <c r="F30" s="23">
        <f>OKONO!$D$10</f>
        <v>122812833</v>
      </c>
      <c r="G30" s="23">
        <f>OKONO!$E$10</f>
        <v>133838125</v>
      </c>
      <c r="H30" s="23">
        <f>OKONO!$F$10</f>
        <v>99730214</v>
      </c>
      <c r="I30" s="23">
        <f>OKONO!$G$10</f>
        <v>54547340</v>
      </c>
      <c r="J30" s="23">
        <f>OKONO!$H$10</f>
        <v>48642143</v>
      </c>
      <c r="K30" s="23">
        <f>OKONO!$I$10</f>
        <v>78411309</v>
      </c>
      <c r="L30" s="23">
        <f>OKONO!$J$10</f>
        <v>54943672</v>
      </c>
      <c r="M30" s="23">
        <f>OKONO!$K$10</f>
        <v>71459566</v>
      </c>
      <c r="N30" s="23">
        <f>OKONO!$L$10</f>
        <v>0</v>
      </c>
      <c r="O30" s="23">
        <f>OKONO!$M$10</f>
        <v>0</v>
      </c>
      <c r="P30" s="23">
        <f>OKONO!$N$10</f>
        <v>71459566</v>
      </c>
      <c r="Q30" s="2" t="s">
        <v>103</v>
      </c>
      <c r="R30" s="2" t="s">
        <v>136</v>
      </c>
    </row>
    <row r="31" spans="1:22" ht="18" customHeight="1">
      <c r="A31" s="20">
        <v>29</v>
      </c>
      <c r="B31" s="76" t="s">
        <v>63</v>
      </c>
      <c r="C31" s="23">
        <f>PTMART!$N$3</f>
        <v>2093412</v>
      </c>
      <c r="D31" s="23">
        <f>PTMART!$B$10</f>
        <v>2020516</v>
      </c>
      <c r="E31" s="23">
        <f>PTMART!$C$10</f>
        <v>767169</v>
      </c>
      <c r="F31" s="23">
        <f>PTMART!$D$10</f>
        <v>4251296</v>
      </c>
      <c r="G31" s="23">
        <f>PTMART!$E$10</f>
        <v>7467472</v>
      </c>
      <c r="H31" s="23">
        <f>PTMART!$F$10</f>
        <v>11183247</v>
      </c>
      <c r="I31" s="23">
        <f>PTMART!$G$10</f>
        <v>2455583</v>
      </c>
      <c r="J31" s="23">
        <f>PTMART!$H$10</f>
        <v>3659777</v>
      </c>
      <c r="K31" s="23">
        <f>PTMART!$I$10</f>
        <v>3150551</v>
      </c>
      <c r="L31" s="23">
        <f>PTMART!$J$10</f>
        <v>3831980</v>
      </c>
      <c r="M31" s="23">
        <f>PTMART!$K$10</f>
        <v>4316080</v>
      </c>
      <c r="N31" s="23">
        <f>PTMART!$L$10</f>
        <v>0</v>
      </c>
      <c r="O31" s="23">
        <f>PTMART!$M$10</f>
        <v>0</v>
      </c>
      <c r="P31" s="23">
        <f>PTMART!$N$10</f>
        <v>4316080</v>
      </c>
      <c r="Q31" s="2" t="s">
        <v>103</v>
      </c>
      <c r="R31" s="2" t="s">
        <v>135</v>
      </c>
    </row>
    <row r="32" spans="1:22" ht="18" customHeight="1">
      <c r="A32" s="20">
        <v>30</v>
      </c>
      <c r="B32" s="76" t="s">
        <v>36</v>
      </c>
      <c r="C32" s="93">
        <f>READYMART!$N$3</f>
        <v>0</v>
      </c>
      <c r="D32" s="93">
        <f>READYMART!$B$10</f>
        <v>0</v>
      </c>
      <c r="E32" s="93">
        <f>READYMART!$C$10</f>
        <v>0</v>
      </c>
      <c r="F32" s="93">
        <f>READYMART!$D$10</f>
        <v>0</v>
      </c>
      <c r="G32" s="93">
        <f>READYMART!$E$10</f>
        <v>0</v>
      </c>
      <c r="H32" s="93">
        <f>READYMART!$F$10</f>
        <v>0</v>
      </c>
      <c r="I32" s="93">
        <f>READYMART!$G$10</f>
        <v>0</v>
      </c>
      <c r="J32" s="93">
        <f>READYMART!$H$10</f>
        <v>0</v>
      </c>
      <c r="K32" s="93">
        <f>READYMART!$I$10</f>
        <v>0</v>
      </c>
      <c r="L32" s="93">
        <f>READYMART!$J$10</f>
        <v>0</v>
      </c>
      <c r="M32" s="93">
        <f>READYMART!$K$10</f>
        <v>0</v>
      </c>
      <c r="N32" s="93">
        <f>READYMART!$L$10</f>
        <v>0</v>
      </c>
      <c r="O32" s="93">
        <f>READYMART!$M$10</f>
        <v>0</v>
      </c>
      <c r="P32" s="93">
        <f>READYMART!$N$10</f>
        <v>0</v>
      </c>
      <c r="Q32" s="2" t="s">
        <v>139</v>
      </c>
      <c r="R32" s="2" t="s">
        <v>133</v>
      </c>
    </row>
    <row r="33" spans="1:22" ht="18" customHeight="1">
      <c r="A33" s="20">
        <v>31</v>
      </c>
      <c r="B33" s="76" t="s">
        <v>33</v>
      </c>
      <c r="C33" s="23">
        <f>SAIGONHD!$N$3</f>
        <v>45588856</v>
      </c>
      <c r="D33" s="23">
        <f>SAIGONHD!$B$10</f>
        <v>52762394</v>
      </c>
      <c r="E33" s="23">
        <f>SAIGONHD!$C$10</f>
        <v>51065435</v>
      </c>
      <c r="F33" s="23">
        <f>SAIGONHD!$D$10</f>
        <v>57210566</v>
      </c>
      <c r="G33" s="23">
        <f>SAIGONHD!$E$10</f>
        <v>62310165</v>
      </c>
      <c r="H33" s="23">
        <f>SAIGONHD!$F$10</f>
        <v>72559700</v>
      </c>
      <c r="I33" s="23">
        <f>SAIGONHD!$G$10</f>
        <v>56768125</v>
      </c>
      <c r="J33" s="23">
        <f>SAIGONHD!$H$10</f>
        <v>46719217</v>
      </c>
      <c r="K33" s="23">
        <f>SAIGONHD!$I$10</f>
        <v>42125370</v>
      </c>
      <c r="L33" s="23">
        <f>SAIGONHD!$J$10</f>
        <v>39833140</v>
      </c>
      <c r="M33" s="23">
        <f>SAIGONHD!$K$10</f>
        <v>39833140</v>
      </c>
      <c r="N33" s="23">
        <f>SAIGONHD!$L$10</f>
        <v>0</v>
      </c>
      <c r="O33" s="23">
        <f>SAIGONHD!$M$10</f>
        <v>0</v>
      </c>
      <c r="P33" s="23">
        <f>SAIGONHD!$N$10</f>
        <v>39833140</v>
      </c>
      <c r="Q33" s="2" t="s">
        <v>103</v>
      </c>
      <c r="R33" s="2" t="s">
        <v>133</v>
      </c>
    </row>
    <row r="34" spans="1:22" ht="18" customHeight="1">
      <c r="A34" s="20">
        <v>32</v>
      </c>
      <c r="B34" s="28" t="s">
        <v>34</v>
      </c>
      <c r="C34" s="23">
        <f>'SÀNH ĐIỆU'!$N$3</f>
        <v>21152965</v>
      </c>
      <c r="D34" s="23">
        <f>'SÀNH ĐIỆU'!$B$10</f>
        <v>37375603</v>
      </c>
      <c r="E34" s="23">
        <f>'SÀNH ĐIỆU'!$C$10</f>
        <v>31168074</v>
      </c>
      <c r="F34" s="23">
        <f>'SÀNH ĐIỆU'!$D$10</f>
        <v>42464205</v>
      </c>
      <c r="G34" s="23">
        <f>'SÀNH ĐIỆU'!$E$10</f>
        <v>20683767</v>
      </c>
      <c r="H34" s="23">
        <f>'SÀNH ĐIỆU'!$F$10</f>
        <v>22168461</v>
      </c>
      <c r="I34" s="23">
        <f>'SÀNH ĐIỆU'!$G$10</f>
        <v>22062106</v>
      </c>
      <c r="J34" s="23">
        <f>'SÀNH ĐIỆU'!$H$10</f>
        <v>14204165</v>
      </c>
      <c r="K34" s="23">
        <f>'SÀNH ĐIỆU'!$I$10</f>
        <v>16104956</v>
      </c>
      <c r="L34" s="23">
        <f>'SÀNH ĐIỆU'!$J$10</f>
        <v>17018406</v>
      </c>
      <c r="M34" s="23">
        <f>'SÀNH ĐIỆU'!$K$10</f>
        <v>15667342</v>
      </c>
      <c r="N34" s="23">
        <f>'SÀNH ĐIỆU'!$L$10</f>
        <v>16828616</v>
      </c>
      <c r="O34" s="23">
        <f>'SÀNH ĐIỆU'!$M$10</f>
        <v>0</v>
      </c>
      <c r="P34" s="23">
        <f>'SÀNH ĐIỆU'!$N$10</f>
        <v>16828616</v>
      </c>
      <c r="Q34" s="2" t="s">
        <v>98</v>
      </c>
      <c r="R34" s="2" t="s">
        <v>134</v>
      </c>
      <c r="S34" s="2" t="s">
        <v>185</v>
      </c>
      <c r="V34" s="2" t="s">
        <v>181</v>
      </c>
    </row>
    <row r="35" spans="1:22" ht="18" customHeight="1">
      <c r="A35" s="20">
        <v>33</v>
      </c>
      <c r="B35" s="76" t="s">
        <v>154</v>
      </c>
      <c r="C35" s="23">
        <f>'SANHDIEU-004'!$B$10</f>
        <v>1652450</v>
      </c>
      <c r="D35" s="23">
        <f>'SANHDIEU-004'!$B$10</f>
        <v>1652450</v>
      </c>
      <c r="E35" s="23">
        <f>'SANHDIEU-004'!$C$10</f>
        <v>3040049</v>
      </c>
      <c r="F35" s="23">
        <f>'SANHDIEU-004'!$D$10</f>
        <v>2428744</v>
      </c>
      <c r="G35" s="23">
        <f>'SANHDIEU-004'!$E$10</f>
        <v>3423549</v>
      </c>
      <c r="H35" s="23">
        <f>'SANHDIEU-004'!$F$10</f>
        <v>4979195</v>
      </c>
      <c r="I35" s="23">
        <f>'SANHDIEU-004'!$G$10</f>
        <v>1435703</v>
      </c>
      <c r="J35" s="23">
        <f>'SANHDIEU-004'!$H$10</f>
        <v>2082085</v>
      </c>
      <c r="K35" s="23">
        <f>'SANHDIEU-004'!$I$10</f>
        <v>2265909</v>
      </c>
      <c r="L35" s="23">
        <f>'SANHDIEU-004'!$J$10</f>
        <v>1739469</v>
      </c>
      <c r="M35" s="23">
        <f>'SANHDIEU-004'!$K$10</f>
        <v>3090493</v>
      </c>
      <c r="N35" s="23">
        <f>'SANHDIEU-004'!$L$10</f>
        <v>3090493</v>
      </c>
      <c r="O35" s="23">
        <f>'SANHDIEU-004'!$M$10</f>
        <v>0</v>
      </c>
      <c r="P35" s="23">
        <f>'SANHDIEU-004'!$N$10</f>
        <v>3090493</v>
      </c>
      <c r="Q35" s="2" t="s">
        <v>98</v>
      </c>
      <c r="R35" s="2" t="s">
        <v>133</v>
      </c>
      <c r="S35" s="2" t="s">
        <v>186</v>
      </c>
      <c r="V35" s="2" t="s">
        <v>181</v>
      </c>
    </row>
    <row r="36" spans="1:22" ht="18" customHeight="1">
      <c r="A36" s="20">
        <v>34</v>
      </c>
      <c r="B36" s="76" t="s">
        <v>23</v>
      </c>
      <c r="C36" s="23">
        <f>'SATRA-004'!$N$3</f>
        <v>10636329</v>
      </c>
      <c r="D36" s="23">
        <f>'SATRA-004'!$B$10</f>
        <v>20042130</v>
      </c>
      <c r="E36" s="23">
        <f>'SATRA-004'!$C$10</f>
        <v>11979824</v>
      </c>
      <c r="F36" s="23">
        <f>'SATRA-004'!$D$10</f>
        <v>13536589</v>
      </c>
      <c r="G36" s="23">
        <f>'SATRA-004'!$E$10</f>
        <v>12308676</v>
      </c>
      <c r="H36" s="23">
        <f>'SATRA-004'!$F$10</f>
        <v>9714154</v>
      </c>
      <c r="I36" s="23">
        <f>'SATRA-004'!$G$10</f>
        <v>9810799</v>
      </c>
      <c r="J36" s="23">
        <f>'SATRA-004'!$H$10</f>
        <v>13557330</v>
      </c>
      <c r="K36" s="23">
        <f>'SATRA-004'!$I$10</f>
        <v>9524550</v>
      </c>
      <c r="L36" s="23">
        <f>'SATRA-004'!$J$10</f>
        <v>14200147</v>
      </c>
      <c r="M36" s="23">
        <f>'SATRA-004'!$K$10</f>
        <v>7760815</v>
      </c>
      <c r="N36" s="23">
        <f>'SATRA-004'!$L$10</f>
        <v>0</v>
      </c>
      <c r="O36" s="23">
        <f>'SATRA-004'!$M$10</f>
        <v>0</v>
      </c>
      <c r="P36" s="23">
        <f>'SATRA-004'!$N$10</f>
        <v>7760815</v>
      </c>
      <c r="Q36" s="2" t="s">
        <v>103</v>
      </c>
      <c r="R36" s="2" t="s">
        <v>133</v>
      </c>
    </row>
    <row r="37" spans="1:22" ht="18" customHeight="1">
      <c r="A37" s="20">
        <v>35</v>
      </c>
      <c r="B37" s="76" t="s">
        <v>25</v>
      </c>
      <c r="C37" s="23">
        <f>'SATRA-027'!$N$3</f>
        <v>15757946</v>
      </c>
      <c r="D37" s="23">
        <f>'SATRA-027'!$B$10</f>
        <v>41190741</v>
      </c>
      <c r="E37" s="23">
        <f>'SATRA-027'!$C$10</f>
        <v>27789567</v>
      </c>
      <c r="F37" s="23">
        <f>'SATRA-027'!$D$10</f>
        <v>22946731</v>
      </c>
      <c r="G37" s="23">
        <f>'SATRA-027'!$E$10</f>
        <v>10949456</v>
      </c>
      <c r="H37" s="23">
        <f>'SATRA-027'!$F$10</f>
        <v>15891385</v>
      </c>
      <c r="I37" s="23">
        <f>'SATRA-027'!$G$10</f>
        <v>15086030</v>
      </c>
      <c r="J37" s="23">
        <f>'SATRA-027'!$H$10</f>
        <v>22671631</v>
      </c>
      <c r="K37" s="23">
        <f>'SATRA-027'!$I$10</f>
        <v>14667438</v>
      </c>
      <c r="L37" s="23">
        <f>'SATRA-027'!$J$10</f>
        <v>17021714</v>
      </c>
      <c r="M37" s="23">
        <f>'SATRA-027'!$K$10</f>
        <v>11453512</v>
      </c>
      <c r="N37" s="23">
        <f>'SATRA-027'!$L$10</f>
        <v>0</v>
      </c>
      <c r="O37" s="23">
        <f>'SATRA-027'!$M$10</f>
        <v>0</v>
      </c>
      <c r="P37" s="23">
        <f>'SATRA-027'!$N$10</f>
        <v>11453512</v>
      </c>
      <c r="Q37" s="2" t="s">
        <v>103</v>
      </c>
      <c r="R37" s="2" t="s">
        <v>133</v>
      </c>
    </row>
    <row r="38" spans="1:22" ht="18" customHeight="1">
      <c r="A38" s="20">
        <v>36</v>
      </c>
      <c r="B38" s="76" t="s">
        <v>24</v>
      </c>
      <c r="C38" s="23">
        <f>'SATRA-020'!$N$3</f>
        <v>12514783</v>
      </c>
      <c r="D38" s="23">
        <f>'SATRA-020'!$B$10</f>
        <v>17379287</v>
      </c>
      <c r="E38" s="23">
        <f>'SATRA-020'!$C$10</f>
        <v>22052865</v>
      </c>
      <c r="F38" s="23">
        <f>'SATRA-020'!$D$10</f>
        <v>22560181</v>
      </c>
      <c r="G38" s="23">
        <f>'SATRA-020'!$E$10</f>
        <v>23892909</v>
      </c>
      <c r="H38" s="23">
        <f>'SATRA-020'!$F$10</f>
        <v>24376189</v>
      </c>
      <c r="I38" s="23">
        <f>'SATRA-020'!$G$10</f>
        <v>11795378</v>
      </c>
      <c r="J38" s="23">
        <f>'SATRA-020'!$H$10</f>
        <v>14853869</v>
      </c>
      <c r="K38" s="23">
        <f>'SATRA-020'!$I$10</f>
        <v>13109679</v>
      </c>
      <c r="L38" s="23">
        <f>'SATRA-020'!$J$10</f>
        <v>14792119</v>
      </c>
      <c r="M38" s="23">
        <f>'SATRA-020'!$K$10</f>
        <v>14425029</v>
      </c>
      <c r="N38" s="23">
        <f>'SATRA-020'!$L$10</f>
        <v>0</v>
      </c>
      <c r="O38" s="23">
        <f>'SATRA-020'!$M$10</f>
        <v>0</v>
      </c>
      <c r="P38" s="23">
        <f>'SATRA-020'!$N$10</f>
        <v>14425029</v>
      </c>
      <c r="Q38" s="2" t="s">
        <v>103</v>
      </c>
      <c r="R38" s="2" t="s">
        <v>133</v>
      </c>
    </row>
    <row r="39" spans="1:22" ht="18" customHeight="1">
      <c r="A39" s="20">
        <v>37</v>
      </c>
      <c r="B39" s="76" t="s">
        <v>151</v>
      </c>
      <c r="C39" s="23">
        <f>'SATRA VVK'!N3</f>
        <v>0</v>
      </c>
      <c r="D39" s="23">
        <f>'SATRA VVK'!$B$10</f>
        <v>3307424</v>
      </c>
      <c r="E39" s="23">
        <f>'SATRA VVK'!$C$10</f>
        <v>8882940</v>
      </c>
      <c r="F39" s="23">
        <f>'SATRA VVK'!$D$10</f>
        <v>5575516</v>
      </c>
      <c r="G39" s="23">
        <f>'SATRA VVK'!$E$10</f>
        <v>3587374</v>
      </c>
      <c r="H39" s="23">
        <f>'SATRA VVK'!$F$10</f>
        <v>6252829</v>
      </c>
      <c r="I39" s="23">
        <f>'SATRA VVK'!$G$10</f>
        <v>6252829</v>
      </c>
      <c r="J39" s="23">
        <f>'SATRA VVK'!$H$10</f>
        <v>7578812</v>
      </c>
      <c r="K39" s="23">
        <f>'SATRA VVK'!$I$10</f>
        <v>6915848</v>
      </c>
      <c r="L39" s="23">
        <f>'SATRA VVK'!$J$10</f>
        <v>7514634</v>
      </c>
      <c r="M39" s="23">
        <f>'SATRA VVK'!$K$10</f>
        <v>7837055</v>
      </c>
      <c r="N39" s="23">
        <f>'SATRA VVK'!$L$10</f>
        <v>0</v>
      </c>
      <c r="O39" s="23">
        <f>'SATRA VVK'!$M$10</f>
        <v>0</v>
      </c>
      <c r="P39" s="23">
        <f>'SATRA VVK'!N10</f>
        <v>7837055</v>
      </c>
      <c r="Q39" s="2" t="s">
        <v>103</v>
      </c>
      <c r="R39" s="2" t="s">
        <v>133</v>
      </c>
    </row>
    <row r="40" spans="1:22" ht="16.350000000000001" customHeight="1">
      <c r="A40" s="20">
        <v>38</v>
      </c>
      <c r="B40" s="76" t="s">
        <v>160</v>
      </c>
      <c r="C40" s="23">
        <f>'SATRA-025'!$N$3</f>
        <v>250622822</v>
      </c>
      <c r="D40" s="23">
        <f>'SATRA-025'!$B$10</f>
        <v>256739399</v>
      </c>
      <c r="E40" s="23">
        <f>'SATRA-025'!$C$10</f>
        <v>321567548</v>
      </c>
      <c r="F40" s="23">
        <f>'SATRA-025'!$D$10</f>
        <v>370817098</v>
      </c>
      <c r="G40" s="23">
        <f>'SATRA-025'!$E$10</f>
        <v>316196106</v>
      </c>
      <c r="H40" s="23">
        <f>'SATRA-025'!$F$10</f>
        <v>209882203</v>
      </c>
      <c r="I40" s="23">
        <f>'SATRA-025'!$G$10</f>
        <v>257826381</v>
      </c>
      <c r="J40" s="23">
        <f>'SATRA-025'!$H$10</f>
        <v>212898689</v>
      </c>
      <c r="K40" s="23">
        <f>'SATRA-025'!$I$10</f>
        <v>246862427</v>
      </c>
      <c r="L40" s="23">
        <f>'SATRA-025'!$J$10</f>
        <v>165827727</v>
      </c>
      <c r="M40" s="23">
        <f>'SATRA-025'!$K$10</f>
        <v>194087872</v>
      </c>
      <c r="N40" s="23">
        <f>'SATRA-025'!$L$10</f>
        <v>0</v>
      </c>
      <c r="O40" s="23">
        <f>'SATRA-025'!$M$10</f>
        <v>0</v>
      </c>
      <c r="P40" s="23">
        <f>'SATRA-025'!$N$10</f>
        <v>194087872</v>
      </c>
      <c r="Q40" s="2" t="s">
        <v>103</v>
      </c>
      <c r="R40" s="2" t="s">
        <v>133</v>
      </c>
    </row>
    <row r="41" spans="1:22" ht="18" customHeight="1">
      <c r="A41" s="20">
        <v>39</v>
      </c>
      <c r="B41" s="76" t="s">
        <v>32</v>
      </c>
      <c r="C41" s="23">
        <f>SEVEN!$N$3</f>
        <v>21157923</v>
      </c>
      <c r="D41" s="23">
        <f>SEVEN!$B$10</f>
        <v>19455458</v>
      </c>
      <c r="E41" s="23">
        <f>SEVEN!$C$10</f>
        <v>24921693</v>
      </c>
      <c r="F41" s="23">
        <f>SEVEN!$D$10</f>
        <v>17568374</v>
      </c>
      <c r="G41" s="23">
        <f>SEVEN!$E$10</f>
        <v>21364412</v>
      </c>
      <c r="H41" s="23">
        <f>SEVEN!$F$10</f>
        <v>17527059</v>
      </c>
      <c r="I41" s="23">
        <f>SEVEN!$G$10</f>
        <v>26311886</v>
      </c>
      <c r="J41" s="23">
        <f>SEVEN!$H$10</f>
        <v>28207385</v>
      </c>
      <c r="K41" s="23">
        <f>SEVEN!$I$10</f>
        <v>21462280</v>
      </c>
      <c r="L41" s="23">
        <f>SEVEN!$J$10</f>
        <v>25640382</v>
      </c>
      <c r="M41" s="23">
        <f>SEVEN!$K$10</f>
        <v>17487376</v>
      </c>
      <c r="N41" s="23">
        <f>SEVEN!$L$10</f>
        <v>0</v>
      </c>
      <c r="O41" s="23">
        <f>SEVEN!$M$10</f>
        <v>0</v>
      </c>
      <c r="P41" s="23">
        <f>SEVEN!$N$10</f>
        <v>17487376</v>
      </c>
      <c r="Q41" s="2" t="s">
        <v>103</v>
      </c>
      <c r="R41" s="2" t="s">
        <v>133</v>
      </c>
    </row>
    <row r="42" spans="1:22" ht="18" customHeight="1">
      <c r="A42" s="20">
        <v>40</v>
      </c>
      <c r="B42" s="76" t="s">
        <v>37</v>
      </c>
      <c r="C42" s="23">
        <f>SHINSHEN!$N$3</f>
        <v>58237266</v>
      </c>
      <c r="D42" s="23">
        <f>SHINSHEN!$B$10</f>
        <v>58237266</v>
      </c>
      <c r="E42" s="23">
        <f>SHINSHEN!$C$10</f>
        <v>58237266</v>
      </c>
      <c r="F42" s="23">
        <f>SHINSHEN!$D$10</f>
        <v>57737266</v>
      </c>
      <c r="G42" s="23">
        <f>SHINSHEN!$E$10</f>
        <v>57237266</v>
      </c>
      <c r="H42" s="23">
        <f>SHINSHEN!$F$10</f>
        <v>57237266</v>
      </c>
      <c r="I42" s="23">
        <f>SHINSHEN!$G$10</f>
        <v>56737266</v>
      </c>
      <c r="J42" s="23">
        <f>SHINSHEN!$H$10</f>
        <v>56737266</v>
      </c>
      <c r="K42" s="23">
        <f>SHINSHEN!$I$10</f>
        <v>56737266</v>
      </c>
      <c r="L42" s="23">
        <f>SHINSHEN!$J$10</f>
        <v>56237266</v>
      </c>
      <c r="M42" s="23">
        <f>SHINSHEN!$K$10</f>
        <v>55737266</v>
      </c>
      <c r="N42" s="23">
        <f>SHINSHEN!$L$10</f>
        <v>55737266</v>
      </c>
      <c r="O42" s="23">
        <f>SHINSHEN!$M$10</f>
        <v>0</v>
      </c>
      <c r="P42" s="23">
        <f>SHINSHEN!$N$10</f>
        <v>55737266</v>
      </c>
      <c r="Q42" s="75" t="s">
        <v>139</v>
      </c>
      <c r="R42" s="2" t="s">
        <v>133</v>
      </c>
      <c r="V42" s="2" t="s">
        <v>181</v>
      </c>
    </row>
    <row r="43" spans="1:22" ht="18" customHeight="1">
      <c r="A43" s="20">
        <v>41</v>
      </c>
      <c r="B43" s="76" t="s">
        <v>27</v>
      </c>
      <c r="C43" s="23">
        <f>SIBA!$N$3</f>
        <v>3315573</v>
      </c>
      <c r="D43" s="23">
        <f>SIBA!$B$10</f>
        <v>3231725</v>
      </c>
      <c r="E43" s="23">
        <f>SIBA!$C$10</f>
        <v>2282596</v>
      </c>
      <c r="F43" s="23">
        <f>SIBA!$D$10</f>
        <v>2744823</v>
      </c>
      <c r="G43" s="23">
        <f>SIBA!$E$10</f>
        <v>3832807</v>
      </c>
      <c r="H43" s="23">
        <f>SIBA!$F$10</f>
        <v>6724693</v>
      </c>
      <c r="I43" s="23">
        <f>SIBA!$G$10</f>
        <v>2755730</v>
      </c>
      <c r="J43" s="23">
        <f>SIBA!$H$10</f>
        <v>3745610</v>
      </c>
      <c r="K43" s="23">
        <f>SIBA!$I$10</f>
        <v>6482903</v>
      </c>
      <c r="L43" s="23">
        <f>SIBA!$J$10</f>
        <v>3088249</v>
      </c>
      <c r="M43" s="23">
        <f>SIBA!$K$10</f>
        <v>9482359</v>
      </c>
      <c r="N43" s="23">
        <f>SIBA!$L$10</f>
        <v>0</v>
      </c>
      <c r="O43" s="23">
        <f>SIBA!$M$10</f>
        <v>0</v>
      </c>
      <c r="P43" s="23">
        <f>SIBA!$N$10</f>
        <v>9482359</v>
      </c>
      <c r="Q43" s="2" t="s">
        <v>103</v>
      </c>
      <c r="R43" s="2" t="s">
        <v>135</v>
      </c>
    </row>
    <row r="44" spans="1:22" ht="18" customHeight="1">
      <c r="A44" s="20">
        <v>42</v>
      </c>
      <c r="B44" s="76" t="s">
        <v>93</v>
      </c>
      <c r="C44" s="23">
        <f>SUNSHINE!$N$3</f>
        <v>4516578</v>
      </c>
      <c r="D44" s="23">
        <f>SUNSHINE!$B$10</f>
        <v>20199904</v>
      </c>
      <c r="E44" s="23">
        <f>SUNSHINE!$C$10</f>
        <v>6072596</v>
      </c>
      <c r="F44" s="23">
        <f>SUNSHINE!$D$10</f>
        <v>6294455</v>
      </c>
      <c r="G44" s="23">
        <f>SUNSHINE!$E$10</f>
        <v>10228493</v>
      </c>
      <c r="H44" s="23">
        <f>SUNSHINE!$F$10</f>
        <v>7403103</v>
      </c>
      <c r="I44" s="23">
        <f>SUNSHINE!$G$10</f>
        <v>11352244</v>
      </c>
      <c r="J44" s="23">
        <f>SUNSHINE!$H$10</f>
        <v>8838478</v>
      </c>
      <c r="K44" s="23">
        <f>SUNSHINE!$I$10</f>
        <v>12710801</v>
      </c>
      <c r="L44" s="23">
        <f>SUNSHINE!$J$10</f>
        <v>17759547</v>
      </c>
      <c r="M44" s="23">
        <f>SUNSHINE!$K$10</f>
        <v>10470032</v>
      </c>
      <c r="N44" s="23">
        <f>SUNSHINE!$L$10</f>
        <v>0</v>
      </c>
      <c r="O44" s="23">
        <f>SUNSHINE!$M$10</f>
        <v>0</v>
      </c>
      <c r="P44" s="23">
        <f>SUNSHINE!$N$10</f>
        <v>10470032</v>
      </c>
      <c r="Q44" s="2" t="s">
        <v>103</v>
      </c>
      <c r="R44" s="2" t="s">
        <v>135</v>
      </c>
    </row>
    <row r="45" spans="1:22" ht="18" customHeight="1">
      <c r="A45" s="20">
        <v>43</v>
      </c>
      <c r="B45" s="65" t="s">
        <v>158</v>
      </c>
      <c r="C45" s="23">
        <f>'ST PHÚ QUỐC'!$N$3</f>
        <v>2972969</v>
      </c>
      <c r="D45" s="23">
        <f>'ST PHÚ QUỐC'!$B$10</f>
        <v>0</v>
      </c>
      <c r="E45" s="23">
        <f>'ST PHÚ QUỐC'!$C$10</f>
        <v>0</v>
      </c>
      <c r="F45" s="23">
        <f>'ST PHÚ QUỐC'!$D$10</f>
        <v>5898426</v>
      </c>
      <c r="G45" s="23">
        <f>'ST PHÚ QUỐC'!$E$10</f>
        <v>3712116</v>
      </c>
      <c r="H45" s="23">
        <f>'ST PHÚ QUỐC'!$F$10</f>
        <v>2973619</v>
      </c>
      <c r="I45" s="23">
        <f>'ST PHÚ QUỐC'!$G$10</f>
        <v>2021630</v>
      </c>
      <c r="J45" s="23">
        <f>'ST PHÚ QUỐC'!$H$10</f>
        <v>5459128</v>
      </c>
      <c r="K45" s="23">
        <f>'ST PHÚ QUỐC'!$I$10</f>
        <v>0</v>
      </c>
      <c r="L45" s="23">
        <f>'ST PHÚ QUỐC'!$J$10</f>
        <v>3058065</v>
      </c>
      <c r="M45" s="23">
        <f>'ST PHÚ QUỐC'!$K$10</f>
        <v>6464968</v>
      </c>
      <c r="N45" s="23">
        <f>'ST PHÚ QUỐC'!$L$10</f>
        <v>6464968</v>
      </c>
      <c r="O45" s="23">
        <f>'ST PHÚ QUỐC'!$M$10</f>
        <v>0</v>
      </c>
      <c r="P45" s="23">
        <f>'ST PHÚ QUỐC'!$N$10</f>
        <v>6464968</v>
      </c>
      <c r="Q45" s="132" t="s">
        <v>98</v>
      </c>
      <c r="R45" s="2" t="s">
        <v>135</v>
      </c>
      <c r="V45" s="2" t="s">
        <v>181</v>
      </c>
    </row>
    <row r="46" spans="1:22" ht="18" customHeight="1">
      <c r="A46" s="20">
        <v>44</v>
      </c>
      <c r="B46" s="76" t="s">
        <v>159</v>
      </c>
      <c r="C46" s="23">
        <f>'SUNSHINE HCM'!$N$3</f>
        <v>0</v>
      </c>
      <c r="D46" s="23">
        <f>'SUNSHINE HCM'!$B$10</f>
        <v>7028480</v>
      </c>
      <c r="E46" s="23">
        <f>'SUNSHINE HCM'!$C$10</f>
        <v>0</v>
      </c>
      <c r="F46" s="23">
        <f>'SUNSHINE HCM'!$D$10</f>
        <v>0</v>
      </c>
      <c r="G46" s="23">
        <f>'SUNSHINE HCM'!$E$10</f>
        <v>496431</v>
      </c>
      <c r="H46" s="23">
        <f>'SUNSHINE HCM'!$F$10</f>
        <v>1300914</v>
      </c>
      <c r="I46" s="23">
        <f>'SUNSHINE HCM'!$G$10</f>
        <v>0</v>
      </c>
      <c r="J46" s="23">
        <f>'SUNSHINE HCM'!$H$10</f>
        <v>73737</v>
      </c>
      <c r="K46" s="23">
        <f>'SUNSHINE HCM'!$I$10</f>
        <v>1307554</v>
      </c>
      <c r="L46" s="23">
        <f>'SUNSHINE HCM'!$J$10</f>
        <v>3945815</v>
      </c>
      <c r="M46" s="23">
        <f>'SUNSHINE HCM'!$K$10</f>
        <v>-45111</v>
      </c>
      <c r="N46" s="23">
        <f>'SUNSHINE HCM'!$L$10</f>
        <v>0</v>
      </c>
      <c r="O46" s="23">
        <f>'SUNSHINE HCM'!$M$10</f>
        <v>0</v>
      </c>
      <c r="P46" s="23">
        <f>'SUNSHINE HCM'!$N$10</f>
        <v>-45111</v>
      </c>
      <c r="Q46" s="2" t="s">
        <v>103</v>
      </c>
      <c r="R46" s="2" t="s">
        <v>133</v>
      </c>
    </row>
    <row r="47" spans="1:22" ht="18" customHeight="1">
      <c r="A47" s="20">
        <v>45</v>
      </c>
      <c r="B47" s="76" t="s">
        <v>26</v>
      </c>
      <c r="C47" s="23">
        <f>TMART!$N$3</f>
        <v>200764815</v>
      </c>
      <c r="D47" s="23">
        <f>TMART!$B$10</f>
        <v>274530914</v>
      </c>
      <c r="E47" s="23">
        <f>TMART!$C$10</f>
        <v>186587436</v>
      </c>
      <c r="F47" s="23">
        <f>TMART!$D$10</f>
        <v>278697131</v>
      </c>
      <c r="G47" s="23">
        <f>TMART!$E$10</f>
        <v>207374626</v>
      </c>
      <c r="H47" s="23">
        <f>TMART!$F$10</f>
        <v>195410034</v>
      </c>
      <c r="I47" s="23">
        <f>TMART!$G$10</f>
        <v>132265916</v>
      </c>
      <c r="J47" s="23">
        <f>TMART!$H$10</f>
        <v>227772261</v>
      </c>
      <c r="K47" s="23">
        <f>TMART!$I$10</f>
        <v>106052253</v>
      </c>
      <c r="L47" s="23">
        <f>TMART!$J$10</f>
        <v>325539418</v>
      </c>
      <c r="M47" s="23">
        <f>TMART!$K$10</f>
        <v>190834493</v>
      </c>
      <c r="N47" s="23">
        <f>TMART!$L$10</f>
        <v>0</v>
      </c>
      <c r="O47" s="23">
        <f>TMART!$M$10</f>
        <v>0</v>
      </c>
      <c r="P47" s="23">
        <f>TMART!$N$10</f>
        <v>190834493</v>
      </c>
      <c r="Q47" s="2" t="s">
        <v>103</v>
      </c>
      <c r="R47" s="2" t="s">
        <v>135</v>
      </c>
    </row>
    <row r="48" spans="1:22" ht="18" customHeight="1">
      <c r="A48" s="20">
        <v>46</v>
      </c>
      <c r="B48" s="76" t="s">
        <v>125</v>
      </c>
      <c r="C48" s="23">
        <f>TELIO!$N$3</f>
        <v>0</v>
      </c>
      <c r="D48" s="23">
        <f>TELIO!$B$10</f>
        <v>0</v>
      </c>
      <c r="E48" s="23">
        <f>TELIO!$C$10</f>
        <v>0</v>
      </c>
      <c r="F48" s="23">
        <f>TELIO!$D$10</f>
        <v>0</v>
      </c>
      <c r="G48" s="23">
        <f>TELIO!$E$10</f>
        <v>0</v>
      </c>
      <c r="H48" s="23">
        <f>TELIO!$F$10</f>
        <v>0</v>
      </c>
      <c r="I48" s="23">
        <f>TELIO!$G$10</f>
        <v>0</v>
      </c>
      <c r="J48" s="23">
        <f>TELIO!$H$10</f>
        <v>0</v>
      </c>
      <c r="K48" s="23">
        <f>TELIO!$I$10</f>
        <v>0</v>
      </c>
      <c r="L48" s="23">
        <f>TELIO!$J$10</f>
        <v>0</v>
      </c>
      <c r="M48" s="23">
        <f>TELIO!$K$10</f>
        <v>0</v>
      </c>
      <c r="N48" s="23">
        <f>TELIO!$L$10</f>
        <v>0</v>
      </c>
      <c r="O48" s="23">
        <f>TELIO!$M$10</f>
        <v>0</v>
      </c>
      <c r="P48" s="23">
        <f>TELIO!$N$10</f>
        <v>0</v>
      </c>
      <c r="Q48" s="2" t="s">
        <v>139</v>
      </c>
      <c r="R48" s="2" t="s">
        <v>136</v>
      </c>
    </row>
    <row r="49" spans="1:22" ht="18" customHeight="1">
      <c r="A49" s="20">
        <v>47</v>
      </c>
      <c r="B49" s="76" t="s">
        <v>162</v>
      </c>
      <c r="C49" s="23">
        <f>'ANH ĐĂNG TMART'!$N$3</f>
        <v>25341379</v>
      </c>
      <c r="D49" s="23">
        <f>'ANH ĐĂNG TMART'!$B$10</f>
        <v>34838967</v>
      </c>
      <c r="E49" s="23">
        <f>'ANH ĐĂNG TMART'!$C$10</f>
        <v>28309889</v>
      </c>
      <c r="F49" s="23">
        <f>'ANH ĐĂNG TMART'!$D$10</f>
        <v>32933203</v>
      </c>
      <c r="G49" s="23">
        <f>'ANH ĐĂNG TMART'!$E$10</f>
        <v>37141622</v>
      </c>
      <c r="H49" s="23">
        <f>'ANH ĐĂNG TMART'!$F$10</f>
        <v>32350902</v>
      </c>
      <c r="I49" s="23">
        <f>'ANH ĐĂNG TMART'!$G$10</f>
        <v>19773555</v>
      </c>
      <c r="J49" s="23">
        <f>'ANH ĐĂNG TMART'!$H$10</f>
        <v>24747698</v>
      </c>
      <c r="K49" s="23">
        <f>'ANH ĐĂNG TMART'!$I$10</f>
        <v>33277516</v>
      </c>
      <c r="L49" s="23">
        <f>'ANH ĐĂNG TMART'!$J$10</f>
        <v>33440798</v>
      </c>
      <c r="M49" s="23">
        <f>'ANH ĐĂNG TMART'!$K$10</f>
        <v>40470756</v>
      </c>
      <c r="N49" s="23">
        <f>'ANH ĐĂNG TMART'!$L$10</f>
        <v>0</v>
      </c>
      <c r="O49" s="23">
        <f>'ANH ĐĂNG TMART'!$M$10</f>
        <v>0</v>
      </c>
      <c r="P49" s="23">
        <f>'ANH ĐĂNG TMART'!$N$10</f>
        <v>40470756</v>
      </c>
      <c r="Q49" s="2" t="s">
        <v>103</v>
      </c>
      <c r="R49" s="2" t="s">
        <v>135</v>
      </c>
    </row>
    <row r="50" spans="1:22" ht="18" customHeight="1">
      <c r="A50" s="20">
        <v>48</v>
      </c>
      <c r="B50" s="28" t="s">
        <v>131</v>
      </c>
      <c r="C50" s="23">
        <f>TOMITA!$N$3</f>
        <v>26005627</v>
      </c>
      <c r="D50" s="23">
        <f>TOMITA!$B$10</f>
        <v>11805883</v>
      </c>
      <c r="E50" s="23">
        <f>TOMITA!$C$10</f>
        <v>20773805</v>
      </c>
      <c r="F50" s="23">
        <f>TOMITA!$D$10</f>
        <v>28738447</v>
      </c>
      <c r="G50" s="23">
        <f>TOMITA!$E$10</f>
        <v>36150963</v>
      </c>
      <c r="H50" s="23">
        <f>TOMITA!$F$10</f>
        <v>22287087</v>
      </c>
      <c r="I50" s="23">
        <f>TOMITA!$G$10</f>
        <v>14749776</v>
      </c>
      <c r="J50" s="23">
        <f>TOMITA!$H$10</f>
        <v>21835963</v>
      </c>
      <c r="K50" s="23">
        <f>TOMITA!$I$10</f>
        <v>11131699</v>
      </c>
      <c r="L50" s="23">
        <f>TOMITA!$J$10</f>
        <v>6409393</v>
      </c>
      <c r="M50" s="23">
        <f>TOMITA!$K$10</f>
        <v>16711797</v>
      </c>
      <c r="N50" s="23">
        <f>TOMITA!$L$10</f>
        <v>1760866</v>
      </c>
      <c r="O50" s="23">
        <f>TOMITA!$M$10</f>
        <v>0</v>
      </c>
      <c r="P50" s="23">
        <f>TOMITA!$N$10</f>
        <v>1760866</v>
      </c>
      <c r="Q50" s="2" t="s">
        <v>98</v>
      </c>
      <c r="R50" s="2" t="s">
        <v>135</v>
      </c>
      <c r="S50" s="2" t="s">
        <v>188</v>
      </c>
      <c r="V50" s="2" t="s">
        <v>181</v>
      </c>
    </row>
    <row r="51" spans="1:22" ht="18" customHeight="1">
      <c r="A51" s="20">
        <v>49</v>
      </c>
      <c r="B51" s="28" t="s">
        <v>68</v>
      </c>
      <c r="C51" s="23">
        <f>TTMFARM!$N$3</f>
        <v>5598031</v>
      </c>
      <c r="D51" s="23">
        <f>TTMFARM!$B$10</f>
        <v>15628141</v>
      </c>
      <c r="E51" s="23">
        <f>TTMFARM!$C$10</f>
        <v>7902716</v>
      </c>
      <c r="F51" s="23">
        <f>TTMFARM!$D$10</f>
        <v>7897861</v>
      </c>
      <c r="G51" s="23">
        <f>TTMFARM!$E$10</f>
        <v>9655509</v>
      </c>
      <c r="H51" s="23">
        <f>TTMFARM!$F$10</f>
        <v>8793630</v>
      </c>
      <c r="I51" s="23">
        <f>TTMFARM!$G$10</f>
        <v>21435223</v>
      </c>
      <c r="J51" s="23">
        <f>TTMFARM!$H$10</f>
        <v>28537497</v>
      </c>
      <c r="K51" s="23">
        <f>TTMFARM!$I$10</f>
        <v>38224866</v>
      </c>
      <c r="L51" s="23">
        <f>TTMFARM!$J$10</f>
        <v>7618540</v>
      </c>
      <c r="M51" s="23">
        <f>TTMFARM!$K$10</f>
        <v>16654736</v>
      </c>
      <c r="N51" s="23">
        <f>TTMFARM!$L$10</f>
        <v>20293138</v>
      </c>
      <c r="O51" s="23">
        <f>TTMFARM!$M$10</f>
        <v>0</v>
      </c>
      <c r="P51" s="23">
        <f>TTMFARM!$N$10</f>
        <v>20293138</v>
      </c>
      <c r="Q51" s="2" t="s">
        <v>98</v>
      </c>
      <c r="R51" s="2" t="s">
        <v>133</v>
      </c>
      <c r="S51" s="2" t="s">
        <v>178</v>
      </c>
      <c r="V51" s="2" t="s">
        <v>181</v>
      </c>
    </row>
    <row r="52" spans="1:22" ht="18" customHeight="1">
      <c r="A52" s="20">
        <v>50</v>
      </c>
      <c r="B52" s="65" t="s">
        <v>94</v>
      </c>
      <c r="C52" s="23">
        <f>UNIT!$N$3</f>
        <v>7396439.4000000097</v>
      </c>
      <c r="D52" s="23">
        <f>UNIT!$B$10</f>
        <v>15729747.40000001</v>
      </c>
      <c r="E52" s="23">
        <f>UNIT!$C$10</f>
        <v>25758085.40000001</v>
      </c>
      <c r="F52" s="23">
        <f>UNIT!$D$10</f>
        <v>40417324.400000006</v>
      </c>
      <c r="G52" s="23">
        <f>UNIT!$E$10</f>
        <v>50875389.400000006</v>
      </c>
      <c r="H52" s="23">
        <f>UNIT!$F$10</f>
        <v>39009817.400000006</v>
      </c>
      <c r="I52" s="23">
        <f>UNIT!$G$10</f>
        <v>45765395.400000006</v>
      </c>
      <c r="J52" s="23">
        <f>UNIT!$H$10</f>
        <v>9889281.400000006</v>
      </c>
      <c r="K52" s="23">
        <f>UNIT!$I$10</f>
        <v>17020816.400000006</v>
      </c>
      <c r="L52" s="23">
        <f>UNIT!$J$10</f>
        <v>16717004.400000006</v>
      </c>
      <c r="M52" s="23">
        <f>UNIT!$K$10</f>
        <v>28319887.400000006</v>
      </c>
      <c r="N52" s="23">
        <f>UNIT!$L$10</f>
        <v>28319887.400000006</v>
      </c>
      <c r="O52" s="23">
        <f>UNIT!$M$10</f>
        <v>0</v>
      </c>
      <c r="P52" s="23">
        <f>UNIT!$N$10</f>
        <v>28319887.400000006</v>
      </c>
      <c r="Q52" s="2" t="s">
        <v>98</v>
      </c>
      <c r="R52" s="2" t="s">
        <v>136</v>
      </c>
      <c r="S52" s="2" t="s">
        <v>178</v>
      </c>
      <c r="V52" s="2" t="s">
        <v>181</v>
      </c>
    </row>
    <row r="53" spans="1:22" ht="18" customHeight="1">
      <c r="A53" s="20">
        <v>51</v>
      </c>
      <c r="B53" s="77" t="s">
        <v>38</v>
      </c>
      <c r="C53" s="23">
        <f>'V+ HÒA BÌNH'!$N$3</f>
        <v>0</v>
      </c>
      <c r="D53" s="23">
        <f>'V+ HÒA BÌNH'!$B$10</f>
        <v>0</v>
      </c>
      <c r="E53" s="23">
        <f>'V+ HÒA BÌNH'!$C$10</f>
        <v>0</v>
      </c>
      <c r="F53" s="23">
        <f>'V+ HÒA BÌNH'!$D$10</f>
        <v>0</v>
      </c>
      <c r="G53" s="23">
        <f>'V+ HÒA BÌNH'!$E$10</f>
        <v>0</v>
      </c>
      <c r="H53" s="23">
        <f>'V+ HÒA BÌNH'!$F$10</f>
        <v>0</v>
      </c>
      <c r="I53" s="23">
        <f>'V+ HÒA BÌNH'!$G$10</f>
        <v>0</v>
      </c>
      <c r="J53" s="23">
        <f>'V+ HÒA BÌNH'!$H$10</f>
        <v>0</v>
      </c>
      <c r="K53" s="23">
        <f>'V+ HÒA BÌNH'!$I$10</f>
        <v>0</v>
      </c>
      <c r="L53" s="23">
        <f>'V+ HÒA BÌNH'!$J$10</f>
        <v>0</v>
      </c>
      <c r="M53" s="23">
        <f>'V+ HÒA BÌNH'!$K$10</f>
        <v>0</v>
      </c>
      <c r="N53" s="23">
        <f>'V+ HÒA BÌNH'!$L$10</f>
        <v>0</v>
      </c>
      <c r="O53" s="23">
        <f>'V+ HÒA BÌNH'!$M$10</f>
        <v>0</v>
      </c>
      <c r="P53" s="23">
        <f>'V+ HÒA BÌNH'!$N$10</f>
        <v>0</v>
      </c>
      <c r="Q53" s="75" t="s">
        <v>139</v>
      </c>
      <c r="R53" s="2" t="s">
        <v>135</v>
      </c>
    </row>
    <row r="54" spans="1:22" ht="18" customHeight="1">
      <c r="A54" s="20">
        <v>52</v>
      </c>
      <c r="B54" s="77" t="s">
        <v>29</v>
      </c>
      <c r="C54" s="23">
        <f>'VIỆT Ý'!$N$3</f>
        <v>9258474</v>
      </c>
      <c r="D54" s="23">
        <f>'VIỆT Ý'!$B$10</f>
        <v>22498129</v>
      </c>
      <c r="E54" s="23">
        <f>'VIỆT Ý'!$C$10</f>
        <v>22498129</v>
      </c>
      <c r="F54" s="23">
        <f>'VIỆT Ý'!$D$10</f>
        <v>25718772</v>
      </c>
      <c r="G54" s="23">
        <f>'VIỆT Ý'!$E$10</f>
        <v>19754421</v>
      </c>
      <c r="H54" s="23">
        <f>'VIỆT Ý'!$F$10</f>
        <v>10517658</v>
      </c>
      <c r="I54" s="23">
        <f>'VIỆT Ý'!$G$10</f>
        <v>13335038</v>
      </c>
      <c r="J54" s="23">
        <f>'VIỆT Ý'!$H$10</f>
        <v>13464188</v>
      </c>
      <c r="K54" s="23">
        <f>'VIỆT Ý'!$I$10</f>
        <v>21885536</v>
      </c>
      <c r="L54" s="23">
        <f>'VIỆT Ý'!$J$10</f>
        <v>23938818</v>
      </c>
      <c r="M54" s="23">
        <f>'VIỆT Ý'!$K$10</f>
        <v>16818991</v>
      </c>
      <c r="N54" s="23">
        <f>'VIỆT Ý'!$L$10</f>
        <v>20843438</v>
      </c>
      <c r="O54" s="23">
        <f>'VIỆT Ý'!$M$10</f>
        <v>0</v>
      </c>
      <c r="P54" s="23">
        <f>'VIỆT Ý'!$N$10</f>
        <v>20843438</v>
      </c>
      <c r="Q54" s="2" t="s">
        <v>98</v>
      </c>
      <c r="R54" s="2" t="s">
        <v>136</v>
      </c>
      <c r="V54" s="2" t="s">
        <v>181</v>
      </c>
    </row>
    <row r="55" spans="1:22" ht="18" customHeight="1">
      <c r="A55" s="20">
        <v>53</v>
      </c>
      <c r="B55" s="77" t="s">
        <v>30</v>
      </c>
      <c r="C55" s="23">
        <f>'VIỆT Ý NT'!$N$3</f>
        <v>32774165</v>
      </c>
      <c r="D55" s="23">
        <f>'VIỆT Ý NT'!$B$10</f>
        <v>22056484</v>
      </c>
      <c r="E55" s="23">
        <f>'VIỆT Ý NT'!$C$10</f>
        <v>33564309</v>
      </c>
      <c r="F55" s="23">
        <f>'VIỆT Ý NT'!$D$10</f>
        <v>46986429</v>
      </c>
      <c r="G55" s="23">
        <f>'VIỆT Ý NT'!$E$10</f>
        <v>33898944</v>
      </c>
      <c r="H55" s="23">
        <f>'VIỆT Ý NT'!$F$10</f>
        <v>6811584</v>
      </c>
      <c r="I55" s="23">
        <f>'VIỆT Ý NT'!$G$10</f>
        <v>17702148</v>
      </c>
      <c r="J55" s="23">
        <f>'VIỆT Ý NT'!$H$10</f>
        <v>29214153</v>
      </c>
      <c r="K55" s="23">
        <f>'VIỆT Ý NT'!$I$10</f>
        <v>38191882</v>
      </c>
      <c r="L55" s="23">
        <f>'VIỆT Ý NT'!$J$10</f>
        <v>28196925</v>
      </c>
      <c r="M55" s="23">
        <f>'VIỆT Ý NT'!$K$10</f>
        <v>-330861</v>
      </c>
      <c r="N55" s="23">
        <f>'VIỆT Ý NT'!$L$10</f>
        <v>0</v>
      </c>
      <c r="O55" s="23">
        <f>'VIỆT Ý NT'!$M$10</f>
        <v>0</v>
      </c>
      <c r="P55" s="23">
        <f>'VIỆT Ý NT'!$N$10</f>
        <v>-330861</v>
      </c>
      <c r="Q55" s="2" t="s">
        <v>103</v>
      </c>
      <c r="R55" s="2" t="s">
        <v>133</v>
      </c>
    </row>
    <row r="56" spans="1:22" ht="18" customHeight="1">
      <c r="A56" s="20">
        <v>54</v>
      </c>
      <c r="B56" s="77" t="s">
        <v>119</v>
      </c>
      <c r="C56" s="23">
        <f>VITALGO!$N$3</f>
        <v>14116674</v>
      </c>
      <c r="D56" s="23">
        <f>VITALGO!$B$10</f>
        <v>11753216</v>
      </c>
      <c r="E56" s="23">
        <f>VITALGO!$C$10</f>
        <v>13633986</v>
      </c>
      <c r="F56" s="23">
        <f>VITALGO!$D$10</f>
        <v>10191071</v>
      </c>
      <c r="G56" s="23">
        <f>VITALGO!$E$10</f>
        <v>13339025</v>
      </c>
      <c r="H56" s="23">
        <f>VITALGO!$F$10</f>
        <v>14381649</v>
      </c>
      <c r="I56" s="23">
        <f>VITALGO!$G$10</f>
        <v>15490265</v>
      </c>
      <c r="J56" s="23">
        <f>VITALGO!$H$10</f>
        <v>17922970</v>
      </c>
      <c r="K56" s="23">
        <f>VITALGO!$I$10</f>
        <v>19257157</v>
      </c>
      <c r="L56" s="23">
        <f>VITALGO!$J$10</f>
        <v>15335928</v>
      </c>
      <c r="M56" s="23">
        <f>VITALGO!$K$10</f>
        <v>16984891</v>
      </c>
      <c r="N56" s="23">
        <f>VITALGO!$L$10</f>
        <v>0</v>
      </c>
      <c r="O56" s="23">
        <f>VITALGO!$M$10</f>
        <v>0</v>
      </c>
      <c r="P56" s="23">
        <f>VITALGO!$N$10</f>
        <v>16984891</v>
      </c>
      <c r="Q56" s="2" t="s">
        <v>103</v>
      </c>
      <c r="R56" s="2" t="s">
        <v>135</v>
      </c>
    </row>
    <row r="57" spans="1:22" ht="18" customHeight="1">
      <c r="A57" s="20">
        <v>55</v>
      </c>
      <c r="B57" s="77" t="s">
        <v>167</v>
      </c>
      <c r="C57" s="23"/>
      <c r="D57" s="23">
        <f>+DALATFARM!$B$10</f>
        <v>0</v>
      </c>
      <c r="E57" s="23">
        <f>+DALATFARM!$C$10</f>
        <v>0</v>
      </c>
      <c r="F57" s="23">
        <f>+DALATFARM!$D$10</f>
        <v>0</v>
      </c>
      <c r="G57" s="23">
        <f>+DALATFARM!$E$10</f>
        <v>18231327</v>
      </c>
      <c r="H57" s="23">
        <f>+DALATFARM!$F$10</f>
        <v>29272368</v>
      </c>
      <c r="I57" s="23">
        <f>+DALATFARM!$G$10</f>
        <v>15686827</v>
      </c>
      <c r="J57" s="23">
        <f>+DALATFARM!H10</f>
        <v>5881210</v>
      </c>
      <c r="K57" s="23">
        <f>+DALATFARM!I10</f>
        <v>7239984</v>
      </c>
      <c r="L57" s="23">
        <f>+DALATFARM!J10</f>
        <v>4635220</v>
      </c>
      <c r="M57" s="23">
        <f>+DALATFARM!K10</f>
        <v>10886033</v>
      </c>
      <c r="N57" s="23">
        <f>+DALATFARM!L10</f>
        <v>10886033</v>
      </c>
      <c r="O57" s="23">
        <f>+DALATFARM!M10</f>
        <v>0</v>
      </c>
      <c r="P57" s="23">
        <f>+DALATFARM!$N$10</f>
        <v>10886033</v>
      </c>
      <c r="Q57" s="2" t="s">
        <v>98</v>
      </c>
      <c r="R57" s="2" t="s">
        <v>135</v>
      </c>
      <c r="S57" s="2" t="s">
        <v>189</v>
      </c>
      <c r="V57" s="2" t="s">
        <v>181</v>
      </c>
    </row>
    <row r="58" spans="1:22" ht="18" customHeight="1">
      <c r="A58" s="20">
        <v>56</v>
      </c>
      <c r="B58" s="66" t="s">
        <v>16</v>
      </c>
      <c r="C58" s="23">
        <f>WIN!$N$3</f>
        <v>11486355135</v>
      </c>
      <c r="D58" s="23">
        <f>WIN!$B$10</f>
        <v>12452717904</v>
      </c>
      <c r="E58" s="23">
        <f>WIN!$C$10</f>
        <v>17606127817</v>
      </c>
      <c r="F58" s="23">
        <f>WIN!$D$10</f>
        <v>14879671395</v>
      </c>
      <c r="G58" s="23">
        <f>WIN!$E$10</f>
        <v>9936854293</v>
      </c>
      <c r="H58" s="23">
        <f>WIN!$F$10</f>
        <v>12977752996</v>
      </c>
      <c r="I58" s="23">
        <f>WIN!$G$10</f>
        <v>4562898814</v>
      </c>
      <c r="J58" s="23">
        <f>WIN!$H$10</f>
        <v>7518487199</v>
      </c>
      <c r="K58" s="23">
        <f>WIN!$I$10</f>
        <v>7162139669</v>
      </c>
      <c r="L58" s="23">
        <f>WIN!$J$10</f>
        <v>8829671663</v>
      </c>
      <c r="M58" s="23">
        <f>WIN!$K$10</f>
        <v>0</v>
      </c>
      <c r="N58" s="23">
        <f>WIN!$L$10</f>
        <v>0</v>
      </c>
      <c r="O58" s="23">
        <f>WIN!$M$10</f>
        <v>0</v>
      </c>
      <c r="P58" s="23">
        <f>WIN!$N$10</f>
        <v>21807424659</v>
      </c>
      <c r="Q58" s="2" t="s">
        <v>98</v>
      </c>
      <c r="R58" s="2" t="s">
        <v>134</v>
      </c>
    </row>
    <row r="59" spans="1:22" s="21" customFormat="1" ht="22.5" customHeight="1">
      <c r="A59" s="91" t="s">
        <v>83</v>
      </c>
      <c r="B59" s="92"/>
      <c r="C59" s="24">
        <f t="shared" ref="C59:P59" si="0">SUM(C3:C58)</f>
        <v>16644122757.99</v>
      </c>
      <c r="D59" s="24">
        <f t="shared" si="0"/>
        <v>22201293070.949997</v>
      </c>
      <c r="E59" s="24">
        <f t="shared" si="0"/>
        <v>23957004279.830002</v>
      </c>
      <c r="F59" s="24">
        <f t="shared" si="0"/>
        <v>19681966169.029999</v>
      </c>
      <c r="G59" s="24">
        <f t="shared" si="0"/>
        <v>15294491385.209999</v>
      </c>
      <c r="H59" s="24">
        <f t="shared" si="0"/>
        <v>17839208777.07</v>
      </c>
      <c r="I59" s="24">
        <f t="shared" si="0"/>
        <v>9290180996.5799999</v>
      </c>
      <c r="J59" s="24">
        <f t="shared" si="0"/>
        <v>12741605763</v>
      </c>
      <c r="K59" s="24">
        <f t="shared" si="0"/>
        <v>12641505230.57</v>
      </c>
      <c r="L59" s="24">
        <f t="shared" si="0"/>
        <v>13468408320.369999</v>
      </c>
      <c r="M59" s="24">
        <f t="shared" si="0"/>
        <v>4856498174.1099987</v>
      </c>
      <c r="N59" s="24">
        <f t="shared" si="0"/>
        <v>298962307.08000004</v>
      </c>
      <c r="O59" s="24">
        <f t="shared" si="0"/>
        <v>40848940.399999999</v>
      </c>
      <c r="P59" s="24">
        <f t="shared" si="0"/>
        <v>26671805310.989998</v>
      </c>
      <c r="Q59" s="2"/>
    </row>
  </sheetData>
  <autoFilter ref="A2:R59" xr:uid="{00000000-0009-0000-0000-000000000000}"/>
  <mergeCells count="1">
    <mergeCell ref="A1:P1"/>
  </mergeCells>
  <hyperlinks>
    <hyperlink ref="B58" location="WIN!A1" display="WINCOMMERCE" xr:uid="{00000000-0004-0000-0000-000000000000}"/>
    <hyperlink ref="B5" location="'BÁCH HÓA XANH'!A1" display="BÁCH HÓA XANH" xr:uid="{00000000-0004-0000-0000-000001000000}"/>
    <hyperlink ref="B4" location="AEONMALL!A1" display="AEON MALL" xr:uid="{00000000-0004-0000-0000-000002000000}"/>
    <hyperlink ref="B51" location="TTMFARM!A1" display="TTMFARM" xr:uid="{00000000-0004-0000-0000-000003000000}"/>
    <hyperlink ref="B14" location="GDVN!A1" display="GIA ĐÌNH VIỆT NAM" xr:uid="{00000000-0004-0000-0000-000004000000}"/>
    <hyperlink ref="B22" location="KMARKET!A1" display="KMARKET" xr:uid="{00000000-0004-0000-0000-000005000000}"/>
    <hyperlink ref="B50" location="TOMITA!A1" display="TOMITA" xr:uid="{00000000-0004-0000-0000-000006000000}"/>
    <hyperlink ref="B30" location="OKONO!A1" display="OKONO" xr:uid="{00000000-0004-0000-0000-000007000000}"/>
    <hyperlink ref="B56" location="VITALGO!A1" display="VITALGO" xr:uid="{00000000-0004-0000-0000-000008000000}"/>
    <hyperlink ref="B28" location="'MINH CẦU'!A1" display="MINH CẦU" xr:uid="{00000000-0004-0000-0000-000009000000}"/>
    <hyperlink ref="B31" location="PTMART!A1" display="PTMART" xr:uid="{00000000-0004-0000-0000-00000A000000}"/>
    <hyperlink ref="B49" location="'ANH ĐĂNG TMART'!A1" display="ANH ĐĂNG TMART" xr:uid="{00000000-0004-0000-0000-00000B000000}"/>
    <hyperlink ref="B24" location="LOCAL!A1" display="LOCALMART" xr:uid="{00000000-0004-0000-0000-00000C000000}"/>
    <hyperlink ref="B16" location="TOMO!A1" display="HTL - TOMO" xr:uid="{00000000-0004-0000-0000-00000D000000}"/>
    <hyperlink ref="B44" location="SUNSHINE!A1" display="SMART - SUNSHINE" xr:uid="{00000000-0004-0000-0000-00000E000000}"/>
    <hyperlink ref="B53" location="'V+ HÒA BÌNH'!A1" display="V+HÒA BÌNH" xr:uid="{00000000-0004-0000-0000-00000F000000}"/>
    <hyperlink ref="B11" location="EASYMART!A1" display="EASYMART" xr:uid="{00000000-0004-0000-0000-000010000000}"/>
    <hyperlink ref="B52" location="UNIT!A1" display="UNIT" xr:uid="{00000000-0004-0000-0000-000011000000}"/>
    <hyperlink ref="B9" location="CLEVERFOOD!A1" display="CLEVERFOOD" xr:uid="{00000000-0004-0000-0000-000012000000}"/>
    <hyperlink ref="B45" location="'ST PHÚ QUỐC'!A1" display="ST PHÚ QUỐC" xr:uid="{00000000-0004-0000-0000-000013000000}"/>
    <hyperlink ref="B54" location="'VIỆT Ý'!A1" display="VIỆT Ý HÀ NỘI" xr:uid="{00000000-0004-0000-0000-000014000000}"/>
    <hyperlink ref="B43" location="SIBA!A1" display="SIBA FOOD" xr:uid="{00000000-0004-0000-0000-000015000000}"/>
    <hyperlink ref="B47" location="TMART!A1" display="T - MARTSTORES" xr:uid="{00000000-0004-0000-0000-000016000000}"/>
    <hyperlink ref="B46" location="'SUNSHINE HCM'!A1" display="SUNSHINE HCM" xr:uid="{00000000-0004-0000-0000-000017000000}"/>
    <hyperlink ref="B6" location="BRG!A1" display="BRG" xr:uid="{00000000-0004-0000-0000-000018000000}"/>
    <hyperlink ref="B32" location="RETAIL!A1" display="RETAIL" xr:uid="{00000000-0004-0000-0000-000019000000}"/>
    <hyperlink ref="B42" location="SHINSHEN!A1" display="SHINSEN GROUP" xr:uid="{00000000-0004-0000-0000-00001A000000}"/>
    <hyperlink ref="B13" location="FINEMART!A1" display="FINEMART" xr:uid="{00000000-0004-0000-0000-00001B000000}"/>
    <hyperlink ref="B17" location="'INTIMEX ĐN'!A1" display="INTIMEX ĐÀ NẴNG" xr:uid="{00000000-0004-0000-0000-00001C000000}"/>
    <hyperlink ref="B18" location="'JMART QT'!A1" display="JMART QUỐC TẾT" xr:uid="{00000000-0004-0000-0000-00001D000000}"/>
    <hyperlink ref="B21" location="KINGFOOD!A1" display="KING FOOD" xr:uid="{00000000-0004-0000-0000-00001E000000}"/>
    <hyperlink ref="B19" location="'K&amp;K'!A1" display="K&amp;K" xr:uid="{00000000-0004-0000-0000-00001F000000}"/>
    <hyperlink ref="B20" location="HNT!A1" display="KHẢI SAN - HNT" xr:uid="{00000000-0004-0000-0000-000020000000}"/>
    <hyperlink ref="B27" location="MEKONG!A1" display="MEKONG GOURMET" xr:uid="{00000000-0004-0000-0000-000021000000}"/>
    <hyperlink ref="B48" location="TELIO!A1" display="TELIO" xr:uid="{00000000-0004-0000-0000-000022000000}"/>
    <hyperlink ref="B36" location="'SATRA-004'!A1" display="SATRA - SIÊU THỊ SÀI GÒN" xr:uid="{00000000-0004-0000-0000-000023000000}"/>
    <hyperlink ref="B38" location="'SATRA-020'!A1" display="SATRA ĐƯỜNG PHẠM HÙNG" xr:uid="{00000000-0004-0000-0000-000024000000}"/>
    <hyperlink ref="B40" location="'SATRA-025'!A1" display="TT ĐIỀU HÀNH SATRAFOOD" xr:uid="{00000000-0004-0000-0000-000025000000}"/>
    <hyperlink ref="B37" location="'SATRA-027'!A1" display="SATRA CỦ CHI" xr:uid="{00000000-0004-0000-0000-000026000000}"/>
    <hyperlink ref="B29" location="NHATMINH!A1" display="NHẬT MINH" xr:uid="{00000000-0004-0000-0000-000027000000}"/>
    <hyperlink ref="B55" location="'VIỆT Ý NT'!A1" display="VIỆT Ý NHA TRANG" xr:uid="{00000000-0004-0000-0000-000028000000}"/>
    <hyperlink ref="B23" location="LARIA!A1" display="LARIA" xr:uid="{00000000-0004-0000-0000-000029000000}"/>
    <hyperlink ref="B35" location="NOVA!A1" display="NOVA" xr:uid="{00000000-0004-0000-0000-00002A000000}"/>
    <hyperlink ref="B41" location="SEVEN!A1" display="SEVEN" xr:uid="{00000000-0004-0000-0000-00002B000000}"/>
    <hyperlink ref="B33" location="SAIGONHD!A1" display="SÀI GÒN HD" xr:uid="{00000000-0004-0000-0000-00002C000000}"/>
    <hyperlink ref="B15" location="'GS25'!A1" display="GS25" xr:uid="{00000000-0004-0000-0000-00002D000000}"/>
    <hyperlink ref="B10" location="COOP!A1" display="COOP" xr:uid="{00000000-0004-0000-0000-00002E000000}"/>
    <hyperlink ref="B3" location="AEON!A1" display="ĐÔNG HƯNG (AEON)" xr:uid="{00000000-0004-0000-0000-00002F000000}"/>
    <hyperlink ref="B34" location="'SÀNH ĐIỆU'!A1" display="SÀNH ĐIỆU" xr:uid="{00000000-0004-0000-0000-000030000000}"/>
    <hyperlink ref="B26" location="MEGA!A1" display="MEGA" xr:uid="{00000000-0004-0000-0000-000031000000}"/>
    <hyperlink ref="B25" location="LOTTE!A1" display="LOTTE" xr:uid="{00000000-0004-0000-0000-000032000000}"/>
    <hyperlink ref="B12" location="BIGC!A1" display="EB - BIGC" xr:uid="{00000000-0004-0000-0000-000033000000}"/>
    <hyperlink ref="B7" location="'CIRCLEK MB'!A1" display="CIRCLE K MB" xr:uid="{00000000-0004-0000-0000-000034000000}"/>
    <hyperlink ref="B8" location="'CIRCLEK MN'!A1" display="CIRCLE K MN" xr:uid="{00000000-0004-0000-0000-000035000000}"/>
    <hyperlink ref="B39" location="'SATRA VVK'!A1" display="SATRA VÕ VĂN KIỆT" xr:uid="{00000000-0004-0000-0000-000036000000}"/>
    <hyperlink ref="B57" location="DALATFARM!A1" display="DALATFARM" xr:uid="{00000000-0004-0000-0000-000037000000}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6"/>
  <sheetViews>
    <sheetView topLeftCell="F1" workbookViewId="0">
      <selection activeCell="L1" sqref="L1:N1"/>
    </sheetView>
  </sheetViews>
  <sheetFormatPr defaultColWidth="9.140625" defaultRowHeight="15"/>
  <cols>
    <col min="1" max="1" width="16.140625" style="5" customWidth="1"/>
    <col min="2" max="13" width="15.28515625" style="5" customWidth="1"/>
    <col min="14" max="14" width="18.5703125" style="5" customWidth="1"/>
    <col min="15" max="16" width="13.85546875" style="1" bestFit="1" customWidth="1"/>
    <col min="17" max="16384" width="9.140625" style="1"/>
  </cols>
  <sheetData>
    <row r="1" spans="1:16" ht="15.75">
      <c r="L1" s="146" t="s">
        <v>99</v>
      </c>
      <c r="M1" s="146"/>
      <c r="N1" s="146"/>
    </row>
    <row r="2" spans="1:16" ht="18.75">
      <c r="B2" s="147" t="s">
        <v>18</v>
      </c>
      <c r="C2" s="147"/>
      <c r="D2" s="147"/>
      <c r="E2" s="147"/>
      <c r="F2" s="147"/>
    </row>
    <row r="3" spans="1:16" ht="30" customHeight="1">
      <c r="B3" s="5" t="s">
        <v>92</v>
      </c>
      <c r="M3" s="6" t="s">
        <v>148</v>
      </c>
      <c r="N3" s="7">
        <v>1229092071</v>
      </c>
      <c r="O3" s="55"/>
      <c r="P3" s="55"/>
    </row>
    <row r="4" spans="1:16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6">
      <c r="A5" s="11" t="s">
        <v>84</v>
      </c>
      <c r="B5" s="12">
        <v>2851633901</v>
      </c>
      <c r="C5" s="12">
        <v>962462296</v>
      </c>
      <c r="D5" s="12">
        <v>1061837674</v>
      </c>
      <c r="E5" s="12">
        <v>1306996327</v>
      </c>
      <c r="F5" s="12">
        <v>974344814</v>
      </c>
      <c r="G5" s="12">
        <v>1034819070</v>
      </c>
      <c r="H5" s="12">
        <v>1128369895</v>
      </c>
      <c r="I5" s="12">
        <v>1197001753</v>
      </c>
      <c r="J5" s="12">
        <v>946006975</v>
      </c>
      <c r="K5" s="12">
        <v>1316290771</v>
      </c>
      <c r="L5" s="12"/>
      <c r="M5" s="12"/>
      <c r="N5" s="13">
        <f>SUM(B5:M5)</f>
        <v>12779763476</v>
      </c>
    </row>
    <row r="6" spans="1:16">
      <c r="A6" s="11" t="s">
        <v>85</v>
      </c>
      <c r="B6" s="12">
        <v>29396204</v>
      </c>
      <c r="C6" s="60">
        <v>89959180</v>
      </c>
      <c r="D6" s="12">
        <v>88350043</v>
      </c>
      <c r="E6" s="12">
        <v>77254886</v>
      </c>
      <c r="F6" s="12">
        <v>99430128</v>
      </c>
      <c r="G6" s="12">
        <v>89061759</v>
      </c>
      <c r="H6" s="12">
        <v>99034357</v>
      </c>
      <c r="I6" s="12">
        <v>110628639</v>
      </c>
      <c r="J6" s="12">
        <v>66903921</v>
      </c>
      <c r="K6" s="12">
        <v>135403469</v>
      </c>
      <c r="L6" s="12"/>
      <c r="M6" s="14"/>
      <c r="N6" s="13">
        <f t="shared" ref="N6:N9" si="0">SUM(B6:M6)</f>
        <v>885422586</v>
      </c>
    </row>
    <row r="7" spans="1:16">
      <c r="A7" s="11" t="s">
        <v>86</v>
      </c>
      <c r="B7" s="12">
        <v>162342890</v>
      </c>
      <c r="C7" s="12">
        <v>394158404</v>
      </c>
      <c r="D7" s="12">
        <v>124689348</v>
      </c>
      <c r="E7" s="12">
        <v>132497754</v>
      </c>
      <c r="F7" s="12">
        <v>171599749</v>
      </c>
      <c r="G7" s="12">
        <v>122561313</v>
      </c>
      <c r="H7" s="12">
        <v>133769647</v>
      </c>
      <c r="I7" s="12">
        <v>248208131</v>
      </c>
      <c r="J7" s="12">
        <v>150665320</v>
      </c>
      <c r="K7" s="12">
        <v>136916779</v>
      </c>
      <c r="L7" s="12"/>
      <c r="M7" s="14"/>
      <c r="N7" s="13">
        <f t="shared" si="0"/>
        <v>1777409335</v>
      </c>
    </row>
    <row r="8" spans="1:16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70"/>
      <c r="N8" s="13">
        <f t="shared" si="0"/>
        <v>0</v>
      </c>
    </row>
    <row r="9" spans="1:16">
      <c r="A9" s="11" t="s">
        <v>88</v>
      </c>
      <c r="B9" s="12">
        <v>1028951810</v>
      </c>
      <c r="C9" s="12">
        <v>2414896453</v>
      </c>
      <c r="D9" s="12">
        <v>784523449</v>
      </c>
      <c r="E9" s="12">
        <v>826227747</v>
      </c>
      <c r="F9" s="12">
        <v>1062610558</v>
      </c>
      <c r="G9" s="12">
        <v>757761440</v>
      </c>
      <c r="H9" s="12">
        <v>821021860</v>
      </c>
      <c r="I9" s="12">
        <v>746749687</v>
      </c>
      <c r="J9" s="12">
        <v>952658496</v>
      </c>
      <c r="K9" s="12">
        <v>743553435</v>
      </c>
      <c r="L9" s="12"/>
      <c r="M9" s="12"/>
      <c r="N9" s="13">
        <f t="shared" si="0"/>
        <v>10138954935</v>
      </c>
    </row>
    <row r="10" spans="1:16" s="17" customFormat="1" ht="14.25">
      <c r="A10" s="15" t="s">
        <v>89</v>
      </c>
      <c r="B10" s="16">
        <f>+N3+B5-B6-B7-B8-B9</f>
        <v>2860035068</v>
      </c>
      <c r="C10" s="16">
        <f t="shared" ref="C10:K10" si="1">+B10+C5-C6-C7-C8-C9</f>
        <v>923483327</v>
      </c>
      <c r="D10" s="16">
        <f t="shared" si="1"/>
        <v>987758161</v>
      </c>
      <c r="E10" s="16">
        <f t="shared" si="1"/>
        <v>1258774101</v>
      </c>
      <c r="F10" s="16">
        <f t="shared" si="1"/>
        <v>899478480</v>
      </c>
      <c r="G10" s="16">
        <f t="shared" si="1"/>
        <v>964913038</v>
      </c>
      <c r="H10" s="16">
        <f t="shared" si="1"/>
        <v>1039457069</v>
      </c>
      <c r="I10" s="16">
        <f t="shared" si="1"/>
        <v>1130872365</v>
      </c>
      <c r="J10" s="16">
        <f t="shared" si="1"/>
        <v>906651603</v>
      </c>
      <c r="K10" s="16">
        <f t="shared" si="1"/>
        <v>1207068691</v>
      </c>
      <c r="L10" s="16">
        <v>0</v>
      </c>
      <c r="M10" s="16">
        <v>0</v>
      </c>
      <c r="N10" s="13">
        <f>N3+N5-N6-N7-N8-N9</f>
        <v>1207068691</v>
      </c>
    </row>
    <row r="13" spans="1:16">
      <c r="B13" s="29"/>
      <c r="C13" s="29"/>
      <c r="D13" s="29"/>
      <c r="E13" s="29"/>
      <c r="F13" s="29"/>
      <c r="G13" s="29"/>
      <c r="H13" s="29"/>
      <c r="I13" s="29"/>
    </row>
    <row r="15" spans="1:16">
      <c r="H15" s="60"/>
      <c r="I15" s="60"/>
    </row>
    <row r="16" spans="1:16">
      <c r="I16" s="29"/>
    </row>
    <row r="17" spans="4:11">
      <c r="E17" s="29"/>
      <c r="F17" s="29"/>
      <c r="I17" s="88"/>
      <c r="K17" s="29"/>
    </row>
    <row r="19" spans="4:11">
      <c r="I19" s="29"/>
    </row>
    <row r="20" spans="4:11">
      <c r="H20" s="29"/>
    </row>
    <row r="24" spans="4:11">
      <c r="D24" s="29"/>
      <c r="E24" s="29"/>
    </row>
    <row r="26" spans="4:11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09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6"/>
  <sheetViews>
    <sheetView topLeftCell="E1" workbookViewId="0">
      <selection activeCell="L1" sqref="L1:N1"/>
    </sheetView>
  </sheetViews>
  <sheetFormatPr defaultColWidth="9.140625" defaultRowHeight="15"/>
  <cols>
    <col min="1" max="1" width="16.7109375" style="33" customWidth="1"/>
    <col min="2" max="13" width="15.7109375" style="33" customWidth="1"/>
    <col min="14" max="14" width="15.42578125" style="33" customWidth="1"/>
    <col min="15" max="16" width="9.140625" style="2"/>
    <col min="17" max="17" width="12.28515625" style="2" bestFit="1" customWidth="1"/>
    <col min="18" max="16384" width="9.140625" style="2"/>
  </cols>
  <sheetData>
    <row r="1" spans="1:17" ht="15.75">
      <c r="L1" s="149" t="s">
        <v>99</v>
      </c>
      <c r="M1" s="149"/>
      <c r="N1" s="149"/>
    </row>
    <row r="2" spans="1:17" ht="18.75">
      <c r="B2" s="147" t="s">
        <v>102</v>
      </c>
      <c r="C2" s="147"/>
      <c r="D2" s="147"/>
      <c r="E2" s="147"/>
      <c r="F2" s="147"/>
    </row>
    <row r="3" spans="1:17" ht="28.5">
      <c r="B3" s="33" t="s">
        <v>92</v>
      </c>
      <c r="M3" s="34" t="s">
        <v>148</v>
      </c>
      <c r="N3" s="35">
        <v>958930682</v>
      </c>
      <c r="Q3" s="56"/>
    </row>
    <row r="4" spans="1:17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7">
      <c r="A5" s="36" t="s">
        <v>84</v>
      </c>
      <c r="B5" s="52">
        <v>1256455559</v>
      </c>
      <c r="C5" s="52">
        <v>476126490</v>
      </c>
      <c r="D5" s="52">
        <v>379661977</v>
      </c>
      <c r="E5" s="52">
        <v>560942672</v>
      </c>
      <c r="F5" s="52">
        <v>412680472</v>
      </c>
      <c r="G5" s="52">
        <v>473903396</v>
      </c>
      <c r="H5" s="37">
        <v>567244310</v>
      </c>
      <c r="I5" s="37">
        <v>582947869</v>
      </c>
      <c r="J5" s="37">
        <v>449462438</v>
      </c>
      <c r="K5" s="37">
        <v>472505559</v>
      </c>
      <c r="L5" s="37"/>
      <c r="M5" s="37"/>
      <c r="N5" s="38">
        <f>SUM(B5:M5)</f>
        <v>5631930742</v>
      </c>
    </row>
    <row r="6" spans="1:17">
      <c r="A6" s="36" t="s">
        <v>85</v>
      </c>
      <c r="B6" s="52">
        <v>3044217</v>
      </c>
      <c r="C6" s="52">
        <v>4711347</v>
      </c>
      <c r="D6" s="52">
        <v>7234430</v>
      </c>
      <c r="E6" s="52">
        <v>20713327</v>
      </c>
      <c r="F6" s="52">
        <v>28040078</v>
      </c>
      <c r="G6" s="52">
        <v>10547157</v>
      </c>
      <c r="H6" s="37">
        <v>4753218</v>
      </c>
      <c r="I6" s="37">
        <v>7089284</v>
      </c>
      <c r="J6" s="37">
        <v>10201013</v>
      </c>
      <c r="K6" s="37">
        <v>14654148</v>
      </c>
      <c r="L6" s="37"/>
      <c r="M6" s="39"/>
      <c r="N6" s="38">
        <f t="shared" ref="N6:N9" si="0">SUM(B6:M6)</f>
        <v>110988219</v>
      </c>
    </row>
    <row r="7" spans="1:17">
      <c r="A7" s="36" t="s">
        <v>86</v>
      </c>
      <c r="B7" s="52">
        <v>165205342</v>
      </c>
      <c r="C7" s="52">
        <v>279799680</v>
      </c>
      <c r="D7" s="52">
        <v>93044630</v>
      </c>
      <c r="E7" s="52">
        <v>89190117</v>
      </c>
      <c r="F7" s="52">
        <v>117687345</v>
      </c>
      <c r="G7" s="52">
        <v>85628865</v>
      </c>
      <c r="H7" s="37">
        <v>79040247</v>
      </c>
      <c r="I7" s="37">
        <v>141301884</v>
      </c>
      <c r="J7" s="37">
        <v>125360922</v>
      </c>
      <c r="K7" s="37">
        <v>91152658</v>
      </c>
      <c r="L7" s="37"/>
      <c r="M7" s="39"/>
      <c r="N7" s="38">
        <f t="shared" si="0"/>
        <v>1267411690</v>
      </c>
    </row>
    <row r="8" spans="1:17">
      <c r="A8" s="36" t="s">
        <v>87</v>
      </c>
      <c r="B8" s="52"/>
      <c r="C8" s="52"/>
      <c r="D8" s="52"/>
      <c r="E8" s="52"/>
      <c r="F8" s="52"/>
      <c r="G8" s="52"/>
      <c r="H8" s="37"/>
      <c r="I8" s="37"/>
      <c r="J8" s="37"/>
      <c r="K8" s="37"/>
      <c r="L8" s="37"/>
      <c r="M8" s="39"/>
      <c r="N8" s="38">
        <f t="shared" si="0"/>
        <v>0</v>
      </c>
    </row>
    <row r="9" spans="1:17">
      <c r="A9" s="36" t="s">
        <v>88</v>
      </c>
      <c r="B9" s="52">
        <v>343704671</v>
      </c>
      <c r="C9" s="52">
        <v>428873953</v>
      </c>
      <c r="D9" s="52">
        <v>984164166</v>
      </c>
      <c r="E9" s="52">
        <v>358045499</v>
      </c>
      <c r="F9" s="52">
        <v>273732064</v>
      </c>
      <c r="G9" s="52">
        <v>434797529</v>
      </c>
      <c r="H9" s="37">
        <v>316633435</v>
      </c>
      <c r="I9" s="37">
        <v>370737321</v>
      </c>
      <c r="J9" s="37">
        <v>447927524</v>
      </c>
      <c r="K9" s="37">
        <v>434683310</v>
      </c>
      <c r="L9" s="37"/>
      <c r="M9" s="37"/>
      <c r="N9" s="38">
        <f t="shared" si="0"/>
        <v>4393299472</v>
      </c>
    </row>
    <row r="10" spans="1:17" s="21" customFormat="1" ht="14.25">
      <c r="A10" s="40" t="s">
        <v>89</v>
      </c>
      <c r="B10" s="41">
        <f>+N3+B5-B6-B7-B8-B9</f>
        <v>1703432011</v>
      </c>
      <c r="C10" s="41">
        <f t="shared" ref="C10:K10" si="1">+B10+C5-C6-C7-C9</f>
        <v>1466173521</v>
      </c>
      <c r="D10" s="41">
        <f t="shared" si="1"/>
        <v>761392272</v>
      </c>
      <c r="E10" s="41">
        <f t="shared" si="1"/>
        <v>854386001</v>
      </c>
      <c r="F10" s="41">
        <f t="shared" si="1"/>
        <v>847606986</v>
      </c>
      <c r="G10" s="41">
        <f t="shared" si="1"/>
        <v>790536831</v>
      </c>
      <c r="H10" s="41">
        <f t="shared" si="1"/>
        <v>957354241</v>
      </c>
      <c r="I10" s="41">
        <f t="shared" si="1"/>
        <v>1021173621</v>
      </c>
      <c r="J10" s="41">
        <f t="shared" si="1"/>
        <v>887146600</v>
      </c>
      <c r="K10" s="41">
        <f t="shared" si="1"/>
        <v>819162043</v>
      </c>
      <c r="L10" s="41">
        <v>0</v>
      </c>
      <c r="M10" s="41">
        <f t="shared" ref="M10" si="2">+L10+M5-M6-M7-M8-M9</f>
        <v>0</v>
      </c>
      <c r="N10" s="38">
        <f>N3+N5-N6-N7-N8-N9</f>
        <v>819162043</v>
      </c>
    </row>
    <row r="13" spans="1:17">
      <c r="K13" s="63"/>
    </row>
    <row r="14" spans="1:17">
      <c r="J14" s="63"/>
    </row>
    <row r="26" spans="7:7">
      <c r="G26" s="42"/>
    </row>
  </sheetData>
  <mergeCells count="2">
    <mergeCell ref="B2:F2"/>
    <mergeCell ref="L1:N1"/>
  </mergeCells>
  <hyperlinks>
    <hyperlink ref="L1:N1" location="'TỔNG HỢP'!A1" display="Quay lại trang tổng hợp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5.42578125" style="5" customWidth="1"/>
    <col min="2" max="2" width="13.5703125" style="5" customWidth="1"/>
    <col min="3" max="3" width="14.7109375" style="5" customWidth="1"/>
    <col min="4" max="4" width="14.5703125" style="5" customWidth="1"/>
    <col min="5" max="13" width="15.8554687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20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53885592.479999997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89968709</v>
      </c>
      <c r="C5" s="12">
        <v>83619322</v>
      </c>
      <c r="D5" s="12">
        <v>93363679</v>
      </c>
      <c r="E5" s="12">
        <v>78663037</v>
      </c>
      <c r="F5" s="12">
        <v>108209486</v>
      </c>
      <c r="G5" s="12">
        <v>88788765</v>
      </c>
      <c r="H5" s="12">
        <v>112845413</v>
      </c>
      <c r="I5" s="12">
        <v>108520204</v>
      </c>
      <c r="J5" s="12">
        <v>128415529</v>
      </c>
      <c r="K5" s="12">
        <v>106557290</v>
      </c>
      <c r="L5" s="12"/>
      <c r="M5" s="12"/>
      <c r="N5" s="13">
        <f>SUM(B5:M5)</f>
        <v>998951434</v>
      </c>
    </row>
    <row r="6" spans="1:14">
      <c r="A6" s="11" t="s">
        <v>85</v>
      </c>
      <c r="B6" s="12"/>
      <c r="C6" s="12">
        <v>71820</v>
      </c>
      <c r="D6" s="12">
        <v>170153</v>
      </c>
      <c r="E6" s="12">
        <v>855524</v>
      </c>
      <c r="F6" s="12">
        <v>1034642</v>
      </c>
      <c r="G6" s="12">
        <v>538284</v>
      </c>
      <c r="H6" s="12">
        <v>2780000</v>
      </c>
      <c r="I6" s="12">
        <v>1636485</v>
      </c>
      <c r="J6" s="12"/>
      <c r="K6" s="12"/>
      <c r="L6" s="12"/>
      <c r="M6" s="14"/>
      <c r="N6" s="13">
        <f t="shared" ref="N6:N9" si="0">SUM(B6:M6)</f>
        <v>7086908</v>
      </c>
    </row>
    <row r="7" spans="1:14" ht="15.75">
      <c r="A7" s="11" t="s">
        <v>86</v>
      </c>
      <c r="B7" s="12"/>
      <c r="C7" s="12">
        <v>341172</v>
      </c>
      <c r="D7" s="12">
        <v>4194757</v>
      </c>
      <c r="E7" s="12"/>
      <c r="F7" s="12"/>
      <c r="G7" s="12">
        <v>29338072.239999998</v>
      </c>
      <c r="H7" s="12"/>
      <c r="I7" s="51"/>
      <c r="J7" s="12"/>
      <c r="K7" s="12"/>
      <c r="L7" s="12"/>
      <c r="M7" s="14"/>
      <c r="N7" s="13">
        <f t="shared" si="0"/>
        <v>33874001.239999995</v>
      </c>
    </row>
    <row r="8" spans="1:14">
      <c r="A8" s="11" t="s">
        <v>122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23796610</v>
      </c>
      <c r="C9" s="12">
        <v>37901376</v>
      </c>
      <c r="D9" s="12">
        <v>82084494</v>
      </c>
      <c r="E9" s="12">
        <v>78913240</v>
      </c>
      <c r="F9" s="12">
        <v>50952581</v>
      </c>
      <c r="G9" s="12">
        <v>8291417</v>
      </c>
      <c r="H9" s="12"/>
      <c r="I9" s="12">
        <v>95056923</v>
      </c>
      <c r="J9" s="12">
        <v>181770668</v>
      </c>
      <c r="K9" s="12">
        <v>64318358</v>
      </c>
      <c r="L9" s="12"/>
      <c r="M9" s="12"/>
      <c r="N9" s="13">
        <f t="shared" si="0"/>
        <v>623085667</v>
      </c>
    </row>
    <row r="10" spans="1:14" s="17" customFormat="1" ht="14.25">
      <c r="A10" s="15" t="s">
        <v>89</v>
      </c>
      <c r="B10" s="16">
        <f>N3+B5-B6-B7-B8-B9</f>
        <v>120057691.47999999</v>
      </c>
      <c r="C10" s="16">
        <f t="shared" ref="C10:K10" si="1">B10+O3+C5-C6-C7-C8-C9</f>
        <v>165362645.47999999</v>
      </c>
      <c r="D10" s="16">
        <f t="shared" si="1"/>
        <v>172276920.47999999</v>
      </c>
      <c r="E10" s="16">
        <f t="shared" si="1"/>
        <v>171171193.47999999</v>
      </c>
      <c r="F10" s="16">
        <f t="shared" si="1"/>
        <v>227393456.48000002</v>
      </c>
      <c r="G10" s="16">
        <f t="shared" si="1"/>
        <v>278014448.24000001</v>
      </c>
      <c r="H10" s="16">
        <f t="shared" si="1"/>
        <v>388079861.24000001</v>
      </c>
      <c r="I10" s="16">
        <f t="shared" si="1"/>
        <v>399906657.24000001</v>
      </c>
      <c r="J10" s="16">
        <f t="shared" si="1"/>
        <v>346551518.24000001</v>
      </c>
      <c r="K10" s="16">
        <f t="shared" si="1"/>
        <v>388790450.24000001</v>
      </c>
      <c r="L10" s="16"/>
      <c r="M10" s="16"/>
      <c r="N10" s="13">
        <f>N3+N5-N6-N7-N8-N9</f>
        <v>388790450.24000001</v>
      </c>
    </row>
    <row r="11" spans="1:14" ht="30" customHeight="1"/>
    <row r="12" spans="1:14">
      <c r="B12" s="29"/>
    </row>
    <row r="14" spans="1:14">
      <c r="B14" s="1"/>
    </row>
    <row r="20" spans="7:7">
      <c r="G20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6"/>
  <sheetViews>
    <sheetView topLeftCell="D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4.7109375" style="5" customWidth="1"/>
    <col min="14" max="14" width="15.42578125" style="5" customWidth="1"/>
    <col min="15" max="15" width="10" style="1" bestFit="1" customWidth="1"/>
    <col min="16" max="16" width="12.28515625" style="1" bestFit="1" customWidth="1"/>
    <col min="17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21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151744273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53">
        <v>375817754</v>
      </c>
      <c r="C5" s="53">
        <v>90173363</v>
      </c>
      <c r="D5" s="53">
        <v>78435207</v>
      </c>
      <c r="E5" s="53">
        <v>105861881</v>
      </c>
      <c r="F5" s="53">
        <v>55055662</v>
      </c>
      <c r="G5" s="53">
        <v>91957177</v>
      </c>
      <c r="H5" s="12">
        <v>162201512</v>
      </c>
      <c r="I5" s="12">
        <v>137364066</v>
      </c>
      <c r="J5" s="12">
        <v>90642951</v>
      </c>
      <c r="K5" s="12">
        <v>130889959</v>
      </c>
      <c r="L5" s="12"/>
      <c r="M5" s="12"/>
      <c r="N5" s="13">
        <f>SUM(B5:M5)</f>
        <v>1318399532</v>
      </c>
    </row>
    <row r="6" spans="1:14">
      <c r="A6" s="11" t="s">
        <v>85</v>
      </c>
      <c r="B6" s="53">
        <v>835441</v>
      </c>
      <c r="C6" s="53">
        <v>3118509</v>
      </c>
      <c r="D6" s="53"/>
      <c r="E6" s="53">
        <v>728631</v>
      </c>
      <c r="F6" s="53">
        <v>1038851</v>
      </c>
      <c r="G6" s="53">
        <v>2254269</v>
      </c>
      <c r="H6" s="12">
        <v>1568882</v>
      </c>
      <c r="I6" s="12">
        <v>827115</v>
      </c>
      <c r="J6" s="12">
        <v>1439637</v>
      </c>
      <c r="K6" s="12">
        <v>1315861</v>
      </c>
      <c r="L6" s="12"/>
      <c r="M6" s="14"/>
      <c r="N6" s="13">
        <f t="shared" ref="N6:N9" si="0">SUM(B6:M6)</f>
        <v>13127196</v>
      </c>
    </row>
    <row r="7" spans="1:14">
      <c r="A7" s="11" t="s">
        <v>86</v>
      </c>
      <c r="B7" s="12">
        <v>22466278</v>
      </c>
      <c r="C7" s="12">
        <v>59818822</v>
      </c>
      <c r="D7" s="12">
        <v>13340532</v>
      </c>
      <c r="E7" s="12">
        <v>11268032</v>
      </c>
      <c r="F7" s="12">
        <v>15076239</v>
      </c>
      <c r="G7" s="12">
        <v>15003730</v>
      </c>
      <c r="H7" s="12">
        <v>6864961</v>
      </c>
      <c r="I7" s="12">
        <v>33792267</v>
      </c>
      <c r="J7" s="12">
        <v>25320735</v>
      </c>
      <c r="K7" s="12">
        <v>15787066</v>
      </c>
      <c r="L7" s="12"/>
      <c r="M7" s="14"/>
      <c r="N7" s="13">
        <f t="shared" si="0"/>
        <v>218738662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19712773</v>
      </c>
      <c r="C9" s="12">
        <v>246190342</v>
      </c>
      <c r="D9" s="12">
        <v>225353787</v>
      </c>
      <c r="E9" s="12">
        <v>43824341</v>
      </c>
      <c r="F9" s="12">
        <v>91800394</v>
      </c>
      <c r="G9" s="12">
        <v>60232307</v>
      </c>
      <c r="H9" s="12">
        <v>41813070</v>
      </c>
      <c r="I9" s="12">
        <v>90298419</v>
      </c>
      <c r="J9" s="12">
        <v>140623745</v>
      </c>
      <c r="K9" s="12">
        <v>102003684</v>
      </c>
      <c r="L9" s="12"/>
      <c r="M9" s="12"/>
      <c r="N9" s="13">
        <f t="shared" si="0"/>
        <v>1061852862</v>
      </c>
    </row>
    <row r="10" spans="1:14" s="17" customFormat="1" ht="14.25">
      <c r="A10" s="15" t="s">
        <v>89</v>
      </c>
      <c r="B10" s="16">
        <f>+N3+B5-B6-B7-B8-B9</f>
        <v>484547535</v>
      </c>
      <c r="C10" s="16">
        <f t="shared" ref="C10:K10" si="1">+B10+C5-C6-C7-C8-C9</f>
        <v>265593225</v>
      </c>
      <c r="D10" s="16">
        <f t="shared" si="1"/>
        <v>105334113</v>
      </c>
      <c r="E10" s="16">
        <f t="shared" si="1"/>
        <v>155374990</v>
      </c>
      <c r="F10" s="16">
        <f t="shared" si="1"/>
        <v>102515168</v>
      </c>
      <c r="G10" s="16">
        <f t="shared" si="1"/>
        <v>116982039</v>
      </c>
      <c r="H10" s="16">
        <f t="shared" si="1"/>
        <v>228936638</v>
      </c>
      <c r="I10" s="16">
        <f t="shared" si="1"/>
        <v>241382903</v>
      </c>
      <c r="J10" s="16">
        <f t="shared" si="1"/>
        <v>164641737</v>
      </c>
      <c r="K10" s="16">
        <f t="shared" si="1"/>
        <v>176425085</v>
      </c>
      <c r="L10" s="16">
        <v>0</v>
      </c>
      <c r="M10" s="16">
        <v>0</v>
      </c>
      <c r="N10" s="13">
        <f>N3+N5-N6-N7-N8-N9</f>
        <v>176425085</v>
      </c>
    </row>
    <row r="13" spans="1:14">
      <c r="H13" s="29"/>
    </row>
    <row r="14" spans="1:14">
      <c r="G14" s="29"/>
    </row>
    <row r="15" spans="1:14">
      <c r="C15" s="29"/>
      <c r="F15" s="29"/>
    </row>
    <row r="17" spans="7:7">
      <c r="G17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topLeftCell="E1" workbookViewId="0">
      <selection activeCell="L1" sqref="L1:N1"/>
    </sheetView>
  </sheetViews>
  <sheetFormatPr defaultColWidth="9.140625" defaultRowHeight="1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22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480996492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862427501</v>
      </c>
      <c r="C5" s="12">
        <v>661085233</v>
      </c>
      <c r="D5" s="12">
        <v>303982445</v>
      </c>
      <c r="E5" s="12">
        <v>345214047</v>
      </c>
      <c r="F5" s="12">
        <v>317561591</v>
      </c>
      <c r="G5" s="12">
        <v>257398718</v>
      </c>
      <c r="H5" s="12">
        <v>442798310</v>
      </c>
      <c r="I5" s="12">
        <v>387223193</v>
      </c>
      <c r="J5" s="12">
        <v>323680224</v>
      </c>
      <c r="K5" s="12">
        <v>342898071</v>
      </c>
      <c r="L5" s="12"/>
      <c r="M5" s="12"/>
      <c r="N5" s="13">
        <f>SUM(B5:M5)</f>
        <v>4244269333</v>
      </c>
    </row>
    <row r="6" spans="1:14">
      <c r="A6" s="11" t="s">
        <v>85</v>
      </c>
      <c r="B6" s="12">
        <v>5737933</v>
      </c>
      <c r="C6" s="12">
        <v>12819203</v>
      </c>
      <c r="D6" s="12">
        <v>12999809</v>
      </c>
      <c r="E6" s="12">
        <v>12278030</v>
      </c>
      <c r="F6" s="12">
        <v>8566778</v>
      </c>
      <c r="G6" s="12">
        <v>9477735</v>
      </c>
      <c r="H6" s="12">
        <v>7636854</v>
      </c>
      <c r="I6" s="12">
        <v>8509099</v>
      </c>
      <c r="J6" s="12">
        <v>21617526</v>
      </c>
      <c r="K6" s="12">
        <v>23101951</v>
      </c>
      <c r="L6" s="12"/>
      <c r="M6" s="14"/>
      <c r="N6" s="13">
        <f t="shared" ref="N6:N9" si="0">SUM(B6:M6)</f>
        <v>122744918</v>
      </c>
    </row>
    <row r="7" spans="1:14">
      <c r="A7" s="11" t="s">
        <v>86</v>
      </c>
      <c r="B7" s="12">
        <v>90034076</v>
      </c>
      <c r="C7" s="12">
        <v>131387133</v>
      </c>
      <c r="D7" s="12">
        <v>102658398</v>
      </c>
      <c r="E7" s="12">
        <v>45849878</v>
      </c>
      <c r="F7" s="12">
        <v>101998670</v>
      </c>
      <c r="G7" s="12">
        <v>39891769</v>
      </c>
      <c r="H7" s="12">
        <v>35285847</v>
      </c>
      <c r="I7" s="12">
        <v>73858073</v>
      </c>
      <c r="J7" s="12">
        <v>60912111</v>
      </c>
      <c r="K7" s="12">
        <v>75899321</v>
      </c>
      <c r="L7" s="12"/>
      <c r="M7" s="14"/>
      <c r="N7" s="13">
        <f t="shared" si="0"/>
        <v>757775276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350570114</v>
      </c>
      <c r="C9" s="12">
        <v>714722496</v>
      </c>
      <c r="D9" s="12">
        <v>495939407</v>
      </c>
      <c r="E9" s="12">
        <v>240705752</v>
      </c>
      <c r="F9" s="12">
        <v>224088562</v>
      </c>
      <c r="G9" s="12">
        <v>275507328</v>
      </c>
      <c r="H9" s="12">
        <v>204224693</v>
      </c>
      <c r="I9" s="12">
        <v>343324840</v>
      </c>
      <c r="J9" s="12">
        <v>337590409</v>
      </c>
      <c r="K9" s="12">
        <v>251428157</v>
      </c>
      <c r="L9" s="12"/>
      <c r="M9" s="12"/>
      <c r="N9" s="13">
        <f t="shared" si="0"/>
        <v>3438101758</v>
      </c>
    </row>
    <row r="10" spans="1:14" s="17" customFormat="1" ht="14.25">
      <c r="A10" s="15" t="s">
        <v>89</v>
      </c>
      <c r="B10" s="16">
        <f>+N3+B5-B6-B7-B8-B9</f>
        <v>897081870</v>
      </c>
      <c r="C10" s="16">
        <f t="shared" ref="C10:M10" si="1">+B10+C5-C6-C7-C8-C9</f>
        <v>699238271</v>
      </c>
      <c r="D10" s="16">
        <f t="shared" si="1"/>
        <v>391623102</v>
      </c>
      <c r="E10" s="16">
        <f t="shared" si="1"/>
        <v>438003489</v>
      </c>
      <c r="F10" s="16">
        <f t="shared" si="1"/>
        <v>420911070</v>
      </c>
      <c r="G10" s="16">
        <f t="shared" si="1"/>
        <v>353432956</v>
      </c>
      <c r="H10" s="16">
        <f t="shared" si="1"/>
        <v>549083872</v>
      </c>
      <c r="I10" s="16">
        <f t="shared" si="1"/>
        <v>510615053</v>
      </c>
      <c r="J10" s="16">
        <f t="shared" si="1"/>
        <v>414175231</v>
      </c>
      <c r="K10" s="16">
        <f t="shared" si="1"/>
        <v>406643873</v>
      </c>
      <c r="L10" s="16">
        <v>0</v>
      </c>
      <c r="M10" s="16">
        <f t="shared" si="1"/>
        <v>0</v>
      </c>
      <c r="N10" s="13">
        <f>N3+N5-N6-N7-N8-N9</f>
        <v>406643873</v>
      </c>
    </row>
    <row r="13" spans="1:14">
      <c r="I13" s="29">
        <v>51052599</v>
      </c>
    </row>
    <row r="14" spans="1:14">
      <c r="I14" s="1" t="s">
        <v>172</v>
      </c>
    </row>
    <row r="15" spans="1:14">
      <c r="K15" s="29">
        <f>+K16+K10</f>
        <v>418847713</v>
      </c>
    </row>
    <row r="16" spans="1:14">
      <c r="K16" s="60">
        <v>12203840</v>
      </c>
    </row>
    <row r="18" spans="7:11">
      <c r="K18" s="60">
        <v>450801818</v>
      </c>
    </row>
    <row r="19" spans="7:11">
      <c r="K19" s="140">
        <f>+K18-K15</f>
        <v>31954105</v>
      </c>
    </row>
    <row r="21" spans="7:11">
      <c r="K21" s="139">
        <v>4927543</v>
      </c>
    </row>
    <row r="22" spans="7:11">
      <c r="K22" s="139">
        <v>24840512</v>
      </c>
    </row>
    <row r="23" spans="7:11">
      <c r="K23" s="139">
        <v>2186050</v>
      </c>
    </row>
    <row r="24" spans="7:11">
      <c r="K24" s="60"/>
    </row>
    <row r="25" spans="7:11">
      <c r="K25" s="60"/>
    </row>
    <row r="26" spans="7:11">
      <c r="G26" s="18"/>
      <c r="K26" s="60"/>
    </row>
  </sheetData>
  <mergeCells count="2">
    <mergeCell ref="B2:F2"/>
    <mergeCell ref="L1:N1"/>
  </mergeCells>
  <hyperlinks>
    <hyperlink ref="L1:N1" location="'TỔNG HỢP'!A1" display="Quay lại trang tổng hợp" xr:uid="{00000000-0004-0000-0D00-000000000000}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6"/>
  <sheetViews>
    <sheetView topLeftCell="C1" workbookViewId="0">
      <selection activeCell="L1" sqref="L1:N1"/>
    </sheetView>
  </sheetViews>
  <sheetFormatPr defaultColWidth="9.140625" defaultRowHeight="15"/>
  <cols>
    <col min="1" max="1" width="16.7109375" style="5" customWidth="1"/>
    <col min="2" max="7" width="14.7109375" style="5" customWidth="1"/>
    <col min="8" max="8" width="15" style="5" customWidth="1"/>
    <col min="9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129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10636329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12611442</v>
      </c>
      <c r="C5" s="12">
        <v>3751061</v>
      </c>
      <c r="D5" s="12">
        <v>3816889</v>
      </c>
      <c r="E5" s="12">
        <v>7000850</v>
      </c>
      <c r="F5" s="12">
        <v>4105043</v>
      </c>
      <c r="G5" s="12">
        <v>4201688</v>
      </c>
      <c r="H5" s="12">
        <v>9055738</v>
      </c>
      <c r="I5" s="12">
        <v>4016756</v>
      </c>
      <c r="J5" s="12">
        <v>4675597</v>
      </c>
      <c r="K5" s="12">
        <v>3689496</v>
      </c>
      <c r="L5" s="12"/>
      <c r="M5" s="12"/>
      <c r="N5" s="13">
        <f>SUM(B5:M5)</f>
        <v>56924560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>
        <v>694688</v>
      </c>
      <c r="I6" s="12"/>
      <c r="J6" s="12"/>
      <c r="K6" s="12"/>
      <c r="L6" s="12"/>
      <c r="M6" s="14"/>
      <c r="N6" s="13">
        <f t="shared" ref="N6:N9" si="0">SUM(B6:M6)</f>
        <v>694688</v>
      </c>
    </row>
    <row r="7" spans="1:14">
      <c r="A7" s="11" t="s">
        <v>86</v>
      </c>
      <c r="B7" s="12"/>
      <c r="C7" s="12">
        <v>491219</v>
      </c>
      <c r="D7" s="12"/>
      <c r="E7" s="12"/>
      <c r="F7" s="12">
        <v>1541480</v>
      </c>
      <c r="G7" s="12"/>
      <c r="H7" s="12">
        <v>1169330</v>
      </c>
      <c r="I7" s="12"/>
      <c r="J7" s="12"/>
      <c r="K7" s="12">
        <v>1436475</v>
      </c>
      <c r="L7" s="12"/>
      <c r="M7" s="14"/>
      <c r="N7" s="13">
        <f t="shared" si="0"/>
        <v>4638504</v>
      </c>
    </row>
    <row r="8" spans="1:14">
      <c r="A8" s="11" t="s">
        <v>121</v>
      </c>
      <c r="B8" s="12">
        <v>22000</v>
      </c>
      <c r="C8" s="12">
        <v>44000</v>
      </c>
      <c r="D8" s="12">
        <v>22000</v>
      </c>
      <c r="E8" s="12">
        <v>22000</v>
      </c>
      <c r="F8" s="12">
        <v>44000</v>
      </c>
      <c r="G8" s="12">
        <v>44000</v>
      </c>
      <c r="H8" s="12">
        <v>44000</v>
      </c>
      <c r="I8" s="12">
        <v>44000</v>
      </c>
      <c r="J8" s="12"/>
      <c r="K8" s="12">
        <v>66000</v>
      </c>
      <c r="L8" s="12"/>
      <c r="M8" s="14"/>
      <c r="N8" s="13">
        <f t="shared" si="0"/>
        <v>352000</v>
      </c>
    </row>
    <row r="9" spans="1:14">
      <c r="A9" s="11" t="s">
        <v>88</v>
      </c>
      <c r="B9" s="12">
        <v>3183641</v>
      </c>
      <c r="C9" s="12">
        <v>11278148</v>
      </c>
      <c r="D9" s="12">
        <v>2238124</v>
      </c>
      <c r="E9" s="12">
        <v>8206763</v>
      </c>
      <c r="F9" s="12">
        <v>5114085</v>
      </c>
      <c r="G9" s="12">
        <v>4061043</v>
      </c>
      <c r="H9" s="12">
        <v>3401189</v>
      </c>
      <c r="I9" s="12">
        <v>8005536</v>
      </c>
      <c r="J9" s="12"/>
      <c r="K9" s="12">
        <v>8626353</v>
      </c>
      <c r="L9" s="12"/>
      <c r="M9" s="12"/>
      <c r="N9" s="13">
        <f t="shared" si="0"/>
        <v>54114882</v>
      </c>
    </row>
    <row r="10" spans="1:14" s="17" customFormat="1" ht="14.25">
      <c r="A10" s="15" t="s">
        <v>89</v>
      </c>
      <c r="B10" s="16">
        <f>+N3+B5-B6-B7-B8-B9</f>
        <v>20042130</v>
      </c>
      <c r="C10" s="16">
        <f t="shared" ref="C10:M10" si="1">+B10+C5-C6-C7-C8-C9</f>
        <v>11979824</v>
      </c>
      <c r="D10" s="16">
        <f t="shared" si="1"/>
        <v>13536589</v>
      </c>
      <c r="E10" s="16">
        <f t="shared" si="1"/>
        <v>12308676</v>
      </c>
      <c r="F10" s="16">
        <f t="shared" si="1"/>
        <v>9714154</v>
      </c>
      <c r="G10" s="16">
        <f t="shared" si="1"/>
        <v>9810799</v>
      </c>
      <c r="H10" s="16">
        <f t="shared" si="1"/>
        <v>13557330</v>
      </c>
      <c r="I10" s="16">
        <f t="shared" si="1"/>
        <v>9524550</v>
      </c>
      <c r="J10" s="16">
        <f t="shared" si="1"/>
        <v>14200147</v>
      </c>
      <c r="K10" s="16">
        <f t="shared" si="1"/>
        <v>7760815</v>
      </c>
      <c r="L10" s="16">
        <v>0</v>
      </c>
      <c r="M10" s="16">
        <f t="shared" si="1"/>
        <v>0</v>
      </c>
      <c r="N10" s="13">
        <f>N3+N5-N6-N7-N8-N9</f>
        <v>7760815</v>
      </c>
    </row>
    <row r="11" spans="1:14">
      <c r="I11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6"/>
  <sheetViews>
    <sheetView topLeftCell="D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5.710937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104</v>
      </c>
      <c r="C2" s="147"/>
      <c r="D2" s="147"/>
      <c r="E2" s="147"/>
      <c r="F2" s="147"/>
    </row>
    <row r="3" spans="1:14" ht="26.25" customHeight="1">
      <c r="B3" s="5" t="s">
        <v>92</v>
      </c>
      <c r="M3" s="6" t="s">
        <v>148</v>
      </c>
      <c r="N3" s="7">
        <v>250622822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95073337</v>
      </c>
      <c r="C5" s="12">
        <v>64828149</v>
      </c>
      <c r="D5" s="12">
        <v>68117898</v>
      </c>
      <c r="E5" s="12">
        <v>65600596</v>
      </c>
      <c r="F5" s="12">
        <v>63955542</v>
      </c>
      <c r="G5" s="12">
        <v>47944178</v>
      </c>
      <c r="H5" s="12">
        <v>64255564</v>
      </c>
      <c r="I5" s="12">
        <v>44154623</v>
      </c>
      <c r="J5" s="12">
        <v>41902845</v>
      </c>
      <c r="K5" s="12">
        <v>44335755</v>
      </c>
      <c r="L5" s="12"/>
      <c r="M5" s="12"/>
      <c r="N5" s="13">
        <f>SUM(B5:M5)</f>
        <v>600168487</v>
      </c>
    </row>
    <row r="6" spans="1:14">
      <c r="A6" s="11" t="s">
        <v>85</v>
      </c>
      <c r="B6" s="12"/>
      <c r="C6" s="12"/>
      <c r="D6" s="12">
        <v>18868348</v>
      </c>
      <c r="E6" s="12">
        <v>13444740</v>
      </c>
      <c r="F6" s="12">
        <v>23935525</v>
      </c>
      <c r="G6" s="12"/>
      <c r="H6" s="12">
        <v>13662135</v>
      </c>
      <c r="I6" s="12">
        <v>10190885</v>
      </c>
      <c r="J6" s="12">
        <v>26680433</v>
      </c>
      <c r="K6" s="12">
        <v>16075610</v>
      </c>
      <c r="L6" s="12"/>
      <c r="M6" s="14"/>
      <c r="N6" s="13">
        <f t="shared" ref="N6:N9" si="0">SUM(B6:M6)</f>
        <v>122857676</v>
      </c>
    </row>
    <row r="7" spans="1:14">
      <c r="A7" s="11" t="s">
        <v>86</v>
      </c>
      <c r="B7" s="12"/>
      <c r="C7" s="12"/>
      <c r="D7" s="12"/>
      <c r="E7" s="12">
        <v>11503504</v>
      </c>
      <c r="F7" s="12"/>
      <c r="G7" s="12"/>
      <c r="H7" s="12"/>
      <c r="I7" s="12"/>
      <c r="J7" s="12">
        <v>19831963</v>
      </c>
      <c r="K7" s="12"/>
      <c r="L7" s="12"/>
      <c r="M7" s="14"/>
      <c r="N7" s="13">
        <f t="shared" si="0"/>
        <v>31335467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88956760</v>
      </c>
      <c r="C9" s="12"/>
      <c r="D9" s="12"/>
      <c r="E9" s="12">
        <v>95273344</v>
      </c>
      <c r="F9" s="12">
        <v>146333920</v>
      </c>
      <c r="G9" s="12"/>
      <c r="H9" s="12">
        <v>95521121</v>
      </c>
      <c r="I9" s="12"/>
      <c r="J9" s="12">
        <v>76425149</v>
      </c>
      <c r="K9" s="12"/>
      <c r="L9" s="12"/>
      <c r="M9" s="12"/>
      <c r="N9" s="13">
        <f t="shared" si="0"/>
        <v>502510294</v>
      </c>
    </row>
    <row r="10" spans="1:14" s="17" customFormat="1" ht="14.25">
      <c r="A10" s="15" t="s">
        <v>89</v>
      </c>
      <c r="B10" s="16">
        <f>+N3+B5-B6-B7-B8-B9</f>
        <v>256739399</v>
      </c>
      <c r="C10" s="16">
        <f t="shared" ref="C10:M10" si="1">+B10+C5-C6-C7-C8-C9</f>
        <v>321567548</v>
      </c>
      <c r="D10" s="16">
        <f t="shared" si="1"/>
        <v>370817098</v>
      </c>
      <c r="E10" s="16">
        <f t="shared" si="1"/>
        <v>316196106</v>
      </c>
      <c r="F10" s="16">
        <f t="shared" si="1"/>
        <v>209882203</v>
      </c>
      <c r="G10" s="16">
        <f t="shared" si="1"/>
        <v>257826381</v>
      </c>
      <c r="H10" s="16">
        <f t="shared" si="1"/>
        <v>212898689</v>
      </c>
      <c r="I10" s="16">
        <f t="shared" si="1"/>
        <v>246862427</v>
      </c>
      <c r="J10" s="16">
        <f t="shared" si="1"/>
        <v>165827727</v>
      </c>
      <c r="K10" s="16">
        <f t="shared" si="1"/>
        <v>194087872</v>
      </c>
      <c r="L10" s="16">
        <v>0</v>
      </c>
      <c r="M10" s="16">
        <f t="shared" si="1"/>
        <v>0</v>
      </c>
      <c r="N10" s="13">
        <f>N3+N5-N6-N7-N8-N9</f>
        <v>194087872</v>
      </c>
    </row>
    <row r="13" spans="1:14">
      <c r="K13" s="71"/>
      <c r="L13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topLeftCell="C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5.710937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24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12514783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4864504</v>
      </c>
      <c r="C5" s="12">
        <v>5135357</v>
      </c>
      <c r="D5" s="12">
        <v>1392768</v>
      </c>
      <c r="E5" s="12">
        <v>2035724</v>
      </c>
      <c r="F5" s="12">
        <v>1285913</v>
      </c>
      <c r="G5" s="12">
        <v>2678681</v>
      </c>
      <c r="H5" s="12">
        <v>3853515</v>
      </c>
      <c r="I5" s="12">
        <v>3324596</v>
      </c>
      <c r="J5" s="12">
        <v>1682440</v>
      </c>
      <c r="K5" s="12">
        <v>3029276</v>
      </c>
      <c r="L5" s="12"/>
      <c r="M5" s="12"/>
      <c r="N5" s="13">
        <f>SUM(B5:M5)</f>
        <v>29282774</v>
      </c>
    </row>
    <row r="6" spans="1:14">
      <c r="A6" s="11" t="s">
        <v>85</v>
      </c>
      <c r="B6" s="12"/>
      <c r="C6" s="12"/>
      <c r="D6" s="12">
        <v>885452</v>
      </c>
      <c r="E6" s="12">
        <v>702996</v>
      </c>
      <c r="F6" s="12"/>
      <c r="G6" s="12"/>
      <c r="H6" s="12">
        <v>795024</v>
      </c>
      <c r="I6" s="12">
        <v>457149</v>
      </c>
      <c r="J6" s="12"/>
      <c r="K6" s="12"/>
      <c r="L6" s="12"/>
      <c r="M6" s="14"/>
      <c r="N6" s="13">
        <f t="shared" ref="N6:N9" si="0">SUM(B6:M6)</f>
        <v>2840621</v>
      </c>
    </row>
    <row r="7" spans="1:14">
      <c r="A7" s="11" t="s">
        <v>86</v>
      </c>
      <c r="B7" s="12"/>
      <c r="C7" s="12">
        <v>461779</v>
      </c>
      <c r="D7" s="12"/>
      <c r="E7" s="12"/>
      <c r="F7" s="12">
        <v>802633</v>
      </c>
      <c r="G7" s="12"/>
      <c r="H7" s="12"/>
      <c r="I7" s="12">
        <v>404656</v>
      </c>
      <c r="J7" s="12"/>
      <c r="K7" s="12"/>
      <c r="L7" s="12"/>
      <c r="M7" s="14"/>
      <c r="N7" s="13">
        <f t="shared" si="0"/>
        <v>1669068</v>
      </c>
    </row>
    <row r="8" spans="1:14">
      <c r="A8" s="11" t="s">
        <v>121</v>
      </c>
      <c r="B8" s="12"/>
      <c r="C8" s="12"/>
      <c r="D8" s="12"/>
      <c r="E8" s="12"/>
      <c r="F8" s="12"/>
      <c r="G8" s="12"/>
      <c r="H8" s="12"/>
      <c r="I8" s="12">
        <v>11000</v>
      </c>
      <c r="J8" s="12"/>
      <c r="K8" s="12">
        <v>11000</v>
      </c>
      <c r="L8" s="12"/>
      <c r="M8" s="14"/>
      <c r="N8" s="13">
        <f t="shared" si="0"/>
        <v>22000</v>
      </c>
    </row>
    <row r="9" spans="1:14">
      <c r="A9" s="11" t="s">
        <v>88</v>
      </c>
      <c r="B9" s="12"/>
      <c r="C9" s="12"/>
      <c r="D9" s="12"/>
      <c r="E9" s="12"/>
      <c r="F9" s="12"/>
      <c r="G9" s="12">
        <v>15259492</v>
      </c>
      <c r="H9" s="12"/>
      <c r="I9" s="12">
        <v>4195981</v>
      </c>
      <c r="J9" s="12"/>
      <c r="K9" s="12">
        <v>3385366</v>
      </c>
      <c r="L9" s="12"/>
      <c r="M9" s="12"/>
      <c r="N9" s="13">
        <f t="shared" si="0"/>
        <v>22840839</v>
      </c>
    </row>
    <row r="10" spans="1:14" s="17" customFormat="1" ht="14.25">
      <c r="A10" s="15" t="s">
        <v>89</v>
      </c>
      <c r="B10" s="16">
        <f>+N3+B5-B6-B7-B8-B9</f>
        <v>17379287</v>
      </c>
      <c r="C10" s="16">
        <f t="shared" ref="C10:M10" si="1">+B10+C5-C6-C7-C8-C9</f>
        <v>22052865</v>
      </c>
      <c r="D10" s="16">
        <f t="shared" si="1"/>
        <v>22560181</v>
      </c>
      <c r="E10" s="16">
        <f t="shared" si="1"/>
        <v>23892909</v>
      </c>
      <c r="F10" s="16">
        <f t="shared" si="1"/>
        <v>24376189</v>
      </c>
      <c r="G10" s="16">
        <f t="shared" si="1"/>
        <v>11795378</v>
      </c>
      <c r="H10" s="16">
        <f t="shared" si="1"/>
        <v>14853869</v>
      </c>
      <c r="I10" s="16">
        <f t="shared" si="1"/>
        <v>13109679</v>
      </c>
      <c r="J10" s="16">
        <f t="shared" si="1"/>
        <v>14792119</v>
      </c>
      <c r="K10" s="16">
        <f t="shared" si="1"/>
        <v>14425029</v>
      </c>
      <c r="L10" s="16">
        <v>0</v>
      </c>
      <c r="M10" s="16">
        <f t="shared" si="1"/>
        <v>0</v>
      </c>
      <c r="N10" s="13">
        <f>N3+N5-N6-N7-N8-N9</f>
        <v>14425029</v>
      </c>
    </row>
    <row r="13" spans="1:14">
      <c r="J13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6"/>
  <sheetViews>
    <sheetView topLeftCell="E1" workbookViewId="0">
      <selection activeCell="L1" sqref="L1:N1"/>
    </sheetView>
  </sheetViews>
  <sheetFormatPr defaultColWidth="9.140625" defaultRowHeight="15"/>
  <cols>
    <col min="1" max="1" width="16.7109375" style="5" customWidth="1"/>
    <col min="2" max="6" width="14.42578125" style="5" customWidth="1"/>
    <col min="7" max="13" width="15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25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15757946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27789567</v>
      </c>
      <c r="C5" s="12"/>
      <c r="D5" s="12">
        <v>3927928</v>
      </c>
      <c r="E5" s="12">
        <v>10401491</v>
      </c>
      <c r="F5" s="12">
        <v>4941929</v>
      </c>
      <c r="G5" s="12">
        <v>3407686</v>
      </c>
      <c r="H5" s="12">
        <v>11085233</v>
      </c>
      <c r="I5" s="12">
        <v>8190029</v>
      </c>
      <c r="J5" s="12">
        <v>5609655</v>
      </c>
      <c r="K5" s="12">
        <v>7808152</v>
      </c>
      <c r="L5" s="12"/>
      <c r="M5" s="12"/>
      <c r="N5" s="13">
        <f>SUM(B5:M5)</f>
        <v>83161670</v>
      </c>
    </row>
    <row r="6" spans="1:14">
      <c r="A6" s="11" t="s">
        <v>85</v>
      </c>
      <c r="B6" s="12"/>
      <c r="C6" s="12"/>
      <c r="D6" s="12">
        <v>4197693</v>
      </c>
      <c r="E6" s="12">
        <v>1277757</v>
      </c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5475450</v>
      </c>
    </row>
    <row r="7" spans="1:14">
      <c r="A7" s="11" t="s">
        <v>86</v>
      </c>
      <c r="B7" s="12"/>
      <c r="C7" s="12">
        <v>648120</v>
      </c>
      <c r="D7" s="12"/>
      <c r="E7" s="12">
        <v>2102206</v>
      </c>
      <c r="F7" s="12"/>
      <c r="G7" s="12"/>
      <c r="H7" s="12"/>
      <c r="I7" s="12">
        <v>1334769</v>
      </c>
      <c r="J7" s="12"/>
      <c r="K7" s="12">
        <v>1964296</v>
      </c>
      <c r="L7" s="12"/>
      <c r="M7" s="14"/>
      <c r="N7" s="13">
        <f t="shared" si="0"/>
        <v>6049391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ht="15.75">
      <c r="A9" s="11" t="s">
        <v>88</v>
      </c>
      <c r="B9" s="12">
        <v>2356772</v>
      </c>
      <c r="C9" s="12">
        <v>12753054</v>
      </c>
      <c r="D9" s="12">
        <v>4573071</v>
      </c>
      <c r="E9" s="12">
        <v>19018803</v>
      </c>
      <c r="F9" s="12"/>
      <c r="G9" s="12">
        <v>4213041</v>
      </c>
      <c r="H9" s="12">
        <v>3499632</v>
      </c>
      <c r="I9" s="51">
        <v>14859453</v>
      </c>
      <c r="J9" s="12">
        <v>3255379</v>
      </c>
      <c r="K9" s="12">
        <v>11412058</v>
      </c>
      <c r="L9" s="12"/>
      <c r="M9" s="12"/>
      <c r="N9" s="13">
        <f t="shared" si="0"/>
        <v>75941263</v>
      </c>
    </row>
    <row r="10" spans="1:14" s="17" customFormat="1" ht="14.25">
      <c r="A10" s="15" t="s">
        <v>89</v>
      </c>
      <c r="B10" s="16">
        <f>+N3+B5-B6-B7-B8-B9</f>
        <v>41190741</v>
      </c>
      <c r="C10" s="16">
        <f>+B10+C5-C6-C7-C8-C9</f>
        <v>27789567</v>
      </c>
      <c r="D10" s="16">
        <f>+C10+D5-D6-D7-D8-D9</f>
        <v>22946731</v>
      </c>
      <c r="E10" s="16">
        <f t="shared" ref="E10:M10" si="1">+D10+E5-E6-E7-E8-E9</f>
        <v>10949456</v>
      </c>
      <c r="F10" s="16">
        <f t="shared" si="1"/>
        <v>15891385</v>
      </c>
      <c r="G10" s="16">
        <f t="shared" si="1"/>
        <v>15086030</v>
      </c>
      <c r="H10" s="16">
        <f t="shared" si="1"/>
        <v>22671631</v>
      </c>
      <c r="I10" s="16">
        <f t="shared" si="1"/>
        <v>14667438</v>
      </c>
      <c r="J10" s="16">
        <f t="shared" si="1"/>
        <v>17021714</v>
      </c>
      <c r="K10" s="16">
        <f t="shared" si="1"/>
        <v>11453512</v>
      </c>
      <c r="L10" s="16">
        <v>0</v>
      </c>
      <c r="M10" s="16">
        <f t="shared" si="1"/>
        <v>0</v>
      </c>
      <c r="N10" s="13">
        <f>N3+N5-N6-N7-N8-N9</f>
        <v>11453512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6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5" ht="15.75">
      <c r="L1" s="146" t="s">
        <v>99</v>
      </c>
      <c r="M1" s="146"/>
      <c r="N1" s="146"/>
    </row>
    <row r="2" spans="1:15" ht="18.75">
      <c r="B2" s="147" t="s">
        <v>152</v>
      </c>
      <c r="C2" s="147"/>
      <c r="D2" s="147"/>
      <c r="E2" s="147"/>
      <c r="F2" s="147"/>
    </row>
    <row r="3" spans="1:15" ht="29.25">
      <c r="B3" s="5" t="s">
        <v>92</v>
      </c>
      <c r="M3" s="6" t="s">
        <v>148</v>
      </c>
      <c r="N3" s="7">
        <v>0</v>
      </c>
    </row>
    <row r="4" spans="1:15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5">
      <c r="A5" s="11" t="s">
        <v>84</v>
      </c>
      <c r="B5" s="12">
        <v>9116712</v>
      </c>
      <c r="C5" s="12"/>
      <c r="D5" s="12">
        <v>2766663</v>
      </c>
      <c r="E5" s="12">
        <v>496431</v>
      </c>
      <c r="F5" s="12">
        <v>1300914</v>
      </c>
      <c r="G5" s="12">
        <v>2811542</v>
      </c>
      <c r="H5" s="12">
        <v>681421</v>
      </c>
      <c r="I5" s="12">
        <v>3869177</v>
      </c>
      <c r="J5" s="12">
        <v>3007347</v>
      </c>
      <c r="K5" s="12"/>
      <c r="L5" s="12"/>
      <c r="M5" s="12"/>
      <c r="N5" s="13">
        <f>SUM(B5:M5)</f>
        <v>24050207</v>
      </c>
    </row>
    <row r="6" spans="1:15">
      <c r="A6" s="11" t="s">
        <v>85</v>
      </c>
      <c r="B6" s="12"/>
      <c r="C6" s="12"/>
      <c r="D6" s="12"/>
      <c r="E6" s="12"/>
      <c r="F6" s="12"/>
      <c r="G6" s="12"/>
      <c r="H6" s="12">
        <v>607684</v>
      </c>
      <c r="I6" s="12"/>
      <c r="J6" s="12"/>
      <c r="K6" s="12"/>
      <c r="L6" s="12"/>
      <c r="M6" s="14"/>
      <c r="N6" s="13">
        <f t="shared" ref="N6:N9" si="0">SUM(B6:M6)</f>
        <v>607684</v>
      </c>
    </row>
    <row r="7" spans="1:15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>
        <v>369086</v>
      </c>
      <c r="K7" s="12">
        <v>45111</v>
      </c>
      <c r="L7" s="12"/>
      <c r="M7" s="14"/>
      <c r="N7" s="13">
        <f t="shared" si="0"/>
        <v>414197</v>
      </c>
      <c r="O7" s="46"/>
    </row>
    <row r="8" spans="1:15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>
      <c r="A9" s="11" t="s">
        <v>88</v>
      </c>
      <c r="B9" s="12">
        <v>2088232</v>
      </c>
      <c r="C9" s="12">
        <v>7028480</v>
      </c>
      <c r="D9" s="12">
        <v>2766663</v>
      </c>
      <c r="E9" s="12"/>
      <c r="F9" s="12">
        <v>496431</v>
      </c>
      <c r="G9" s="12">
        <v>4112456</v>
      </c>
      <c r="H9" s="12"/>
      <c r="I9" s="12">
        <v>2635360</v>
      </c>
      <c r="J9" s="12">
        <v>0</v>
      </c>
      <c r="K9" s="12">
        <v>3945815</v>
      </c>
      <c r="L9" s="12"/>
      <c r="M9" s="12"/>
      <c r="N9" s="13">
        <f t="shared" si="0"/>
        <v>23073437</v>
      </c>
    </row>
    <row r="10" spans="1:15" s="17" customFormat="1" ht="14.25">
      <c r="A10" s="15" t="s">
        <v>89</v>
      </c>
      <c r="B10" s="16">
        <f>N3+B5-B6-B7-B8-B9</f>
        <v>7028480</v>
      </c>
      <c r="C10" s="16">
        <f t="shared" ref="C10:K10" si="1">B10+C5-C6-C7-C8-C9</f>
        <v>0</v>
      </c>
      <c r="D10" s="16">
        <f t="shared" si="1"/>
        <v>0</v>
      </c>
      <c r="E10" s="16">
        <f t="shared" si="1"/>
        <v>496431</v>
      </c>
      <c r="F10" s="16">
        <f t="shared" si="1"/>
        <v>1300914</v>
      </c>
      <c r="G10" s="16">
        <f t="shared" si="1"/>
        <v>0</v>
      </c>
      <c r="H10" s="16">
        <f t="shared" si="1"/>
        <v>73737</v>
      </c>
      <c r="I10" s="16">
        <f t="shared" si="1"/>
        <v>1307554</v>
      </c>
      <c r="J10" s="16">
        <f t="shared" si="1"/>
        <v>3945815</v>
      </c>
      <c r="K10" s="16">
        <f t="shared" si="1"/>
        <v>-45111</v>
      </c>
      <c r="L10" s="16">
        <v>0</v>
      </c>
      <c r="M10" s="16">
        <f t="shared" ref="M10" si="2">L10+M5-M6-M7-M8-M9</f>
        <v>0</v>
      </c>
      <c r="N10" s="13">
        <f>N3+N5-N6-N7-N8-N9</f>
        <v>-45111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zoomScale="90" zoomScaleNormal="90" workbookViewId="0">
      <selection activeCell="L1" sqref="L1:N1"/>
    </sheetView>
  </sheetViews>
  <sheetFormatPr defaultColWidth="9.140625" defaultRowHeight="15"/>
  <cols>
    <col min="1" max="11" width="16.7109375" style="5" customWidth="1"/>
    <col min="12" max="12" width="17.7109375" style="5" customWidth="1"/>
    <col min="13" max="14" width="16.7109375" style="5" customWidth="1"/>
    <col min="15" max="16384" width="9.140625" style="1"/>
  </cols>
  <sheetData>
    <row r="1" spans="1:14" ht="15.75">
      <c r="A1" s="5" t="s">
        <v>147</v>
      </c>
      <c r="L1" s="146" t="s">
        <v>99</v>
      </c>
      <c r="M1" s="146"/>
      <c r="N1" s="146"/>
    </row>
    <row r="2" spans="1:14" ht="18.75" customHeight="1">
      <c r="A2" s="147" t="s">
        <v>16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4" ht="29.25">
      <c r="B3" s="5" t="s">
        <v>92</v>
      </c>
      <c r="M3" s="6" t="s">
        <v>148</v>
      </c>
      <c r="N3" s="7">
        <v>11486355135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133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95</v>
      </c>
      <c r="B5" s="12">
        <v>8715485439</v>
      </c>
      <c r="C5" s="12">
        <v>12441745099</v>
      </c>
      <c r="D5" s="12">
        <v>7101367208</v>
      </c>
      <c r="E5" s="12">
        <v>6905755776</v>
      </c>
      <c r="F5" s="12">
        <v>9468864551</v>
      </c>
      <c r="G5" s="134">
        <v>10472949592</v>
      </c>
      <c r="H5" s="12">
        <v>9930862606</v>
      </c>
      <c r="I5" s="12">
        <v>9818215415</v>
      </c>
      <c r="J5" s="12">
        <v>9431672015</v>
      </c>
      <c r="K5" s="12"/>
      <c r="L5" s="12"/>
      <c r="M5" s="12"/>
      <c r="N5" s="13">
        <f>SUM(B5:M5)</f>
        <v>84286917701</v>
      </c>
    </row>
    <row r="6" spans="1:14">
      <c r="A6" s="11" t="s">
        <v>85</v>
      </c>
      <c r="B6" s="12">
        <v>1447303568</v>
      </c>
      <c r="C6" s="12">
        <v>2355741783</v>
      </c>
      <c r="D6" s="12">
        <v>2540776470</v>
      </c>
      <c r="E6" s="12">
        <v>1761081614</v>
      </c>
      <c r="F6" s="12">
        <v>1838641914</v>
      </c>
      <c r="G6" s="134"/>
      <c r="H6" s="12">
        <v>1628697397</v>
      </c>
      <c r="I6" s="12">
        <v>1375961417</v>
      </c>
      <c r="J6" s="12">
        <v>1397466610</v>
      </c>
      <c r="K6" s="12"/>
      <c r="L6" s="12"/>
      <c r="M6" s="14"/>
      <c r="N6" s="13">
        <f t="shared" ref="N6:N9" si="0">SUM(B6:M6)</f>
        <v>14345670773</v>
      </c>
    </row>
    <row r="7" spans="1:14">
      <c r="A7" s="11" t="s">
        <v>96</v>
      </c>
      <c r="B7" s="12">
        <v>128497084</v>
      </c>
      <c r="C7" s="12">
        <v>100775239</v>
      </c>
      <c r="D7" s="12">
        <v>139798202</v>
      </c>
      <c r="E7" s="12">
        <v>64206512</v>
      </c>
      <c r="F7" s="12">
        <v>785936235</v>
      </c>
      <c r="G7" s="134"/>
      <c r="H7" s="12">
        <v>905870473</v>
      </c>
      <c r="I7" s="12">
        <v>1114614779</v>
      </c>
      <c r="J7" s="12">
        <v>1289709629</v>
      </c>
      <c r="K7" s="12"/>
      <c r="L7" s="12"/>
      <c r="M7" s="14"/>
      <c r="N7" s="13">
        <f t="shared" si="0"/>
        <v>4529408153</v>
      </c>
    </row>
    <row r="8" spans="1:14">
      <c r="A8" s="11" t="s">
        <v>97</v>
      </c>
      <c r="B8" s="12">
        <v>760043941</v>
      </c>
      <c r="C8" s="12">
        <v>980597096</v>
      </c>
      <c r="D8" s="12">
        <v>1328923079</v>
      </c>
      <c r="E8" s="12">
        <v>882244975</v>
      </c>
      <c r="F8" s="137">
        <v>70809762</v>
      </c>
      <c r="G8" s="135"/>
      <c r="H8" s="12"/>
      <c r="I8" s="12">
        <v>2182199</v>
      </c>
      <c r="J8" s="12"/>
      <c r="K8" s="12"/>
      <c r="L8" s="12"/>
      <c r="M8" s="14"/>
      <c r="N8" s="13">
        <f t="shared" si="0"/>
        <v>4024801052</v>
      </c>
    </row>
    <row r="9" spans="1:14">
      <c r="A9" s="11" t="s">
        <v>88</v>
      </c>
      <c r="B9" s="12">
        <v>5413278077</v>
      </c>
      <c r="C9" s="12">
        <v>3851221068</v>
      </c>
      <c r="D9" s="12">
        <v>5818325879</v>
      </c>
      <c r="E9" s="12">
        <v>9141039777</v>
      </c>
      <c r="F9" s="12">
        <v>3732577937</v>
      </c>
      <c r="G9" s="134">
        <v>5910050778</v>
      </c>
      <c r="H9" s="12">
        <v>4440706351</v>
      </c>
      <c r="I9" s="12">
        <v>7681804550</v>
      </c>
      <c r="J9" s="12">
        <v>5076963782</v>
      </c>
      <c r="K9" s="12"/>
      <c r="L9" s="12"/>
      <c r="M9" s="12"/>
      <c r="N9" s="13">
        <f t="shared" si="0"/>
        <v>51065968199</v>
      </c>
    </row>
    <row r="10" spans="1:14" s="17" customFormat="1" ht="14.25">
      <c r="A10" s="15" t="s">
        <v>89</v>
      </c>
      <c r="B10" s="16">
        <f>N3+B5-B6-B7-B8-B9</f>
        <v>12452717904</v>
      </c>
      <c r="C10" s="16">
        <f>B10+C5-C6-C7-C8-C9</f>
        <v>17606127817</v>
      </c>
      <c r="D10" s="16">
        <f>C10+D5-D6-D7-D8-D9</f>
        <v>14879671395</v>
      </c>
      <c r="E10" s="16">
        <f t="shared" ref="E10" si="1">D10+E5-E6-E7-E8-E9</f>
        <v>9936854293</v>
      </c>
      <c r="F10" s="16">
        <f t="shared" ref="F10" si="2">E10+F5-F6-F7-F8-F9</f>
        <v>12977752996</v>
      </c>
      <c r="G10" s="136">
        <f>G5-G9</f>
        <v>4562898814</v>
      </c>
      <c r="H10" s="16">
        <f t="shared" ref="H10" si="3">G10+H5-H6-H7-H8-H9</f>
        <v>7518487199</v>
      </c>
      <c r="I10" s="16">
        <f t="shared" ref="I10" si="4">H10+I5-I6-I7-I8-I9</f>
        <v>7162139669</v>
      </c>
      <c r="J10" s="16">
        <f>I10+J5-J6-J7-J8-J9</f>
        <v>8829671663</v>
      </c>
      <c r="K10" s="16"/>
      <c r="L10" s="16"/>
      <c r="M10" s="16"/>
      <c r="N10" s="13">
        <f>N3+N5-N6-N7-N8-N9</f>
        <v>21807424659</v>
      </c>
    </row>
    <row r="11" spans="1:14">
      <c r="B11" s="29"/>
      <c r="C11" s="29"/>
      <c r="D11" s="29"/>
      <c r="E11" s="16"/>
      <c r="F11" s="29"/>
      <c r="G11" s="29"/>
      <c r="H11" s="29"/>
      <c r="I11" s="29"/>
      <c r="J11" s="29"/>
      <c r="K11" s="29"/>
    </row>
    <row r="12" spans="1:14">
      <c r="D12" s="60"/>
      <c r="G12" s="29"/>
      <c r="J12" s="29"/>
      <c r="L12" s="1"/>
      <c r="M12" s="60"/>
      <c r="N12" s="1"/>
    </row>
    <row r="13" spans="1:14">
      <c r="D13" s="60"/>
      <c r="H13" s="60"/>
      <c r="M13" s="60"/>
      <c r="N13" s="1"/>
    </row>
    <row r="14" spans="1:14">
      <c r="D14" s="60"/>
      <c r="M14" s="60"/>
      <c r="N14" s="1"/>
    </row>
    <row r="15" spans="1:14">
      <c r="D15" s="60"/>
      <c r="M15" s="60"/>
    </row>
    <row r="16" spans="1:14">
      <c r="D16" s="60"/>
      <c r="M16" s="60"/>
    </row>
    <row r="17" spans="4:13">
      <c r="D17" s="60"/>
      <c r="M17" s="29"/>
    </row>
    <row r="18" spans="4:13">
      <c r="D18" s="60"/>
      <c r="M18" s="29"/>
    </row>
    <row r="22" spans="4:13">
      <c r="I22" s="87"/>
    </row>
    <row r="23" spans="4:13">
      <c r="I23" s="87"/>
    </row>
    <row r="24" spans="4:13">
      <c r="I24" s="87"/>
    </row>
    <row r="25" spans="4:13">
      <c r="I25" s="87"/>
    </row>
    <row r="26" spans="4:13">
      <c r="G26" s="18"/>
    </row>
  </sheetData>
  <mergeCells count="2">
    <mergeCell ref="L1:N1"/>
    <mergeCell ref="A2:L2"/>
  </mergeCells>
  <hyperlinks>
    <hyperlink ref="L1:N1" location="'TỔNG HỢP'!A1" display="Quay lại trang tổng hợp" xr:uid="{00000000-0004-0000-01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26"/>
  <sheetViews>
    <sheetView topLeftCell="E1" workbookViewId="0">
      <selection activeCell="L1" sqref="L1:N1"/>
    </sheetView>
  </sheetViews>
  <sheetFormatPr defaultColWidth="9.140625" defaultRowHeight="15"/>
  <cols>
    <col min="1" max="1" width="20" style="5" customWidth="1"/>
    <col min="2" max="2" width="15" style="5" customWidth="1"/>
    <col min="3" max="4" width="15.42578125" style="5" bestFit="1" customWidth="1"/>
    <col min="5" max="5" width="15" style="5" customWidth="1"/>
    <col min="6" max="14" width="15.42578125" style="5" customWidth="1"/>
    <col min="15" max="15" width="9.140625" style="1"/>
    <col min="16" max="16" width="13.7109375" style="1" hidden="1" customWidth="1"/>
    <col min="17" max="17" width="16.85546875" style="1" bestFit="1" customWidth="1"/>
    <col min="18" max="18" width="12.28515625" style="1" bestFit="1" customWidth="1"/>
    <col min="19" max="16384" width="9.140625" style="1"/>
  </cols>
  <sheetData>
    <row r="1" spans="1:18" ht="15.75">
      <c r="L1" s="146" t="s">
        <v>99</v>
      </c>
      <c r="M1" s="146"/>
      <c r="N1" s="146"/>
    </row>
    <row r="2" spans="1:18" ht="18.75">
      <c r="B2" s="147" t="s">
        <v>26</v>
      </c>
      <c r="C2" s="147"/>
      <c r="D2" s="147"/>
      <c r="E2" s="147"/>
      <c r="F2" s="147"/>
    </row>
    <row r="3" spans="1:18" ht="29.25">
      <c r="B3" s="5" t="s">
        <v>92</v>
      </c>
      <c r="M3" s="6" t="s">
        <v>148</v>
      </c>
      <c r="N3" s="43">
        <v>200764815</v>
      </c>
      <c r="P3" s="43">
        <v>774645622</v>
      </c>
    </row>
    <row r="4" spans="1:18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  <c r="R4" s="73"/>
    </row>
    <row r="5" spans="1:18">
      <c r="A5" s="11" t="s">
        <v>84</v>
      </c>
      <c r="B5" s="12">
        <v>274530644</v>
      </c>
      <c r="C5" s="12">
        <v>186587166</v>
      </c>
      <c r="D5" s="12">
        <v>278696861</v>
      </c>
      <c r="E5" s="12">
        <v>196151238</v>
      </c>
      <c r="F5" s="12">
        <v>195409748</v>
      </c>
      <c r="G5" s="12">
        <v>132254943</v>
      </c>
      <c r="H5" s="12">
        <v>202879627</v>
      </c>
      <c r="I5" s="12">
        <v>150060233</v>
      </c>
      <c r="J5" s="12">
        <v>219487165</v>
      </c>
      <c r="K5" s="12">
        <v>188334189</v>
      </c>
      <c r="L5" s="12"/>
      <c r="M5" s="12"/>
      <c r="N5" s="13">
        <f>SUM(B5:M5)</f>
        <v>2024391814</v>
      </c>
    </row>
    <row r="6" spans="1:18">
      <c r="A6" s="11" t="s">
        <v>85</v>
      </c>
      <c r="B6" s="12"/>
      <c r="C6" s="12">
        <v>11931905</v>
      </c>
      <c r="D6" s="12"/>
      <c r="E6" s="12"/>
      <c r="F6" s="12">
        <v>35740070</v>
      </c>
      <c r="G6" s="12">
        <v>22477303</v>
      </c>
      <c r="H6" s="12"/>
      <c r="I6" s="12">
        <v>94033404</v>
      </c>
      <c r="J6" s="12"/>
      <c r="K6" s="12"/>
      <c r="L6" s="12"/>
      <c r="M6" s="14"/>
      <c r="N6" s="13">
        <f t="shared" ref="N6:N9" si="0">SUM(B6:M6)</f>
        <v>164182682</v>
      </c>
    </row>
    <row r="7" spans="1:18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8">
      <c r="A8" s="11" t="s">
        <v>123</v>
      </c>
      <c r="B8" s="12">
        <v>5576793</v>
      </c>
      <c r="C8" s="12">
        <v>7294409</v>
      </c>
      <c r="D8" s="12">
        <v>5182977</v>
      </c>
      <c r="E8" s="12">
        <v>7429826</v>
      </c>
      <c r="F8" s="12">
        <v>4767619</v>
      </c>
      <c r="G8" s="12">
        <v>4803679</v>
      </c>
      <c r="H8" s="12">
        <v>2982294</v>
      </c>
      <c r="I8" s="12">
        <v>4703649</v>
      </c>
      <c r="J8" s="12"/>
      <c r="K8" s="12"/>
      <c r="L8" s="12"/>
      <c r="M8" s="14"/>
      <c r="N8" s="13">
        <f t="shared" si="0"/>
        <v>42741246</v>
      </c>
    </row>
    <row r="9" spans="1:18">
      <c r="A9" s="11" t="s">
        <v>88</v>
      </c>
      <c r="B9" s="12">
        <v>195187752</v>
      </c>
      <c r="C9" s="12">
        <v>255304330</v>
      </c>
      <c r="D9" s="12">
        <v>181404189</v>
      </c>
      <c r="E9" s="12">
        <v>260043917</v>
      </c>
      <c r="F9" s="12">
        <v>166866651</v>
      </c>
      <c r="G9" s="12">
        <v>168118079</v>
      </c>
      <c r="H9" s="12">
        <v>104390988</v>
      </c>
      <c r="I9" s="12">
        <v>173043188</v>
      </c>
      <c r="J9" s="12"/>
      <c r="K9" s="12">
        <v>323039114</v>
      </c>
      <c r="L9" s="12"/>
      <c r="M9" s="12"/>
      <c r="N9" s="13">
        <f t="shared" si="0"/>
        <v>1827398208</v>
      </c>
    </row>
    <row r="10" spans="1:18" s="17" customFormat="1">
      <c r="A10" s="15" t="s">
        <v>89</v>
      </c>
      <c r="B10" s="16">
        <f>+N3+B5-B6-B7-B8-B9</f>
        <v>274530914</v>
      </c>
      <c r="C10" s="16">
        <f t="shared" ref="C10:M10" si="1">+B10+C5-C6-C7-C8-C9</f>
        <v>186587436</v>
      </c>
      <c r="D10" s="16">
        <f t="shared" si="1"/>
        <v>278697131</v>
      </c>
      <c r="E10" s="16">
        <f t="shared" si="1"/>
        <v>207374626</v>
      </c>
      <c r="F10" s="16">
        <f t="shared" si="1"/>
        <v>195410034</v>
      </c>
      <c r="G10" s="16">
        <f t="shared" si="1"/>
        <v>132265916</v>
      </c>
      <c r="H10" s="16">
        <f t="shared" si="1"/>
        <v>227772261</v>
      </c>
      <c r="I10" s="16">
        <f t="shared" si="1"/>
        <v>106052253</v>
      </c>
      <c r="J10" s="16">
        <f t="shared" si="1"/>
        <v>325539418</v>
      </c>
      <c r="K10" s="16">
        <f t="shared" si="1"/>
        <v>190834493</v>
      </c>
      <c r="L10" s="16">
        <v>0</v>
      </c>
      <c r="M10" s="16">
        <f t="shared" si="1"/>
        <v>0</v>
      </c>
      <c r="N10" s="13">
        <f>N3+N5-N6-N7-N8-N9</f>
        <v>190834493</v>
      </c>
      <c r="Q10" s="1"/>
    </row>
    <row r="12" spans="1:18">
      <c r="G12" s="29"/>
      <c r="H12" s="29"/>
      <c r="I12" s="29"/>
      <c r="J12" s="29"/>
    </row>
    <row r="13" spans="1:18">
      <c r="D13" s="29"/>
      <c r="F13" s="29"/>
      <c r="G13" s="29"/>
      <c r="I13" s="29"/>
      <c r="J13" s="29"/>
    </row>
    <row r="14" spans="1:18">
      <c r="I14" s="29"/>
      <c r="J14" s="29"/>
      <c r="M14" s="29"/>
    </row>
    <row r="15" spans="1:18">
      <c r="I15" s="29"/>
      <c r="J15" s="29"/>
      <c r="M15" s="29"/>
    </row>
    <row r="16" spans="1:18">
      <c r="I16" s="29"/>
      <c r="J16" s="29"/>
    </row>
    <row r="17" spans="7:10">
      <c r="I17" s="29"/>
      <c r="J17" s="29"/>
    </row>
    <row r="18" spans="7:10">
      <c r="I18" s="29"/>
      <c r="J18" s="29"/>
    </row>
    <row r="19" spans="7:10">
      <c r="I19" s="29"/>
      <c r="J19" s="29"/>
    </row>
    <row r="20" spans="7:10">
      <c r="I20" s="29"/>
      <c r="J20" s="29"/>
    </row>
    <row r="21" spans="7:10">
      <c r="I21" s="29"/>
      <c r="J21" s="29"/>
    </row>
    <row r="22" spans="7:10">
      <c r="I22" s="29"/>
      <c r="J22" s="29"/>
    </row>
    <row r="26" spans="7:10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300-000000000000}"/>
  </hyperlinks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topLeftCell="E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4.7109375" style="5" customWidth="1"/>
    <col min="14" max="14" width="19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27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3315573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3231725</v>
      </c>
      <c r="C5" s="12">
        <v>2282596</v>
      </c>
      <c r="D5" s="12">
        <v>2744823</v>
      </c>
      <c r="E5" s="12">
        <v>3832807</v>
      </c>
      <c r="F5" s="12">
        <v>3343449</v>
      </c>
      <c r="G5" s="12">
        <v>2755730</v>
      </c>
      <c r="H5" s="12">
        <v>2937876</v>
      </c>
      <c r="I5" s="12">
        <v>4461934</v>
      </c>
      <c r="J5" s="12">
        <v>3381524</v>
      </c>
      <c r="K5" s="12">
        <v>10257917</v>
      </c>
      <c r="L5" s="12"/>
      <c r="M5" s="12"/>
      <c r="N5" s="13">
        <f>SUM(B5:M5)</f>
        <v>39230381</v>
      </c>
    </row>
    <row r="6" spans="1:14">
      <c r="A6" s="11" t="s">
        <v>85</v>
      </c>
      <c r="B6" s="12">
        <v>384437</v>
      </c>
      <c r="C6" s="12">
        <v>74547</v>
      </c>
      <c r="D6" s="12">
        <v>130987</v>
      </c>
      <c r="E6" s="12">
        <v>660928</v>
      </c>
      <c r="F6" s="12">
        <v>451563</v>
      </c>
      <c r="G6" s="12">
        <v>74547</v>
      </c>
      <c r="H6" s="12">
        <v>1947996</v>
      </c>
      <c r="I6" s="12"/>
      <c r="J6" s="12">
        <v>575473</v>
      </c>
      <c r="K6" s="12">
        <v>775558</v>
      </c>
      <c r="L6" s="12"/>
      <c r="M6" s="14"/>
      <c r="N6" s="13">
        <f t="shared" ref="N6:N9" si="0">SUM(B6:M6)</f>
        <v>5076036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2931136</v>
      </c>
      <c r="C9" s="12">
        <v>3157178</v>
      </c>
      <c r="D9" s="12">
        <v>2151609</v>
      </c>
      <c r="E9" s="12">
        <v>2083895</v>
      </c>
      <c r="F9" s="12"/>
      <c r="G9" s="12">
        <v>6650146</v>
      </c>
      <c r="H9" s="12"/>
      <c r="I9" s="12">
        <v>1724641</v>
      </c>
      <c r="J9" s="12">
        <v>6200705</v>
      </c>
      <c r="K9" s="12">
        <v>3088249</v>
      </c>
      <c r="L9" s="12"/>
      <c r="M9" s="12"/>
      <c r="N9" s="13">
        <f t="shared" si="0"/>
        <v>27987559</v>
      </c>
    </row>
    <row r="10" spans="1:14" s="17" customFormat="1" ht="14.25">
      <c r="A10" s="15" t="s">
        <v>89</v>
      </c>
      <c r="B10" s="16">
        <f>+N3+B5-B6-B7-B8-B9</f>
        <v>3231725</v>
      </c>
      <c r="C10" s="16">
        <f t="shared" ref="C10:M10" si="1">+B10+C5-C6-C7-C8-C9</f>
        <v>2282596</v>
      </c>
      <c r="D10" s="16">
        <f t="shared" si="1"/>
        <v>2744823</v>
      </c>
      <c r="E10" s="16">
        <f t="shared" si="1"/>
        <v>3832807</v>
      </c>
      <c r="F10" s="16">
        <f t="shared" si="1"/>
        <v>6724693</v>
      </c>
      <c r="G10" s="16">
        <f t="shared" si="1"/>
        <v>2755730</v>
      </c>
      <c r="H10" s="16">
        <f t="shared" si="1"/>
        <v>3745610</v>
      </c>
      <c r="I10" s="16">
        <f t="shared" si="1"/>
        <v>6482903</v>
      </c>
      <c r="J10" s="16">
        <f t="shared" si="1"/>
        <v>3088249</v>
      </c>
      <c r="K10" s="16">
        <f t="shared" si="1"/>
        <v>9482359</v>
      </c>
      <c r="L10" s="16">
        <v>0</v>
      </c>
      <c r="M10" s="16">
        <f t="shared" si="1"/>
        <v>0</v>
      </c>
      <c r="N10" s="13">
        <f>N3+N5-N6-N7-N8-N9</f>
        <v>9482359</v>
      </c>
    </row>
    <row r="12" spans="1:14">
      <c r="E12" s="29"/>
    </row>
    <row r="13" spans="1:14">
      <c r="A13" s="1"/>
      <c r="B13" s="1"/>
      <c r="H13" s="29"/>
    </row>
    <row r="14" spans="1:14">
      <c r="F14" s="29"/>
      <c r="J14" s="29"/>
    </row>
    <row r="16" spans="1:14">
      <c r="C16" s="29"/>
    </row>
    <row r="17" spans="6:9">
      <c r="F17" s="29"/>
    </row>
    <row r="24" spans="6:9">
      <c r="I24" s="29"/>
    </row>
    <row r="26" spans="6:9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26"/>
  <sheetViews>
    <sheetView topLeftCell="E1" workbookViewId="0">
      <selection activeCell="L1" sqref="L1:N1"/>
    </sheetView>
  </sheetViews>
  <sheetFormatPr defaultColWidth="9.140625" defaultRowHeight="15"/>
  <cols>
    <col min="1" max="1" width="20.28515625" style="5" customWidth="1"/>
    <col min="2" max="5" width="14.85546875" style="5" customWidth="1"/>
    <col min="6" max="7" width="14.85546875" style="1" customWidth="1"/>
    <col min="8" max="13" width="14.85546875" style="5" customWidth="1"/>
    <col min="14" max="14" width="15.42578125" style="5" customWidth="1"/>
    <col min="15" max="15" width="9.140625" style="1"/>
    <col min="16" max="16" width="11.28515625" style="1" bestFit="1" customWidth="1"/>
    <col min="17" max="16384" width="9.140625" style="1"/>
  </cols>
  <sheetData>
    <row r="1" spans="1:16" ht="15.75">
      <c r="L1" s="146" t="s">
        <v>99</v>
      </c>
      <c r="M1" s="146"/>
      <c r="N1" s="146"/>
    </row>
    <row r="2" spans="1:16" ht="18.75">
      <c r="B2" s="147" t="s">
        <v>107</v>
      </c>
      <c r="C2" s="147"/>
      <c r="D2" s="147"/>
      <c r="E2" s="147"/>
      <c r="F2" s="147"/>
    </row>
    <row r="3" spans="1:16" ht="29.25">
      <c r="B3" s="5" t="s">
        <v>92</v>
      </c>
      <c r="M3" s="6" t="s">
        <v>148</v>
      </c>
      <c r="N3" s="7">
        <v>30712618</v>
      </c>
      <c r="P3" s="55"/>
    </row>
    <row r="4" spans="1:16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22" t="s">
        <v>75</v>
      </c>
      <c r="G4" s="22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6">
      <c r="A5" s="11" t="s">
        <v>84</v>
      </c>
      <c r="B5" s="12">
        <v>12795374</v>
      </c>
      <c r="C5" s="12">
        <v>10600102</v>
      </c>
      <c r="D5" s="12">
        <v>12797028</v>
      </c>
      <c r="E5" s="12">
        <v>11963226</v>
      </c>
      <c r="F5" s="47">
        <v>12204378</v>
      </c>
      <c r="G5" s="47">
        <v>7841464</v>
      </c>
      <c r="H5" s="12">
        <v>12186865</v>
      </c>
      <c r="I5" s="12">
        <v>11547314</v>
      </c>
      <c r="J5" s="12">
        <v>9364546</v>
      </c>
      <c r="K5" s="12">
        <v>9604211</v>
      </c>
      <c r="L5" s="12"/>
      <c r="M5" s="12"/>
      <c r="N5" s="13">
        <f>SUM(B5:M5)</f>
        <v>110904508</v>
      </c>
    </row>
    <row r="6" spans="1:16">
      <c r="A6" s="11" t="s">
        <v>85</v>
      </c>
      <c r="B6" s="12"/>
      <c r="C6" s="12">
        <v>2646025</v>
      </c>
      <c r="D6" s="12">
        <v>3064564</v>
      </c>
      <c r="E6" s="12">
        <v>694493</v>
      </c>
      <c r="F6" s="47">
        <v>1153473</v>
      </c>
      <c r="G6" s="47"/>
      <c r="H6" s="12">
        <v>2085166</v>
      </c>
      <c r="I6" s="12"/>
      <c r="J6" s="12">
        <f>3741600+929256</f>
        <v>4670856</v>
      </c>
      <c r="K6" s="12">
        <v>2981691</v>
      </c>
      <c r="L6" s="12"/>
      <c r="M6" s="14"/>
      <c r="N6" s="13">
        <f t="shared" ref="N6:N9" si="0">SUM(B6:M6)</f>
        <v>17296268</v>
      </c>
    </row>
    <row r="7" spans="1:16" ht="15.75">
      <c r="A7" s="11" t="s">
        <v>86</v>
      </c>
      <c r="B7" s="12">
        <v>895676</v>
      </c>
      <c r="C7" s="12">
        <v>556785</v>
      </c>
      <c r="D7" s="12">
        <v>681272</v>
      </c>
      <c r="E7" s="12">
        <v>788811</v>
      </c>
      <c r="F7" s="47">
        <v>773563</v>
      </c>
      <c r="G7" s="47">
        <v>548902</v>
      </c>
      <c r="H7" s="45">
        <v>707119</v>
      </c>
      <c r="I7" s="12"/>
      <c r="J7" s="12">
        <v>546400</v>
      </c>
      <c r="K7" s="12">
        <v>590470</v>
      </c>
      <c r="L7" s="12">
        <v>463576</v>
      </c>
      <c r="M7" s="14"/>
      <c r="N7" s="13">
        <f t="shared" si="0"/>
        <v>6552574</v>
      </c>
    </row>
    <row r="8" spans="1:16">
      <c r="A8" s="11" t="s">
        <v>87</v>
      </c>
      <c r="B8" s="12"/>
      <c r="C8" s="12"/>
      <c r="D8" s="12"/>
      <c r="E8" s="12"/>
      <c r="F8" s="47"/>
      <c r="G8" s="47"/>
      <c r="H8" s="12"/>
      <c r="I8" s="12"/>
      <c r="J8" s="12"/>
      <c r="K8" s="12"/>
      <c r="L8" s="12"/>
      <c r="M8" s="14"/>
      <c r="N8" s="13">
        <f t="shared" si="0"/>
        <v>0</v>
      </c>
    </row>
    <row r="9" spans="1:16">
      <c r="A9" s="11" t="s">
        <v>88</v>
      </c>
      <c r="B9" s="12">
        <v>14067121</v>
      </c>
      <c r="C9" s="12">
        <v>16645499</v>
      </c>
      <c r="D9" s="12">
        <v>11899699</v>
      </c>
      <c r="E9" s="12"/>
      <c r="F9" s="47"/>
      <c r="G9" s="47"/>
      <c r="H9" s="12">
        <f>7397291+10334639</f>
        <v>17731930</v>
      </c>
      <c r="I9" s="12">
        <v>19531115</v>
      </c>
      <c r="J9" s="12">
        <v>7333221</v>
      </c>
      <c r="K9" s="12"/>
      <c r="L9" s="12"/>
      <c r="M9" s="12"/>
      <c r="N9" s="13">
        <f t="shared" si="0"/>
        <v>87208585</v>
      </c>
    </row>
    <row r="10" spans="1:16" s="17" customFormat="1" ht="14.25">
      <c r="A10" s="15" t="s">
        <v>89</v>
      </c>
      <c r="B10" s="16">
        <f>+N3+B5-B6-B7-B8-B9</f>
        <v>28545195</v>
      </c>
      <c r="C10" s="16">
        <f t="shared" ref="C10:H10" si="1">+B10+C5-C6-C7-C9</f>
        <v>19296988</v>
      </c>
      <c r="D10" s="16">
        <f t="shared" si="1"/>
        <v>16448481</v>
      </c>
      <c r="E10" s="16">
        <f t="shared" si="1"/>
        <v>26928403</v>
      </c>
      <c r="F10" s="16">
        <f t="shared" si="1"/>
        <v>37205745</v>
      </c>
      <c r="G10" s="16">
        <f t="shared" si="1"/>
        <v>44498307</v>
      </c>
      <c r="H10" s="16">
        <f t="shared" si="1"/>
        <v>36160957</v>
      </c>
      <c r="I10" s="16">
        <f>+H10+I5-I6-I7-I9</f>
        <v>28177156</v>
      </c>
      <c r="J10" s="16">
        <f>+I10+J5-J6-J7-J9</f>
        <v>24991225</v>
      </c>
      <c r="K10" s="16">
        <f>+J10+K5-K6-K7-K9</f>
        <v>31023275</v>
      </c>
      <c r="L10" s="16">
        <v>0</v>
      </c>
      <c r="M10" s="16">
        <v>0</v>
      </c>
      <c r="N10" s="13">
        <f>N3+N5-N6-N7-N8-N9</f>
        <v>30559699</v>
      </c>
    </row>
    <row r="13" spans="1:16">
      <c r="B13" s="1"/>
    </row>
    <row r="14" spans="1:16">
      <c r="B14" s="1"/>
      <c r="C14" s="29"/>
      <c r="D14" s="29"/>
    </row>
    <row r="16" spans="1:16">
      <c r="C16" s="29"/>
      <c r="E16" s="29"/>
    </row>
    <row r="26" spans="7:7">
      <c r="G26" s="48"/>
    </row>
  </sheetData>
  <mergeCells count="2">
    <mergeCell ref="B2:F2"/>
    <mergeCell ref="L1:N1"/>
  </mergeCells>
  <hyperlinks>
    <hyperlink ref="L1:N1" location="'TỔNG HỢP'!A1" display="Quay lại trang tổng hợp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P26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4" width="15.42578125" style="5" customWidth="1"/>
    <col min="15" max="15" width="13.85546875" style="1" customWidth="1"/>
    <col min="16" max="16" width="18.7109375" style="1" customWidth="1"/>
    <col min="17" max="16384" width="9.140625" style="1"/>
  </cols>
  <sheetData>
    <row r="1" spans="1:16" ht="15.75">
      <c r="L1" s="146" t="s">
        <v>99</v>
      </c>
      <c r="M1" s="146"/>
      <c r="N1" s="146"/>
    </row>
    <row r="2" spans="1:16" ht="18.75">
      <c r="B2" s="147" t="s">
        <v>29</v>
      </c>
      <c r="C2" s="147"/>
      <c r="D2" s="147"/>
      <c r="E2" s="147"/>
      <c r="F2" s="147"/>
    </row>
    <row r="3" spans="1:16" ht="29.25">
      <c r="B3" s="5" t="s">
        <v>92</v>
      </c>
      <c r="M3" s="6" t="s">
        <v>148</v>
      </c>
      <c r="N3" s="124">
        <v>9258474</v>
      </c>
    </row>
    <row r="4" spans="1:16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6">
      <c r="A5" s="11" t="s">
        <v>84</v>
      </c>
      <c r="B5" s="123">
        <v>13239655</v>
      </c>
      <c r="C5" s="123"/>
      <c r="D5" s="123">
        <v>4444636</v>
      </c>
      <c r="E5" s="123">
        <v>4547522</v>
      </c>
      <c r="F5" s="123">
        <v>4078233</v>
      </c>
      <c r="G5" s="123">
        <v>3139663</v>
      </c>
      <c r="H5" s="123">
        <v>1837642</v>
      </c>
      <c r="I5" s="12">
        <v>8958294</v>
      </c>
      <c r="J5" s="12">
        <v>5536107</v>
      </c>
      <c r="K5" s="12">
        <v>2994568</v>
      </c>
      <c r="L5" s="12">
        <v>4024447</v>
      </c>
      <c r="M5" s="12"/>
      <c r="N5" s="13">
        <f>SUM(B5:M5)</f>
        <v>52800767</v>
      </c>
    </row>
    <row r="6" spans="1:16">
      <c r="A6" s="11" t="s">
        <v>85</v>
      </c>
      <c r="B6" s="12"/>
      <c r="C6" s="12"/>
      <c r="D6" s="123">
        <v>1223993</v>
      </c>
      <c r="E6" s="123">
        <v>1253399</v>
      </c>
      <c r="F6" s="123">
        <v>75341</v>
      </c>
      <c r="G6" s="123">
        <v>322283</v>
      </c>
      <c r="H6" s="123">
        <v>1708492</v>
      </c>
      <c r="I6" s="12">
        <v>536946</v>
      </c>
      <c r="J6" s="12">
        <v>316765</v>
      </c>
      <c r="K6" s="12"/>
      <c r="L6" s="12"/>
      <c r="M6" s="14"/>
      <c r="N6" s="13">
        <f t="shared" ref="N6:N9" si="0">SUM(B6:M6)</f>
        <v>5437219</v>
      </c>
      <c r="O6" s="55"/>
    </row>
    <row r="7" spans="1:16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6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>
      <c r="A9" s="11" t="s">
        <v>88</v>
      </c>
      <c r="B9" s="12"/>
      <c r="C9" s="12"/>
      <c r="D9" s="12"/>
      <c r="E9" s="12">
        <v>9258474</v>
      </c>
      <c r="F9" s="12">
        <v>13239655</v>
      </c>
      <c r="G9" s="12"/>
      <c r="H9" s="12"/>
      <c r="I9" s="12"/>
      <c r="J9" s="12">
        <v>3166060</v>
      </c>
      <c r="K9" s="12">
        <v>10114395</v>
      </c>
      <c r="L9" s="12"/>
      <c r="M9" s="12"/>
      <c r="N9" s="13">
        <f t="shared" si="0"/>
        <v>35778584</v>
      </c>
    </row>
    <row r="10" spans="1:16" s="17" customFormat="1" ht="14.25">
      <c r="A10" s="15" t="s">
        <v>89</v>
      </c>
      <c r="B10" s="16">
        <f>N3+B5-B6-B7-B8-B9</f>
        <v>22498129</v>
      </c>
      <c r="C10" s="16">
        <f>+B10+C5-C6-C7-C8-C9</f>
        <v>22498129</v>
      </c>
      <c r="D10" s="16">
        <f t="shared" ref="D10:L10" si="1">+C10+D5-D6-D7-D8-D9</f>
        <v>25718772</v>
      </c>
      <c r="E10" s="16">
        <f t="shared" si="1"/>
        <v>19754421</v>
      </c>
      <c r="F10" s="16">
        <f t="shared" si="1"/>
        <v>10517658</v>
      </c>
      <c r="G10" s="16">
        <f t="shared" si="1"/>
        <v>13335038</v>
      </c>
      <c r="H10" s="16">
        <f t="shared" si="1"/>
        <v>13464188</v>
      </c>
      <c r="I10" s="16">
        <f t="shared" si="1"/>
        <v>21885536</v>
      </c>
      <c r="J10" s="16">
        <f t="shared" si="1"/>
        <v>23938818</v>
      </c>
      <c r="K10" s="16">
        <f t="shared" si="1"/>
        <v>16818991</v>
      </c>
      <c r="L10" s="16">
        <f t="shared" si="1"/>
        <v>20843438</v>
      </c>
      <c r="M10" s="16"/>
      <c r="N10" s="13">
        <f>N3+N5-N6-N7-N8-N9</f>
        <v>20843438</v>
      </c>
      <c r="P10" s="119"/>
    </row>
    <row r="11" spans="1:16">
      <c r="O11" s="55"/>
    </row>
    <row r="13" spans="1:16">
      <c r="B13" s="1"/>
      <c r="D13" s="125"/>
      <c r="E13" s="125"/>
      <c r="F13" s="125"/>
      <c r="G13" s="125"/>
      <c r="H13" s="125"/>
    </row>
    <row r="26" spans="7:7">
      <c r="G26" s="18"/>
    </row>
  </sheetData>
  <mergeCells count="2">
    <mergeCell ref="B2:F2"/>
    <mergeCell ref="L1:N1"/>
  </mergeCells>
  <phoneticPr fontId="18" type="noConversion"/>
  <hyperlinks>
    <hyperlink ref="L1:N1" location="'TỔNG HỢP'!A1" display="Quay lại trang tổng hợp" xr:uid="{00000000-0004-0000-1600-000000000000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O26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5.28515625" style="5" customWidth="1"/>
    <col min="14" max="14" width="15.42578125" style="5" customWidth="1"/>
    <col min="15" max="15" width="14.140625" style="1" bestFit="1" customWidth="1"/>
    <col min="16" max="16384" width="9.140625" style="1"/>
  </cols>
  <sheetData>
    <row r="1" spans="1:15" ht="15.75">
      <c r="L1" s="146" t="s">
        <v>99</v>
      </c>
      <c r="M1" s="146"/>
      <c r="N1" s="146"/>
    </row>
    <row r="2" spans="1:15" ht="18.75">
      <c r="B2" s="147" t="s">
        <v>167</v>
      </c>
      <c r="C2" s="147"/>
      <c r="D2" s="147"/>
      <c r="E2" s="147"/>
      <c r="F2" s="147"/>
    </row>
    <row r="3" spans="1:15" ht="29.25">
      <c r="B3" s="5" t="s">
        <v>92</v>
      </c>
      <c r="M3" s="6" t="s">
        <v>148</v>
      </c>
      <c r="N3" s="7"/>
      <c r="O3" s="112"/>
    </row>
    <row r="4" spans="1:15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5" ht="15.75">
      <c r="A5" s="11" t="s">
        <v>84</v>
      </c>
      <c r="B5" s="49"/>
      <c r="C5" s="49"/>
      <c r="D5" s="49"/>
      <c r="E5" s="49">
        <v>18231327</v>
      </c>
      <c r="F5" s="49">
        <v>11532566</v>
      </c>
      <c r="G5" s="12">
        <v>6603658</v>
      </c>
      <c r="H5" s="12">
        <v>1743487</v>
      </c>
      <c r="I5" s="108">
        <v>3075064</v>
      </c>
      <c r="J5" s="12">
        <v>3276446</v>
      </c>
      <c r="K5" s="12">
        <v>6250813</v>
      </c>
      <c r="L5" s="12"/>
      <c r="M5" s="12"/>
      <c r="N5" s="13">
        <f>SUM(B5:M5)</f>
        <v>50713361</v>
      </c>
    </row>
    <row r="6" spans="1:15">
      <c r="A6" s="11" t="s">
        <v>85</v>
      </c>
      <c r="B6" s="12"/>
      <c r="C6" s="12"/>
      <c r="D6" s="12"/>
      <c r="E6" s="12"/>
      <c r="F6" s="12">
        <v>491525</v>
      </c>
      <c r="G6" s="12">
        <v>1957872</v>
      </c>
      <c r="H6" s="12">
        <v>508063</v>
      </c>
      <c r="I6" s="12">
        <v>1716290</v>
      </c>
      <c r="J6" s="12"/>
      <c r="K6" s="12"/>
      <c r="L6" s="12"/>
      <c r="M6" s="14"/>
      <c r="N6" s="13">
        <f t="shared" ref="N6:N9" si="0">SUM(B6:M6)</f>
        <v>4673750</v>
      </c>
    </row>
    <row r="7" spans="1:15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>
      <c r="A9" s="11" t="s">
        <v>88</v>
      </c>
      <c r="B9" s="12"/>
      <c r="C9" s="12"/>
      <c r="D9" s="12"/>
      <c r="E9" s="12"/>
      <c r="F9" s="12"/>
      <c r="G9" s="12">
        <v>18231327</v>
      </c>
      <c r="H9" s="12">
        <v>11041041</v>
      </c>
      <c r="I9" s="12"/>
      <c r="J9" s="12">
        <v>5881210</v>
      </c>
      <c r="K9" s="12"/>
      <c r="L9" s="12"/>
      <c r="M9" s="12"/>
      <c r="N9" s="13">
        <f t="shared" si="0"/>
        <v>35153578</v>
      </c>
    </row>
    <row r="10" spans="1:15" s="17" customFormat="1">
      <c r="A10" s="15" t="s">
        <v>89</v>
      </c>
      <c r="B10" s="16">
        <f>+N3+B5-B6-B7-B8-B9</f>
        <v>0</v>
      </c>
      <c r="C10" s="16">
        <f>+B10+C5-C6-C7-C8-C9</f>
        <v>0</v>
      </c>
      <c r="D10" s="16">
        <f t="shared" ref="D10:E10" si="1">+C10+D5-D6-D7-D8-D9</f>
        <v>0</v>
      </c>
      <c r="E10" s="16">
        <f t="shared" si="1"/>
        <v>18231327</v>
      </c>
      <c r="F10" s="16">
        <f t="shared" ref="F10" si="2">+E10+F5-F6-F7-F8-F9</f>
        <v>29272368</v>
      </c>
      <c r="G10" s="16">
        <f t="shared" ref="G10" si="3">+F10+G5-G6-G7-G8-G9</f>
        <v>15686827</v>
      </c>
      <c r="H10" s="16">
        <f t="shared" ref="H10" si="4">+G10+H5-H6-H7-H8-H9</f>
        <v>5881210</v>
      </c>
      <c r="I10" s="16">
        <f t="shared" ref="I10" si="5">+H10+I5-I6-I7-I8-I9</f>
        <v>7239984</v>
      </c>
      <c r="J10" s="16">
        <f t="shared" ref="J10" si="6">+I10+J5-J6-J7-J8-J9</f>
        <v>4635220</v>
      </c>
      <c r="K10" s="16">
        <f t="shared" ref="K10" si="7">+J10+K5-K6-K7-K8-K9</f>
        <v>10886033</v>
      </c>
      <c r="L10" s="16">
        <f t="shared" ref="L10" si="8">+K10+L5-L6-L7-L8-L9</f>
        <v>10886033</v>
      </c>
      <c r="M10" s="16"/>
      <c r="N10" s="13">
        <f>N3+N5-N6-N7-N8-N9</f>
        <v>10886033</v>
      </c>
      <c r="O10" s="112"/>
    </row>
    <row r="14" spans="1:15">
      <c r="M14" s="29"/>
    </row>
    <row r="26" spans="7:7">
      <c r="G26" s="18"/>
    </row>
  </sheetData>
  <mergeCells count="2">
    <mergeCell ref="L1:N1"/>
    <mergeCell ref="B2:F2"/>
  </mergeCells>
  <hyperlinks>
    <hyperlink ref="L1:N1" location="'TỔNG HỢP'!A1" display="Quay lại trang tổng hợp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26"/>
  <sheetViews>
    <sheetView workbookViewId="0">
      <selection activeCell="L10" sqref="L10"/>
    </sheetView>
  </sheetViews>
  <sheetFormatPr defaultColWidth="9.140625" defaultRowHeight="15"/>
  <cols>
    <col min="1" max="1" width="16.7109375" style="5" customWidth="1"/>
    <col min="2" max="13" width="15.28515625" style="5" customWidth="1"/>
    <col min="14" max="14" width="15.42578125" style="5" customWidth="1"/>
    <col min="15" max="15" width="14.140625" style="1" bestFit="1" customWidth="1"/>
    <col min="16" max="16384" width="9.140625" style="1"/>
  </cols>
  <sheetData>
    <row r="1" spans="1:15" ht="15.75">
      <c r="L1" s="146" t="s">
        <v>99</v>
      </c>
      <c r="M1" s="146"/>
      <c r="N1" s="146"/>
    </row>
    <row r="2" spans="1:15" ht="18.75">
      <c r="B2" s="147" t="s">
        <v>110</v>
      </c>
      <c r="C2" s="147"/>
      <c r="D2" s="147"/>
      <c r="E2" s="147"/>
      <c r="F2" s="147"/>
    </row>
    <row r="3" spans="1:15" ht="29.25">
      <c r="B3" s="5" t="s">
        <v>92</v>
      </c>
      <c r="M3" s="6" t="s">
        <v>148</v>
      </c>
      <c r="N3" s="7">
        <v>21152965</v>
      </c>
      <c r="O3" s="112"/>
    </row>
    <row r="4" spans="1:15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5">
      <c r="A5" s="11" t="s">
        <v>84</v>
      </c>
      <c r="B5" s="49">
        <v>23148592</v>
      </c>
      <c r="C5" s="49">
        <v>8813026</v>
      </c>
      <c r="D5" s="49">
        <v>11296131</v>
      </c>
      <c r="E5" s="49">
        <v>9387636</v>
      </c>
      <c r="F5" s="49">
        <v>11467170</v>
      </c>
      <c r="G5" s="12">
        <v>11189232</v>
      </c>
      <c r="H5" s="12">
        <v>6258532</v>
      </c>
      <c r="I5" s="12">
        <v>10965011</v>
      </c>
      <c r="J5" s="12">
        <v>6053395</v>
      </c>
      <c r="K5" s="12">
        <v>9613947</v>
      </c>
      <c r="L5" s="12">
        <v>1161274</v>
      </c>
      <c r="M5" s="12"/>
      <c r="N5" s="13">
        <f>SUM(B5:M5)</f>
        <v>109353946</v>
      </c>
    </row>
    <row r="6" spans="1:15">
      <c r="A6" s="11" t="s">
        <v>85</v>
      </c>
      <c r="B6" s="12">
        <v>793544</v>
      </c>
      <c r="C6" s="12"/>
      <c r="D6" s="12"/>
      <c r="E6" s="12"/>
      <c r="F6" s="12">
        <v>594296</v>
      </c>
      <c r="G6" s="12"/>
      <c r="H6" s="12">
        <v>1118587</v>
      </c>
      <c r="I6" s="12"/>
      <c r="J6" s="12"/>
      <c r="K6" s="12"/>
      <c r="L6" s="12"/>
      <c r="M6" s="14"/>
      <c r="N6" s="13">
        <f t="shared" ref="N6:N9" si="0">SUM(B6:M6)</f>
        <v>2506427</v>
      </c>
    </row>
    <row r="7" spans="1:15">
      <c r="A7" s="11" t="s">
        <v>86</v>
      </c>
      <c r="B7" s="12">
        <v>6132410</v>
      </c>
      <c r="C7" s="12"/>
      <c r="D7" s="12"/>
      <c r="E7" s="12"/>
      <c r="F7" s="12">
        <v>897859</v>
      </c>
      <c r="G7" s="12">
        <v>1907951</v>
      </c>
      <c r="H7" s="12">
        <v>2125012</v>
      </c>
      <c r="I7" s="12"/>
      <c r="J7" s="12"/>
      <c r="K7" s="12"/>
      <c r="L7" s="12"/>
      <c r="M7" s="14"/>
      <c r="N7" s="13">
        <f t="shared" si="0"/>
        <v>11063232</v>
      </c>
    </row>
    <row r="8" spans="1:15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>
      <c r="A9" s="11" t="s">
        <v>88</v>
      </c>
      <c r="B9" s="12"/>
      <c r="C9" s="12">
        <v>15020555</v>
      </c>
      <c r="D9" s="12"/>
      <c r="E9" s="12">
        <v>31168074</v>
      </c>
      <c r="F9" s="12">
        <v>8490321</v>
      </c>
      <c r="G9" s="12">
        <v>9387636</v>
      </c>
      <c r="H9" s="12">
        <v>10872874</v>
      </c>
      <c r="I9" s="12">
        <v>9064220</v>
      </c>
      <c r="J9" s="12">
        <v>5139945</v>
      </c>
      <c r="K9" s="12">
        <v>10965011</v>
      </c>
      <c r="L9" s="12"/>
      <c r="M9" s="12"/>
      <c r="N9" s="13">
        <f t="shared" si="0"/>
        <v>100108636</v>
      </c>
    </row>
    <row r="10" spans="1:15" s="17" customFormat="1">
      <c r="A10" s="15" t="s">
        <v>89</v>
      </c>
      <c r="B10" s="16">
        <f>+N3+B5-B6-B7-B8-B9</f>
        <v>37375603</v>
      </c>
      <c r="C10" s="16">
        <f>+B10+C5-C6-C7-C8-C9</f>
        <v>31168074</v>
      </c>
      <c r="D10" s="16">
        <f t="shared" ref="D10" si="1">+C10+D5-D6-D7-D8-D9</f>
        <v>42464205</v>
      </c>
      <c r="E10" s="16">
        <f t="shared" ref="E10" si="2">+D10+E5-E6-E7-E8-E9</f>
        <v>20683767</v>
      </c>
      <c r="F10" s="16">
        <f t="shared" ref="F10" si="3">+E10+F5-F6-F7-F8-F9</f>
        <v>22168461</v>
      </c>
      <c r="G10" s="16">
        <f t="shared" ref="G10" si="4">+F10+G5-G6-G7-G8-G9</f>
        <v>22062106</v>
      </c>
      <c r="H10" s="16">
        <f t="shared" ref="H10:I10" si="5">+G10+H5-H6-H7-H8-H9</f>
        <v>14204165</v>
      </c>
      <c r="I10" s="16">
        <f t="shared" si="5"/>
        <v>16104956</v>
      </c>
      <c r="J10" s="16">
        <f t="shared" ref="J10" si="6">+I10+J5-J6-J7-J8-J9</f>
        <v>17018406</v>
      </c>
      <c r="K10" s="16">
        <f t="shared" ref="K10" si="7">+J10+K5-K6-K7-K8-K9</f>
        <v>15667342</v>
      </c>
      <c r="L10" s="16">
        <f t="shared" ref="L10" si="8">+K10+L5-L6-L7-L8-L9</f>
        <v>16828616</v>
      </c>
      <c r="M10" s="16"/>
      <c r="N10" s="13">
        <f>N3+N5-N6-N7-N8-N9</f>
        <v>16828616</v>
      </c>
      <c r="O10" s="112"/>
    </row>
    <row r="14" spans="1:15">
      <c r="M14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</sheetPr>
  <dimension ref="A1:O26"/>
  <sheetViews>
    <sheetView workbookViewId="0">
      <selection activeCell="F10" sqref="F10"/>
    </sheetView>
  </sheetViews>
  <sheetFormatPr defaultColWidth="9.140625" defaultRowHeight="15"/>
  <cols>
    <col min="1" max="1" width="16.7109375" style="5" customWidth="1"/>
    <col min="2" max="14" width="15.42578125" style="5" customWidth="1"/>
    <col min="15" max="15" width="12.7109375" style="1" bestFit="1" customWidth="1"/>
    <col min="16" max="16384" width="9.140625" style="1"/>
  </cols>
  <sheetData>
    <row r="1" spans="1:15" ht="15.75">
      <c r="L1" s="146" t="s">
        <v>99</v>
      </c>
      <c r="M1" s="146"/>
      <c r="N1" s="146"/>
    </row>
    <row r="2" spans="1:15" ht="18.75">
      <c r="B2" s="147" t="s">
        <v>153</v>
      </c>
      <c r="C2" s="147"/>
      <c r="D2" s="147"/>
      <c r="E2" s="147"/>
      <c r="F2" s="147"/>
      <c r="O2" s="1" t="s">
        <v>165</v>
      </c>
    </row>
    <row r="3" spans="1:15" ht="29.25">
      <c r="B3" s="5" t="s">
        <v>92</v>
      </c>
      <c r="M3" s="6" t="s">
        <v>148</v>
      </c>
      <c r="N3" s="7">
        <v>4106871</v>
      </c>
      <c r="O3" s="111"/>
    </row>
    <row r="4" spans="1:15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5">
      <c r="A5" s="11" t="s">
        <v>84</v>
      </c>
      <c r="B5" s="12">
        <v>1652450</v>
      </c>
      <c r="C5" s="12">
        <v>1387599</v>
      </c>
      <c r="D5" s="12"/>
      <c r="E5" s="12">
        <v>1168946</v>
      </c>
      <c r="F5" s="12">
        <v>1555646</v>
      </c>
      <c r="G5" s="12"/>
      <c r="H5" s="12">
        <v>994663</v>
      </c>
      <c r="I5" s="12">
        <v>1739470</v>
      </c>
      <c r="J5" s="12">
        <v>1027344</v>
      </c>
      <c r="K5" s="12">
        <v>1351024</v>
      </c>
      <c r="L5" s="12"/>
      <c r="M5" s="12"/>
      <c r="N5" s="13">
        <f>SUM(B5:M5)</f>
        <v>10877142</v>
      </c>
    </row>
    <row r="6" spans="1:15">
      <c r="A6" s="11" t="s">
        <v>85</v>
      </c>
      <c r="B6" s="12"/>
      <c r="C6" s="12"/>
      <c r="D6" s="12">
        <v>611305</v>
      </c>
      <c r="E6" s="12">
        <v>174141</v>
      </c>
      <c r="F6" s="12"/>
      <c r="G6" s="12"/>
      <c r="H6" s="12">
        <v>348281</v>
      </c>
      <c r="I6" s="12"/>
      <c r="J6" s="12"/>
      <c r="K6" s="12"/>
      <c r="L6" s="12"/>
      <c r="M6" s="14"/>
      <c r="N6" s="13">
        <f t="shared" ref="N6:N9" si="0">SUM(B6:M6)</f>
        <v>1133727</v>
      </c>
    </row>
    <row r="7" spans="1:15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>
      <c r="A9" s="11" t="s">
        <v>88</v>
      </c>
      <c r="B9" s="12">
        <v>4106871</v>
      </c>
      <c r="C9" s="12"/>
      <c r="D9" s="12"/>
      <c r="E9" s="12"/>
      <c r="F9" s="12"/>
      <c r="G9" s="12">
        <v>3543492</v>
      </c>
      <c r="H9" s="12"/>
      <c r="I9" s="12">
        <v>1555646</v>
      </c>
      <c r="J9" s="12">
        <v>1553784</v>
      </c>
      <c r="K9" s="12"/>
      <c r="L9" s="12"/>
      <c r="M9" s="12"/>
      <c r="N9" s="13">
        <f t="shared" si="0"/>
        <v>10759793</v>
      </c>
    </row>
    <row r="10" spans="1:15" s="17" customFormat="1">
      <c r="A10" s="15" t="s">
        <v>89</v>
      </c>
      <c r="B10" s="16">
        <f>N3+B5-B6-B7-B8-B9</f>
        <v>1652450</v>
      </c>
      <c r="C10" s="16">
        <f>B10+C5-C6-C7-C8-C9</f>
        <v>3040049</v>
      </c>
      <c r="D10" s="16">
        <f t="shared" ref="D10" si="1">+C10+D5-D6-D7-D8-D9</f>
        <v>2428744</v>
      </c>
      <c r="E10" s="16">
        <f t="shared" ref="E10" si="2">+D10+E5-E6-E7-E8-E9</f>
        <v>3423549</v>
      </c>
      <c r="F10" s="16">
        <f t="shared" ref="F10" si="3">+E10+F5-F6-F7-F8-F9</f>
        <v>4979195</v>
      </c>
      <c r="G10" s="16">
        <f t="shared" ref="G10" si="4">+F10+G5-G6-G7-G8-G9</f>
        <v>1435703</v>
      </c>
      <c r="H10" s="16">
        <f t="shared" ref="H10" si="5">+G10+H5-H6-H7-H8-H9</f>
        <v>2082085</v>
      </c>
      <c r="I10" s="16">
        <f t="shared" ref="I10" si="6">+H10+I5-I6-I7-I8-I9</f>
        <v>2265909</v>
      </c>
      <c r="J10" s="16">
        <f t="shared" ref="J10" si="7">+I10+J5-J6-J7-J8-J9</f>
        <v>1739469</v>
      </c>
      <c r="K10" s="16">
        <f t="shared" ref="K10" si="8">+J10+K5-K6-K7-K8-K9</f>
        <v>3090493</v>
      </c>
      <c r="L10" s="16">
        <f t="shared" ref="L10" si="9">+K10+L5-L6-L7-L8-L9</f>
        <v>3090493</v>
      </c>
      <c r="M10" s="16">
        <f t="shared" ref="M10" si="10">Y3+M5-M6-M7-M8-M9</f>
        <v>0</v>
      </c>
      <c r="N10" s="13">
        <f>N3+N5-N6-N7-N8-N9</f>
        <v>3090493</v>
      </c>
      <c r="O10" s="111"/>
    </row>
    <row r="16" spans="1:15">
      <c r="H16" s="29"/>
    </row>
    <row r="17" spans="4:8">
      <c r="D17" s="29"/>
      <c r="H17" s="29"/>
    </row>
    <row r="26" spans="4:8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9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26"/>
  <sheetViews>
    <sheetView topLeftCell="D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4.8554687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30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32774165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 ht="15.75">
      <c r="A5" s="11" t="s">
        <v>84</v>
      </c>
      <c r="B5" s="12">
        <v>12484747</v>
      </c>
      <c r="C5" s="12">
        <v>11829489</v>
      </c>
      <c r="D5" s="12">
        <v>13666463</v>
      </c>
      <c r="E5" s="12">
        <v>9196744</v>
      </c>
      <c r="F5" s="12">
        <v>7423369</v>
      </c>
      <c r="G5" s="12">
        <v>11741209</v>
      </c>
      <c r="H5" s="27">
        <v>11740458</v>
      </c>
      <c r="I5" s="12">
        <v>8977729</v>
      </c>
      <c r="J5" s="12">
        <v>9497628</v>
      </c>
      <c r="K5" s="12"/>
      <c r="L5" s="12"/>
      <c r="M5" s="12"/>
      <c r="N5" s="13">
        <f>SUM(B5:M5)</f>
        <v>96557836</v>
      </c>
    </row>
    <row r="6" spans="1:14" ht="15.75">
      <c r="A6" s="11" t="s">
        <v>85</v>
      </c>
      <c r="B6" s="12">
        <v>420287</v>
      </c>
      <c r="C6" s="12">
        <v>321664</v>
      </c>
      <c r="D6" s="12">
        <v>244343</v>
      </c>
      <c r="E6" s="12">
        <v>227891</v>
      </c>
      <c r="F6" s="12">
        <v>611929</v>
      </c>
      <c r="G6" s="12">
        <v>850645</v>
      </c>
      <c r="H6" s="50">
        <v>228453</v>
      </c>
      <c r="I6" s="12"/>
      <c r="J6" s="12">
        <f>1043622+746957</f>
        <v>1790579</v>
      </c>
      <c r="K6" s="12">
        <v>330999</v>
      </c>
      <c r="L6" s="12"/>
      <c r="M6" s="14"/>
      <c r="N6" s="13">
        <f t="shared" ref="N6:N9" si="0">SUM(B6:M6)</f>
        <v>5026790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22782141</v>
      </c>
      <c r="C9" s="12"/>
      <c r="D9" s="12"/>
      <c r="E9" s="12">
        <v>22056338</v>
      </c>
      <c r="F9" s="12">
        <v>33898800</v>
      </c>
      <c r="G9" s="12"/>
      <c r="H9" s="12"/>
      <c r="I9" s="12"/>
      <c r="J9" s="12">
        <v>17702006</v>
      </c>
      <c r="K9" s="12">
        <v>28196787</v>
      </c>
      <c r="L9" s="12"/>
      <c r="M9" s="12"/>
      <c r="N9" s="13">
        <f t="shared" si="0"/>
        <v>124636072</v>
      </c>
    </row>
    <row r="10" spans="1:14" s="17" customFormat="1" ht="14.25">
      <c r="A10" s="15" t="s">
        <v>89</v>
      </c>
      <c r="B10" s="16">
        <f>+N3+B5-B6-B7-B8-B9</f>
        <v>22056484</v>
      </c>
      <c r="C10" s="16">
        <f t="shared" ref="C10:M10" si="1">+B10+C5-C6-C7-C8-C9</f>
        <v>33564309</v>
      </c>
      <c r="D10" s="16">
        <f t="shared" si="1"/>
        <v>46986429</v>
      </c>
      <c r="E10" s="16">
        <f t="shared" si="1"/>
        <v>33898944</v>
      </c>
      <c r="F10" s="16">
        <f t="shared" si="1"/>
        <v>6811584</v>
      </c>
      <c r="G10" s="16">
        <f t="shared" si="1"/>
        <v>17702148</v>
      </c>
      <c r="H10" s="16">
        <f t="shared" si="1"/>
        <v>29214153</v>
      </c>
      <c r="I10" s="16">
        <f t="shared" si="1"/>
        <v>38191882</v>
      </c>
      <c r="J10" s="16">
        <f t="shared" si="1"/>
        <v>28196925</v>
      </c>
      <c r="K10" s="16">
        <f t="shared" si="1"/>
        <v>-330861</v>
      </c>
      <c r="L10" s="16">
        <v>0</v>
      </c>
      <c r="M10" s="16">
        <f t="shared" si="1"/>
        <v>0</v>
      </c>
      <c r="N10" s="13">
        <f>N3+N5-N6-N7-N8-N9</f>
        <v>-330861</v>
      </c>
    </row>
    <row r="13" spans="1:14">
      <c r="G13" s="29"/>
      <c r="H13" s="29"/>
    </row>
    <row r="14" spans="1:14">
      <c r="F14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6"/>
  <sheetViews>
    <sheetView topLeftCell="E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4.710937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108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20280107.309999999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7261340</v>
      </c>
      <c r="C5" s="12">
        <v>9694608</v>
      </c>
      <c r="D5" s="12">
        <v>6339432</v>
      </c>
      <c r="E5" s="12">
        <v>7033778</v>
      </c>
      <c r="F5" s="12">
        <v>5381700</v>
      </c>
      <c r="G5" s="12">
        <v>1548366</v>
      </c>
      <c r="H5" s="12">
        <v>2138438</v>
      </c>
      <c r="I5" s="12">
        <v>3313522</v>
      </c>
      <c r="J5" s="12">
        <v>667516</v>
      </c>
      <c r="K5" s="12">
        <v>3512725</v>
      </c>
      <c r="L5" s="12"/>
      <c r="M5" s="12"/>
      <c r="N5" s="13">
        <f>SUM(B5:M5)</f>
        <v>46891425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>
        <v>72613</v>
      </c>
      <c r="C7" s="12">
        <v>96946</v>
      </c>
      <c r="D7" s="12">
        <v>63394</v>
      </c>
      <c r="E7" s="12">
        <v>70338</v>
      </c>
      <c r="F7" s="12">
        <v>53817</v>
      </c>
      <c r="G7" s="12">
        <v>15484</v>
      </c>
      <c r="H7" s="12">
        <v>21384</v>
      </c>
      <c r="I7" s="12">
        <v>33135</v>
      </c>
      <c r="J7" s="12">
        <v>6675</v>
      </c>
      <c r="K7" s="12">
        <v>35127</v>
      </c>
      <c r="L7" s="12"/>
      <c r="M7" s="14"/>
      <c r="N7" s="13">
        <f t="shared" si="0"/>
        <v>468913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9437359</v>
      </c>
      <c r="C9" s="12"/>
      <c r="D9" s="12"/>
      <c r="E9" s="12">
        <v>17311821</v>
      </c>
      <c r="F9" s="12"/>
      <c r="G9" s="12">
        <v>13761037</v>
      </c>
      <c r="H9" s="12">
        <v>6963440</v>
      </c>
      <c r="I9" s="12"/>
      <c r="J9" s="12"/>
      <c r="K9" s="12">
        <v>9746901</v>
      </c>
      <c r="L9" s="12"/>
      <c r="M9" s="12"/>
      <c r="N9" s="13">
        <f t="shared" si="0"/>
        <v>57220558</v>
      </c>
    </row>
    <row r="10" spans="1:14" s="17" customFormat="1" ht="14.25">
      <c r="A10" s="15" t="s">
        <v>89</v>
      </c>
      <c r="B10" s="16">
        <f>+N3+B5-B6-B7-B8-B9</f>
        <v>18031475.309999999</v>
      </c>
      <c r="C10" s="16">
        <f t="shared" ref="C10:K10" si="1">+B10+C5-C6-C7-C8-C9</f>
        <v>27629137.309999999</v>
      </c>
      <c r="D10" s="16">
        <f t="shared" si="1"/>
        <v>33905175.310000002</v>
      </c>
      <c r="E10" s="16">
        <f t="shared" si="1"/>
        <v>23556794.310000002</v>
      </c>
      <c r="F10" s="16">
        <f t="shared" si="1"/>
        <v>28884677.310000002</v>
      </c>
      <c r="G10" s="16">
        <f t="shared" si="1"/>
        <v>16656522.310000002</v>
      </c>
      <c r="H10" s="16">
        <f t="shared" si="1"/>
        <v>11810136.310000002</v>
      </c>
      <c r="I10" s="16">
        <f t="shared" si="1"/>
        <v>15090523.310000002</v>
      </c>
      <c r="J10" s="16">
        <f t="shared" si="1"/>
        <v>15751364.310000002</v>
      </c>
      <c r="K10" s="16">
        <f t="shared" si="1"/>
        <v>9482061.3100000024</v>
      </c>
      <c r="L10" s="16">
        <v>0</v>
      </c>
      <c r="M10" s="16">
        <f>+L10+M5-M6-M7-M8-M9</f>
        <v>0</v>
      </c>
      <c r="N10" s="13">
        <f>N3+N5-N6-N7-N8-N9</f>
        <v>9482061.3100000024</v>
      </c>
    </row>
    <row r="14" spans="1:14">
      <c r="K14" s="1"/>
      <c r="L14" s="1"/>
      <c r="M14" s="1"/>
      <c r="N14" s="1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26"/>
  <sheetViews>
    <sheetView topLeftCell="D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4.7109375" style="5" customWidth="1"/>
    <col min="14" max="14" width="15.42578125" style="5" customWidth="1"/>
    <col min="15" max="15" width="16.85546875" style="1" bestFit="1" customWidth="1"/>
    <col min="16" max="16" width="15.7109375" style="1" bestFit="1" customWidth="1"/>
    <col min="17" max="16384" width="9.140625" style="1"/>
  </cols>
  <sheetData>
    <row r="1" spans="1:16" ht="15.75">
      <c r="L1" s="146" t="s">
        <v>99</v>
      </c>
      <c r="M1" s="146"/>
      <c r="N1" s="146"/>
    </row>
    <row r="2" spans="1:16" ht="18.75">
      <c r="B2" s="147" t="s">
        <v>109</v>
      </c>
      <c r="C2" s="147"/>
      <c r="D2" s="147"/>
      <c r="E2" s="147"/>
      <c r="F2" s="147"/>
    </row>
    <row r="3" spans="1:16" ht="29.25">
      <c r="B3" s="5" t="s">
        <v>92</v>
      </c>
      <c r="M3" s="6" t="s">
        <v>148</v>
      </c>
      <c r="N3" s="7">
        <v>21157923</v>
      </c>
    </row>
    <row r="4" spans="1:16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6">
      <c r="A5" s="11" t="s">
        <v>84</v>
      </c>
      <c r="B5" s="12">
        <v>20593545</v>
      </c>
      <c r="C5" s="12">
        <v>25741692</v>
      </c>
      <c r="D5" s="12">
        <v>17588373</v>
      </c>
      <c r="E5" s="12">
        <v>23519590</v>
      </c>
      <c r="F5" s="12">
        <v>18547058</v>
      </c>
      <c r="G5" s="12">
        <v>26931885</v>
      </c>
      <c r="H5" s="12">
        <v>29443442</v>
      </c>
      <c r="I5" s="12">
        <v>25155879</v>
      </c>
      <c r="J5" s="12">
        <v>25109373</v>
      </c>
      <c r="K5" s="12">
        <v>23354318</v>
      </c>
      <c r="L5" s="12"/>
      <c r="M5" s="12"/>
      <c r="N5" s="13">
        <f>SUM(B5:M5)</f>
        <v>235985155</v>
      </c>
    </row>
    <row r="6" spans="1:16">
      <c r="A6" s="11" t="s">
        <v>85</v>
      </c>
      <c r="B6" s="12">
        <v>2643673</v>
      </c>
      <c r="C6" s="12">
        <v>1765548</v>
      </c>
      <c r="D6" s="12">
        <v>2088682</v>
      </c>
      <c r="E6" s="12">
        <v>1228656</v>
      </c>
      <c r="F6" s="12">
        <v>1093777</v>
      </c>
      <c r="G6" s="12">
        <v>635355</v>
      </c>
      <c r="H6" s="12">
        <v>1600455</v>
      </c>
      <c r="I6" s="12">
        <v>2657465</v>
      </c>
      <c r="J6" s="12">
        <v>4680726</v>
      </c>
      <c r="K6" s="12">
        <f>3929330+4001711</f>
        <v>7931041</v>
      </c>
      <c r="L6" s="12"/>
      <c r="M6" s="14"/>
      <c r="N6" s="13">
        <f t="shared" ref="N6:N9" si="0">SUM(B6:M6)</f>
        <v>26325378</v>
      </c>
    </row>
    <row r="7" spans="1:16">
      <c r="A7" s="11" t="s">
        <v>86</v>
      </c>
      <c r="B7" s="12">
        <v>1138088</v>
      </c>
      <c r="C7" s="12">
        <v>820000</v>
      </c>
      <c r="D7" s="12">
        <v>20000</v>
      </c>
      <c r="E7" s="12">
        <v>2155179</v>
      </c>
      <c r="F7" s="12">
        <v>1020000</v>
      </c>
      <c r="G7" s="12">
        <v>620000</v>
      </c>
      <c r="H7" s="12">
        <v>2762979</v>
      </c>
      <c r="I7" s="12">
        <v>3693600</v>
      </c>
      <c r="J7" s="12">
        <v>432000</v>
      </c>
      <c r="K7" s="12">
        <v>1865232</v>
      </c>
      <c r="L7" s="12"/>
      <c r="M7" s="14"/>
      <c r="N7" s="13">
        <f t="shared" si="0"/>
        <v>14527078</v>
      </c>
    </row>
    <row r="8" spans="1:16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>
      <c r="A9" s="11" t="s">
        <v>88</v>
      </c>
      <c r="B9" s="12">
        <v>18514249</v>
      </c>
      <c r="C9" s="12">
        <v>17689909</v>
      </c>
      <c r="D9" s="12">
        <v>22833010</v>
      </c>
      <c r="E9" s="12">
        <v>16339717</v>
      </c>
      <c r="F9" s="12">
        <v>20270634</v>
      </c>
      <c r="G9" s="12">
        <v>16891703</v>
      </c>
      <c r="H9" s="12">
        <v>23184509</v>
      </c>
      <c r="I9" s="12">
        <v>25549919</v>
      </c>
      <c r="J9" s="12">
        <v>15818545</v>
      </c>
      <c r="K9" s="12">
        <v>21711051</v>
      </c>
      <c r="L9" s="12"/>
      <c r="M9" s="12"/>
      <c r="N9" s="13">
        <f t="shared" si="0"/>
        <v>198803246</v>
      </c>
    </row>
    <row r="10" spans="1:16" s="17" customFormat="1">
      <c r="A10" s="15" t="s">
        <v>89</v>
      </c>
      <c r="B10" s="16">
        <f>+N3+B5-B6-B7-B8-B9</f>
        <v>19455458</v>
      </c>
      <c r="C10" s="16">
        <f t="shared" ref="C10:M10" si="1">+B10+C5-C6-C7-C8-C9</f>
        <v>24921693</v>
      </c>
      <c r="D10" s="16">
        <f t="shared" si="1"/>
        <v>17568374</v>
      </c>
      <c r="E10" s="16">
        <f t="shared" si="1"/>
        <v>21364412</v>
      </c>
      <c r="F10" s="16">
        <f t="shared" si="1"/>
        <v>17527059</v>
      </c>
      <c r="G10" s="16">
        <f t="shared" si="1"/>
        <v>26311886</v>
      </c>
      <c r="H10" s="16">
        <f t="shared" si="1"/>
        <v>28207385</v>
      </c>
      <c r="I10" s="16">
        <f t="shared" si="1"/>
        <v>21462280</v>
      </c>
      <c r="J10" s="16">
        <f t="shared" si="1"/>
        <v>25640382</v>
      </c>
      <c r="K10" s="16">
        <f t="shared" si="1"/>
        <v>17487376</v>
      </c>
      <c r="L10" s="16">
        <v>0</v>
      </c>
      <c r="M10" s="16">
        <f t="shared" si="1"/>
        <v>0</v>
      </c>
      <c r="N10" s="13">
        <f>N3+N5-N6-N7-N8-N9</f>
        <v>17487376</v>
      </c>
      <c r="O10" s="1"/>
      <c r="P10" s="1"/>
    </row>
    <row r="12" spans="1:16">
      <c r="G12" s="1"/>
    </row>
    <row r="13" spans="1:16">
      <c r="I13" s="29"/>
    </row>
    <row r="14" spans="1:16">
      <c r="D14" s="29"/>
      <c r="G14" s="60"/>
      <c r="H14" s="60"/>
      <c r="I14" s="29">
        <v>4904754</v>
      </c>
      <c r="J14" s="29"/>
      <c r="K14" s="29"/>
    </row>
    <row r="15" spans="1:16">
      <c r="I15" s="55" t="s">
        <v>171</v>
      </c>
    </row>
    <row r="16" spans="1:16">
      <c r="G16" s="29"/>
      <c r="H16" s="29"/>
      <c r="I16" s="60">
        <v>4371653</v>
      </c>
    </row>
    <row r="17" spans="7:9">
      <c r="I17" s="60">
        <v>24127</v>
      </c>
    </row>
    <row r="18" spans="7:9">
      <c r="I18" s="60">
        <v>508974</v>
      </c>
    </row>
    <row r="26" spans="7:9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C00-000000000000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topLeftCell="J1" zoomScale="90" zoomScaleNormal="90" workbookViewId="0">
      <selection activeCell="O12" sqref="O12"/>
    </sheetView>
  </sheetViews>
  <sheetFormatPr defaultRowHeight="15"/>
  <cols>
    <col min="1" max="1" width="18" customWidth="1"/>
    <col min="2" max="14" width="16.5703125" customWidth="1"/>
    <col min="15" max="15" width="14.7109375" bestFit="1" customWidth="1"/>
    <col min="16" max="16" width="11" bestFit="1" customWidth="1"/>
  </cols>
  <sheetData>
    <row r="1" spans="1:16" ht="15.7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46" t="s">
        <v>99</v>
      </c>
      <c r="M1" s="146"/>
      <c r="N1" s="146"/>
    </row>
    <row r="2" spans="1:16" ht="18.75">
      <c r="A2" s="1"/>
      <c r="B2" s="147" t="s">
        <v>149</v>
      </c>
      <c r="C2" s="147"/>
      <c r="D2" s="147"/>
      <c r="E2" s="147"/>
      <c r="F2" s="147"/>
      <c r="G2" s="5"/>
      <c r="H2" s="5"/>
      <c r="I2" s="5"/>
      <c r="J2" s="5"/>
      <c r="K2" s="5"/>
      <c r="L2" s="5"/>
      <c r="M2" s="5"/>
      <c r="N2" s="5"/>
    </row>
    <row r="3" spans="1:16" ht="29.25">
      <c r="A3" s="1"/>
      <c r="B3" s="5" t="s">
        <v>92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148</v>
      </c>
      <c r="N3" s="7">
        <v>359416581</v>
      </c>
    </row>
    <row r="4" spans="1:16">
      <c r="A4" s="57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6">
      <c r="A5" s="58" t="s">
        <v>84</v>
      </c>
      <c r="B5" s="12">
        <v>335177707</v>
      </c>
      <c r="C5" s="12">
        <v>89294534</v>
      </c>
      <c r="D5" s="12">
        <v>79524063</v>
      </c>
      <c r="E5" s="12">
        <v>69201725</v>
      </c>
      <c r="F5" s="12">
        <v>123739142</v>
      </c>
      <c r="G5" s="12">
        <v>12627317</v>
      </c>
      <c r="H5" s="12"/>
      <c r="I5" s="12"/>
      <c r="J5" s="12"/>
      <c r="K5" s="12"/>
      <c r="L5" s="12"/>
      <c r="M5" s="12"/>
      <c r="N5" s="31">
        <f>+SUM(B5:M5)</f>
        <v>709564488</v>
      </c>
      <c r="O5" t="s">
        <v>170</v>
      </c>
    </row>
    <row r="6" spans="1:16">
      <c r="A6" s="58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8" si="0">+SUM(B6:M6)</f>
        <v>0</v>
      </c>
    </row>
    <row r="7" spans="1:16">
      <c r="A7" s="58" t="s">
        <v>86</v>
      </c>
      <c r="B7" s="12">
        <v>14078324.880000001</v>
      </c>
      <c r="C7" s="12">
        <v>17094119.039999999</v>
      </c>
      <c r="D7" s="12">
        <v>4554016.5599999996</v>
      </c>
      <c r="E7" s="12">
        <v>4055722</v>
      </c>
      <c r="F7" s="12">
        <v>3529282</v>
      </c>
      <c r="G7" s="12">
        <v>6310694</v>
      </c>
      <c r="H7" s="12">
        <v>162643993</v>
      </c>
      <c r="I7" s="12"/>
      <c r="J7" s="12"/>
      <c r="K7" s="12"/>
      <c r="L7" s="12"/>
      <c r="M7" s="14"/>
      <c r="N7" s="13">
        <f t="shared" si="0"/>
        <v>212266151.48000002</v>
      </c>
    </row>
    <row r="8" spans="1:16">
      <c r="A8" s="58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>
      <c r="A9" s="58" t="s">
        <v>88</v>
      </c>
      <c r="B9" s="12">
        <v>121416800</v>
      </c>
      <c r="C9" s="12">
        <v>269564067</v>
      </c>
      <c r="D9" s="12">
        <v>343761494</v>
      </c>
      <c r="E9" s="12">
        <v>57917556</v>
      </c>
      <c r="F9" s="12">
        <v>72106024</v>
      </c>
      <c r="G9" s="12">
        <v>24536626</v>
      </c>
      <c r="H9" s="12">
        <v>-32595984</v>
      </c>
      <c r="I9" s="12"/>
      <c r="J9" s="12"/>
      <c r="K9" s="12"/>
      <c r="L9" s="12"/>
      <c r="M9" s="12"/>
      <c r="N9" s="13">
        <f>+SUM(B9:M9)</f>
        <v>856706583</v>
      </c>
    </row>
    <row r="10" spans="1:16">
      <c r="A10" s="59" t="s">
        <v>89</v>
      </c>
      <c r="B10" s="16">
        <f>N3+B5-B6-B7-B8-B9</f>
        <v>559099163.12</v>
      </c>
      <c r="C10" s="16">
        <f>B10+C5-C6-C7-C8-C9</f>
        <v>361735511.08000004</v>
      </c>
      <c r="D10" s="16">
        <f t="shared" ref="D10" si="1">C10+D5-D6-D7-D8-D9</f>
        <v>92944063.520000041</v>
      </c>
      <c r="E10" s="16">
        <f t="shared" ref="E10" si="2">D10+E5-E6-E7-E8-E9</f>
        <v>100172510.52000004</v>
      </c>
      <c r="F10" s="16">
        <f>E10+F5-F6-F7-F8-F9</f>
        <v>148276346.52000004</v>
      </c>
      <c r="G10" s="16">
        <f t="shared" ref="G10:H10" si="3">F10+G5-G6-G7-G8-G9</f>
        <v>130056343.52000004</v>
      </c>
      <c r="H10" s="16">
        <f t="shared" si="3"/>
        <v>8334.5200000405312</v>
      </c>
      <c r="I10" s="16"/>
      <c r="J10" s="16"/>
      <c r="K10" s="16"/>
      <c r="L10" s="16"/>
      <c r="M10" s="16"/>
      <c r="N10" s="16">
        <f>N3+Z3+N5-N6-N7-N8-N9</f>
        <v>8334.5199999809265</v>
      </c>
    </row>
    <row r="12" spans="1:16">
      <c r="B12" s="128">
        <v>13035486</v>
      </c>
      <c r="C12" s="128">
        <v>15827888</v>
      </c>
      <c r="D12" s="128">
        <v>4216682</v>
      </c>
      <c r="E12" s="128">
        <v>3755298</v>
      </c>
      <c r="F12" s="128">
        <v>3267854</v>
      </c>
      <c r="G12" s="128">
        <v>5843235</v>
      </c>
      <c r="H12" s="128">
        <v>150596290</v>
      </c>
      <c r="I12" s="128"/>
      <c r="J12" s="128"/>
      <c r="K12" s="128"/>
      <c r="L12" s="128"/>
      <c r="M12" s="128"/>
      <c r="N12" s="129"/>
      <c r="O12" s="130">
        <f>SUM(B12:N12)</f>
        <v>196542733</v>
      </c>
      <c r="P12" t="s">
        <v>170</v>
      </c>
    </row>
    <row r="13" spans="1:16">
      <c r="O13" s="128"/>
      <c r="P13" s="78">
        <f>+N3+N5-N7-N9</f>
        <v>8334.5199999809265</v>
      </c>
    </row>
    <row r="14" spans="1:16">
      <c r="O14" s="78"/>
      <c r="P14" s="131">
        <f>+N3+N5-O12-N9</f>
        <v>15731753</v>
      </c>
    </row>
  </sheetData>
  <mergeCells count="2">
    <mergeCell ref="L1:N1"/>
    <mergeCell ref="B2:F2"/>
  </mergeCells>
  <hyperlinks>
    <hyperlink ref="L1:N1" location="'TỔNG HỢP'!A1" display="Quay lại trang tổng hợp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26"/>
  <sheetViews>
    <sheetView topLeftCell="E1" zoomScaleNormal="100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5" style="5" customWidth="1"/>
    <col min="14" max="14" width="15.42578125" style="5" customWidth="1"/>
    <col min="15" max="15" width="9.140625" style="1"/>
    <col min="16" max="16" width="10.28515625" style="1" bestFit="1" customWidth="1"/>
    <col min="17" max="16384" width="9.140625" style="1"/>
  </cols>
  <sheetData>
    <row r="1" spans="1:16" ht="15.75">
      <c r="L1" s="146" t="s">
        <v>99</v>
      </c>
      <c r="M1" s="146"/>
      <c r="N1" s="146"/>
    </row>
    <row r="2" spans="1:16" ht="18.75">
      <c r="B2" s="147" t="s">
        <v>33</v>
      </c>
      <c r="C2" s="147"/>
      <c r="D2" s="147"/>
      <c r="E2" s="147"/>
      <c r="F2" s="147"/>
    </row>
    <row r="3" spans="1:16" ht="29.25">
      <c r="B3" s="5" t="s">
        <v>92</v>
      </c>
      <c r="M3" s="6" t="s">
        <v>148</v>
      </c>
      <c r="N3" s="7">
        <v>45588856</v>
      </c>
      <c r="P3" s="55"/>
    </row>
    <row r="4" spans="1:16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6">
      <c r="A5" s="11" t="s">
        <v>84</v>
      </c>
      <c r="B5" s="12">
        <v>7937227</v>
      </c>
      <c r="C5" s="12">
        <v>5489014</v>
      </c>
      <c r="D5" s="12">
        <v>6145131</v>
      </c>
      <c r="E5" s="12">
        <v>5315495</v>
      </c>
      <c r="F5" s="12">
        <v>10249535</v>
      </c>
      <c r="G5" s="12"/>
      <c r="H5" s="12"/>
      <c r="I5" s="12"/>
      <c r="J5" s="12"/>
      <c r="K5" s="12"/>
      <c r="L5" s="12"/>
      <c r="M5" s="12"/>
      <c r="N5" s="13">
        <f>SUM(B5:M5)</f>
        <v>35136402</v>
      </c>
    </row>
    <row r="6" spans="1:16">
      <c r="A6" s="11" t="s">
        <v>85</v>
      </c>
      <c r="B6" s="12">
        <v>763689</v>
      </c>
      <c r="C6" s="12"/>
      <c r="D6" s="12"/>
      <c r="E6" s="12">
        <v>215896</v>
      </c>
      <c r="F6" s="12"/>
      <c r="G6" s="12"/>
      <c r="H6" s="12"/>
      <c r="I6" s="12"/>
      <c r="J6" s="12">
        <v>2292230</v>
      </c>
      <c r="K6" s="12"/>
      <c r="L6" s="12"/>
      <c r="M6" s="14"/>
      <c r="N6" s="13">
        <f t="shared" ref="N6:N9" si="0">SUM(B6:M6)</f>
        <v>3271815</v>
      </c>
    </row>
    <row r="7" spans="1:16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6">
      <c r="A8" s="11" t="s">
        <v>121</v>
      </c>
      <c r="B8" s="12"/>
      <c r="C8" s="12"/>
      <c r="D8" s="12"/>
      <c r="E8" s="12"/>
      <c r="F8" s="12"/>
      <c r="G8" s="12"/>
      <c r="H8" s="12">
        <v>4400</v>
      </c>
      <c r="I8" s="12"/>
      <c r="J8" s="12"/>
      <c r="K8" s="12"/>
      <c r="L8" s="12"/>
      <c r="M8" s="14"/>
      <c r="N8" s="13">
        <f t="shared" si="0"/>
        <v>4400</v>
      </c>
    </row>
    <row r="9" spans="1:16">
      <c r="A9" s="11" t="s">
        <v>88</v>
      </c>
      <c r="B9" s="12"/>
      <c r="C9" s="12">
        <v>7185973</v>
      </c>
      <c r="D9" s="12"/>
      <c r="E9" s="12"/>
      <c r="F9" s="12"/>
      <c r="G9" s="12">
        <v>15791575</v>
      </c>
      <c r="H9" s="12">
        <v>10044508</v>
      </c>
      <c r="I9" s="12">
        <v>4593847</v>
      </c>
      <c r="J9" s="12"/>
      <c r="K9" s="12"/>
      <c r="L9" s="12"/>
      <c r="M9" s="12"/>
      <c r="N9" s="13">
        <f t="shared" si="0"/>
        <v>37615903</v>
      </c>
    </row>
    <row r="10" spans="1:16" s="17" customFormat="1" ht="14.25">
      <c r="A10" s="15" t="s">
        <v>89</v>
      </c>
      <c r="B10" s="16">
        <f>+N3+B5-B6-B7-B8-B9</f>
        <v>52762394</v>
      </c>
      <c r="C10" s="16">
        <f t="shared" ref="C10:M10" si="1">+B10+C5-C6-C7-C8-C9</f>
        <v>51065435</v>
      </c>
      <c r="D10" s="16">
        <f t="shared" si="1"/>
        <v>57210566</v>
      </c>
      <c r="E10" s="16">
        <f t="shared" si="1"/>
        <v>62310165</v>
      </c>
      <c r="F10" s="16">
        <f t="shared" si="1"/>
        <v>72559700</v>
      </c>
      <c r="G10" s="16">
        <f t="shared" si="1"/>
        <v>56768125</v>
      </c>
      <c r="H10" s="16">
        <f t="shared" si="1"/>
        <v>46719217</v>
      </c>
      <c r="I10" s="16">
        <f t="shared" si="1"/>
        <v>42125370</v>
      </c>
      <c r="J10" s="16">
        <f t="shared" si="1"/>
        <v>39833140</v>
      </c>
      <c r="K10" s="16">
        <f t="shared" si="1"/>
        <v>39833140</v>
      </c>
      <c r="L10" s="16">
        <v>0</v>
      </c>
      <c r="M10" s="16">
        <f t="shared" si="1"/>
        <v>0</v>
      </c>
      <c r="N10" s="13">
        <f>N3+N5-N6-N7-N8-N9</f>
        <v>39833140</v>
      </c>
    </row>
    <row r="13" spans="1:16">
      <c r="I13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O22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5" width="13.28515625" style="1" customWidth="1"/>
    <col min="16" max="16384" width="9.140625" style="1"/>
  </cols>
  <sheetData>
    <row r="1" spans="1:15" ht="15.75">
      <c r="L1" s="146" t="s">
        <v>99</v>
      </c>
      <c r="M1" s="146"/>
      <c r="N1" s="146"/>
    </row>
    <row r="2" spans="1:15" ht="18.75">
      <c r="B2" s="147" t="s">
        <v>35</v>
      </c>
      <c r="C2" s="147"/>
      <c r="D2" s="147"/>
      <c r="E2" s="147"/>
      <c r="F2" s="147"/>
    </row>
    <row r="3" spans="1:15" ht="29.25">
      <c r="B3" s="5" t="s">
        <v>92</v>
      </c>
      <c r="M3" s="6" t="s">
        <v>148</v>
      </c>
      <c r="N3" s="7">
        <v>3552445</v>
      </c>
      <c r="O3" s="1" t="s">
        <v>166</v>
      </c>
    </row>
    <row r="4" spans="1:15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5">
      <c r="A5" s="11" t="s">
        <v>84</v>
      </c>
      <c r="B5" s="12">
        <v>4879425</v>
      </c>
      <c r="C5" s="12">
        <v>3756003</v>
      </c>
      <c r="D5" s="12">
        <v>4083760</v>
      </c>
      <c r="E5" s="121">
        <v>2932111</v>
      </c>
      <c r="F5" s="121">
        <v>3792742</v>
      </c>
      <c r="G5" s="121">
        <v>1578604</v>
      </c>
      <c r="H5" s="12">
        <v>1698480</v>
      </c>
      <c r="I5" s="12">
        <v>945443</v>
      </c>
      <c r="J5" s="12"/>
      <c r="K5" s="12">
        <v>1170269</v>
      </c>
      <c r="L5" s="12"/>
      <c r="M5" s="12"/>
      <c r="N5" s="13">
        <f>SUM(B5:M5)</f>
        <v>24836837</v>
      </c>
    </row>
    <row r="6" spans="1:15">
      <c r="A6" s="11" t="s">
        <v>85</v>
      </c>
      <c r="B6" s="12">
        <v>57641</v>
      </c>
      <c r="C6" s="12">
        <v>1627368</v>
      </c>
      <c r="D6" s="86">
        <v>438475</v>
      </c>
      <c r="E6" s="121">
        <v>290710</v>
      </c>
      <c r="F6" s="121">
        <v>671351</v>
      </c>
      <c r="G6" s="121">
        <v>879590</v>
      </c>
      <c r="H6" s="12">
        <v>104058</v>
      </c>
      <c r="I6" s="12">
        <v>425197</v>
      </c>
      <c r="J6" s="12"/>
      <c r="K6" s="12"/>
      <c r="L6" s="12"/>
      <c r="M6" s="14"/>
      <c r="N6" s="13">
        <f>SUM(B6:M6)</f>
        <v>4494390</v>
      </c>
    </row>
    <row r="7" spans="1:15">
      <c r="A7" s="11" t="s">
        <v>86</v>
      </c>
      <c r="B7" s="12">
        <f>139636</f>
        <v>139636</v>
      </c>
      <c r="C7" s="12">
        <v>74197</v>
      </c>
      <c r="D7" s="12">
        <v>105318</v>
      </c>
      <c r="E7" s="121">
        <v>76064</v>
      </c>
      <c r="F7" s="121">
        <v>92918</v>
      </c>
      <c r="G7" s="121">
        <v>27561</v>
      </c>
      <c r="H7" s="12">
        <v>45253</v>
      </c>
      <c r="I7" s="12">
        <v>15897</v>
      </c>
      <c r="J7" s="12"/>
      <c r="K7" s="12"/>
      <c r="L7" s="12"/>
      <c r="M7" s="14"/>
      <c r="N7" s="13">
        <f t="shared" ref="N7:N9" si="0">SUM(B7:M7)</f>
        <v>576844</v>
      </c>
    </row>
    <row r="8" spans="1:15">
      <c r="A8" s="11" t="s">
        <v>87</v>
      </c>
      <c r="B8" s="12"/>
      <c r="C8" s="12"/>
      <c r="D8" s="12"/>
      <c r="E8" s="121"/>
      <c r="F8" s="121"/>
      <c r="G8" s="121"/>
      <c r="H8" s="12"/>
      <c r="I8" s="12"/>
      <c r="J8" s="12"/>
      <c r="K8" s="12"/>
      <c r="L8" s="12"/>
      <c r="M8" s="14"/>
      <c r="N8" s="13">
        <f t="shared" si="0"/>
        <v>0</v>
      </c>
    </row>
    <row r="9" spans="1:15">
      <c r="A9" s="11" t="s">
        <v>88</v>
      </c>
      <c r="B9" s="114">
        <v>3552445</v>
      </c>
      <c r="C9" s="12"/>
      <c r="D9" s="12"/>
      <c r="E9" s="121">
        <v>6736586</v>
      </c>
      <c r="F9" s="121">
        <v>3539967</v>
      </c>
      <c r="G9" s="114">
        <v>2565337</v>
      </c>
      <c r="H9" s="12">
        <v>3028293</v>
      </c>
      <c r="I9" s="12">
        <v>671452</v>
      </c>
      <c r="J9" s="12">
        <v>1549169</v>
      </c>
      <c r="K9" s="12"/>
      <c r="L9" s="12"/>
      <c r="M9" s="12"/>
      <c r="N9" s="13">
        <f t="shared" si="0"/>
        <v>21643249</v>
      </c>
    </row>
    <row r="10" spans="1:15" s="17" customFormat="1" ht="14.25">
      <c r="A10" s="15" t="s">
        <v>89</v>
      </c>
      <c r="B10" s="16">
        <f>+N3+B5-B6-B7-B8-B9</f>
        <v>4682148</v>
      </c>
      <c r="C10" s="16">
        <f>+B10+C5-C6-C7-C8-C9</f>
        <v>6736586</v>
      </c>
      <c r="D10" s="16">
        <f t="shared" ref="D10:J10" si="1">+C10+D5-D6-D7-D8-D9</f>
        <v>10276553</v>
      </c>
      <c r="E10" s="122">
        <f t="shared" si="1"/>
        <v>6105304</v>
      </c>
      <c r="F10" s="122">
        <f t="shared" si="1"/>
        <v>5593810</v>
      </c>
      <c r="G10" s="122">
        <f t="shared" si="1"/>
        <v>3699926</v>
      </c>
      <c r="H10" s="16">
        <f t="shared" si="1"/>
        <v>2220802</v>
      </c>
      <c r="I10" s="16">
        <f t="shared" si="1"/>
        <v>2053699</v>
      </c>
      <c r="J10" s="16">
        <f t="shared" si="1"/>
        <v>504530</v>
      </c>
      <c r="K10" s="16">
        <f t="shared" ref="K10:L10" si="2">+J10+K5-K6-K7-K8-K9</f>
        <v>1674799</v>
      </c>
      <c r="L10" s="16">
        <f t="shared" si="2"/>
        <v>1674799</v>
      </c>
      <c r="M10" s="16"/>
      <c r="N10" s="13">
        <f>N3+N5-N6-N7-N8-N9</f>
        <v>1674799</v>
      </c>
      <c r="O10" s="113"/>
    </row>
    <row r="11" spans="1:15">
      <c r="O11" s="55"/>
    </row>
    <row r="12" spans="1:15">
      <c r="B12" s="29"/>
    </row>
    <row r="13" spans="1:15">
      <c r="B13" s="29"/>
    </row>
    <row r="14" spans="1:15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5">
      <c r="B15" s="60"/>
      <c r="C15" s="60"/>
      <c r="D15" s="60"/>
      <c r="E15" s="60"/>
      <c r="F15" s="60"/>
      <c r="G15" s="60"/>
    </row>
    <row r="17" spans="4:7">
      <c r="D17" s="60"/>
    </row>
    <row r="19" spans="4:7">
      <c r="D19" s="69"/>
    </row>
    <row r="22" spans="4:7">
      <c r="G22" s="18"/>
    </row>
  </sheetData>
  <mergeCells count="2">
    <mergeCell ref="B2:F2"/>
    <mergeCell ref="L1:N1"/>
  </mergeCells>
  <hyperlinks>
    <hyperlink ref="L1:N1" location="'TỔNG HỢP'!A1" display="Quay lại trang tổng hợp" xr:uid="{00000000-0004-0000-1E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26"/>
  <sheetViews>
    <sheetView workbookViewId="0">
      <selection activeCell="L1" sqref="L1:N1"/>
    </sheetView>
  </sheetViews>
  <sheetFormatPr defaultColWidth="9.140625" defaultRowHeight="15"/>
  <cols>
    <col min="1" max="1" width="18.85546875" style="5" customWidth="1"/>
    <col min="2" max="14" width="15.42578125" style="5" customWidth="1"/>
    <col min="15" max="15" width="11.85546875" style="1" customWidth="1"/>
    <col min="16" max="16384" width="9.140625" style="1"/>
  </cols>
  <sheetData>
    <row r="1" spans="1:16" ht="15.75">
      <c r="L1" s="146" t="s">
        <v>99</v>
      </c>
      <c r="M1" s="146"/>
      <c r="N1" s="146"/>
    </row>
    <row r="2" spans="1:16" ht="18.75">
      <c r="B2" s="147" t="s">
        <v>155</v>
      </c>
      <c r="C2" s="147"/>
      <c r="D2" s="147"/>
      <c r="E2" s="147"/>
      <c r="F2" s="147"/>
    </row>
    <row r="3" spans="1:16" ht="29.25">
      <c r="B3" s="5" t="s">
        <v>92</v>
      </c>
      <c r="M3" s="6" t="s">
        <v>148</v>
      </c>
      <c r="N3" s="7">
        <v>2972969</v>
      </c>
    </row>
    <row r="4" spans="1:16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6">
      <c r="A5" s="11" t="s">
        <v>84</v>
      </c>
      <c r="B5" s="12">
        <v>4831612</v>
      </c>
      <c r="C5" s="12">
        <v>13897204</v>
      </c>
      <c r="D5" s="12">
        <v>5898426</v>
      </c>
      <c r="E5" s="12">
        <v>3712116</v>
      </c>
      <c r="F5" s="32">
        <v>2973619</v>
      </c>
      <c r="G5" s="12">
        <v>2021630</v>
      </c>
      <c r="H5" s="12">
        <v>5459128</v>
      </c>
      <c r="I5" s="12"/>
      <c r="J5" s="12">
        <v>3058065</v>
      </c>
      <c r="K5" s="12">
        <v>3406903</v>
      </c>
      <c r="L5" s="12"/>
      <c r="M5" s="12"/>
      <c r="N5" s="13">
        <f>SUM(B5:M5)</f>
        <v>45258703</v>
      </c>
    </row>
    <row r="6" spans="1:16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6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6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>
      <c r="A9" s="11" t="s">
        <v>88</v>
      </c>
      <c r="B9" s="12">
        <v>7804581</v>
      </c>
      <c r="C9" s="12">
        <v>13897204</v>
      </c>
      <c r="D9" s="12"/>
      <c r="E9" s="12">
        <v>5898426</v>
      </c>
      <c r="F9" s="12">
        <v>3712116</v>
      </c>
      <c r="G9" s="12">
        <v>2973619</v>
      </c>
      <c r="H9" s="12">
        <v>2021630</v>
      </c>
      <c r="I9" s="12">
        <v>5459128</v>
      </c>
      <c r="J9" s="12"/>
      <c r="K9" s="12"/>
      <c r="L9" s="12"/>
      <c r="M9" s="12"/>
      <c r="N9" s="13">
        <f t="shared" si="0"/>
        <v>41766704</v>
      </c>
    </row>
    <row r="10" spans="1:16" s="17" customFormat="1" ht="14.25">
      <c r="A10" s="15" t="s">
        <v>89</v>
      </c>
      <c r="B10" s="16">
        <f>N3+B5-B6-B7-B8-B9</f>
        <v>0</v>
      </c>
      <c r="C10" s="16">
        <f t="shared" ref="C10" si="1">+B10+C5-C6-C7-C8-C9</f>
        <v>0</v>
      </c>
      <c r="D10" s="16">
        <f t="shared" ref="D10" si="2">+C10+D5-D6-D7-D8-D9</f>
        <v>5898426</v>
      </c>
      <c r="E10" s="16">
        <f t="shared" ref="E10" si="3">+D10+E5-E6-E7-E8-E9</f>
        <v>3712116</v>
      </c>
      <c r="F10" s="16">
        <f t="shared" ref="F10" si="4">+E10+F5-F6-F7-F8-F9</f>
        <v>2973619</v>
      </c>
      <c r="G10" s="16">
        <f t="shared" ref="G10" si="5">+F10+G5-G6-G7-G8-G9</f>
        <v>2021630</v>
      </c>
      <c r="H10" s="16">
        <f t="shared" ref="H10" si="6">+G10+H5-H6-H7-H8-H9</f>
        <v>5459128</v>
      </c>
      <c r="I10" s="16">
        <f t="shared" ref="I10" si="7">+H10+I5-I6-I7-I8-I9</f>
        <v>0</v>
      </c>
      <c r="J10" s="16">
        <f t="shared" ref="J10" si="8">+I10+J5-J6-J7-J8-J9</f>
        <v>3058065</v>
      </c>
      <c r="K10" s="16">
        <f t="shared" ref="K10" si="9">+J10+K5-K6-K7-K8-K9</f>
        <v>6464968</v>
      </c>
      <c r="L10" s="16">
        <f t="shared" ref="L10" si="10">+K10+L5-L6-L7-L8-L9</f>
        <v>6464968</v>
      </c>
      <c r="M10" s="16"/>
      <c r="N10" s="13">
        <f>N3+N5-N6-N7-N8-N9</f>
        <v>6464968</v>
      </c>
      <c r="O10" s="120"/>
      <c r="P10" s="120"/>
    </row>
    <row r="14" spans="1:16">
      <c r="B14" s="1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/>
  </sheetPr>
  <dimension ref="A1:P2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" sqref="L1:N1"/>
    </sheetView>
  </sheetViews>
  <sheetFormatPr defaultColWidth="9.140625" defaultRowHeight="15"/>
  <cols>
    <col min="1" max="1" width="16.7109375" style="5" customWidth="1"/>
    <col min="2" max="13" width="15.140625" style="5" customWidth="1"/>
    <col min="14" max="14" width="16.7109375" style="5" customWidth="1"/>
    <col min="15" max="15" width="15.42578125" style="1" customWidth="1"/>
    <col min="16" max="16" width="17.5703125" style="1" customWidth="1"/>
    <col min="17" max="16384" width="9.140625" style="1"/>
  </cols>
  <sheetData>
    <row r="1" spans="1:16" ht="15.75">
      <c r="L1" s="146" t="s">
        <v>99</v>
      </c>
      <c r="M1" s="146"/>
      <c r="N1" s="146"/>
    </row>
    <row r="2" spans="1:16" ht="18.75">
      <c r="B2" s="147" t="s">
        <v>106</v>
      </c>
      <c r="C2" s="147"/>
      <c r="D2" s="147"/>
      <c r="E2" s="147"/>
      <c r="F2" s="147"/>
    </row>
    <row r="3" spans="1:16" ht="29.25">
      <c r="B3" s="5" t="s">
        <v>92</v>
      </c>
      <c r="M3" s="6" t="s">
        <v>148</v>
      </c>
      <c r="N3" s="7">
        <v>7396439.4000000097</v>
      </c>
      <c r="O3" s="1">
        <v>17063451</v>
      </c>
      <c r="P3" s="55"/>
    </row>
    <row r="4" spans="1:16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6">
      <c r="A5" s="11" t="s">
        <v>84</v>
      </c>
      <c r="B5" s="12">
        <v>8407062</v>
      </c>
      <c r="C5" s="12">
        <v>12933140</v>
      </c>
      <c r="D5" s="12">
        <v>17851611</v>
      </c>
      <c r="E5" s="12">
        <v>12171224</v>
      </c>
      <c r="F5" s="12">
        <v>16791352</v>
      </c>
      <c r="G5" s="12">
        <v>12442327</v>
      </c>
      <c r="H5" s="12">
        <v>7051331</v>
      </c>
      <c r="I5" s="12">
        <v>8596048</v>
      </c>
      <c r="J5" s="12">
        <v>11621089</v>
      </c>
      <c r="K5" s="12">
        <v>18734418</v>
      </c>
      <c r="L5" s="12"/>
      <c r="M5" s="12"/>
      <c r="N5" s="13">
        <f>SUM(B5:M5)</f>
        <v>126599602</v>
      </c>
    </row>
    <row r="6" spans="1:16">
      <c r="A6" s="11" t="s">
        <v>85</v>
      </c>
      <c r="B6" s="12">
        <v>73754</v>
      </c>
      <c r="C6" s="12">
        <v>2904802</v>
      </c>
      <c r="D6" s="12">
        <v>3192372</v>
      </c>
      <c r="E6" s="12">
        <v>1713159</v>
      </c>
      <c r="F6" s="12">
        <v>3933768</v>
      </c>
      <c r="G6" s="12">
        <v>5686749</v>
      </c>
      <c r="H6" s="12">
        <v>3471445</v>
      </c>
      <c r="I6" s="12">
        <v>1464513</v>
      </c>
      <c r="J6" s="12">
        <v>1465901</v>
      </c>
      <c r="K6" s="12"/>
      <c r="L6" s="12"/>
      <c r="M6" s="14"/>
      <c r="N6" s="13">
        <f t="shared" ref="N6:N9" si="0">SUM(B6:M6)</f>
        <v>23906463</v>
      </c>
      <c r="P6" s="55"/>
    </row>
    <row r="7" spans="1:16">
      <c r="A7" s="11" t="s">
        <v>86</v>
      </c>
      <c r="B7" s="12"/>
      <c r="C7" s="12"/>
      <c r="D7" s="12"/>
      <c r="E7" s="12"/>
      <c r="F7" s="12">
        <v>843156</v>
      </c>
      <c r="G7" s="12"/>
      <c r="H7" s="12"/>
      <c r="I7" s="12"/>
      <c r="J7" s="12"/>
      <c r="K7" s="12"/>
      <c r="L7" s="12"/>
      <c r="M7" s="14"/>
      <c r="N7" s="13">
        <f t="shared" si="0"/>
        <v>843156</v>
      </c>
    </row>
    <row r="8" spans="1:16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>
      <c r="A9" s="11" t="s">
        <v>88</v>
      </c>
      <c r="B9" s="12"/>
      <c r="C9" s="12"/>
      <c r="D9" s="12"/>
      <c r="E9" s="12"/>
      <c r="F9" s="12">
        <v>23880000</v>
      </c>
      <c r="G9" s="12"/>
      <c r="H9" s="12">
        <v>39456000</v>
      </c>
      <c r="I9" s="12"/>
      <c r="J9" s="12">
        <v>10459000</v>
      </c>
      <c r="K9" s="12">
        <v>7131535</v>
      </c>
      <c r="L9" s="12"/>
      <c r="M9" s="12"/>
      <c r="N9" s="13">
        <f t="shared" si="0"/>
        <v>80926535</v>
      </c>
    </row>
    <row r="10" spans="1:16" s="17" customFormat="1" ht="14.25">
      <c r="A10" s="15" t="s">
        <v>89</v>
      </c>
      <c r="B10" s="16">
        <f>N3+B5-B6-B7-B8-B9</f>
        <v>15729747.40000001</v>
      </c>
      <c r="C10" s="16">
        <f>B10+C5-C6-C7-C8-C9</f>
        <v>25758085.40000001</v>
      </c>
      <c r="D10" s="16">
        <f>+C10+D5-D6-D7-D8-D9</f>
        <v>40417324.400000006</v>
      </c>
      <c r="E10" s="16">
        <f t="shared" ref="E10:L10" si="1">+D10+E5-E6-E7-E8-E9</f>
        <v>50875389.400000006</v>
      </c>
      <c r="F10" s="16">
        <f t="shared" si="1"/>
        <v>39009817.400000006</v>
      </c>
      <c r="G10" s="16">
        <f t="shared" si="1"/>
        <v>45765395.400000006</v>
      </c>
      <c r="H10" s="16">
        <f t="shared" si="1"/>
        <v>9889281.400000006</v>
      </c>
      <c r="I10" s="16">
        <f t="shared" si="1"/>
        <v>17020816.400000006</v>
      </c>
      <c r="J10" s="16">
        <f t="shared" si="1"/>
        <v>16717004.400000006</v>
      </c>
      <c r="K10" s="16">
        <f t="shared" si="1"/>
        <v>28319887.400000006</v>
      </c>
      <c r="L10" s="16">
        <f t="shared" si="1"/>
        <v>28319887.400000006</v>
      </c>
      <c r="M10" s="16"/>
      <c r="N10" s="13">
        <f>N3+N5-N6-N7-N8-N9</f>
        <v>28319887.400000006</v>
      </c>
      <c r="P10" s="119"/>
    </row>
    <row r="12" spans="1:16">
      <c r="B12" s="29"/>
      <c r="C12" s="29"/>
      <c r="D12" s="29"/>
      <c r="E12" s="29"/>
      <c r="F12" s="29"/>
      <c r="N12" s="90"/>
    </row>
    <row r="13" spans="1:16">
      <c r="F13" s="69"/>
    </row>
    <row r="14" spans="1:16">
      <c r="D14" s="29"/>
      <c r="N14" s="29"/>
    </row>
    <row r="15" spans="1:16">
      <c r="C15" s="29"/>
      <c r="D15" s="29"/>
    </row>
    <row r="16" spans="1:16">
      <c r="D16" s="29"/>
    </row>
    <row r="17" spans="4:7">
      <c r="F17" s="29"/>
    </row>
    <row r="18" spans="4:7">
      <c r="D18" s="29"/>
    </row>
    <row r="26" spans="4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26"/>
  <sheetViews>
    <sheetView workbookViewId="0">
      <selection activeCell="L22" sqref="L22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156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 t="shared" ref="C10:H10" si="1">B10+C5-C6-C7-C8-C9</f>
        <v>0</v>
      </c>
      <c r="D10" s="16">
        <f t="shared" si="1"/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ref="I10" si="2">H10+I5-I6-I7-I8-I9</f>
        <v>0</v>
      </c>
      <c r="J10" s="16">
        <f t="shared" ref="J10" si="3">I10+J5-J6-J7-J8-J9</f>
        <v>0</v>
      </c>
      <c r="K10" s="16">
        <f t="shared" ref="K10:L10" si="4">J10+K5-K6-K7-K8-K9</f>
        <v>0</v>
      </c>
      <c r="L10" s="16">
        <f t="shared" si="4"/>
        <v>0</v>
      </c>
      <c r="M10" s="16"/>
      <c r="N10" s="13">
        <f>N3+N5-N6-N7-N8-N9</f>
        <v>0</v>
      </c>
    </row>
    <row r="13" spans="1:14">
      <c r="B13" s="1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26"/>
  <sheetViews>
    <sheetView workbookViewId="0">
      <selection activeCell="B5" sqref="B5"/>
    </sheetView>
  </sheetViews>
  <sheetFormatPr defaultColWidth="9.140625" defaultRowHeight="15"/>
  <cols>
    <col min="1" max="1" width="16.710937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111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187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58237266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>
        <v>500000</v>
      </c>
      <c r="E9" s="12">
        <v>500000</v>
      </c>
      <c r="F9" s="12"/>
      <c r="G9" s="12">
        <v>500000</v>
      </c>
      <c r="H9" s="12"/>
      <c r="I9" s="12"/>
      <c r="J9" s="12">
        <v>500000</v>
      </c>
      <c r="K9" s="12">
        <v>500000</v>
      </c>
      <c r="L9" s="12"/>
      <c r="M9" s="12"/>
      <c r="N9" s="13">
        <f t="shared" si="0"/>
        <v>2500000</v>
      </c>
    </row>
    <row r="10" spans="1:14" s="17" customFormat="1" ht="14.25">
      <c r="A10" s="15" t="s">
        <v>89</v>
      </c>
      <c r="B10" s="16">
        <f>N3+B5-B6-B7-B8-B9</f>
        <v>58237266</v>
      </c>
      <c r="C10" s="16">
        <f t="shared" ref="C10:H10" si="1">B10+C5-C6-C7-C8-C9</f>
        <v>58237266</v>
      </c>
      <c r="D10" s="16">
        <f t="shared" si="1"/>
        <v>57737266</v>
      </c>
      <c r="E10" s="16">
        <f t="shared" si="1"/>
        <v>57237266</v>
      </c>
      <c r="F10" s="16">
        <f t="shared" si="1"/>
        <v>57237266</v>
      </c>
      <c r="G10" s="16">
        <f t="shared" si="1"/>
        <v>56737266</v>
      </c>
      <c r="H10" s="16">
        <f t="shared" si="1"/>
        <v>56737266</v>
      </c>
      <c r="I10" s="16">
        <f t="shared" ref="I10" si="2">H10+I5-I6-I7-I8-I9</f>
        <v>56737266</v>
      </c>
      <c r="J10" s="16">
        <f t="shared" ref="J10" si="3">I10+J5-J6-J7-J8-J9</f>
        <v>56237266</v>
      </c>
      <c r="K10" s="16">
        <f t="shared" ref="K10:L10" si="4">J10+K5-K6-K7-K8-K9</f>
        <v>55737266</v>
      </c>
      <c r="L10" s="16">
        <f t="shared" si="4"/>
        <v>55737266</v>
      </c>
      <c r="M10" s="16"/>
      <c r="N10" s="13">
        <f>N3+N5-N6-N7-N8-N9</f>
        <v>55737266</v>
      </c>
    </row>
    <row r="14" spans="1:14">
      <c r="B14" s="1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112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4516578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16722281</v>
      </c>
      <c r="C5" s="12">
        <v>7454140</v>
      </c>
      <c r="D5" s="12">
        <v>8030885</v>
      </c>
      <c r="E5" s="12">
        <v>11192778</v>
      </c>
      <c r="F5" s="12">
        <v>7890336</v>
      </c>
      <c r="G5" s="12">
        <v>12587470</v>
      </c>
      <c r="H5" s="12">
        <v>9017631</v>
      </c>
      <c r="I5" s="12">
        <v>11730592</v>
      </c>
      <c r="J5" s="12">
        <v>17986218</v>
      </c>
      <c r="K5" s="12">
        <v>11408115</v>
      </c>
      <c r="L5" s="12"/>
      <c r="M5" s="12"/>
      <c r="N5" s="13">
        <f>SUM(B5:M5)</f>
        <v>114020446</v>
      </c>
    </row>
    <row r="6" spans="1:14">
      <c r="A6" s="11" t="s">
        <v>85</v>
      </c>
      <c r="B6" s="12">
        <v>1038955</v>
      </c>
      <c r="C6" s="12">
        <v>1381544</v>
      </c>
      <c r="D6" s="12">
        <v>1736430</v>
      </c>
      <c r="E6" s="12">
        <v>964285</v>
      </c>
      <c r="F6" s="12">
        <v>487233</v>
      </c>
      <c r="G6" s="12">
        <v>1235226</v>
      </c>
      <c r="H6" s="12">
        <v>179153</v>
      </c>
      <c r="I6" s="12">
        <v>348017</v>
      </c>
      <c r="J6" s="12">
        <v>1554897</v>
      </c>
      <c r="K6" s="12">
        <v>938083</v>
      </c>
      <c r="L6" s="12"/>
      <c r="M6" s="14"/>
      <c r="N6" s="13">
        <f t="shared" ref="N6:N8" si="0">SUM(B6:M6)</f>
        <v>9863823</v>
      </c>
    </row>
    <row r="7" spans="1:14">
      <c r="A7" s="11" t="s">
        <v>86</v>
      </c>
      <c r="B7" s="12"/>
      <c r="C7" s="12">
        <v>412556</v>
      </c>
      <c r="D7" s="12"/>
      <c r="E7" s="12">
        <v>140252</v>
      </c>
      <c r="F7" s="12"/>
      <c r="G7" s="12"/>
      <c r="H7" s="12">
        <v>153673</v>
      </c>
      <c r="I7" s="12"/>
      <c r="J7" s="12"/>
      <c r="K7" s="12">
        <v>723262</v>
      </c>
      <c r="L7" s="12"/>
      <c r="M7" s="14"/>
      <c r="N7" s="13">
        <f>SUM(B7:M7)</f>
        <v>1429743</v>
      </c>
    </row>
    <row r="8" spans="1:14">
      <c r="A8" s="11" t="s">
        <v>124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ht="15.75">
      <c r="A9" s="11" t="s">
        <v>88</v>
      </c>
      <c r="B9" s="12">
        <v>0</v>
      </c>
      <c r="C9" s="12">
        <v>19787348</v>
      </c>
      <c r="D9" s="12">
        <v>6072596</v>
      </c>
      <c r="E9" s="12">
        <v>6154203</v>
      </c>
      <c r="F9" s="12">
        <v>10228493</v>
      </c>
      <c r="G9" s="12">
        <v>7403103</v>
      </c>
      <c r="H9" s="12">
        <v>11198571</v>
      </c>
      <c r="I9" s="12">
        <v>7510252</v>
      </c>
      <c r="J9" s="12">
        <v>11382575</v>
      </c>
      <c r="K9" s="12">
        <v>17036285</v>
      </c>
      <c r="L9" s="72"/>
      <c r="M9" s="12"/>
      <c r="N9" s="13">
        <f>SUM(B9:M9)</f>
        <v>96773426</v>
      </c>
    </row>
    <row r="10" spans="1:14" s="17" customFormat="1" ht="14.25">
      <c r="A10" s="15" t="s">
        <v>89</v>
      </c>
      <c r="B10" s="16">
        <f>+N3+B5-B6-B7-B8-B9</f>
        <v>20199904</v>
      </c>
      <c r="C10" s="16">
        <f t="shared" ref="C10:M10" si="1">+B10+C5-C6-C7-C8-C9</f>
        <v>6072596</v>
      </c>
      <c r="D10" s="16">
        <f t="shared" si="1"/>
        <v>6294455</v>
      </c>
      <c r="E10" s="16">
        <f t="shared" si="1"/>
        <v>10228493</v>
      </c>
      <c r="F10" s="16">
        <f t="shared" si="1"/>
        <v>7403103</v>
      </c>
      <c r="G10" s="16">
        <f t="shared" si="1"/>
        <v>11352244</v>
      </c>
      <c r="H10" s="16">
        <f t="shared" si="1"/>
        <v>8838478</v>
      </c>
      <c r="I10" s="16">
        <f t="shared" si="1"/>
        <v>12710801</v>
      </c>
      <c r="J10" s="16">
        <f t="shared" si="1"/>
        <v>17759547</v>
      </c>
      <c r="K10" s="16">
        <f t="shared" si="1"/>
        <v>10470032</v>
      </c>
      <c r="L10" s="16">
        <v>0</v>
      </c>
      <c r="M10" s="16">
        <f t="shared" si="1"/>
        <v>0</v>
      </c>
      <c r="N10" s="13">
        <f>N3+N5-N6-N7-N8-N9</f>
        <v>10470032</v>
      </c>
    </row>
    <row r="12" spans="1:14">
      <c r="I12" s="29"/>
      <c r="J12" s="29"/>
    </row>
    <row r="13" spans="1:14">
      <c r="B13" s="29"/>
      <c r="C13" s="89"/>
      <c r="D13" s="89"/>
      <c r="E13" s="89"/>
      <c r="F13" s="89"/>
      <c r="G13" s="89"/>
      <c r="H13" s="89"/>
      <c r="I13" s="89"/>
      <c r="J13" s="29"/>
      <c r="N13" s="29"/>
    </row>
    <row r="14" spans="1:14">
      <c r="B14" s="29"/>
      <c r="I14" s="29"/>
      <c r="J14" s="29"/>
      <c r="L14" s="29"/>
    </row>
    <row r="15" spans="1:14">
      <c r="J15" s="29"/>
    </row>
    <row r="16" spans="1:14">
      <c r="J16" s="29"/>
      <c r="L16" s="29"/>
    </row>
    <row r="17" spans="7:11">
      <c r="J17" s="29"/>
    </row>
    <row r="18" spans="7:11">
      <c r="K18" s="29"/>
    </row>
    <row r="26" spans="7:11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105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 t="shared" ref="C10:G10" si="1">B10+C5-C6-C7-C8-C9</f>
        <v>0</v>
      </c>
      <c r="D10" s="16">
        <f t="shared" si="1"/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ref="H10" si="2">G10+H5-H6-H7-H8-H9</f>
        <v>0</v>
      </c>
      <c r="I10" s="16">
        <f t="shared" ref="I10" si="3">H10+I5-I6-I7-I8-I9</f>
        <v>0</v>
      </c>
      <c r="J10" s="16">
        <f t="shared" ref="J10" si="4">I10+J5-J6-J7-J8-J9</f>
        <v>0</v>
      </c>
      <c r="K10" s="16">
        <f t="shared" ref="K10" si="5">J10+K5-K6-K7-K8-K9</f>
        <v>0</v>
      </c>
      <c r="L10" s="16"/>
      <c r="M10" s="16"/>
      <c r="N10" s="13">
        <f>N3+N5-N6-N7-N8-N9</f>
        <v>0</v>
      </c>
    </row>
    <row r="13" spans="1:14">
      <c r="B13" s="1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N26"/>
  <sheetViews>
    <sheetView workbookViewId="0">
      <selection activeCell="B2" sqref="B2:F2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39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R16"/>
  <sheetViews>
    <sheetView tabSelected="1" workbookViewId="0">
      <selection activeCell="I17" sqref="I17"/>
    </sheetView>
  </sheetViews>
  <sheetFormatPr defaultRowHeight="15"/>
  <cols>
    <col min="1" max="1" width="18" customWidth="1"/>
    <col min="2" max="13" width="15.140625" customWidth="1"/>
    <col min="14" max="14" width="16.5703125" customWidth="1"/>
    <col min="17" max="17" width="13.140625" customWidth="1"/>
  </cols>
  <sheetData>
    <row r="1" spans="1:18" ht="15.7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46" t="s">
        <v>99</v>
      </c>
      <c r="M1" s="146"/>
      <c r="N1" s="146"/>
    </row>
    <row r="2" spans="1:18" ht="18.75">
      <c r="A2" s="1"/>
      <c r="B2" s="147" t="s">
        <v>150</v>
      </c>
      <c r="C2" s="147"/>
      <c r="D2" s="147"/>
      <c r="E2" s="147"/>
      <c r="F2" s="147"/>
      <c r="G2" s="5"/>
      <c r="H2" s="5"/>
      <c r="I2" s="5"/>
      <c r="J2" s="5"/>
      <c r="K2" s="5"/>
      <c r="L2" s="5"/>
      <c r="M2" s="5"/>
      <c r="N2" s="5"/>
    </row>
    <row r="3" spans="1:18" ht="29.25">
      <c r="A3" s="1"/>
      <c r="B3" s="5" t="s">
        <v>92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148</v>
      </c>
      <c r="N3" s="128">
        <v>71463449</v>
      </c>
      <c r="O3" t="s">
        <v>176</v>
      </c>
      <c r="Q3" s="7">
        <v>87663449</v>
      </c>
      <c r="R3" t="s">
        <v>175</v>
      </c>
    </row>
    <row r="4" spans="1:18">
      <c r="A4" s="57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8" ht="15.75">
      <c r="A5" s="58" t="s">
        <v>84</v>
      </c>
      <c r="B5" s="12">
        <v>159727286</v>
      </c>
      <c r="C5" s="12">
        <v>40780557</v>
      </c>
      <c r="D5" s="12">
        <v>34596606</v>
      </c>
      <c r="E5" s="12">
        <v>71743993</v>
      </c>
      <c r="F5" s="12">
        <v>26129737</v>
      </c>
      <c r="G5" s="108">
        <v>31290596</v>
      </c>
      <c r="H5" s="12">
        <v>35243047</v>
      </c>
      <c r="I5" s="12">
        <v>78881271</v>
      </c>
      <c r="J5" s="12">
        <v>68733223</v>
      </c>
      <c r="K5" s="12">
        <v>44606681</v>
      </c>
      <c r="L5" s="12">
        <v>34365454</v>
      </c>
      <c r="M5" s="12">
        <v>6483488.4000000004</v>
      </c>
      <c r="N5" s="13">
        <f>SUM(B5:M5)</f>
        <v>632581939.39999998</v>
      </c>
    </row>
    <row r="6" spans="1:18">
      <c r="A6" s="58" t="s">
        <v>85</v>
      </c>
      <c r="B6" s="12"/>
      <c r="C6" s="12">
        <v>2554697</v>
      </c>
      <c r="D6" s="12"/>
      <c r="E6" s="12"/>
      <c r="F6" s="12"/>
      <c r="G6" s="12"/>
      <c r="H6" s="12">
        <v>429106</v>
      </c>
      <c r="I6" s="12"/>
      <c r="J6" s="12"/>
      <c r="K6" s="12"/>
      <c r="L6" s="12"/>
      <c r="M6" s="14"/>
      <c r="N6" s="13">
        <f t="shared" ref="N6:N9" si="0">SUM(B6:M6)</f>
        <v>2983803</v>
      </c>
    </row>
    <row r="7" spans="1:18">
      <c r="A7" s="58" t="s">
        <v>86</v>
      </c>
      <c r="B7" s="90">
        <v>15459762</v>
      </c>
      <c r="C7" s="12">
        <v>3355384</v>
      </c>
      <c r="D7" s="12">
        <v>5782010</v>
      </c>
      <c r="E7" s="12">
        <v>6297528</v>
      </c>
      <c r="F7" s="109">
        <v>2293611</v>
      </c>
      <c r="G7" s="12">
        <v>4307140</v>
      </c>
      <c r="H7" s="12">
        <v>3133255</v>
      </c>
      <c r="I7" s="12">
        <v>7099316</v>
      </c>
      <c r="J7" s="12">
        <v>8510823</v>
      </c>
      <c r="K7" s="12">
        <v>6570086</v>
      </c>
      <c r="L7" s="12"/>
      <c r="M7" s="14"/>
      <c r="N7" s="13">
        <f t="shared" si="0"/>
        <v>62808915</v>
      </c>
    </row>
    <row r="8" spans="1:18">
      <c r="A8" s="58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8">
      <c r="A9" s="58" t="s">
        <v>88</v>
      </c>
      <c r="B9" s="12"/>
      <c r="C9" s="12">
        <v>215730973</v>
      </c>
      <c r="D9" s="12">
        <v>34870476</v>
      </c>
      <c r="E9" s="12"/>
      <c r="F9" s="12">
        <v>28814596</v>
      </c>
      <c r="G9" s="12">
        <v>89282591</v>
      </c>
      <c r="H9" s="12">
        <v>26983456</v>
      </c>
      <c r="I9" s="12"/>
      <c r="J9" s="12">
        <v>103462641</v>
      </c>
      <c r="K9" s="12">
        <v>60222400</v>
      </c>
      <c r="L9" s="12">
        <v>38036597</v>
      </c>
      <c r="M9" s="12"/>
      <c r="N9" s="13">
        <f t="shared" si="0"/>
        <v>597403730</v>
      </c>
    </row>
    <row r="10" spans="1:18">
      <c r="A10" s="59" t="s">
        <v>89</v>
      </c>
      <c r="B10" s="16">
        <f>+N3+B5-SUM(B6:B9)</f>
        <v>215730973</v>
      </c>
      <c r="C10" s="16">
        <f>+B10+C5-SUM(C6:C9)</f>
        <v>34870476</v>
      </c>
      <c r="D10" s="16">
        <f t="shared" ref="D10:M10" si="1">+C10+D5-SUM(D6:D9)</f>
        <v>28814596</v>
      </c>
      <c r="E10" s="16">
        <f t="shared" si="1"/>
        <v>94261061</v>
      </c>
      <c r="F10" s="16">
        <f t="shared" si="1"/>
        <v>89282591</v>
      </c>
      <c r="G10" s="16">
        <f t="shared" si="1"/>
        <v>26983456</v>
      </c>
      <c r="H10" s="16">
        <f t="shared" si="1"/>
        <v>31680686</v>
      </c>
      <c r="I10" s="16">
        <f t="shared" si="1"/>
        <v>103462641</v>
      </c>
      <c r="J10" s="16">
        <f t="shared" si="1"/>
        <v>60222400</v>
      </c>
      <c r="K10" s="16">
        <f t="shared" si="1"/>
        <v>38036595</v>
      </c>
      <c r="L10" s="16">
        <f t="shared" si="1"/>
        <v>34365452</v>
      </c>
      <c r="M10" s="16">
        <f t="shared" si="1"/>
        <v>40848940.399999999</v>
      </c>
      <c r="N10" s="16">
        <f>+N3+N5-SUM(N6:N9)</f>
        <v>40848940.399999976</v>
      </c>
    </row>
    <row r="11" spans="1:18">
      <c r="B11">
        <v>232127533</v>
      </c>
      <c r="N11">
        <v>97031862</v>
      </c>
    </row>
    <row r="12" spans="1:18">
      <c r="B12" s="78">
        <f>+B10-B11</f>
        <v>-16396560</v>
      </c>
      <c r="H12" s="110"/>
      <c r="N12" s="78">
        <f>+N10-N11</f>
        <v>-56182921.600000024</v>
      </c>
    </row>
    <row r="13" spans="1:18">
      <c r="H13" s="110"/>
    </row>
    <row r="14" spans="1:18">
      <c r="A14" t="s">
        <v>192</v>
      </c>
      <c r="B14" s="78">
        <f>B5-B6-B7-B8</f>
        <v>144267524</v>
      </c>
      <c r="C14" s="78">
        <f t="shared" ref="C14:L14" si="2">C5-C6-C7-C8</f>
        <v>34870476</v>
      </c>
      <c r="D14" s="78">
        <f t="shared" si="2"/>
        <v>28814596</v>
      </c>
      <c r="E14" s="78">
        <f t="shared" si="2"/>
        <v>65446465</v>
      </c>
      <c r="F14" s="78">
        <f t="shared" si="2"/>
        <v>23836126</v>
      </c>
      <c r="G14" s="78">
        <f t="shared" si="2"/>
        <v>26983456</v>
      </c>
      <c r="H14" s="78">
        <f t="shared" si="2"/>
        <v>31680686</v>
      </c>
      <c r="I14" s="78">
        <f t="shared" si="2"/>
        <v>71781955</v>
      </c>
      <c r="J14" s="78">
        <f t="shared" si="2"/>
        <v>60222400</v>
      </c>
      <c r="K14" s="78">
        <f t="shared" si="2"/>
        <v>38036595</v>
      </c>
      <c r="L14" s="78">
        <f t="shared" si="2"/>
        <v>34365454</v>
      </c>
    </row>
    <row r="16" spans="1:18">
      <c r="G16" s="78"/>
    </row>
  </sheetData>
  <mergeCells count="2">
    <mergeCell ref="L1:N1"/>
    <mergeCell ref="B2:F2"/>
  </mergeCells>
  <hyperlinks>
    <hyperlink ref="L1:N1" location="'TỔNG HỢP'!A1" display="Quay lại trang tổng hợp" xr:uid="{00000000-0004-0000-0300-000000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26"/>
  <sheetViews>
    <sheetView workbookViewId="0">
      <selection activeCell="B2" sqref="B2:F2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40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>
        <v>2099781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2099781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>
        <v>2099781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2099781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21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5.140625" style="5" customWidth="1"/>
    <col min="14" max="14" width="15.42578125" style="5" customWidth="1"/>
    <col min="15" max="15" width="14.140625" style="48" bestFit="1" customWidth="1"/>
    <col min="16" max="17" width="9.140625" style="48"/>
    <col min="18" max="16384" width="9.140625" style="1"/>
  </cols>
  <sheetData>
    <row r="1" spans="1:17" ht="15.75">
      <c r="L1" s="146" t="s">
        <v>99</v>
      </c>
      <c r="M1" s="146"/>
      <c r="N1" s="146"/>
    </row>
    <row r="2" spans="1:17" ht="18.75">
      <c r="B2" s="147" t="s">
        <v>146</v>
      </c>
      <c r="C2" s="147"/>
      <c r="D2" s="147"/>
      <c r="E2" s="147"/>
      <c r="F2" s="147"/>
    </row>
    <row r="3" spans="1:17" ht="29.25">
      <c r="B3" s="5" t="s">
        <v>92</v>
      </c>
      <c r="M3" s="6" t="s">
        <v>148</v>
      </c>
      <c r="N3" s="7">
        <v>1525344</v>
      </c>
      <c r="O3" s="48" t="s">
        <v>168</v>
      </c>
    </row>
    <row r="4" spans="1:17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  <c r="O4" s="115"/>
      <c r="P4" s="115"/>
      <c r="Q4" s="115"/>
    </row>
    <row r="5" spans="1:17">
      <c r="A5" s="11" t="s">
        <v>84</v>
      </c>
      <c r="B5" s="49">
        <v>19421357</v>
      </c>
      <c r="C5" s="49">
        <v>10071844</v>
      </c>
      <c r="D5" s="49">
        <v>11625159</v>
      </c>
      <c r="E5" s="49">
        <v>12796209</v>
      </c>
      <c r="F5" s="49">
        <v>13891693</v>
      </c>
      <c r="G5" s="12">
        <v>11581570</v>
      </c>
      <c r="H5" s="12">
        <v>20055316</v>
      </c>
      <c r="I5" s="12">
        <v>15398457</v>
      </c>
      <c r="J5" s="12">
        <v>17548071</v>
      </c>
      <c r="K5" s="12">
        <v>24016813</v>
      </c>
      <c r="L5" s="12"/>
      <c r="M5" s="12"/>
      <c r="N5" s="13">
        <f>SUM(B5:M5)</f>
        <v>156406489</v>
      </c>
    </row>
    <row r="6" spans="1:17">
      <c r="A6" s="11" t="s">
        <v>85</v>
      </c>
      <c r="B6" s="12">
        <v>2862799</v>
      </c>
      <c r="C6" s="12">
        <v>1478190</v>
      </c>
      <c r="D6" s="12">
        <v>1731453</v>
      </c>
      <c r="E6" s="12">
        <v>716809</v>
      </c>
      <c r="F6" s="12">
        <v>230291</v>
      </c>
      <c r="G6" s="12">
        <v>612989</v>
      </c>
      <c r="H6" s="12">
        <v>1334734</v>
      </c>
      <c r="I6" s="12">
        <v>933949</v>
      </c>
      <c r="J6" s="12">
        <v>2110828</v>
      </c>
      <c r="K6" s="12"/>
      <c r="L6" s="12"/>
      <c r="M6" s="14"/>
      <c r="N6" s="13">
        <f t="shared" ref="N6:N9" si="0">SUM(B6:M6)</f>
        <v>12012042</v>
      </c>
    </row>
    <row r="7" spans="1:17">
      <c r="A7" s="11" t="s">
        <v>86</v>
      </c>
      <c r="B7" s="12">
        <f>(B5-B6)*2%</f>
        <v>331171.16000000003</v>
      </c>
      <c r="C7" s="12">
        <f t="shared" ref="C7:E7" si="1">(C5-C6)*2%</f>
        <v>171873.08000000002</v>
      </c>
      <c r="D7" s="12">
        <f t="shared" si="1"/>
        <v>197874.12</v>
      </c>
      <c r="E7" s="12">
        <f t="shared" si="1"/>
        <v>241588</v>
      </c>
      <c r="F7" s="12">
        <f t="shared" ref="F7" si="2">(F5-F6)*2%</f>
        <v>273228.03999999998</v>
      </c>
      <c r="G7" s="12">
        <f t="shared" ref="G7:H7" si="3">(G5-G6)*2%</f>
        <v>219371.62</v>
      </c>
      <c r="H7" s="12">
        <f t="shared" si="3"/>
        <v>374411.64</v>
      </c>
      <c r="I7" s="12">
        <f t="shared" ref="I7" si="4">(I5-I6)*2%</f>
        <v>289290.16000000003</v>
      </c>
      <c r="J7" s="12">
        <f t="shared" ref="J7:K7" si="5">(J5-J6)*2%</f>
        <v>308744.86</v>
      </c>
      <c r="K7" s="12">
        <f t="shared" si="5"/>
        <v>480336.26</v>
      </c>
      <c r="L7" s="12">
        <f t="shared" ref="L7" si="6">(L5-L6)*2%</f>
        <v>0</v>
      </c>
      <c r="M7" s="12">
        <f t="shared" ref="M7" si="7">(M5-M6)*2%</f>
        <v>0</v>
      </c>
      <c r="N7" s="13">
        <f t="shared" si="0"/>
        <v>2887888.9400000004</v>
      </c>
    </row>
    <row r="8" spans="1:17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7">
      <c r="A9" s="11" t="s">
        <v>88</v>
      </c>
      <c r="B9" s="12"/>
      <c r="C9" s="12"/>
      <c r="D9" s="123">
        <v>26899921</v>
      </c>
      <c r="E9" s="123">
        <v>9945930</v>
      </c>
      <c r="F9" s="123">
        <v>11587800</v>
      </c>
      <c r="G9" s="123">
        <v>13388176</v>
      </c>
      <c r="H9" s="123">
        <v>10749209.380000001</v>
      </c>
      <c r="I9" s="12">
        <v>18346170.799999997</v>
      </c>
      <c r="J9" s="12">
        <v>14175217.4</v>
      </c>
      <c r="K9" s="12"/>
      <c r="L9" s="12"/>
      <c r="M9" s="12"/>
      <c r="N9" s="13">
        <f t="shared" si="0"/>
        <v>105092424.58</v>
      </c>
    </row>
    <row r="10" spans="1:17" s="17" customFormat="1" ht="14.25">
      <c r="A10" s="15" t="s">
        <v>89</v>
      </c>
      <c r="B10" s="16">
        <f>+N3+B5-B6-B7-B8-B9</f>
        <v>17752730.84</v>
      </c>
      <c r="C10" s="16">
        <f>+B10+C5-C6-C7-C8-C9</f>
        <v>26174511.760000002</v>
      </c>
      <c r="D10" s="16">
        <f t="shared" ref="D10:K10" si="8">+C10+D5-D6-D7-D8-D9</f>
        <v>8970422.640000008</v>
      </c>
      <c r="E10" s="16">
        <f t="shared" si="8"/>
        <v>10862304.640000008</v>
      </c>
      <c r="F10" s="16">
        <f t="shared" si="8"/>
        <v>12662678.600000009</v>
      </c>
      <c r="G10" s="16">
        <f t="shared" si="8"/>
        <v>10023711.980000008</v>
      </c>
      <c r="H10" s="16">
        <f t="shared" si="8"/>
        <v>17620672.960000008</v>
      </c>
      <c r="I10" s="16">
        <f t="shared" si="8"/>
        <v>13449720.000000011</v>
      </c>
      <c r="J10" s="16">
        <f t="shared" si="8"/>
        <v>14403000.740000011</v>
      </c>
      <c r="K10" s="16">
        <f t="shared" si="8"/>
        <v>37939477.480000012</v>
      </c>
      <c r="L10" s="16"/>
      <c r="M10" s="16"/>
      <c r="N10" s="13">
        <f>N3+N5-N6-N7-N8-N9</f>
        <v>37939477.480000004</v>
      </c>
      <c r="O10" s="116"/>
      <c r="P10" s="117"/>
      <c r="Q10" s="117"/>
    </row>
    <row r="11" spans="1:17">
      <c r="O11" s="118"/>
    </row>
    <row r="12" spans="1:17" s="126" customFormat="1">
      <c r="A12" s="60" t="s">
        <v>182</v>
      </c>
      <c r="B12" s="60"/>
      <c r="C12" s="60">
        <v>26677556</v>
      </c>
      <c r="D12" s="60">
        <v>9893797</v>
      </c>
      <c r="E12" s="60">
        <v>12079400</v>
      </c>
      <c r="F12" s="142">
        <v>13661402</v>
      </c>
      <c r="G12" s="60">
        <v>10968581</v>
      </c>
      <c r="H12" s="60">
        <v>18720582</v>
      </c>
      <c r="I12" s="60">
        <v>14179818</v>
      </c>
      <c r="J12" s="60">
        <v>15593601</v>
      </c>
      <c r="K12" s="60">
        <v>24016813</v>
      </c>
      <c r="L12" s="60"/>
      <c r="M12" s="60"/>
      <c r="N12" s="60"/>
      <c r="O12" s="112"/>
      <c r="P12" s="112"/>
      <c r="Q12" s="112"/>
    </row>
    <row r="13" spans="1:17">
      <c r="A13" s="5" t="s">
        <v>183</v>
      </c>
      <c r="C13" s="29">
        <f t="shared" ref="C13:G13" si="9">C12-C7</f>
        <v>26505682.920000002</v>
      </c>
      <c r="D13" s="29">
        <f t="shared" si="9"/>
        <v>9695922.8800000008</v>
      </c>
      <c r="E13" s="29">
        <f t="shared" si="9"/>
        <v>11837812</v>
      </c>
      <c r="F13" s="29">
        <f t="shared" si="9"/>
        <v>13388173.960000001</v>
      </c>
      <c r="G13" s="29">
        <f t="shared" si="9"/>
        <v>10749209.380000001</v>
      </c>
      <c r="H13" s="29">
        <f>H12-H7</f>
        <v>18346170.359999999</v>
      </c>
      <c r="I13" s="29"/>
      <c r="J13" s="29">
        <f>J12-J7</f>
        <v>15284856.140000001</v>
      </c>
      <c r="K13" s="29">
        <f t="shared" ref="K13:N13" si="10">K12-K7</f>
        <v>23536476.739999998</v>
      </c>
      <c r="L13" s="29">
        <f t="shared" si="10"/>
        <v>0</v>
      </c>
      <c r="M13" s="29">
        <f t="shared" si="10"/>
        <v>0</v>
      </c>
      <c r="N13" s="29">
        <f t="shared" si="10"/>
        <v>-2887888.9400000004</v>
      </c>
    </row>
    <row r="14" spans="1:17">
      <c r="H14" s="29"/>
    </row>
    <row r="19" spans="2:7">
      <c r="B19" s="88"/>
      <c r="C19" s="88"/>
    </row>
    <row r="21" spans="2:7">
      <c r="G21" s="18"/>
    </row>
  </sheetData>
  <mergeCells count="2">
    <mergeCell ref="B2:F2"/>
    <mergeCell ref="L1:N1"/>
  </mergeCells>
  <hyperlinks>
    <hyperlink ref="L1:N1" location="'TỔNG HỢP'!A1" display="Quay lại trang tổng hợp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26"/>
  <sheetViews>
    <sheetView workbookViewId="0">
      <selection activeCell="D23" sqref="D23"/>
    </sheetView>
  </sheetViews>
  <sheetFormatPr defaultColWidth="9.140625" defaultRowHeight="15"/>
  <cols>
    <col min="1" max="1" width="16.710937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41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900-00000000000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26"/>
  <sheetViews>
    <sheetView workbookViewId="0">
      <selection activeCell="D23" sqref="D23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113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26"/>
  <sheetViews>
    <sheetView workbookViewId="0">
      <selection activeCell="D23" sqref="D23"/>
    </sheetView>
  </sheetViews>
  <sheetFormatPr defaultColWidth="9.140625" defaultRowHeight="1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42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B00-00000000000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26"/>
  <sheetViews>
    <sheetView workbookViewId="0">
      <selection activeCell="B2" sqref="B2:F2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43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C00-000000000000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44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5342749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>
        <v>2215666</v>
      </c>
      <c r="D5" s="12">
        <v>1439314</v>
      </c>
      <c r="E5" s="12"/>
      <c r="F5" s="12"/>
      <c r="G5" s="12">
        <v>2583334</v>
      </c>
      <c r="H5" s="12">
        <v>3916835</v>
      </c>
      <c r="I5" s="12">
        <v>2639407</v>
      </c>
      <c r="J5" s="12">
        <v>1073293</v>
      </c>
      <c r="K5" s="12">
        <v>7644242</v>
      </c>
      <c r="L5" s="12"/>
      <c r="M5" s="12"/>
      <c r="N5" s="13">
        <f>SUM(B5:M5)</f>
        <v>21512091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>
        <v>7558415</v>
      </c>
      <c r="H9" s="12"/>
      <c r="I9" s="12"/>
      <c r="J9" s="12"/>
      <c r="K9" s="12"/>
      <c r="L9" s="12"/>
      <c r="M9" s="12"/>
      <c r="N9" s="13">
        <f t="shared" si="0"/>
        <v>7558415</v>
      </c>
    </row>
    <row r="10" spans="1:14" s="17" customFormat="1" ht="14.25">
      <c r="A10" s="15" t="s">
        <v>89</v>
      </c>
      <c r="B10" s="16">
        <f>N3+B5-B6-B7-B8-B9</f>
        <v>5342749</v>
      </c>
      <c r="C10" s="16">
        <f>+B10+C5-SUM(C6:C9)</f>
        <v>7558415</v>
      </c>
      <c r="D10" s="16">
        <f t="shared" ref="D10:I10" si="1">+C10+D5-SUM(D6:D9)</f>
        <v>8997729</v>
      </c>
      <c r="E10" s="16">
        <f t="shared" si="1"/>
        <v>8997729</v>
      </c>
      <c r="F10" s="16">
        <f t="shared" si="1"/>
        <v>8997729</v>
      </c>
      <c r="G10" s="16">
        <f t="shared" si="1"/>
        <v>4022648</v>
      </c>
      <c r="H10" s="16">
        <f t="shared" si="1"/>
        <v>7939483</v>
      </c>
      <c r="I10" s="16">
        <f t="shared" si="1"/>
        <v>10578890</v>
      </c>
      <c r="J10" s="16">
        <f t="shared" ref="J10:M10" si="2">V3+J5-J6-J7-J8-J9</f>
        <v>1073293</v>
      </c>
      <c r="K10" s="16">
        <f t="shared" si="2"/>
        <v>7644242</v>
      </c>
      <c r="L10" s="16">
        <f t="shared" si="2"/>
        <v>0</v>
      </c>
      <c r="M10" s="16">
        <f t="shared" si="2"/>
        <v>0</v>
      </c>
      <c r="N10" s="13">
        <f>N3+N5-N6-N7-N8-N9</f>
        <v>19296425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D00-000000000000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26"/>
  <sheetViews>
    <sheetView workbookViewId="0">
      <selection activeCell="B5" sqref="B5"/>
    </sheetView>
  </sheetViews>
  <sheetFormatPr defaultColWidth="9.140625" defaultRowHeight="15"/>
  <cols>
    <col min="1" max="1" width="16.7109375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45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E00-000000000000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9.2851562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46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19806100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25064032</v>
      </c>
      <c r="C5" s="12">
        <v>21200537</v>
      </c>
      <c r="D5" s="12">
        <v>18950006</v>
      </c>
      <c r="E5" s="12">
        <v>25558249</v>
      </c>
      <c r="F5" s="12">
        <v>27091913</v>
      </c>
      <c r="G5" s="12">
        <v>19269145</v>
      </c>
      <c r="H5" s="12">
        <v>26119328</v>
      </c>
      <c r="I5" s="12">
        <v>25925633</v>
      </c>
      <c r="J5" s="12">
        <v>23320114</v>
      </c>
      <c r="K5" s="12">
        <v>21490047</v>
      </c>
      <c r="L5" s="12"/>
      <c r="M5" s="12"/>
      <c r="N5" s="13">
        <f>SUM(B5:M5)</f>
        <v>233989004</v>
      </c>
    </row>
    <row r="6" spans="1:14">
      <c r="A6" s="11" t="s">
        <v>85</v>
      </c>
      <c r="B6" s="12">
        <v>214370</v>
      </c>
      <c r="C6" s="12">
        <v>140616</v>
      </c>
      <c r="D6" s="12">
        <v>217817</v>
      </c>
      <c r="E6" s="12"/>
      <c r="F6" s="12">
        <v>284678</v>
      </c>
      <c r="G6" s="12">
        <v>354986</v>
      </c>
      <c r="H6" s="12">
        <v>495602</v>
      </c>
      <c r="I6" s="12"/>
      <c r="J6" s="12">
        <v>210924</v>
      </c>
      <c r="K6" s="12"/>
      <c r="L6" s="12"/>
      <c r="M6" s="14"/>
      <c r="N6" s="13">
        <f t="shared" ref="N6:N9" si="0">SUM(B6:M6)</f>
        <v>1918993</v>
      </c>
    </row>
    <row r="7" spans="1:14">
      <c r="A7" s="11" t="s">
        <v>86</v>
      </c>
      <c r="B7" s="12"/>
      <c r="C7" s="12"/>
      <c r="D7" s="12">
        <v>9281394</v>
      </c>
      <c r="E7" s="12"/>
      <c r="F7" s="12"/>
      <c r="G7" s="12">
        <v>2585672</v>
      </c>
      <c r="H7" s="12"/>
      <c r="I7" s="12">
        <v>2851184</v>
      </c>
      <c r="J7" s="12"/>
      <c r="K7" s="12">
        <v>2986342</v>
      </c>
      <c r="L7" s="12"/>
      <c r="M7" s="14"/>
      <c r="N7" s="13">
        <f t="shared" si="0"/>
        <v>17704592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19806100</v>
      </c>
      <c r="C9" s="12">
        <v>25064032</v>
      </c>
      <c r="D9" s="12">
        <v>21200537</v>
      </c>
      <c r="E9" s="12">
        <v>9310179</v>
      </c>
      <c r="F9" s="12">
        <v>25558249</v>
      </c>
      <c r="G9" s="12">
        <v>24007193</v>
      </c>
      <c r="H9" s="12">
        <v>18914159</v>
      </c>
      <c r="I9" s="12">
        <v>25623726</v>
      </c>
      <c r="J9" s="12">
        <v>23074449</v>
      </c>
      <c r="K9" s="12">
        <v>23109190</v>
      </c>
      <c r="L9" s="12"/>
      <c r="M9" s="12"/>
      <c r="N9" s="13">
        <f t="shared" si="0"/>
        <v>215667814</v>
      </c>
    </row>
    <row r="10" spans="1:14" s="17" customFormat="1" ht="14.25">
      <c r="A10" s="15" t="s">
        <v>89</v>
      </c>
      <c r="B10" s="16">
        <f>N3+B5-B6-B7-B8-B9</f>
        <v>24849662</v>
      </c>
      <c r="C10" s="16">
        <f t="shared" ref="C10:K10" si="1">B10+O3+C5-C6-C7-C8-C9</f>
        <v>20845551</v>
      </c>
      <c r="D10" s="16">
        <f t="shared" si="1"/>
        <v>9095809</v>
      </c>
      <c r="E10" s="16">
        <f t="shared" si="1"/>
        <v>25343879</v>
      </c>
      <c r="F10" s="16">
        <f t="shared" si="1"/>
        <v>26592865</v>
      </c>
      <c r="G10" s="16">
        <f t="shared" si="1"/>
        <v>18914159</v>
      </c>
      <c r="H10" s="16">
        <f t="shared" si="1"/>
        <v>25623726</v>
      </c>
      <c r="I10" s="16">
        <f t="shared" si="1"/>
        <v>23074449</v>
      </c>
      <c r="J10" s="16">
        <f t="shared" si="1"/>
        <v>23109190</v>
      </c>
      <c r="K10" s="16">
        <f t="shared" si="1"/>
        <v>18503705</v>
      </c>
      <c r="L10" s="16"/>
      <c r="M10" s="16"/>
      <c r="N10" s="13">
        <f>N3+N5-N6-N7-N8-N9</f>
        <v>18503705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2F00-00000000000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26"/>
  <sheetViews>
    <sheetView workbookViewId="0">
      <selection activeCell="D10" sqref="D10"/>
    </sheetView>
  </sheetViews>
  <sheetFormatPr defaultColWidth="9.140625" defaultRowHeight="15"/>
  <cols>
    <col min="1" max="1" width="19.2851562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47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1745053</v>
      </c>
      <c r="C5" s="12"/>
      <c r="D5" s="12">
        <v>1377566</v>
      </c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3122619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1745053</v>
      </c>
      <c r="C9" s="12"/>
      <c r="D9" s="12">
        <v>1377566</v>
      </c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3122619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E10" si="1">C10+D5-D6-D7-D8-D9</f>
        <v>0</v>
      </c>
      <c r="E10" s="16">
        <f t="shared" si="1"/>
        <v>0</v>
      </c>
      <c r="F10" s="16"/>
      <c r="G10" s="16"/>
      <c r="H10" s="16"/>
      <c r="I10" s="16"/>
      <c r="J10" s="16"/>
      <c r="K10" s="16"/>
      <c r="L10" s="16"/>
      <c r="M10" s="16"/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zoomScale="90" zoomScaleNormal="90" workbookViewId="0">
      <selection activeCell="L9" sqref="L9"/>
    </sheetView>
  </sheetViews>
  <sheetFormatPr defaultColWidth="9.140625" defaultRowHeight="15"/>
  <cols>
    <col min="1" max="1" width="16.7109375" style="5" customWidth="1"/>
    <col min="2" max="14" width="17.285156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91</v>
      </c>
      <c r="C2" s="147"/>
      <c r="D2" s="147"/>
      <c r="E2" s="147"/>
      <c r="F2" s="147"/>
    </row>
    <row r="3" spans="1:14" ht="29.25">
      <c r="M3" s="6" t="s">
        <v>148</v>
      </c>
      <c r="N3" s="7">
        <v>51867663.960000001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21398901</v>
      </c>
      <c r="C5" s="12">
        <v>4330202</v>
      </c>
      <c r="D5" s="12">
        <v>10835974</v>
      </c>
      <c r="E5" s="12">
        <v>21921719</v>
      </c>
      <c r="F5" s="12">
        <v>13803870</v>
      </c>
      <c r="G5" s="12">
        <v>15004353</v>
      </c>
      <c r="H5" s="12">
        <v>13656343</v>
      </c>
      <c r="I5" s="12">
        <v>2649002</v>
      </c>
      <c r="J5" s="12"/>
      <c r="K5" s="12"/>
      <c r="L5" s="12"/>
      <c r="M5" s="12"/>
      <c r="N5" s="13">
        <f>SUM(B5:M5)</f>
        <v>103600364</v>
      </c>
    </row>
    <row r="6" spans="1:14">
      <c r="A6" s="11" t="s">
        <v>85</v>
      </c>
      <c r="B6" s="12"/>
      <c r="C6" s="12"/>
      <c r="D6" s="12"/>
      <c r="E6" s="12">
        <v>1684061</v>
      </c>
      <c r="F6" s="12">
        <v>689634</v>
      </c>
      <c r="G6" s="12"/>
      <c r="H6" s="12">
        <v>1393119</v>
      </c>
      <c r="I6" s="12">
        <v>4459901</v>
      </c>
      <c r="J6" s="12"/>
      <c r="K6" s="12"/>
      <c r="L6" s="12"/>
      <c r="M6" s="12"/>
      <c r="N6" s="13">
        <f t="shared" ref="N6:N9" si="0">SUM(B6:M6)</f>
        <v>8226715</v>
      </c>
    </row>
    <row r="7" spans="1:14">
      <c r="A7" s="11" t="s">
        <v>86</v>
      </c>
      <c r="B7" s="12">
        <v>10822107</v>
      </c>
      <c r="C7" s="12"/>
      <c r="D7" s="12"/>
      <c r="E7" s="12"/>
      <c r="F7" s="12"/>
      <c r="G7" s="12"/>
      <c r="H7" s="12"/>
      <c r="I7" s="12">
        <v>8368682</v>
      </c>
      <c r="J7" s="12"/>
      <c r="K7" s="12"/>
      <c r="L7" s="12"/>
      <c r="M7" s="14"/>
      <c r="N7" s="13">
        <f t="shared" si="0"/>
        <v>19190789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1770259</v>
      </c>
      <c r="C9" s="12">
        <v>10576794</v>
      </c>
      <c r="D9" s="12">
        <v>4330202</v>
      </c>
      <c r="E9" s="12">
        <v>10835974</v>
      </c>
      <c r="F9" s="12">
        <v>20237658</v>
      </c>
      <c r="G9" s="12">
        <v>13114236</v>
      </c>
      <c r="H9" s="12">
        <v>15004353</v>
      </c>
      <c r="I9" s="12"/>
      <c r="J9" s="12"/>
      <c r="K9" s="12">
        <v>52181049</v>
      </c>
      <c r="L9" s="12"/>
      <c r="M9" s="12"/>
      <c r="N9" s="13">
        <f t="shared" si="0"/>
        <v>128050525</v>
      </c>
    </row>
    <row r="10" spans="1:14" s="17" customFormat="1" ht="14.25">
      <c r="A10" s="15" t="s">
        <v>89</v>
      </c>
      <c r="B10" s="16">
        <f>N3+B5-B6-B7-B8-B9</f>
        <v>60674198.960000008</v>
      </c>
      <c r="C10" s="16">
        <f>B10+C5-C6-C7-C8-C9</f>
        <v>54427606.960000008</v>
      </c>
      <c r="D10" s="16">
        <f>C10+D5-D6-D7-D8-D9</f>
        <v>60933378.960000008</v>
      </c>
      <c r="E10" s="16">
        <f>D10+E5-E6-E7-E8-E9</f>
        <v>70335062.960000008</v>
      </c>
      <c r="F10" s="16">
        <f>E10+F5-F6-F7-F8-F9</f>
        <v>63211640.960000008</v>
      </c>
      <c r="G10" s="16">
        <f t="shared" ref="G10:I10" si="1">F10+G5-G6-G7-G8-G9</f>
        <v>65101757.960000008</v>
      </c>
      <c r="H10" s="16">
        <f t="shared" si="1"/>
        <v>62360628.960000008</v>
      </c>
      <c r="I10" s="16">
        <f t="shared" si="1"/>
        <v>52181047.960000008</v>
      </c>
      <c r="J10" s="16"/>
      <c r="K10" s="16"/>
      <c r="L10" s="16"/>
      <c r="M10" s="16"/>
      <c r="N10" s="31">
        <f>N3+N5-N6-N7-N8-N9</f>
        <v>-1.0399999916553497</v>
      </c>
    </row>
    <row r="11" spans="1:14">
      <c r="B11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04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26"/>
  <sheetViews>
    <sheetView workbookViewId="0">
      <selection activeCell="B5" sqref="B5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48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100-00000000000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26"/>
  <sheetViews>
    <sheetView workbookViewId="0"/>
  </sheetViews>
  <sheetFormatPr defaultColWidth="9.140625" defaultRowHeight="15"/>
  <cols>
    <col min="1" max="1" width="18" style="5" customWidth="1"/>
    <col min="2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49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200-000000000000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6.7109375" style="5" customWidth="1"/>
    <col min="2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100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680656.83999999985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1807941</v>
      </c>
      <c r="C5" s="12">
        <v>2419840</v>
      </c>
      <c r="D5" s="12">
        <v>0</v>
      </c>
      <c r="E5" s="12">
        <v>1570447</v>
      </c>
      <c r="F5" s="12">
        <v>0</v>
      </c>
      <c r="G5" s="12">
        <v>1848002</v>
      </c>
      <c r="H5" s="12">
        <v>0</v>
      </c>
      <c r="I5" s="12">
        <v>1609012</v>
      </c>
      <c r="J5" s="12">
        <v>1490797</v>
      </c>
      <c r="K5" s="12">
        <v>0</v>
      </c>
      <c r="L5" s="12"/>
      <c r="M5" s="12"/>
      <c r="N5" s="13">
        <f>SUM(B5:M5)</f>
        <v>10746039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>
        <v>4908437.84</v>
      </c>
      <c r="E9" s="12"/>
      <c r="F9" s="12">
        <v>1570447</v>
      </c>
      <c r="G9" s="12"/>
      <c r="H9" s="12"/>
      <c r="I9" s="12"/>
      <c r="J9" s="12">
        <v>3457014</v>
      </c>
      <c r="K9" s="12"/>
      <c r="L9" s="12"/>
      <c r="M9" s="12"/>
      <c r="N9" s="13">
        <f t="shared" si="0"/>
        <v>9935898.8399999999</v>
      </c>
    </row>
    <row r="10" spans="1:14" s="17" customFormat="1" ht="14.25">
      <c r="A10" s="15" t="s">
        <v>89</v>
      </c>
      <c r="B10" s="16">
        <f>N3+B5-B6-B7-B8-B9</f>
        <v>2488597.84</v>
      </c>
      <c r="C10" s="16">
        <f t="shared" ref="C10:K10" si="1">B10+C5-C6-C7-C9-C8</f>
        <v>4908437.84</v>
      </c>
      <c r="D10" s="16">
        <f t="shared" si="1"/>
        <v>0</v>
      </c>
      <c r="E10" s="16">
        <f t="shared" si="1"/>
        <v>1570447</v>
      </c>
      <c r="F10" s="16">
        <f t="shared" si="1"/>
        <v>0</v>
      </c>
      <c r="G10" s="16">
        <f t="shared" si="1"/>
        <v>1848002</v>
      </c>
      <c r="H10" s="16">
        <f t="shared" si="1"/>
        <v>1848002</v>
      </c>
      <c r="I10" s="16">
        <f t="shared" si="1"/>
        <v>3457014</v>
      </c>
      <c r="J10" s="16">
        <f t="shared" si="1"/>
        <v>1490797</v>
      </c>
      <c r="K10" s="16">
        <f t="shared" si="1"/>
        <v>1490797</v>
      </c>
      <c r="L10" s="16"/>
      <c r="M10" s="16"/>
      <c r="N10" s="13">
        <f>N3+N5-N6-N7-N8-N9</f>
        <v>1490797</v>
      </c>
    </row>
    <row r="14" spans="1:14">
      <c r="C14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300-000000000000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26"/>
  <sheetViews>
    <sheetView workbookViewId="0">
      <selection activeCell="C10" sqref="C10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51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>
        <v>1063174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1063174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>
        <v>1063174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1063174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400-000000000000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8.7109375" style="5" customWidth="1"/>
    <col min="2" max="13" width="14.710937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52</v>
      </c>
      <c r="C2" s="147"/>
      <c r="D2" s="147"/>
      <c r="E2" s="147"/>
      <c r="F2" s="147"/>
    </row>
    <row r="3" spans="1:14" ht="29.25">
      <c r="B3" s="5" t="s">
        <v>92</v>
      </c>
      <c r="M3" s="6" t="s">
        <v>137</v>
      </c>
      <c r="N3" s="7">
        <v>0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14373460</v>
      </c>
      <c r="C5" s="12">
        <v>3399661</v>
      </c>
      <c r="D5" s="12">
        <v>4539116</v>
      </c>
      <c r="E5" s="12">
        <v>3399661</v>
      </c>
      <c r="F5" s="12">
        <v>0</v>
      </c>
      <c r="G5" s="12">
        <v>4520412</v>
      </c>
      <c r="H5" s="12">
        <v>0</v>
      </c>
      <c r="I5" s="12">
        <v>2260206</v>
      </c>
      <c r="J5" s="12">
        <v>4153063</v>
      </c>
      <c r="K5" s="12">
        <v>2260206</v>
      </c>
      <c r="L5" s="12"/>
      <c r="M5" s="12"/>
      <c r="N5" s="13">
        <f>SUM(B5:M5)</f>
        <v>38905785</v>
      </c>
    </row>
    <row r="6" spans="1:14">
      <c r="A6" s="11" t="s">
        <v>85</v>
      </c>
      <c r="B6" s="12"/>
      <c r="C6" s="12"/>
      <c r="D6" s="12"/>
      <c r="E6" s="12">
        <v>150680</v>
      </c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150680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>
        <v>14373460</v>
      </c>
      <c r="E9" s="12"/>
      <c r="F9" s="12">
        <v>11187758</v>
      </c>
      <c r="G9" s="12"/>
      <c r="H9" s="12">
        <v>2260206</v>
      </c>
      <c r="I9" s="12"/>
      <c r="J9" s="12">
        <v>4520412</v>
      </c>
      <c r="K9" s="12">
        <v>4153063</v>
      </c>
      <c r="L9" s="12"/>
      <c r="M9" s="12"/>
      <c r="N9" s="13">
        <f t="shared" si="0"/>
        <v>36494899</v>
      </c>
    </row>
    <row r="10" spans="1:14" s="17" customFormat="1" ht="14.25">
      <c r="A10" s="15" t="s">
        <v>89</v>
      </c>
      <c r="B10" s="16">
        <f>N3+B5-B6-B7-B8-B9</f>
        <v>14373460</v>
      </c>
      <c r="C10" s="16">
        <f t="shared" ref="C10:K10" si="1">B10+O3+C5-C6-C7-C8-C9</f>
        <v>17773121</v>
      </c>
      <c r="D10" s="16">
        <f t="shared" si="1"/>
        <v>7938777</v>
      </c>
      <c r="E10" s="16">
        <f t="shared" si="1"/>
        <v>11187758</v>
      </c>
      <c r="F10" s="16">
        <f t="shared" si="1"/>
        <v>0</v>
      </c>
      <c r="G10" s="16">
        <f t="shared" si="1"/>
        <v>4520412</v>
      </c>
      <c r="H10" s="16">
        <f t="shared" si="1"/>
        <v>2260206</v>
      </c>
      <c r="I10" s="16">
        <f t="shared" si="1"/>
        <v>4520412</v>
      </c>
      <c r="J10" s="16">
        <f t="shared" si="1"/>
        <v>4153063</v>
      </c>
      <c r="K10" s="16">
        <f t="shared" si="1"/>
        <v>2260206</v>
      </c>
      <c r="L10" s="16"/>
      <c r="M10" s="16"/>
      <c r="N10" s="13">
        <f>N3+N5-N6-N7-N8-N9</f>
        <v>2260206</v>
      </c>
    </row>
    <row r="13" spans="1:14">
      <c r="E13" s="29"/>
      <c r="H13" s="29"/>
      <c r="I13" s="29"/>
    </row>
    <row r="14" spans="1:14">
      <c r="E14" s="29"/>
    </row>
    <row r="15" spans="1:14">
      <c r="G15" s="29"/>
    </row>
    <row r="19" spans="5:7">
      <c r="E19" s="29"/>
    </row>
    <row r="26" spans="5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500-000000000000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20.140625" style="5" customWidth="1"/>
    <col min="2" max="13" width="1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114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36371967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4208296</v>
      </c>
      <c r="C5" s="12">
        <v>2033478</v>
      </c>
      <c r="D5" s="12">
        <v>4604025</v>
      </c>
      <c r="E5" s="12">
        <v>5640116</v>
      </c>
      <c r="F5" s="12">
        <v>2192622</v>
      </c>
      <c r="G5" s="12">
        <v>6846936</v>
      </c>
      <c r="H5" s="12">
        <v>6338301</v>
      </c>
      <c r="I5" s="12">
        <v>1475086</v>
      </c>
      <c r="J5" s="62">
        <v>5062377</v>
      </c>
      <c r="K5" s="12">
        <v>3866482</v>
      </c>
      <c r="L5" s="12"/>
      <c r="M5" s="12"/>
      <c r="N5" s="13">
        <f>SUM(B5:M5)</f>
        <v>42267719</v>
      </c>
    </row>
    <row r="6" spans="1:14" ht="15.75">
      <c r="A6" s="11" t="s">
        <v>85</v>
      </c>
      <c r="B6" s="12">
        <v>1004448</v>
      </c>
      <c r="C6" s="12"/>
      <c r="D6" s="12">
        <v>909668</v>
      </c>
      <c r="E6" s="44"/>
      <c r="F6" s="45"/>
      <c r="G6" s="45">
        <v>3358378</v>
      </c>
      <c r="H6" s="12"/>
      <c r="I6" s="12"/>
      <c r="J6" s="45"/>
      <c r="K6" s="12"/>
      <c r="L6" s="12"/>
      <c r="M6" s="14"/>
      <c r="N6" s="13">
        <f t="shared" ref="N6:N9" si="0">SUM(B6:M6)</f>
        <v>5272494</v>
      </c>
    </row>
    <row r="7" spans="1:14">
      <c r="A7" s="11" t="s">
        <v>86</v>
      </c>
      <c r="B7" s="12"/>
      <c r="C7" s="12"/>
      <c r="D7" s="12"/>
      <c r="E7" s="12"/>
      <c r="F7" s="12"/>
      <c r="G7" s="12">
        <v>1080000</v>
      </c>
      <c r="H7" s="12"/>
      <c r="I7" s="12"/>
      <c r="J7" s="12"/>
      <c r="K7" s="12">
        <v>166442</v>
      </c>
      <c r="L7" s="12"/>
      <c r="M7" s="14"/>
      <c r="N7" s="13">
        <f t="shared" si="0"/>
        <v>1246442</v>
      </c>
    </row>
    <row r="8" spans="1:14">
      <c r="A8" s="11" t="s">
        <v>124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>
        <v>35462326</v>
      </c>
      <c r="E9" s="12"/>
      <c r="F9" s="12"/>
      <c r="G9" s="12">
        <v>5237326</v>
      </c>
      <c r="H9" s="12">
        <v>10276763</v>
      </c>
      <c r="I9" s="12"/>
      <c r="J9" s="12">
        <v>6211535</v>
      </c>
      <c r="K9" s="12"/>
      <c r="L9" s="12"/>
      <c r="M9" s="12"/>
      <c r="N9" s="13">
        <f t="shared" si="0"/>
        <v>57187950</v>
      </c>
    </row>
    <row r="10" spans="1:14" s="17" customFormat="1" ht="14.25">
      <c r="A10" s="15" t="s">
        <v>89</v>
      </c>
      <c r="B10" s="16">
        <f>N3+B5-B6-B7-B8-B9</f>
        <v>39575815</v>
      </c>
      <c r="C10" s="16">
        <f t="shared" ref="C10:I10" si="1">B10+O3+C5-C6-C7-C8-C9</f>
        <v>41609293</v>
      </c>
      <c r="D10" s="16">
        <f t="shared" si="1"/>
        <v>9841324</v>
      </c>
      <c r="E10" s="16">
        <f t="shared" si="1"/>
        <v>15481440</v>
      </c>
      <c r="F10" s="16">
        <f t="shared" si="1"/>
        <v>17674062</v>
      </c>
      <c r="G10" s="16">
        <f t="shared" si="1"/>
        <v>14845294</v>
      </c>
      <c r="H10" s="16">
        <f t="shared" si="1"/>
        <v>10906832</v>
      </c>
      <c r="I10" s="16">
        <f t="shared" si="1"/>
        <v>12381918</v>
      </c>
      <c r="J10" s="16">
        <f>I10+V3+J5-J6-J7-J8-J9</f>
        <v>11232760</v>
      </c>
      <c r="K10" s="16">
        <f>J10+W3+K5-K6-K7-K8-K9</f>
        <v>14932800</v>
      </c>
      <c r="L10" s="16"/>
      <c r="M10" s="16"/>
      <c r="N10" s="13">
        <f>N3+N5-N6-N7-N8-N9</f>
        <v>14932800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600-000000000000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26"/>
  <sheetViews>
    <sheetView workbookViewId="0">
      <selection activeCell="J19" sqref="J19"/>
    </sheetView>
  </sheetViews>
  <sheetFormatPr defaultColWidth="9.140625" defaultRowHeight="15"/>
  <cols>
    <col min="1" max="1" width="18" style="5" customWidth="1"/>
    <col min="2" max="13" width="15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53</v>
      </c>
      <c r="C2" s="147"/>
      <c r="D2" s="147"/>
      <c r="E2" s="147"/>
      <c r="F2" s="147"/>
    </row>
    <row r="3" spans="1:14" ht="29.25">
      <c r="B3" s="5" t="s">
        <v>92</v>
      </c>
      <c r="M3" s="6" t="s">
        <v>137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700-000000000000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115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191656190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299635590</v>
      </c>
      <c r="C5" s="12">
        <v>267616563</v>
      </c>
      <c r="D5" s="12">
        <v>192738468</v>
      </c>
      <c r="E5" s="12">
        <v>189261194</v>
      </c>
      <c r="F5" s="12">
        <v>269629239</v>
      </c>
      <c r="G5" s="12">
        <v>166775917</v>
      </c>
      <c r="H5" s="12">
        <v>201537483</v>
      </c>
      <c r="I5" s="12">
        <v>233998361</v>
      </c>
      <c r="J5" s="12">
        <v>201636875</v>
      </c>
      <c r="K5" s="12">
        <v>215990285</v>
      </c>
      <c r="L5" s="12"/>
      <c r="M5" s="12"/>
      <c r="N5" s="13">
        <f>SUM(B5:M5)</f>
        <v>2238819975</v>
      </c>
    </row>
    <row r="6" spans="1:14" ht="15.75">
      <c r="A6" s="11" t="s">
        <v>85</v>
      </c>
      <c r="B6" s="12">
        <v>11070499</v>
      </c>
      <c r="C6" s="12">
        <v>11470369</v>
      </c>
      <c r="D6" s="12">
        <v>21608409</v>
      </c>
      <c r="E6" s="12">
        <v>27710532</v>
      </c>
      <c r="F6" s="27">
        <v>10956287</v>
      </c>
      <c r="G6" s="12">
        <v>5688007</v>
      </c>
      <c r="H6" s="12">
        <v>5674207</v>
      </c>
      <c r="I6" s="12">
        <v>7116607</v>
      </c>
      <c r="J6" s="12">
        <v>10276541</v>
      </c>
      <c r="K6" s="12">
        <v>10935079</v>
      </c>
      <c r="L6" s="12"/>
      <c r="M6" s="14"/>
      <c r="N6" s="13">
        <f t="shared" ref="N6:N9" si="0">SUM(B6:M6)</f>
        <v>122506537</v>
      </c>
    </row>
    <row r="7" spans="1:14">
      <c r="A7" s="11" t="s">
        <v>86</v>
      </c>
      <c r="B7" s="12"/>
      <c r="C7" s="12">
        <v>7020000</v>
      </c>
      <c r="D7" s="12"/>
      <c r="E7" s="12"/>
      <c r="F7" s="12">
        <v>986527</v>
      </c>
      <c r="G7" s="12"/>
      <c r="H7" s="12"/>
      <c r="I7" s="12"/>
      <c r="J7" s="12"/>
      <c r="K7" s="12"/>
      <c r="L7" s="12"/>
      <c r="M7" s="14"/>
      <c r="N7" s="13">
        <f t="shared" si="0"/>
        <v>8006527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ht="15.75">
      <c r="A9" s="11" t="s">
        <v>88</v>
      </c>
      <c r="B9" s="12"/>
      <c r="C9" s="12">
        <v>326014432</v>
      </c>
      <c r="D9" s="12">
        <v>299365321</v>
      </c>
      <c r="E9" s="12">
        <v>102590778</v>
      </c>
      <c r="F9" s="12">
        <v>234767766</v>
      </c>
      <c r="G9" s="12">
        <v>113326650</v>
      </c>
      <c r="H9" s="78">
        <v>333157253</v>
      </c>
      <c r="I9" s="12">
        <v>87173268</v>
      </c>
      <c r="J9" s="12">
        <v>278594525</v>
      </c>
      <c r="K9" s="12">
        <v>221941612</v>
      </c>
      <c r="L9" s="44"/>
      <c r="M9" s="12"/>
      <c r="N9" s="13">
        <f t="shared" si="0"/>
        <v>1996931605</v>
      </c>
    </row>
    <row r="10" spans="1:14" s="17" customFormat="1" ht="14.25">
      <c r="A10" s="15" t="s">
        <v>89</v>
      </c>
      <c r="B10" s="16">
        <f>N3+B5-B6-B7-B8-B9</f>
        <v>480221281</v>
      </c>
      <c r="C10" s="16">
        <f t="shared" ref="C10:K10" si="1">B10+C5-C6-C7-C8-C9</f>
        <v>403333043</v>
      </c>
      <c r="D10" s="16">
        <f t="shared" si="1"/>
        <v>275097781</v>
      </c>
      <c r="E10" s="16">
        <f t="shared" si="1"/>
        <v>334057665</v>
      </c>
      <c r="F10" s="16">
        <f t="shared" si="1"/>
        <v>356976324</v>
      </c>
      <c r="G10" s="16">
        <f t="shared" si="1"/>
        <v>404737584</v>
      </c>
      <c r="H10" s="16">
        <f t="shared" si="1"/>
        <v>267443607</v>
      </c>
      <c r="I10" s="16">
        <f t="shared" si="1"/>
        <v>407152093</v>
      </c>
      <c r="J10" s="16">
        <f t="shared" si="1"/>
        <v>319917902</v>
      </c>
      <c r="K10" s="16">
        <f t="shared" si="1"/>
        <v>303031496</v>
      </c>
      <c r="L10" s="16"/>
      <c r="M10" s="16"/>
      <c r="N10" s="13">
        <f>N3+N5-N6-N7-N8-N9</f>
        <v>303031496</v>
      </c>
    </row>
    <row r="14" spans="1:14">
      <c r="G14" s="29"/>
    </row>
    <row r="17" spans="7:8">
      <c r="H17" s="29"/>
    </row>
    <row r="26" spans="7:8">
      <c r="G26" s="18"/>
    </row>
  </sheetData>
  <mergeCells count="2">
    <mergeCell ref="B2:F2"/>
    <mergeCell ref="L1:N1"/>
  </mergeCells>
  <phoneticPr fontId="18" type="noConversion"/>
  <hyperlinks>
    <hyperlink ref="L1:N1" location="'TỔNG HỢP'!A1" display="Quay lại trang tổng hợp" xr:uid="{00000000-0004-0000-3800-00000000000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9.140625" style="5" customWidth="1"/>
    <col min="2" max="13" width="14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55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9">
        <v>1175729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0</v>
      </c>
      <c r="C5" s="12">
        <v>573834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/>
      <c r="J5" s="12"/>
      <c r="K5" s="12"/>
      <c r="L5" s="12"/>
      <c r="M5" s="12"/>
      <c r="N5" s="13">
        <f>SUM(B5:M5)</f>
        <v>573834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1175729</v>
      </c>
      <c r="C10" s="16">
        <f t="shared" ref="C10:K10" si="1">B10+O3+C5-C6-C7-C8-C9</f>
        <v>1749563</v>
      </c>
      <c r="D10" s="16">
        <f t="shared" si="1"/>
        <v>1749563</v>
      </c>
      <c r="E10" s="16">
        <f t="shared" si="1"/>
        <v>1749563</v>
      </c>
      <c r="F10" s="16">
        <f t="shared" si="1"/>
        <v>1749563</v>
      </c>
      <c r="G10" s="16">
        <f t="shared" si="1"/>
        <v>1749563</v>
      </c>
      <c r="H10" s="16">
        <f t="shared" si="1"/>
        <v>1749563</v>
      </c>
      <c r="I10" s="16">
        <f t="shared" si="1"/>
        <v>1749563</v>
      </c>
      <c r="J10" s="16">
        <f t="shared" si="1"/>
        <v>1749563</v>
      </c>
      <c r="K10" s="16">
        <f t="shared" si="1"/>
        <v>1749563</v>
      </c>
      <c r="L10" s="16"/>
      <c r="M10" s="16"/>
      <c r="N10" s="13">
        <f>N3+N5-N6-N7-N8-N9</f>
        <v>1749563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900-000000000000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N26"/>
  <sheetViews>
    <sheetView workbookViewId="0">
      <selection activeCell="B5" sqref="B5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56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A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zoomScale="85" zoomScaleNormal="85" workbookViewId="0">
      <selection activeCell="L1" sqref="L1:N1"/>
    </sheetView>
  </sheetViews>
  <sheetFormatPr defaultRowHeight="15"/>
  <cols>
    <col min="1" max="1" width="18" customWidth="1"/>
    <col min="2" max="14" width="16.5703125" customWidth="1"/>
  </cols>
  <sheetData>
    <row r="1" spans="1:14" ht="15.75">
      <c r="A1" s="95"/>
      <c r="B1" s="96"/>
      <c r="C1" s="96"/>
      <c r="D1" s="96"/>
      <c r="E1" s="96"/>
      <c r="F1" s="96"/>
      <c r="G1" s="96"/>
      <c r="H1" s="96"/>
      <c r="I1" s="96"/>
      <c r="J1" s="96"/>
      <c r="K1" s="96"/>
      <c r="L1" s="146" t="s">
        <v>99</v>
      </c>
      <c r="M1" s="146"/>
      <c r="N1" s="146"/>
    </row>
    <row r="2" spans="1:14" ht="15.75">
      <c r="A2" s="95"/>
      <c r="B2" s="148" t="s">
        <v>151</v>
      </c>
      <c r="C2" s="148"/>
      <c r="D2" s="148"/>
      <c r="E2" s="148"/>
      <c r="F2" s="148"/>
      <c r="G2" s="96"/>
      <c r="H2" s="96"/>
      <c r="I2" s="96"/>
      <c r="J2" s="96"/>
      <c r="K2" s="96"/>
      <c r="L2" s="96"/>
      <c r="M2" s="96"/>
      <c r="N2" s="96"/>
    </row>
    <row r="3" spans="1:14" ht="31.5">
      <c r="A3" s="95"/>
      <c r="B3" s="96" t="s">
        <v>92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7" t="s">
        <v>148</v>
      </c>
      <c r="N3" s="98"/>
    </row>
    <row r="4" spans="1:14" ht="15.75">
      <c r="A4" s="99"/>
      <c r="B4" s="100" t="s">
        <v>71</v>
      </c>
      <c r="C4" s="100" t="s">
        <v>72</v>
      </c>
      <c r="D4" s="100" t="s">
        <v>73</v>
      </c>
      <c r="E4" s="100" t="s">
        <v>74</v>
      </c>
      <c r="F4" s="100" t="s">
        <v>75</v>
      </c>
      <c r="G4" s="100" t="s">
        <v>76</v>
      </c>
      <c r="H4" s="100" t="s">
        <v>77</v>
      </c>
      <c r="I4" s="100" t="s">
        <v>78</v>
      </c>
      <c r="J4" s="100" t="s">
        <v>79</v>
      </c>
      <c r="K4" s="100" t="s">
        <v>80</v>
      </c>
      <c r="L4" s="100" t="s">
        <v>81</v>
      </c>
      <c r="M4" s="100" t="s">
        <v>82</v>
      </c>
      <c r="N4" s="101" t="s">
        <v>83</v>
      </c>
    </row>
    <row r="5" spans="1:14" ht="15.75">
      <c r="A5" s="102" t="s">
        <v>84</v>
      </c>
      <c r="B5" s="94">
        <v>3307424</v>
      </c>
      <c r="C5" s="94">
        <v>5575516</v>
      </c>
      <c r="D5" s="94"/>
      <c r="E5" s="94"/>
      <c r="F5" s="94">
        <v>2665455</v>
      </c>
      <c r="G5" s="51"/>
      <c r="H5" s="94">
        <v>2184088</v>
      </c>
      <c r="I5" s="94"/>
      <c r="J5" s="94">
        <v>1939118</v>
      </c>
      <c r="K5" s="94">
        <v>929729</v>
      </c>
      <c r="L5" s="94"/>
      <c r="M5" s="94"/>
      <c r="N5" s="103">
        <f>SUM(B5:M5)</f>
        <v>16601330</v>
      </c>
    </row>
    <row r="6" spans="1:14" ht="15.75">
      <c r="A6" s="102" t="s">
        <v>85</v>
      </c>
      <c r="B6" s="82"/>
      <c r="C6" s="83"/>
      <c r="D6" s="94"/>
      <c r="E6" s="94">
        <v>1309586</v>
      </c>
      <c r="F6" s="94"/>
      <c r="G6" s="94"/>
      <c r="H6" s="94">
        <v>754532</v>
      </c>
      <c r="I6" s="94"/>
      <c r="J6" s="94">
        <v>786026</v>
      </c>
      <c r="K6" s="94">
        <v>377376</v>
      </c>
      <c r="L6" s="94"/>
      <c r="M6" s="104"/>
      <c r="N6" s="103">
        <f t="shared" ref="N6:N8" si="0">SUM(B6:M6)</f>
        <v>3227520</v>
      </c>
    </row>
    <row r="7" spans="1:14" ht="15.75">
      <c r="A7" s="102" t="s">
        <v>86</v>
      </c>
      <c r="B7" s="94"/>
      <c r="C7" s="94"/>
      <c r="D7" s="94"/>
      <c r="E7" s="94">
        <v>678556</v>
      </c>
      <c r="F7" s="94"/>
      <c r="G7" s="94"/>
      <c r="H7" s="94">
        <v>103573</v>
      </c>
      <c r="I7" s="94"/>
      <c r="J7" s="94"/>
      <c r="K7" s="94">
        <v>229932</v>
      </c>
      <c r="L7" s="94"/>
      <c r="M7" s="104"/>
      <c r="N7" s="103">
        <f t="shared" si="0"/>
        <v>1012061</v>
      </c>
    </row>
    <row r="8" spans="1:14" ht="15.75">
      <c r="A8" s="102" t="s">
        <v>87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104"/>
      <c r="N8" s="103">
        <f t="shared" si="0"/>
        <v>0</v>
      </c>
    </row>
    <row r="9" spans="1:14" ht="15.75">
      <c r="A9" s="102" t="s">
        <v>88</v>
      </c>
      <c r="B9" s="94"/>
      <c r="C9" s="94"/>
      <c r="D9" s="94">
        <v>3307424</v>
      </c>
      <c r="E9" s="94"/>
      <c r="F9" s="94"/>
      <c r="G9" s="94"/>
      <c r="H9" s="94"/>
      <c r="I9" s="94">
        <v>662964</v>
      </c>
      <c r="J9" s="94">
        <v>554306</v>
      </c>
      <c r="K9" s="94">
        <v>0</v>
      </c>
      <c r="L9" s="94"/>
      <c r="M9" s="94"/>
      <c r="N9" s="103">
        <f>SUM(B9:M9)</f>
        <v>4524694</v>
      </c>
    </row>
    <row r="10" spans="1:14" ht="15.75">
      <c r="A10" s="105" t="s">
        <v>89</v>
      </c>
      <c r="B10" s="106">
        <f>N3+B5-B6-B7-B8-B9</f>
        <v>3307424</v>
      </c>
      <c r="C10" s="106">
        <f>B10+C5-C6-C7-C8-C9</f>
        <v>8882940</v>
      </c>
      <c r="D10" s="106">
        <f>C10+D5-D6-D7-D8-D9</f>
        <v>5575516</v>
      </c>
      <c r="E10" s="106">
        <f t="shared" ref="E10:K10" si="1">D10+E5-E6-E7-E8-E9</f>
        <v>3587374</v>
      </c>
      <c r="F10" s="106">
        <f t="shared" si="1"/>
        <v>6252829</v>
      </c>
      <c r="G10" s="106">
        <f t="shared" si="1"/>
        <v>6252829</v>
      </c>
      <c r="H10" s="106">
        <f t="shared" si="1"/>
        <v>7578812</v>
      </c>
      <c r="I10" s="106">
        <f t="shared" si="1"/>
        <v>6915848</v>
      </c>
      <c r="J10" s="106">
        <f t="shared" si="1"/>
        <v>7514634</v>
      </c>
      <c r="K10" s="106">
        <f t="shared" si="1"/>
        <v>7837055</v>
      </c>
      <c r="L10" s="106">
        <v>0</v>
      </c>
      <c r="M10" s="106">
        <f t="shared" ref="M10" si="2">L10+M5-M6-M7-M8-M9</f>
        <v>0</v>
      </c>
      <c r="N10" s="106">
        <f>N3+Z3+N5-N6-N7-N8-N9</f>
        <v>7837055</v>
      </c>
    </row>
    <row r="13" spans="1:14">
      <c r="E13" s="78"/>
      <c r="H13" s="78"/>
    </row>
    <row r="15" spans="1:14">
      <c r="H15" s="78"/>
    </row>
  </sheetData>
  <mergeCells count="2">
    <mergeCell ref="L1:N1"/>
    <mergeCell ref="B2:F2"/>
  </mergeCells>
  <hyperlinks>
    <hyperlink ref="L1:N1" location="'TỔNG HỢP'!A1" display="Quay lại trang tổng hợp" xr:uid="{00000000-0004-0000-0500-000000000000}"/>
  </hyperlink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9" style="5" customWidth="1"/>
    <col min="2" max="13" width="15.285156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57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1470971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 ht="15.75">
      <c r="A5" s="11" t="s">
        <v>84</v>
      </c>
      <c r="B5" s="84"/>
      <c r="C5" s="84"/>
      <c r="D5" s="84"/>
      <c r="E5" s="84"/>
      <c r="F5" s="84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 ht="15.75">
      <c r="A9" s="11" t="s">
        <v>88</v>
      </c>
      <c r="B9" s="85"/>
      <c r="C9" s="85"/>
      <c r="D9" s="85"/>
      <c r="E9" s="85">
        <v>799167</v>
      </c>
      <c r="F9" s="12"/>
      <c r="G9" s="12"/>
      <c r="H9" s="12"/>
      <c r="I9" s="12"/>
      <c r="J9" s="12"/>
      <c r="K9" s="12"/>
      <c r="L9" s="12"/>
      <c r="M9" s="12"/>
      <c r="N9" s="13">
        <f t="shared" si="0"/>
        <v>799167</v>
      </c>
    </row>
    <row r="10" spans="1:14" s="17" customFormat="1" ht="14.25">
      <c r="A10" s="15" t="s">
        <v>89</v>
      </c>
      <c r="B10" s="16">
        <f>N3+B5-B6-B7-B8-B9</f>
        <v>1470971</v>
      </c>
      <c r="C10" s="16">
        <f>B10+C5-C6-C7-C8-C9</f>
        <v>1470971</v>
      </c>
      <c r="D10" s="16">
        <f t="shared" ref="D10:H10" si="1">C10+D5-D6-D7-D8-D9</f>
        <v>1470971</v>
      </c>
      <c r="E10" s="16">
        <f t="shared" si="1"/>
        <v>671804</v>
      </c>
      <c r="F10" s="16">
        <f t="shared" si="1"/>
        <v>671804</v>
      </c>
      <c r="G10" s="16">
        <f t="shared" si="1"/>
        <v>671804</v>
      </c>
      <c r="H10" s="16">
        <f t="shared" si="1"/>
        <v>671804</v>
      </c>
      <c r="I10" s="16">
        <f t="shared" ref="I10" si="2">H10+I5-I6-I7-I8-I9</f>
        <v>671804</v>
      </c>
      <c r="J10" s="16">
        <f t="shared" ref="J10" si="3">I10+J5-J6-J7-J8-J9</f>
        <v>671804</v>
      </c>
      <c r="K10" s="16">
        <f t="shared" ref="K10:L10" si="4">J10+K5-K6-K7-K8-K9</f>
        <v>671804</v>
      </c>
      <c r="L10" s="16">
        <f t="shared" si="4"/>
        <v>671804</v>
      </c>
      <c r="M10" s="16"/>
      <c r="N10" s="13">
        <f>N3+N5-N6-N7-N8-N9</f>
        <v>671804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B00-000000000000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17.28515625" style="5" customWidth="1"/>
    <col min="2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58</v>
      </c>
      <c r="C2" s="147"/>
      <c r="D2" s="147"/>
      <c r="E2" s="147"/>
      <c r="F2" s="147"/>
    </row>
    <row r="3" spans="1:14" ht="29.25">
      <c r="B3" s="5" t="s">
        <v>92</v>
      </c>
      <c r="M3" s="6" t="s">
        <v>137</v>
      </c>
      <c r="N3" s="138">
        <v>8004209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6908458</v>
      </c>
      <c r="C5" s="12">
        <v>1778857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/>
      <c r="J5" s="12"/>
      <c r="K5" s="12"/>
      <c r="L5" s="12"/>
      <c r="M5" s="12"/>
      <c r="N5" s="13">
        <f>SUM(B5:M5)</f>
        <v>8687315</v>
      </c>
    </row>
    <row r="6" spans="1:14" ht="15.75">
      <c r="A6" s="11" t="s">
        <v>85</v>
      </c>
      <c r="B6" s="12"/>
      <c r="C6" s="45"/>
      <c r="D6" s="12"/>
      <c r="E6" s="12"/>
      <c r="F6" s="12">
        <v>1191117</v>
      </c>
      <c r="G6" s="12"/>
      <c r="H6" s="12"/>
      <c r="I6" s="12"/>
      <c r="J6" s="12"/>
      <c r="K6" s="12"/>
      <c r="L6" s="12"/>
      <c r="M6" s="14"/>
      <c r="N6" s="13">
        <f t="shared" ref="N6:N9" si="0">SUM(B6:M6)</f>
        <v>1191117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>
        <v>8687315</v>
      </c>
      <c r="F9" s="12"/>
      <c r="G9" s="12"/>
      <c r="H9" s="12"/>
      <c r="I9" s="12"/>
      <c r="J9" s="12"/>
      <c r="K9" s="12"/>
      <c r="L9" s="12"/>
      <c r="M9" s="12"/>
      <c r="N9" s="13">
        <f t="shared" si="0"/>
        <v>8687315</v>
      </c>
    </row>
    <row r="10" spans="1:14" s="17" customFormat="1" ht="14.25">
      <c r="A10" s="15" t="s">
        <v>89</v>
      </c>
      <c r="B10" s="16">
        <f>N3+B5-B6-B7-B8-B9</f>
        <v>14912667</v>
      </c>
      <c r="C10" s="16">
        <f t="shared" ref="C10:K10" si="1">B10+O3+C5-C6-C7-C8-C9</f>
        <v>16691524</v>
      </c>
      <c r="D10" s="16">
        <f t="shared" si="1"/>
        <v>16691524</v>
      </c>
      <c r="E10" s="16">
        <f t="shared" si="1"/>
        <v>8004209</v>
      </c>
      <c r="F10" s="16">
        <f t="shared" si="1"/>
        <v>6813092</v>
      </c>
      <c r="G10" s="16">
        <f t="shared" si="1"/>
        <v>6813092</v>
      </c>
      <c r="H10" s="16">
        <f t="shared" si="1"/>
        <v>6813092</v>
      </c>
      <c r="I10" s="16">
        <f t="shared" si="1"/>
        <v>6813092</v>
      </c>
      <c r="J10" s="16">
        <f t="shared" si="1"/>
        <v>6813092</v>
      </c>
      <c r="K10" s="16">
        <f t="shared" si="1"/>
        <v>6813092</v>
      </c>
      <c r="L10" s="16"/>
      <c r="M10" s="16"/>
      <c r="N10" s="13">
        <f>N3+N5-N6-N7-N8-N9</f>
        <v>6813092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C00-000000000000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N26"/>
  <sheetViews>
    <sheetView workbookViewId="0">
      <selection activeCell="B2" sqref="B2:F2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59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D00-000000000000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N26"/>
  <sheetViews>
    <sheetView workbookViewId="0">
      <selection activeCell="L1" sqref="L1:N1"/>
    </sheetView>
  </sheetViews>
  <sheetFormatPr defaultColWidth="9.140625" defaultRowHeight="15"/>
  <cols>
    <col min="1" max="1" width="20" style="5" customWidth="1"/>
    <col min="2" max="13" width="14.8554687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60</v>
      </c>
      <c r="C2" s="147"/>
      <c r="D2" s="147"/>
      <c r="E2" s="147"/>
      <c r="F2" s="147"/>
    </row>
    <row r="3" spans="1:14" ht="29.25">
      <c r="B3" s="5" t="s">
        <v>92</v>
      </c>
      <c r="M3" s="6" t="s">
        <v>137</v>
      </c>
      <c r="N3" s="7">
        <v>8619206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>
        <v>8619206</v>
      </c>
      <c r="I9" s="12"/>
      <c r="J9" s="12"/>
      <c r="K9" s="12"/>
      <c r="L9" s="12"/>
      <c r="M9" s="12"/>
      <c r="N9" s="13">
        <f t="shared" si="0"/>
        <v>8619206</v>
      </c>
    </row>
    <row r="10" spans="1:14" s="17" customFormat="1" ht="14.25">
      <c r="A10" s="15" t="s">
        <v>89</v>
      </c>
      <c r="B10" s="16">
        <f>N3+B5-B6-B7-B8-B9</f>
        <v>8619206</v>
      </c>
      <c r="C10" s="16">
        <f t="shared" ref="C10:H10" si="1">B10+O3+C5-C6-C7-C8-C9</f>
        <v>8619206</v>
      </c>
      <c r="D10" s="16">
        <f t="shared" si="1"/>
        <v>8619206</v>
      </c>
      <c r="E10" s="16">
        <f t="shared" si="1"/>
        <v>8619206</v>
      </c>
      <c r="F10" s="16">
        <f t="shared" si="1"/>
        <v>8619206</v>
      </c>
      <c r="G10" s="16">
        <f t="shared" si="1"/>
        <v>8619206</v>
      </c>
      <c r="H10" s="16">
        <f t="shared" si="1"/>
        <v>0</v>
      </c>
      <c r="I10" s="16"/>
      <c r="J10" s="16"/>
      <c r="K10" s="16"/>
      <c r="L10" s="16"/>
      <c r="M10" s="16"/>
      <c r="N10" s="13">
        <f>N3+N5-N6-N7-N8-N9</f>
        <v>0</v>
      </c>
    </row>
    <row r="17" spans="7:7">
      <c r="G17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E00-000000000000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Q26"/>
  <sheetViews>
    <sheetView topLeftCell="C1" workbookViewId="0">
      <selection activeCell="L1" sqref="L1:N1"/>
    </sheetView>
  </sheetViews>
  <sheetFormatPr defaultColWidth="9.140625" defaultRowHeight="15"/>
  <cols>
    <col min="1" max="1" width="16.7109375" style="5" customWidth="1"/>
    <col min="2" max="2" width="13.7109375" style="5" bestFit="1" customWidth="1"/>
    <col min="3" max="9" width="12.42578125" style="5" bestFit="1" customWidth="1"/>
    <col min="10" max="13" width="15.5703125" style="5" customWidth="1"/>
    <col min="14" max="14" width="15.42578125" style="5" customWidth="1"/>
    <col min="15" max="16" width="11.28515625" style="1" bestFit="1" customWidth="1"/>
    <col min="17" max="16384" width="9.140625" style="1"/>
  </cols>
  <sheetData>
    <row r="1" spans="1:17" ht="15.75">
      <c r="L1" s="146" t="s">
        <v>99</v>
      </c>
      <c r="M1" s="146"/>
      <c r="N1" s="146"/>
    </row>
    <row r="2" spans="1:17" ht="18.75">
      <c r="B2" s="147" t="s">
        <v>61</v>
      </c>
      <c r="C2" s="147"/>
      <c r="D2" s="147"/>
      <c r="E2" s="147"/>
      <c r="F2" s="147"/>
    </row>
    <row r="3" spans="1:17" ht="29.25">
      <c r="B3" s="5" t="s">
        <v>92</v>
      </c>
      <c r="M3" s="6" t="s">
        <v>137</v>
      </c>
      <c r="N3" s="7">
        <v>57834447</v>
      </c>
      <c r="P3" s="55"/>
      <c r="Q3" s="55"/>
    </row>
    <row r="4" spans="1:17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7">
      <c r="A5" s="11" t="s">
        <v>84</v>
      </c>
      <c r="B5" s="12">
        <v>106358100</v>
      </c>
      <c r="C5" s="12">
        <v>67346030</v>
      </c>
      <c r="D5" s="12">
        <v>48959007</v>
      </c>
      <c r="E5" s="12">
        <v>75038885</v>
      </c>
      <c r="F5" s="12">
        <v>49169749</v>
      </c>
      <c r="G5" s="12">
        <v>76131632</v>
      </c>
      <c r="H5" s="12">
        <v>58845886</v>
      </c>
      <c r="I5" s="12">
        <v>61314581</v>
      </c>
      <c r="J5" s="12">
        <v>80591556</v>
      </c>
      <c r="K5" s="12">
        <v>95037338</v>
      </c>
      <c r="L5" s="12"/>
      <c r="M5" s="12"/>
      <c r="N5" s="13">
        <f>SUM(B5:M5)</f>
        <v>718792764</v>
      </c>
    </row>
    <row r="6" spans="1:17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7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7">
      <c r="A8" s="11" t="s">
        <v>121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7">
      <c r="A9" s="11" t="s">
        <v>88</v>
      </c>
      <c r="B9" s="12">
        <v>57834447</v>
      </c>
      <c r="C9" s="12">
        <v>106358100</v>
      </c>
      <c r="D9" s="12">
        <v>67346030</v>
      </c>
      <c r="E9" s="12">
        <v>48959007</v>
      </c>
      <c r="F9" s="12">
        <v>75038885</v>
      </c>
      <c r="G9" s="12">
        <v>49169749</v>
      </c>
      <c r="H9" s="12">
        <v>76131632</v>
      </c>
      <c r="I9" s="12">
        <v>58845886</v>
      </c>
      <c r="J9" s="12">
        <v>61314581</v>
      </c>
      <c r="K9" s="12">
        <v>80591556</v>
      </c>
      <c r="L9" s="12"/>
      <c r="M9" s="12"/>
      <c r="N9" s="13">
        <f t="shared" si="0"/>
        <v>681589873</v>
      </c>
    </row>
    <row r="10" spans="1:17" s="17" customFormat="1" ht="14.25">
      <c r="A10" s="15" t="s">
        <v>89</v>
      </c>
      <c r="B10" s="16">
        <f>+N3+B5-B6-B7-B8-B9</f>
        <v>106358100</v>
      </c>
      <c r="C10" s="16">
        <f>+B10+C5-C6-C7-C8-C9</f>
        <v>67346030</v>
      </c>
      <c r="D10" s="16">
        <f>+C10+D5-D6-D7-D8-D9</f>
        <v>48959007</v>
      </c>
      <c r="E10" s="16">
        <f t="shared" ref="E10:M10" si="1">+D10+E5-E6-E7-E8-E9</f>
        <v>75038885</v>
      </c>
      <c r="F10" s="16">
        <f t="shared" si="1"/>
        <v>49169749</v>
      </c>
      <c r="G10" s="16">
        <f t="shared" si="1"/>
        <v>76131632</v>
      </c>
      <c r="H10" s="16">
        <f t="shared" si="1"/>
        <v>58845886</v>
      </c>
      <c r="I10" s="16">
        <f t="shared" si="1"/>
        <v>61314581</v>
      </c>
      <c r="J10" s="16">
        <f t="shared" si="1"/>
        <v>80591556</v>
      </c>
      <c r="K10" s="16">
        <f t="shared" si="1"/>
        <v>95037338</v>
      </c>
      <c r="L10" s="16">
        <v>0</v>
      </c>
      <c r="M10" s="16">
        <f t="shared" si="1"/>
        <v>0</v>
      </c>
      <c r="N10" s="13">
        <f>N3+N5-N6-N7-N8-N9</f>
        <v>95037338</v>
      </c>
    </row>
    <row r="11" spans="1:17">
      <c r="J11" s="29"/>
    </row>
    <row r="12" spans="1:17">
      <c r="G12" s="29"/>
      <c r="H12" s="29"/>
      <c r="L12" s="29"/>
    </row>
    <row r="13" spans="1:17">
      <c r="B13" s="29"/>
      <c r="K13" s="29"/>
    </row>
    <row r="14" spans="1:17">
      <c r="B14" s="29"/>
      <c r="C14" s="29"/>
      <c r="D14" s="29"/>
      <c r="E14" s="29"/>
      <c r="F14" s="29"/>
      <c r="I14" s="29"/>
      <c r="J14" s="29"/>
      <c r="M14" s="29"/>
    </row>
    <row r="16" spans="1:17">
      <c r="K16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3F00-000000000000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N26"/>
  <sheetViews>
    <sheetView workbookViewId="0">
      <selection activeCell="B2" sqref="B2:F2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62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000-000000000000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26"/>
  <sheetViews>
    <sheetView workbookViewId="0">
      <selection activeCell="B2" sqref="B2:F2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116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100-000000000000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O26"/>
  <sheetViews>
    <sheetView topLeftCell="E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5.5703125" style="5" customWidth="1"/>
    <col min="14" max="14" width="15.42578125" style="5" customWidth="1"/>
    <col min="15" max="15" width="10.28515625" style="1" bestFit="1" customWidth="1"/>
    <col min="16" max="16384" width="9.140625" style="1"/>
  </cols>
  <sheetData>
    <row r="1" spans="1:15" ht="15.75">
      <c r="L1" s="146" t="s">
        <v>99</v>
      </c>
      <c r="M1" s="146"/>
      <c r="N1" s="146"/>
    </row>
    <row r="2" spans="1:15" ht="18.75">
      <c r="B2" s="147" t="s">
        <v>63</v>
      </c>
      <c r="C2" s="147"/>
      <c r="D2" s="147"/>
      <c r="E2" s="147"/>
      <c r="F2" s="147"/>
    </row>
    <row r="3" spans="1:15" ht="29.25">
      <c r="B3" s="5" t="s">
        <v>92</v>
      </c>
      <c r="M3" s="6" t="s">
        <v>148</v>
      </c>
      <c r="N3" s="7">
        <v>2093412</v>
      </c>
    </row>
    <row r="4" spans="1:15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5" ht="17.25" customHeight="1">
      <c r="A5" s="11" t="s">
        <v>84</v>
      </c>
      <c r="B5" s="27">
        <v>2020512</v>
      </c>
      <c r="C5" s="27">
        <v>1562411</v>
      </c>
      <c r="D5" s="27">
        <v>5153840</v>
      </c>
      <c r="E5" s="27">
        <v>3691045</v>
      </c>
      <c r="F5" s="27">
        <v>3791115</v>
      </c>
      <c r="G5" s="12">
        <v>2791998</v>
      </c>
      <c r="H5" s="12">
        <v>4522038</v>
      </c>
      <c r="I5" s="12">
        <v>3373025</v>
      </c>
      <c r="J5" s="12">
        <v>4674558</v>
      </c>
      <c r="K5" s="12">
        <v>4373121</v>
      </c>
      <c r="L5" s="12"/>
      <c r="M5" s="12"/>
      <c r="N5" s="13">
        <f>SUM(B5:M5)</f>
        <v>35953663</v>
      </c>
      <c r="O5" s="55"/>
    </row>
    <row r="6" spans="1:15" ht="17.25" customHeight="1">
      <c r="A6" s="11" t="s">
        <v>85</v>
      </c>
      <c r="B6" s="27"/>
      <c r="C6" s="27">
        <v>795244</v>
      </c>
      <c r="D6" s="27">
        <v>902548</v>
      </c>
      <c r="E6" s="12">
        <v>474869</v>
      </c>
      <c r="F6" s="27">
        <v>75340</v>
      </c>
      <c r="G6" s="12">
        <v>336419</v>
      </c>
      <c r="H6" s="12">
        <v>862260</v>
      </c>
      <c r="I6" s="12">
        <v>222473</v>
      </c>
      <c r="J6" s="12">
        <v>842576</v>
      </c>
      <c r="K6" s="12">
        <v>57040</v>
      </c>
      <c r="L6" s="12"/>
      <c r="M6" s="14"/>
      <c r="N6" s="13">
        <f t="shared" ref="N6:N9" si="0">SUM(B6:M6)</f>
        <v>4568769</v>
      </c>
    </row>
    <row r="7" spans="1:15" ht="17.25" customHeight="1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5" ht="17.25" customHeight="1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 ht="17.25" customHeight="1">
      <c r="A9" s="11" t="s">
        <v>88</v>
      </c>
      <c r="B9" s="12">
        <v>2093408</v>
      </c>
      <c r="C9" s="12">
        <v>2020514</v>
      </c>
      <c r="D9" s="12">
        <v>767165</v>
      </c>
      <c r="E9" s="12"/>
      <c r="F9" s="12"/>
      <c r="G9" s="12">
        <v>11183243</v>
      </c>
      <c r="H9" s="12">
        <v>2455584</v>
      </c>
      <c r="I9" s="12">
        <v>3659778</v>
      </c>
      <c r="J9" s="12">
        <v>3150553</v>
      </c>
      <c r="K9" s="12">
        <v>3831981</v>
      </c>
      <c r="L9" s="12"/>
      <c r="M9" s="12"/>
      <c r="N9" s="13">
        <f t="shared" si="0"/>
        <v>29162226</v>
      </c>
    </row>
    <row r="10" spans="1:15" s="17" customFormat="1" ht="14.25">
      <c r="A10" s="15" t="s">
        <v>89</v>
      </c>
      <c r="B10" s="16">
        <f>+N3+B5-B6-B7-B8-B9</f>
        <v>2020516</v>
      </c>
      <c r="C10" s="16">
        <f t="shared" ref="C10:K10" si="1">+B10+C5-C6-C7-C8-C9</f>
        <v>767169</v>
      </c>
      <c r="D10" s="16">
        <f t="shared" si="1"/>
        <v>4251296</v>
      </c>
      <c r="E10" s="16">
        <f t="shared" si="1"/>
        <v>7467472</v>
      </c>
      <c r="F10" s="16">
        <f t="shared" si="1"/>
        <v>11183247</v>
      </c>
      <c r="G10" s="16">
        <f t="shared" si="1"/>
        <v>2455583</v>
      </c>
      <c r="H10" s="16">
        <f t="shared" si="1"/>
        <v>3659777</v>
      </c>
      <c r="I10" s="16">
        <f t="shared" si="1"/>
        <v>3150551</v>
      </c>
      <c r="J10" s="16">
        <f t="shared" si="1"/>
        <v>3831980</v>
      </c>
      <c r="K10" s="16">
        <f t="shared" si="1"/>
        <v>4316080</v>
      </c>
      <c r="L10" s="16">
        <v>0</v>
      </c>
      <c r="M10" s="16">
        <f t="shared" ref="M10" si="2">+L10+M5-M6-M7-M8-M9</f>
        <v>0</v>
      </c>
      <c r="N10" s="13">
        <f>N3+N5-N6-N7-N8-N9</f>
        <v>4316080</v>
      </c>
    </row>
    <row r="11" spans="1:15">
      <c r="L11" s="29"/>
    </row>
    <row r="12" spans="1:15">
      <c r="E12" s="29"/>
      <c r="I12" s="29"/>
    </row>
    <row r="13" spans="1:15">
      <c r="G13" s="29"/>
    </row>
    <row r="14" spans="1:15">
      <c r="C14" s="29"/>
      <c r="D14" s="29"/>
      <c r="F14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200-000000000000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N26"/>
  <sheetViews>
    <sheetView workbookViewId="0">
      <selection activeCell="K18" sqref="K18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64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300-000000000000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N26"/>
  <sheetViews>
    <sheetView workbookViewId="0">
      <selection activeCell="K18" sqref="K18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65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4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zoomScale="90" zoomScaleNormal="90" workbookViewId="0">
      <selection activeCell="D15" sqref="D15:D17"/>
    </sheetView>
  </sheetViews>
  <sheetFormatPr defaultColWidth="9.140625" defaultRowHeight="15"/>
  <cols>
    <col min="1" max="1" width="16.7109375" style="5" customWidth="1"/>
    <col min="2" max="14" width="17.285156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17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1">
        <v>75339118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 ht="15.75">
      <c r="A5" s="11" t="s">
        <v>84</v>
      </c>
      <c r="B5" s="12">
        <v>419156165</v>
      </c>
      <c r="C5" s="12">
        <v>99343067</v>
      </c>
      <c r="D5" s="12">
        <v>105556758</v>
      </c>
      <c r="E5" s="12">
        <v>111559341</v>
      </c>
      <c r="F5" s="12">
        <v>97549844</v>
      </c>
      <c r="G5" s="141">
        <v>104561584</v>
      </c>
      <c r="H5" s="12">
        <v>178193202</v>
      </c>
      <c r="I5" s="108">
        <v>155741402</v>
      </c>
      <c r="J5" s="12">
        <v>167278994</v>
      </c>
      <c r="K5" s="12">
        <v>157987063</v>
      </c>
      <c r="L5" s="12"/>
      <c r="M5" s="12"/>
      <c r="N5" s="13">
        <f>SUM(B5:M5)</f>
        <v>1596927420</v>
      </c>
    </row>
    <row r="6" spans="1:14">
      <c r="A6" s="11" t="s">
        <v>85</v>
      </c>
      <c r="B6" s="12">
        <v>8522068</v>
      </c>
      <c r="C6" s="12">
        <v>18960291</v>
      </c>
      <c r="D6" s="12">
        <v>24151031.280000001</v>
      </c>
      <c r="E6" s="12">
        <v>21693455</v>
      </c>
      <c r="F6" s="12">
        <v>14285945</v>
      </c>
      <c r="G6" s="12">
        <v>10880768</v>
      </c>
      <c r="H6" s="12">
        <v>14908438</v>
      </c>
      <c r="I6" s="12">
        <v>14339459</v>
      </c>
      <c r="J6" s="12">
        <v>10365655</v>
      </c>
      <c r="K6" s="12">
        <v>17902714</v>
      </c>
      <c r="L6" s="12"/>
      <c r="M6" s="14"/>
      <c r="N6" s="13">
        <f t="shared" ref="N6:N9" si="0">SUM(B6:M6)</f>
        <v>156009824.28</v>
      </c>
    </row>
    <row r="7" spans="1:14" ht="15.75">
      <c r="A7" s="11" t="s">
        <v>86</v>
      </c>
      <c r="B7" s="12">
        <v>32432492</v>
      </c>
      <c r="C7" s="12">
        <v>6348751</v>
      </c>
      <c r="D7" s="12">
        <v>6429545</v>
      </c>
      <c r="E7" s="12">
        <v>7097740.8200000003</v>
      </c>
      <c r="F7" s="12">
        <v>6576306.0999999996</v>
      </c>
      <c r="G7" s="12">
        <v>7399049.6299999999</v>
      </c>
      <c r="H7" s="12">
        <v>12896472.560000001</v>
      </c>
      <c r="I7" s="12">
        <v>11168134.949999999</v>
      </c>
      <c r="J7" s="12">
        <v>12393247.98</v>
      </c>
      <c r="K7" s="141">
        <v>42058848</v>
      </c>
      <c r="L7" s="12"/>
      <c r="M7" s="14"/>
      <c r="N7" s="13">
        <f t="shared" si="0"/>
        <v>144800588.04000002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>
        <v>378201605</v>
      </c>
      <c r="D9" s="12">
        <v>149373130</v>
      </c>
      <c r="E9" s="12">
        <v>74976175</v>
      </c>
      <c r="F9" s="12">
        <v>82768147</v>
      </c>
      <c r="G9" s="12">
        <v>76687595</v>
      </c>
      <c r="H9" s="12">
        <v>86281766</v>
      </c>
      <c r="I9" s="12">
        <v>150388295</v>
      </c>
      <c r="J9" s="12">
        <v>130233793</v>
      </c>
      <c r="K9" s="123">
        <v>144520073</v>
      </c>
      <c r="L9" s="12"/>
      <c r="M9" s="12"/>
      <c r="N9" s="13">
        <f t="shared" si="0"/>
        <v>1273430579</v>
      </c>
    </row>
    <row r="10" spans="1:14" s="17" customFormat="1" ht="14.25">
      <c r="A10" s="15" t="s">
        <v>89</v>
      </c>
      <c r="B10" s="16">
        <v>453540723</v>
      </c>
      <c r="C10" s="16">
        <f>B10+C5-C6-C7-C8-C9</f>
        <v>149373143</v>
      </c>
      <c r="D10" s="16">
        <f t="shared" ref="D10:L10" si="1">C10+D5-D6-D7-D8-D9</f>
        <v>74976194.719999999</v>
      </c>
      <c r="E10" s="16">
        <f t="shared" si="1"/>
        <v>82768164.900000006</v>
      </c>
      <c r="F10" s="16">
        <f t="shared" si="1"/>
        <v>76687610.800000012</v>
      </c>
      <c r="G10" s="16">
        <f t="shared" si="1"/>
        <v>86281782.170000017</v>
      </c>
      <c r="H10" s="16">
        <f t="shared" si="1"/>
        <v>150388307.61000001</v>
      </c>
      <c r="I10" s="16">
        <f t="shared" si="1"/>
        <v>130233820.66000003</v>
      </c>
      <c r="J10" s="16">
        <f t="shared" si="1"/>
        <v>144520118.68000001</v>
      </c>
      <c r="K10" s="16">
        <f t="shared" si="1"/>
        <v>98025546.680000007</v>
      </c>
      <c r="L10" s="16">
        <f t="shared" si="1"/>
        <v>98025546.680000007</v>
      </c>
      <c r="M10" s="16"/>
      <c r="N10" s="13">
        <f>N3+N5-N6-N7-N8-N9</f>
        <v>98025546.680000067</v>
      </c>
    </row>
    <row r="11" spans="1:14">
      <c r="K11" s="29"/>
      <c r="M11" s="29"/>
    </row>
    <row r="12" spans="1:14">
      <c r="C12" s="29"/>
      <c r="E12" s="29"/>
      <c r="F12" s="29"/>
      <c r="G12" s="29"/>
      <c r="H12" s="29"/>
      <c r="L12" s="74"/>
      <c r="N12" s="29"/>
    </row>
    <row r="13" spans="1:14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</row>
    <row r="14" spans="1:14">
      <c r="G14" s="54"/>
    </row>
    <row r="15" spans="1:14" ht="30">
      <c r="A15" s="5" t="s">
        <v>164</v>
      </c>
      <c r="C15" s="29"/>
      <c r="D15" s="5" t="s">
        <v>163</v>
      </c>
      <c r="J15" s="29"/>
      <c r="L15" s="29"/>
    </row>
    <row r="16" spans="1:14">
      <c r="D16" s="107">
        <v>2849200</v>
      </c>
      <c r="J16" s="29"/>
    </row>
    <row r="17" spans="7:9">
      <c r="G17" s="29"/>
      <c r="I17" s="29"/>
    </row>
    <row r="18" spans="7:9">
      <c r="G18" s="29"/>
    </row>
    <row r="22" spans="7:9">
      <c r="H22" s="29"/>
    </row>
    <row r="24" spans="7:9">
      <c r="G24" s="29"/>
    </row>
    <row r="26" spans="7:9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0600-000000000000}"/>
  </hyperlink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N26"/>
  <sheetViews>
    <sheetView workbookViewId="0">
      <selection activeCell="K18" sqref="K18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66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500-000000000000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N26"/>
  <sheetViews>
    <sheetView topLeftCell="C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67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25341379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80">
        <v>9686774</v>
      </c>
      <c r="C5" s="80">
        <v>6626526</v>
      </c>
      <c r="D5" s="81">
        <v>4781913</v>
      </c>
      <c r="E5" s="80">
        <v>5609535</v>
      </c>
      <c r="F5" s="80">
        <v>8627782</v>
      </c>
      <c r="G5" s="80">
        <v>3221960</v>
      </c>
      <c r="H5" s="80">
        <v>5389495</v>
      </c>
      <c r="I5" s="81">
        <v>8937430</v>
      </c>
      <c r="J5" s="12">
        <v>8995390</v>
      </c>
      <c r="K5" s="12">
        <v>7139106</v>
      </c>
      <c r="L5" s="12"/>
      <c r="M5" s="12"/>
      <c r="N5" s="13">
        <f>SUM(B5:M5)</f>
        <v>69015911</v>
      </c>
    </row>
    <row r="6" spans="1:14" ht="15.75">
      <c r="A6" s="11" t="s">
        <v>85</v>
      </c>
      <c r="B6" s="12">
        <v>189186</v>
      </c>
      <c r="C6" s="12">
        <v>428766</v>
      </c>
      <c r="D6" s="12">
        <v>158599</v>
      </c>
      <c r="E6" s="50">
        <v>1401116</v>
      </c>
      <c r="F6" s="50">
        <v>803981</v>
      </c>
      <c r="G6" s="50">
        <v>103959</v>
      </c>
      <c r="H6" s="12">
        <v>415352</v>
      </c>
      <c r="I6" s="12">
        <v>407612</v>
      </c>
      <c r="J6" s="12"/>
      <c r="K6" s="12">
        <v>109148</v>
      </c>
      <c r="L6" s="12"/>
      <c r="M6" s="14"/>
      <c r="N6" s="13">
        <f t="shared" ref="N6:N9" si="0">SUM(B6:M6)</f>
        <v>4017719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>
        <v>12726838</v>
      </c>
      <c r="D9" s="12"/>
      <c r="E9" s="12"/>
      <c r="F9" s="12">
        <v>12614521</v>
      </c>
      <c r="G9" s="12">
        <v>15695348</v>
      </c>
      <c r="H9" s="12"/>
      <c r="I9" s="12"/>
      <c r="J9" s="12">
        <v>8832108</v>
      </c>
      <c r="K9" s="12"/>
      <c r="L9" s="12"/>
      <c r="M9" s="12"/>
      <c r="N9" s="13">
        <f t="shared" si="0"/>
        <v>49868815</v>
      </c>
    </row>
    <row r="10" spans="1:14" s="17" customFormat="1" ht="14.25">
      <c r="A10" s="15" t="s">
        <v>89</v>
      </c>
      <c r="B10" s="16">
        <f>N3+B5-B6-B7-B8-B9</f>
        <v>34838967</v>
      </c>
      <c r="C10" s="16">
        <f>+B10+C5-C6-C7-C8-C9</f>
        <v>28309889</v>
      </c>
      <c r="D10" s="16">
        <f>+C10+D5-D6-D7-D8-D9</f>
        <v>32933203</v>
      </c>
      <c r="E10" s="16">
        <f t="shared" ref="E10:M10" si="1">+D10+E5-E6-E7-E8-E9</f>
        <v>37141622</v>
      </c>
      <c r="F10" s="16">
        <f t="shared" si="1"/>
        <v>32350902</v>
      </c>
      <c r="G10" s="16">
        <f t="shared" si="1"/>
        <v>19773555</v>
      </c>
      <c r="H10" s="16">
        <f t="shared" si="1"/>
        <v>24747698</v>
      </c>
      <c r="I10" s="16">
        <f t="shared" si="1"/>
        <v>33277516</v>
      </c>
      <c r="J10" s="16">
        <f t="shared" si="1"/>
        <v>33440798</v>
      </c>
      <c r="K10" s="16">
        <f t="shared" si="1"/>
        <v>40470756</v>
      </c>
      <c r="L10" s="16">
        <v>0</v>
      </c>
      <c r="M10" s="16">
        <f t="shared" si="1"/>
        <v>0</v>
      </c>
      <c r="N10" s="13">
        <f>N3+N5-N6-N7-N8-N9</f>
        <v>40470756</v>
      </c>
    </row>
    <row r="14" spans="1:14">
      <c r="E14" s="29"/>
    </row>
    <row r="15" spans="1:14">
      <c r="E15" s="29"/>
    </row>
    <row r="16" spans="1:14">
      <c r="E16" s="29"/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600-000000000000}"/>
  </hyperlink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FFC000"/>
  </sheetPr>
  <dimension ref="A1:P26"/>
  <sheetViews>
    <sheetView topLeftCell="B1" workbookViewId="0">
      <selection activeCell="L1" sqref="L1:N1"/>
    </sheetView>
  </sheetViews>
  <sheetFormatPr defaultColWidth="9.140625" defaultRowHeight="15"/>
  <cols>
    <col min="1" max="1" width="18.5703125" style="5" customWidth="1"/>
    <col min="2" max="14" width="15.42578125" style="5" customWidth="1"/>
    <col min="15" max="15" width="14.140625" style="126" bestFit="1" customWidth="1"/>
    <col min="16" max="16" width="16.42578125" style="1" customWidth="1"/>
    <col min="17" max="16384" width="9.140625" style="1"/>
  </cols>
  <sheetData>
    <row r="1" spans="1:16" ht="15.75">
      <c r="L1" s="146" t="s">
        <v>99</v>
      </c>
      <c r="M1" s="146"/>
      <c r="N1" s="146"/>
    </row>
    <row r="2" spans="1:16" ht="18.75">
      <c r="B2" s="147" t="s">
        <v>68</v>
      </c>
      <c r="C2" s="147"/>
      <c r="D2" s="147"/>
      <c r="E2" s="147"/>
      <c r="F2" s="147"/>
    </row>
    <row r="3" spans="1:16" ht="29.25">
      <c r="M3" s="6" t="s">
        <v>148</v>
      </c>
      <c r="N3" s="7">
        <v>5598031</v>
      </c>
      <c r="O3" s="126" t="s">
        <v>166</v>
      </c>
      <c r="P3" s="1" t="s">
        <v>169</v>
      </c>
    </row>
    <row r="4" spans="1:16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  <c r="O4" s="127"/>
    </row>
    <row r="5" spans="1:16">
      <c r="A5" s="11" t="s">
        <v>84</v>
      </c>
      <c r="B5" s="12">
        <v>15895937</v>
      </c>
      <c r="C5" s="12">
        <v>8082714</v>
      </c>
      <c r="D5" s="12">
        <v>7319928</v>
      </c>
      <c r="E5" s="12">
        <v>9308094</v>
      </c>
      <c r="F5" s="12">
        <v>8076543</v>
      </c>
      <c r="G5" s="12">
        <v>12641593</v>
      </c>
      <c r="H5" s="12">
        <v>11797324</v>
      </c>
      <c r="I5" s="12">
        <v>10164105</v>
      </c>
      <c r="J5" s="12">
        <v>10429478</v>
      </c>
      <c r="K5" s="12">
        <v>11205837</v>
      </c>
      <c r="L5" s="12">
        <v>3638402</v>
      </c>
      <c r="M5" s="12"/>
      <c r="N5" s="13">
        <f>SUM(B5:M5)</f>
        <v>108559955</v>
      </c>
      <c r="P5" s="55"/>
    </row>
    <row r="6" spans="1:16">
      <c r="A6" s="11" t="s">
        <v>85</v>
      </c>
      <c r="B6" s="12">
        <v>267796</v>
      </c>
      <c r="C6" s="12">
        <v>179986</v>
      </c>
      <c r="D6" s="12"/>
      <c r="E6" s="109">
        <v>599713</v>
      </c>
      <c r="F6" s="12">
        <v>356927</v>
      </c>
      <c r="G6" s="109"/>
      <c r="H6" s="12">
        <v>4695050</v>
      </c>
      <c r="I6" s="12">
        <v>476736</v>
      </c>
      <c r="J6" s="12">
        <v>3250804</v>
      </c>
      <c r="K6" s="12">
        <v>2169641</v>
      </c>
      <c r="L6" s="12"/>
      <c r="M6" s="14"/>
      <c r="N6" s="13">
        <f t="shared" ref="N6:N9" si="0">SUM(B6:M6)</f>
        <v>11996653</v>
      </c>
      <c r="P6" s="55"/>
    </row>
    <row r="7" spans="1:16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6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6">
      <c r="A9" s="11" t="s">
        <v>88</v>
      </c>
      <c r="B9" s="12">
        <v>5598031</v>
      </c>
      <c r="C9" s="12">
        <v>15628153</v>
      </c>
      <c r="D9" s="12">
        <v>7324783</v>
      </c>
      <c r="E9" s="12">
        <v>6950733</v>
      </c>
      <c r="F9" s="12">
        <v>8581495</v>
      </c>
      <c r="G9" s="12"/>
      <c r="H9" s="12"/>
      <c r="I9" s="12"/>
      <c r="J9" s="12">
        <v>37785000</v>
      </c>
      <c r="K9" s="12"/>
      <c r="L9" s="12"/>
      <c r="M9" s="12"/>
      <c r="N9" s="13">
        <f t="shared" si="0"/>
        <v>81868195</v>
      </c>
    </row>
    <row r="10" spans="1:16" s="17" customFormat="1" ht="14.25">
      <c r="A10" s="15" t="s">
        <v>89</v>
      </c>
      <c r="B10" s="16">
        <f>N3+B5-B6-B7-B8-B9</f>
        <v>15628141</v>
      </c>
      <c r="C10" s="16">
        <f>+B10+C5-SUM(C6:C9)</f>
        <v>7902716</v>
      </c>
      <c r="D10" s="16">
        <f t="shared" ref="D10:L10" si="1">+C10+D5-SUM(D6:D9)</f>
        <v>7897861</v>
      </c>
      <c r="E10" s="16">
        <f t="shared" si="1"/>
        <v>9655509</v>
      </c>
      <c r="F10" s="16">
        <f t="shared" si="1"/>
        <v>8793630</v>
      </c>
      <c r="G10" s="16">
        <f t="shared" si="1"/>
        <v>21435223</v>
      </c>
      <c r="H10" s="16">
        <f t="shared" si="1"/>
        <v>28537497</v>
      </c>
      <c r="I10" s="16">
        <f t="shared" si="1"/>
        <v>38224866</v>
      </c>
      <c r="J10" s="16">
        <f t="shared" si="1"/>
        <v>7618540</v>
      </c>
      <c r="K10" s="16">
        <f t="shared" si="1"/>
        <v>16654736</v>
      </c>
      <c r="L10" s="16">
        <f t="shared" si="1"/>
        <v>20293138</v>
      </c>
      <c r="M10" s="16"/>
      <c r="N10" s="13">
        <f>N3+N5-N6-N7-N8-N9</f>
        <v>20293138</v>
      </c>
      <c r="O10" s="116"/>
      <c r="P10" s="119"/>
    </row>
    <row r="11" spans="1:16">
      <c r="N11" s="116"/>
    </row>
    <row r="13" spans="1:16">
      <c r="F13" s="29"/>
    </row>
    <row r="15" spans="1:16">
      <c r="E15" s="29"/>
    </row>
    <row r="18" spans="6:7">
      <c r="F18" s="29"/>
    </row>
    <row r="26" spans="6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7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N26"/>
  <sheetViews>
    <sheetView workbookViewId="0">
      <selection activeCell="B2" sqref="B2:F2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69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800-000000000000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N26"/>
  <sheetViews>
    <sheetView workbookViewId="0"/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70</v>
      </c>
      <c r="C2" s="147"/>
      <c r="D2" s="147"/>
      <c r="E2" s="147"/>
      <c r="F2" s="147"/>
    </row>
    <row r="3" spans="1:14" ht="29.25">
      <c r="B3" s="5" t="s">
        <v>92</v>
      </c>
      <c r="M3" s="6" t="s">
        <v>90</v>
      </c>
      <c r="N3" s="7"/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11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 s="17" customFormat="1" ht="14.25">
      <c r="A10" s="15" t="s">
        <v>89</v>
      </c>
      <c r="B10" s="16">
        <f>N3+B5-B6-B7-B8-B9</f>
        <v>0</v>
      </c>
      <c r="C10" s="16">
        <f>B10+C5-C6-C7-C8-C9</f>
        <v>0</v>
      </c>
      <c r="D10" s="16">
        <f t="shared" ref="D10:M10" si="1">C10+D5-D6-D7-D8-D9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3">
        <f>N3+N5-N6-N7-N8-N9</f>
        <v>0</v>
      </c>
    </row>
    <row r="26" spans="7:7">
      <c r="G26" s="18"/>
    </row>
  </sheetData>
  <mergeCells count="2">
    <mergeCell ref="B2:F2"/>
    <mergeCell ref="L1:N1"/>
  </mergeCells>
  <hyperlinks>
    <hyperlink ref="L1:N1" location="'TỔNG HỢP'!A1" display="Quay lại trang tổng hợp" xr:uid="{00000000-0004-0000-4900-000000000000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N24"/>
  <sheetViews>
    <sheetView topLeftCell="B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118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f>101392743-13986506</f>
        <v>87406237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60801733</v>
      </c>
      <c r="C5" s="12">
        <v>10686661</v>
      </c>
      <c r="D5" s="12">
        <v>20251821</v>
      </c>
      <c r="E5" s="12">
        <v>17044570</v>
      </c>
      <c r="F5" s="12"/>
      <c r="G5" s="12">
        <v>29173125</v>
      </c>
      <c r="H5" s="12">
        <v>8443726</v>
      </c>
      <c r="I5" s="12">
        <v>29769166</v>
      </c>
      <c r="J5" s="12">
        <v>18823610</v>
      </c>
      <c r="K5" s="12">
        <v>16515894</v>
      </c>
      <c r="L5" s="12"/>
      <c r="M5" s="12"/>
      <c r="N5" s="13">
        <f>SUM(B5:M5)</f>
        <v>211510306</v>
      </c>
    </row>
    <row r="6" spans="1:14" ht="15.95" customHeight="1">
      <c r="A6" s="11" t="s">
        <v>85</v>
      </c>
      <c r="B6" s="12">
        <v>4513389</v>
      </c>
      <c r="C6" s="12">
        <v>5806115</v>
      </c>
      <c r="D6" s="12">
        <v>9939589</v>
      </c>
      <c r="E6" s="12">
        <v>5794272</v>
      </c>
      <c r="F6" s="12"/>
      <c r="G6" s="12"/>
      <c r="H6" s="12"/>
      <c r="I6" s="12"/>
      <c r="J6" s="12">
        <v>8887594</v>
      </c>
      <c r="K6" s="12"/>
      <c r="L6" s="12"/>
      <c r="M6" s="14"/>
      <c r="N6" s="13">
        <f>SUM(B6:M6)</f>
        <v>34940959</v>
      </c>
    </row>
    <row r="7" spans="1:14">
      <c r="A7" s="11" t="s">
        <v>86</v>
      </c>
      <c r="B7" s="12">
        <v>1125767</v>
      </c>
      <c r="C7" s="12">
        <v>637610</v>
      </c>
      <c r="D7" s="12">
        <v>206245</v>
      </c>
      <c r="E7" s="12">
        <v>225006</v>
      </c>
      <c r="F7" s="12"/>
      <c r="G7" s="12"/>
      <c r="H7" s="12"/>
      <c r="I7" s="12"/>
      <c r="J7" s="12">
        <v>574585</v>
      </c>
      <c r="K7" s="12"/>
      <c r="L7" s="12"/>
      <c r="M7" s="14"/>
      <c r="N7" s="13">
        <f t="shared" ref="N7:N9" si="0">SUM(B7:M7)</f>
        <v>2769213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/>
      <c r="C9" s="12">
        <v>34104904</v>
      </c>
      <c r="D9" s="12"/>
      <c r="E9" s="12"/>
      <c r="F9" s="12">
        <v>34107911</v>
      </c>
      <c r="G9" s="12">
        <f>19193422+55162577</f>
        <v>74355999</v>
      </c>
      <c r="H9" s="12">
        <v>14348923</v>
      </c>
      <c r="I9" s="12"/>
      <c r="J9" s="12">
        <v>32829068</v>
      </c>
      <c r="K9" s="12"/>
      <c r="L9" s="12"/>
      <c r="M9" s="12"/>
      <c r="N9" s="13">
        <f t="shared" si="0"/>
        <v>189746805</v>
      </c>
    </row>
    <row r="10" spans="1:14" s="17" customFormat="1" ht="14.25">
      <c r="A10" s="15" t="s">
        <v>89</v>
      </c>
      <c r="B10" s="16">
        <f>+N3+B5-B6-B7-B8-B9</f>
        <v>142568814</v>
      </c>
      <c r="C10" s="16">
        <f>B10+O3+C5-C6-C7-C8-C9</f>
        <v>112706846</v>
      </c>
      <c r="D10" s="16">
        <f t="shared" ref="D10:M10" si="1">+C10+D5-D6-D7-D8-D9</f>
        <v>122812833</v>
      </c>
      <c r="E10" s="16">
        <f t="shared" si="1"/>
        <v>133838125</v>
      </c>
      <c r="F10" s="16">
        <f t="shared" si="1"/>
        <v>99730214</v>
      </c>
      <c r="G10" s="16">
        <f t="shared" si="1"/>
        <v>54547340</v>
      </c>
      <c r="H10" s="16">
        <f t="shared" si="1"/>
        <v>48642143</v>
      </c>
      <c r="I10" s="16">
        <f t="shared" si="1"/>
        <v>78411309</v>
      </c>
      <c r="J10" s="16">
        <f t="shared" si="1"/>
        <v>54943672</v>
      </c>
      <c r="K10" s="16">
        <f t="shared" si="1"/>
        <v>71459566</v>
      </c>
      <c r="L10" s="16">
        <v>0</v>
      </c>
      <c r="M10" s="16">
        <f t="shared" si="1"/>
        <v>0</v>
      </c>
      <c r="N10" s="13">
        <f>N3+N5-N6-N7-N8-N9</f>
        <v>71459566</v>
      </c>
    </row>
    <row r="11" spans="1:14">
      <c r="F11" s="29"/>
      <c r="G11" s="29"/>
      <c r="H11" s="29"/>
      <c r="I11" s="29"/>
      <c r="J11" s="29"/>
      <c r="K11" s="29"/>
      <c r="L11" s="29"/>
      <c r="M11" s="29"/>
    </row>
    <row r="12" spans="1:14">
      <c r="I12" s="29"/>
    </row>
    <row r="13" spans="1:14">
      <c r="H13" s="29"/>
      <c r="I13" s="29"/>
      <c r="J13" s="29"/>
    </row>
    <row r="14" spans="1:14">
      <c r="I14" s="55" t="s">
        <v>179</v>
      </c>
      <c r="J14" s="60">
        <v>535123</v>
      </c>
      <c r="K14" s="60">
        <v>535123</v>
      </c>
    </row>
    <row r="15" spans="1:14">
      <c r="I15" s="1" t="s">
        <v>180</v>
      </c>
      <c r="J15" s="60">
        <v>3013033</v>
      </c>
      <c r="K15" s="60">
        <v>3013033</v>
      </c>
    </row>
    <row r="16" spans="1:14">
      <c r="J16" s="29">
        <f>+J10-SUM(J14:J15)</f>
        <v>51395516</v>
      </c>
      <c r="K16" s="29">
        <f>+K10-SUM(K14:K15)</f>
        <v>67911410</v>
      </c>
    </row>
    <row r="24" spans="7:7">
      <c r="G24" s="18"/>
    </row>
  </sheetData>
  <mergeCells count="2">
    <mergeCell ref="L1:N1"/>
    <mergeCell ref="B2:F2"/>
  </mergeCells>
  <hyperlinks>
    <hyperlink ref="L1:N1" location="'TỔNG HỢP'!A1" display="Quay lại trang tổng hợp" xr:uid="{00000000-0004-0000-4A00-000000000000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N26"/>
  <sheetViews>
    <sheetView topLeftCell="B1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3.57031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B2" s="147" t="s">
        <v>120</v>
      </c>
      <c r="C2" s="147"/>
      <c r="D2" s="147"/>
      <c r="E2" s="147"/>
      <c r="F2" s="147"/>
    </row>
    <row r="3" spans="1:14" ht="29.25">
      <c r="B3" s="5" t="s">
        <v>92</v>
      </c>
      <c r="M3" s="6" t="s">
        <v>148</v>
      </c>
      <c r="N3" s="7">
        <v>14116674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11753216</v>
      </c>
      <c r="C5" s="12">
        <v>14492753</v>
      </c>
      <c r="D5" s="12">
        <v>10880602</v>
      </c>
      <c r="E5" s="12">
        <v>14483889</v>
      </c>
      <c r="F5" s="12">
        <v>14820914</v>
      </c>
      <c r="G5" s="12">
        <v>15795284</v>
      </c>
      <c r="H5" s="12">
        <v>18042548</v>
      </c>
      <c r="I5" s="12">
        <v>19257141</v>
      </c>
      <c r="J5" s="12">
        <v>15623020</v>
      </c>
      <c r="K5" s="12">
        <v>17152262</v>
      </c>
      <c r="L5" s="12"/>
      <c r="M5" s="12"/>
      <c r="N5" s="13">
        <f>SUM(B5:M5)</f>
        <v>152301629</v>
      </c>
    </row>
    <row r="6" spans="1:14">
      <c r="A6" s="11" t="s">
        <v>85</v>
      </c>
      <c r="B6" s="12"/>
      <c r="C6" s="12">
        <v>858769</v>
      </c>
      <c r="D6" s="12">
        <v>689531</v>
      </c>
      <c r="E6" s="12">
        <v>1144864</v>
      </c>
      <c r="F6" s="12">
        <v>439268</v>
      </c>
      <c r="G6" s="12">
        <v>305026</v>
      </c>
      <c r="H6" s="12">
        <v>119591</v>
      </c>
      <c r="I6" s="12"/>
      <c r="J6" s="12">
        <f>933669+287112</f>
        <v>1220781</v>
      </c>
      <c r="K6" s="12">
        <v>167387</v>
      </c>
      <c r="L6" s="12"/>
      <c r="M6" s="14"/>
      <c r="N6" s="13">
        <f t="shared" ref="N6:N9" si="0">SUM(B6:M6)</f>
        <v>4945217</v>
      </c>
    </row>
    <row r="7" spans="1:14">
      <c r="A7" s="11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14116674</v>
      </c>
      <c r="C9" s="12">
        <v>11753214</v>
      </c>
      <c r="D9" s="12">
        <v>13633986</v>
      </c>
      <c r="E9" s="12">
        <v>10191071</v>
      </c>
      <c r="F9" s="12">
        <v>13339022</v>
      </c>
      <c r="G9" s="12">
        <v>14381642</v>
      </c>
      <c r="H9" s="12">
        <v>15490252</v>
      </c>
      <c r="I9" s="12">
        <v>17922954</v>
      </c>
      <c r="J9" s="12">
        <v>18323468</v>
      </c>
      <c r="K9" s="12">
        <v>15335912</v>
      </c>
      <c r="L9" s="12"/>
      <c r="M9" s="12"/>
      <c r="N9" s="13">
        <f t="shared" si="0"/>
        <v>144488195</v>
      </c>
    </row>
    <row r="10" spans="1:14" s="17" customFormat="1" ht="14.25">
      <c r="A10" s="15" t="s">
        <v>89</v>
      </c>
      <c r="B10" s="16">
        <f>N3+B5-B6-B7-B8-B9</f>
        <v>11753216</v>
      </c>
      <c r="C10" s="16">
        <f>+B10+C5-C6-C7-C9</f>
        <v>13633986</v>
      </c>
      <c r="D10" s="16">
        <f>+C10+D5-D6-D7-D9</f>
        <v>10191071</v>
      </c>
      <c r="E10" s="16">
        <f t="shared" ref="E10:M10" si="1">+D10+E5-E6-E7-E9</f>
        <v>13339025</v>
      </c>
      <c r="F10" s="16">
        <f t="shared" si="1"/>
        <v>14381649</v>
      </c>
      <c r="G10" s="16">
        <f t="shared" si="1"/>
        <v>15490265</v>
      </c>
      <c r="H10" s="16">
        <f t="shared" si="1"/>
        <v>17922970</v>
      </c>
      <c r="I10" s="16">
        <f t="shared" si="1"/>
        <v>19257157</v>
      </c>
      <c r="J10" s="16">
        <f t="shared" si="1"/>
        <v>15335928</v>
      </c>
      <c r="K10" s="16">
        <f t="shared" si="1"/>
        <v>16984891</v>
      </c>
      <c r="L10" s="16">
        <v>0</v>
      </c>
      <c r="M10" s="16">
        <f t="shared" si="1"/>
        <v>0</v>
      </c>
      <c r="N10" s="13">
        <f>N3+N5-N6-N7-N8-N9</f>
        <v>16984891</v>
      </c>
    </row>
    <row r="12" spans="1:14">
      <c r="F12" s="29"/>
    </row>
    <row r="13" spans="1:14">
      <c r="F13" s="29"/>
    </row>
    <row r="15" spans="1:14">
      <c r="K15" s="29"/>
    </row>
    <row r="26" spans="7:7">
      <c r="G26" s="18"/>
    </row>
  </sheetData>
  <mergeCells count="2">
    <mergeCell ref="L1:N1"/>
    <mergeCell ref="B2:F2"/>
  </mergeCells>
  <hyperlinks>
    <hyperlink ref="L1:N1" location="'TỔNG HỢP'!A1" display="Quay lại trang tổng hợp" xr:uid="{00000000-0004-0000-4B00-000000000000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N10"/>
  <sheetViews>
    <sheetView workbookViewId="0">
      <selection activeCell="L1" sqref="L1:N1"/>
    </sheetView>
  </sheetViews>
  <sheetFormatPr defaultRowHeight="15"/>
  <cols>
    <col min="1" max="1" width="20.5703125" customWidth="1"/>
    <col min="2" max="13" width="15.7109375" customWidth="1"/>
    <col min="14" max="14" width="13" customWidth="1"/>
  </cols>
  <sheetData>
    <row r="1" spans="1:14" ht="15.7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46" t="s">
        <v>99</v>
      </c>
      <c r="M1" s="146"/>
      <c r="N1" s="146"/>
    </row>
    <row r="2" spans="1:14" ht="18.75">
      <c r="A2" s="1"/>
      <c r="B2" s="147" t="s">
        <v>126</v>
      </c>
      <c r="C2" s="147"/>
      <c r="D2" s="147"/>
      <c r="E2" s="147"/>
      <c r="F2" s="147"/>
      <c r="G2" s="5"/>
      <c r="H2" s="5"/>
      <c r="I2" s="5"/>
      <c r="J2" s="5"/>
      <c r="K2" s="5"/>
      <c r="L2" s="5"/>
      <c r="M2" s="5"/>
      <c r="N2" s="5"/>
    </row>
    <row r="3" spans="1:14" ht="29.25">
      <c r="A3" s="1"/>
      <c r="B3" s="5" t="s">
        <v>92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137</v>
      </c>
      <c r="N3" s="7">
        <v>0</v>
      </c>
    </row>
    <row r="4" spans="1:14" ht="33" customHeight="1">
      <c r="A4" s="57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58" t="s">
        <v>84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>SUM(B5:M5)</f>
        <v>0</v>
      </c>
    </row>
    <row r="6" spans="1:14">
      <c r="A6" s="58" t="s">
        <v>85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3">
        <f t="shared" ref="N6:N9" si="0">SUM(B6:M6)</f>
        <v>0</v>
      </c>
    </row>
    <row r="7" spans="1:14">
      <c r="A7" s="58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58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58" t="s">
        <v>88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>
        <f t="shared" si="0"/>
        <v>0</v>
      </c>
    </row>
    <row r="10" spans="1:14">
      <c r="A10" s="59" t="s">
        <v>89</v>
      </c>
      <c r="B10" s="16">
        <f>N3+B5-B6-B7-B8-B9</f>
        <v>0</v>
      </c>
      <c r="C10" s="16">
        <f t="shared" ref="C10:G10" si="1">B10+C5-C6-C7-C8-C9</f>
        <v>0</v>
      </c>
      <c r="D10" s="16">
        <f t="shared" si="1"/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/>
      <c r="I10" s="16"/>
      <c r="J10" s="16"/>
      <c r="K10" s="16"/>
      <c r="L10" s="16"/>
      <c r="M10" s="16"/>
      <c r="N10" s="13">
        <f>N3+N5-N6-N7-N8-N9</f>
        <v>0</v>
      </c>
    </row>
  </sheetData>
  <mergeCells count="2">
    <mergeCell ref="L1:N1"/>
    <mergeCell ref="B2:F2"/>
  </mergeCells>
  <hyperlinks>
    <hyperlink ref="L1:N1" location="'TỔNG HỢP'!A1" display="Quay lại trang tổng hợp" xr:uid="{00000000-0004-0000-4C00-000000000000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O14"/>
  <sheetViews>
    <sheetView topLeftCell="D1" workbookViewId="0">
      <selection activeCell="L1" sqref="L1:N1"/>
    </sheetView>
  </sheetViews>
  <sheetFormatPr defaultRowHeight="15"/>
  <cols>
    <col min="1" max="1" width="19.140625" customWidth="1"/>
    <col min="2" max="11" width="15" customWidth="1"/>
    <col min="12" max="15" width="15.85546875" customWidth="1"/>
  </cols>
  <sheetData>
    <row r="1" spans="1:15" ht="15.7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46" t="s">
        <v>99</v>
      </c>
      <c r="M1" s="146"/>
      <c r="N1" s="146"/>
    </row>
    <row r="2" spans="1:15" ht="18.75">
      <c r="A2" s="1"/>
      <c r="B2" s="147" t="s">
        <v>128</v>
      </c>
      <c r="C2" s="147"/>
      <c r="D2" s="147"/>
      <c r="E2" s="147"/>
      <c r="F2" s="147"/>
      <c r="G2" s="5"/>
      <c r="H2" s="5"/>
      <c r="I2" s="5"/>
      <c r="J2" s="5"/>
      <c r="K2" s="5"/>
      <c r="L2" s="5"/>
      <c r="M2" s="5"/>
      <c r="N2" s="5"/>
    </row>
    <row r="3" spans="1:15" ht="29.25">
      <c r="A3" s="1"/>
      <c r="B3" s="5" t="s">
        <v>92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148</v>
      </c>
      <c r="N3" s="7">
        <v>12099186</v>
      </c>
      <c r="O3" s="78"/>
    </row>
    <row r="4" spans="1:15">
      <c r="A4" s="57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5">
      <c r="A5" s="58" t="s">
        <v>84</v>
      </c>
      <c r="B5" s="12">
        <v>8360370</v>
      </c>
      <c r="C5" s="12">
        <v>15404712</v>
      </c>
      <c r="D5" s="12">
        <v>6588151</v>
      </c>
      <c r="E5" s="12">
        <v>12534256</v>
      </c>
      <c r="F5" s="12">
        <v>9671973</v>
      </c>
      <c r="G5" s="12">
        <v>9111522</v>
      </c>
      <c r="H5" s="12">
        <v>9885279</v>
      </c>
      <c r="I5" s="12">
        <v>7323167</v>
      </c>
      <c r="J5" s="12">
        <v>8218480</v>
      </c>
      <c r="K5" s="12">
        <v>16230135</v>
      </c>
      <c r="L5" s="12"/>
      <c r="M5" s="12"/>
      <c r="N5" s="13">
        <f>SUM(B5:M5)</f>
        <v>103328045</v>
      </c>
    </row>
    <row r="6" spans="1:15">
      <c r="A6" s="58" t="s">
        <v>85</v>
      </c>
      <c r="B6" s="12">
        <v>864346</v>
      </c>
      <c r="C6" s="12">
        <v>1262793</v>
      </c>
      <c r="D6" s="12">
        <v>2097474</v>
      </c>
      <c r="E6" s="12">
        <v>2820275</v>
      </c>
      <c r="F6" s="12">
        <v>2006314</v>
      </c>
      <c r="G6" s="12">
        <v>1046032</v>
      </c>
      <c r="H6" s="12">
        <v>2064378</v>
      </c>
      <c r="I6" s="12">
        <v>1407716</v>
      </c>
      <c r="J6" s="12">
        <v>890204</v>
      </c>
      <c r="K6" s="12">
        <v>1980438</v>
      </c>
      <c r="L6" s="12"/>
      <c r="M6" s="14"/>
      <c r="N6" s="13">
        <f t="shared" ref="N6:N9" si="0">SUM(B6:M6)</f>
        <v>16439970</v>
      </c>
    </row>
    <row r="7" spans="1:15">
      <c r="A7" s="58" t="s">
        <v>86</v>
      </c>
      <c r="B7" s="12">
        <v>184624</v>
      </c>
      <c r="C7" s="12">
        <v>348310</v>
      </c>
      <c r="D7" s="12">
        <v>110604</v>
      </c>
      <c r="E7" s="12">
        <v>239252</v>
      </c>
      <c r="F7" s="12">
        <v>188802</v>
      </c>
      <c r="G7" s="12">
        <v>198650</v>
      </c>
      <c r="H7" s="12">
        <v>192626</v>
      </c>
      <c r="I7" s="12">
        <v>145695</v>
      </c>
      <c r="J7" s="12">
        <v>180493</v>
      </c>
      <c r="K7" s="12">
        <v>350965</v>
      </c>
      <c r="L7" s="12"/>
      <c r="M7" s="14"/>
      <c r="N7" s="13">
        <f t="shared" si="0"/>
        <v>2140021</v>
      </c>
    </row>
    <row r="8" spans="1:15">
      <c r="A8" s="58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5">
      <c r="A9" s="58" t="s">
        <v>88</v>
      </c>
      <c r="B9" s="12"/>
      <c r="C9" s="12"/>
      <c r="D9" s="12"/>
      <c r="E9" s="12">
        <v>12099186</v>
      </c>
      <c r="F9" s="12"/>
      <c r="G9" s="12">
        <v>21104000</v>
      </c>
      <c r="H9" s="12"/>
      <c r="I9" s="12">
        <v>4380073</v>
      </c>
      <c r="J9" s="12">
        <v>16951586</v>
      </c>
      <c r="K9" s="12">
        <v>7866840</v>
      </c>
      <c r="L9" s="12"/>
      <c r="M9" s="12"/>
      <c r="N9" s="13">
        <f t="shared" si="0"/>
        <v>62401685</v>
      </c>
    </row>
    <row r="10" spans="1:15">
      <c r="A10" s="59" t="s">
        <v>89</v>
      </c>
      <c r="B10" s="16">
        <f>+N3+B5-B6-B7-B8-B9</f>
        <v>19410586</v>
      </c>
      <c r="C10" s="16">
        <f>+B10+C5-C6-C7-C8-C9</f>
        <v>33204195</v>
      </c>
      <c r="D10" s="16">
        <f t="shared" ref="D10:M10" si="1">+C10+D5-D6-D7-D8-D9</f>
        <v>37584268</v>
      </c>
      <c r="E10" s="16">
        <f t="shared" si="1"/>
        <v>34959811</v>
      </c>
      <c r="F10" s="16">
        <f t="shared" si="1"/>
        <v>42436668</v>
      </c>
      <c r="G10" s="16">
        <f>+F10+G5-G6-G7-G8-G9</f>
        <v>29199508</v>
      </c>
      <c r="H10" s="16">
        <f t="shared" si="1"/>
        <v>36827783</v>
      </c>
      <c r="I10" s="16">
        <f t="shared" si="1"/>
        <v>38217466</v>
      </c>
      <c r="J10" s="16">
        <f t="shared" si="1"/>
        <v>28413663</v>
      </c>
      <c r="K10" s="16">
        <f t="shared" si="1"/>
        <v>34445555</v>
      </c>
      <c r="L10" s="16">
        <v>0</v>
      </c>
      <c r="M10" s="16">
        <f t="shared" si="1"/>
        <v>0</v>
      </c>
      <c r="N10" s="13">
        <f>N3+N5-N6-N7-N8-N9</f>
        <v>34445555</v>
      </c>
    </row>
    <row r="12" spans="1:15">
      <c r="M12" s="90"/>
    </row>
    <row r="13" spans="1:15">
      <c r="D13" s="78"/>
    </row>
    <row r="14" spans="1:15">
      <c r="B14" s="78"/>
    </row>
  </sheetData>
  <mergeCells count="2">
    <mergeCell ref="L1:N1"/>
    <mergeCell ref="B2:F2"/>
  </mergeCells>
  <hyperlinks>
    <hyperlink ref="L1:N1" location="'TỔNG HỢP'!A1" display="Quay lại trang tổng hợp" xr:uid="{00000000-0004-0000-4D00-0000000000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N10"/>
  <sheetViews>
    <sheetView workbookViewId="0">
      <selection activeCell="L1" sqref="L1:N1"/>
    </sheetView>
  </sheetViews>
  <sheetFormatPr defaultRowHeight="15"/>
  <cols>
    <col min="1" max="1" width="18" customWidth="1"/>
    <col min="2" max="13" width="15.42578125" customWidth="1"/>
    <col min="14" max="14" width="16.5703125" customWidth="1"/>
  </cols>
  <sheetData>
    <row r="1" spans="1:14" ht="15.7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46" t="s">
        <v>99</v>
      </c>
      <c r="M1" s="146"/>
      <c r="N1" s="146"/>
    </row>
    <row r="2" spans="1:14" ht="18.75">
      <c r="A2" s="1"/>
      <c r="B2" s="147" t="s">
        <v>130</v>
      </c>
      <c r="C2" s="147"/>
      <c r="D2" s="147"/>
      <c r="E2" s="147"/>
      <c r="F2" s="147"/>
      <c r="G2" s="5"/>
      <c r="H2" s="5"/>
      <c r="I2" s="5"/>
      <c r="J2" s="5"/>
      <c r="K2" s="5"/>
      <c r="L2" s="5"/>
      <c r="M2" s="5"/>
      <c r="N2" s="5"/>
    </row>
    <row r="3" spans="1:14" ht="29.25">
      <c r="A3" s="1"/>
      <c r="B3" s="5" t="s">
        <v>92</v>
      </c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148</v>
      </c>
      <c r="N3" s="7">
        <v>26005627</v>
      </c>
    </row>
    <row r="4" spans="1:14">
      <c r="A4" s="57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 ht="15.75">
      <c r="A5" s="58" t="s">
        <v>84</v>
      </c>
      <c r="B5" s="12">
        <v>11805883</v>
      </c>
      <c r="C5" s="12">
        <v>9671614</v>
      </c>
      <c r="D5" s="12">
        <v>8039982</v>
      </c>
      <c r="E5" s="68">
        <v>7412516</v>
      </c>
      <c r="F5" s="68">
        <v>6909878</v>
      </c>
      <c r="G5" s="68">
        <v>7915153</v>
      </c>
      <c r="H5" s="68">
        <v>7161751</v>
      </c>
      <c r="I5" s="68">
        <v>4145927</v>
      </c>
      <c r="J5" s="68">
        <v>6407240</v>
      </c>
      <c r="K5" s="61">
        <v>10302404</v>
      </c>
      <c r="L5" s="12">
        <v>1758676</v>
      </c>
      <c r="M5" s="12"/>
      <c r="N5" s="13">
        <f>SUM(B5:M5)</f>
        <v>81531024</v>
      </c>
    </row>
    <row r="6" spans="1:14">
      <c r="A6" s="58" t="s">
        <v>85</v>
      </c>
      <c r="B6" s="12"/>
      <c r="C6" s="12">
        <v>703692</v>
      </c>
      <c r="D6" s="12">
        <v>75340</v>
      </c>
      <c r="E6" s="12"/>
      <c r="F6" s="12"/>
      <c r="G6" s="12"/>
      <c r="H6" s="12">
        <v>75564</v>
      </c>
      <c r="I6" s="12">
        <v>100528</v>
      </c>
      <c r="J6" s="12"/>
      <c r="K6" s="12"/>
      <c r="L6" s="12"/>
      <c r="M6" s="14"/>
      <c r="N6" s="13">
        <f t="shared" ref="N6:N9" si="0">SUM(B6:M6)</f>
        <v>955124</v>
      </c>
    </row>
    <row r="7" spans="1:14">
      <c r="A7" s="58" t="s">
        <v>86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3">
        <f t="shared" si="0"/>
        <v>0</v>
      </c>
    </row>
    <row r="8" spans="1:14">
      <c r="A8" s="58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58" t="s">
        <v>88</v>
      </c>
      <c r="B9" s="12">
        <v>26005627</v>
      </c>
      <c r="C9" s="12"/>
      <c r="D9" s="12"/>
      <c r="E9" s="12"/>
      <c r="F9" s="12">
        <v>20773754</v>
      </c>
      <c r="G9" s="12">
        <v>15452464</v>
      </c>
      <c r="H9" s="12"/>
      <c r="I9" s="12">
        <v>14749663</v>
      </c>
      <c r="J9" s="12">
        <v>11129546</v>
      </c>
      <c r="K9" s="12"/>
      <c r="L9" s="12">
        <v>16709607</v>
      </c>
      <c r="M9" s="12"/>
      <c r="N9" s="13">
        <f t="shared" si="0"/>
        <v>104820661</v>
      </c>
    </row>
    <row r="10" spans="1:14">
      <c r="A10" s="59" t="s">
        <v>89</v>
      </c>
      <c r="B10" s="16">
        <f>N3+B5-B6-B7-B8-B9</f>
        <v>11805883</v>
      </c>
      <c r="C10" s="16">
        <f>+B10+C5-C6-C7-C8-C9</f>
        <v>20773805</v>
      </c>
      <c r="D10" s="16">
        <f t="shared" ref="D10:J10" si="1">+C10+D5-D6-D7-D8-D9</f>
        <v>28738447</v>
      </c>
      <c r="E10" s="16">
        <f t="shared" si="1"/>
        <v>36150963</v>
      </c>
      <c r="F10" s="16">
        <f t="shared" si="1"/>
        <v>22287087</v>
      </c>
      <c r="G10" s="16">
        <f t="shared" si="1"/>
        <v>14749776</v>
      </c>
      <c r="H10" s="16">
        <f t="shared" si="1"/>
        <v>21835963</v>
      </c>
      <c r="I10" s="16">
        <f t="shared" si="1"/>
        <v>11131699</v>
      </c>
      <c r="J10" s="16">
        <f t="shared" si="1"/>
        <v>6409393</v>
      </c>
      <c r="K10" s="16">
        <f>+J10+K5-K6-K7-K8-K9</f>
        <v>16711797</v>
      </c>
      <c r="L10" s="16">
        <f t="shared" ref="L10" si="2">+K10+L5-L6-L7-L8-L9</f>
        <v>1760866</v>
      </c>
      <c r="M10" s="16"/>
      <c r="N10" s="13">
        <f>N3+N5-N6-N7-N8-N9</f>
        <v>1760866</v>
      </c>
    </row>
  </sheetData>
  <mergeCells count="2">
    <mergeCell ref="L1:N1"/>
    <mergeCell ref="B2:F2"/>
  </mergeCells>
  <hyperlinks>
    <hyperlink ref="L1:N1" location="'TỔNG HỢP'!A1" display="Quay lại trang tổng hợp" xr:uid="{00000000-0004-0000-4E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E1" zoomScaleNormal="100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A2" s="5" t="s">
        <v>101</v>
      </c>
      <c r="B2" s="147" t="s">
        <v>143</v>
      </c>
      <c r="C2" s="147"/>
      <c r="D2" s="147"/>
      <c r="E2" s="147"/>
      <c r="F2" s="147"/>
      <c r="G2" s="1" t="s">
        <v>144</v>
      </c>
    </row>
    <row r="3" spans="1:14" ht="29.25">
      <c r="B3" s="5" t="s">
        <v>92</v>
      </c>
      <c r="M3" s="6" t="s">
        <v>148</v>
      </c>
      <c r="N3" s="7">
        <v>303394446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232498434</v>
      </c>
      <c r="C5" s="12">
        <v>164201056</v>
      </c>
      <c r="D5" s="12">
        <v>144644001</v>
      </c>
      <c r="E5" s="12">
        <v>161110814</v>
      </c>
      <c r="F5" s="12">
        <v>176612732</v>
      </c>
      <c r="G5" s="12">
        <v>169698335</v>
      </c>
      <c r="H5" s="12">
        <v>218482847</v>
      </c>
      <c r="I5" s="12">
        <v>163050522</v>
      </c>
      <c r="J5" s="12">
        <v>64971908</v>
      </c>
      <c r="K5" s="12">
        <v>68834823</v>
      </c>
      <c r="L5" s="12"/>
      <c r="M5" s="12"/>
      <c r="N5" s="13">
        <f>SUM(B5:M5)</f>
        <v>1564105472</v>
      </c>
    </row>
    <row r="6" spans="1:14">
      <c r="A6" s="11" t="s">
        <v>85</v>
      </c>
      <c r="B6" s="12">
        <v>12806826</v>
      </c>
      <c r="C6" s="12">
        <v>16587913</v>
      </c>
      <c r="D6" s="12">
        <v>14750711</v>
      </c>
      <c r="E6" s="12">
        <v>18599614</v>
      </c>
      <c r="F6" s="12">
        <v>11809876</v>
      </c>
      <c r="G6" s="12">
        <v>14273692</v>
      </c>
      <c r="H6" s="12">
        <v>14551402</v>
      </c>
      <c r="I6" s="12">
        <v>9082602</v>
      </c>
      <c r="J6" s="12">
        <v>11243786</v>
      </c>
      <c r="K6" s="12">
        <v>8708754</v>
      </c>
      <c r="L6" s="12"/>
      <c r="M6" s="14"/>
      <c r="N6" s="13">
        <f t="shared" ref="N6:N9" si="0">SUM(B6:M6)</f>
        <v>132415176</v>
      </c>
    </row>
    <row r="7" spans="1:14">
      <c r="A7" s="11" t="s">
        <v>86</v>
      </c>
      <c r="B7" s="12">
        <v>6930115</v>
      </c>
      <c r="C7" s="12">
        <v>13085162</v>
      </c>
      <c r="D7" s="12">
        <v>18992489</v>
      </c>
      <c r="E7" s="12">
        <v>6884335</v>
      </c>
      <c r="F7" s="12">
        <v>7553094</v>
      </c>
      <c r="G7" s="12">
        <v>8734543</v>
      </c>
      <c r="H7" s="47">
        <v>8237504</v>
      </c>
      <c r="I7" s="12">
        <v>10808364</v>
      </c>
      <c r="J7" s="12">
        <v>8160291</v>
      </c>
      <c r="K7" s="12"/>
      <c r="L7" s="12"/>
      <c r="M7" s="14"/>
      <c r="N7" s="13">
        <f t="shared" si="0"/>
        <v>89385897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158598839</v>
      </c>
      <c r="C9" s="12">
        <v>125904273</v>
      </c>
      <c r="D9" s="12">
        <v>199451871</v>
      </c>
      <c r="E9" s="12">
        <v>128594706</v>
      </c>
      <c r="F9" s="12">
        <v>126921729</v>
      </c>
      <c r="G9" s="12">
        <v>138127973</v>
      </c>
      <c r="H9" s="12">
        <v>149937298</v>
      </c>
      <c r="I9" s="12">
        <v>150825845</v>
      </c>
      <c r="J9" s="12">
        <v>198591882</v>
      </c>
      <c r="K9" s="12"/>
      <c r="L9" s="12"/>
      <c r="M9" s="12"/>
      <c r="N9" s="13">
        <f t="shared" si="0"/>
        <v>1376954416</v>
      </c>
    </row>
    <row r="10" spans="1:14" s="17" customFormat="1" ht="14.25">
      <c r="A10" s="15" t="s">
        <v>89</v>
      </c>
      <c r="B10" s="16">
        <f>+N3+B5-B6-B7-B8-B9</f>
        <v>357557100</v>
      </c>
      <c r="C10" s="16">
        <f t="shared" ref="C10:M10" si="1">+B10+C5-C6-C7-C8-C9</f>
        <v>366180808</v>
      </c>
      <c r="D10" s="16">
        <f t="shared" si="1"/>
        <v>277629738</v>
      </c>
      <c r="E10" s="16">
        <f t="shared" si="1"/>
        <v>284661897</v>
      </c>
      <c r="F10" s="16">
        <f t="shared" si="1"/>
        <v>314989930</v>
      </c>
      <c r="G10" s="16">
        <f>+F10+G5-G6-G7-G8-G9</f>
        <v>323552057</v>
      </c>
      <c r="H10" s="16">
        <f>+G10+H5-H6-H7-H8-H9</f>
        <v>369308700</v>
      </c>
      <c r="I10" s="16">
        <f>+H10+I5-I6-I7-I8-I9</f>
        <v>361642411</v>
      </c>
      <c r="J10" s="16">
        <f>+I10+J5-J6-J7-J8-J9</f>
        <v>208618360</v>
      </c>
      <c r="K10" s="16">
        <f>+J10+K5-K6-K7-K8-K9</f>
        <v>268744429</v>
      </c>
      <c r="L10" s="16">
        <v>0</v>
      </c>
      <c r="M10" s="16">
        <f t="shared" si="1"/>
        <v>0</v>
      </c>
      <c r="N10" s="13">
        <f>N3+N5-N6-N7-N8-N9</f>
        <v>268744429</v>
      </c>
    </row>
    <row r="13" spans="1:14">
      <c r="C13" s="29"/>
      <c r="D13" s="29"/>
      <c r="E13" s="29"/>
    </row>
    <row r="14" spans="1:14">
      <c r="D14" s="29"/>
      <c r="E14" s="29"/>
      <c r="G14" s="29"/>
    </row>
    <row r="15" spans="1:14">
      <c r="G15" s="29"/>
    </row>
    <row r="19" spans="7:12">
      <c r="L19" s="29"/>
    </row>
    <row r="20" spans="7:12">
      <c r="G20" s="18"/>
    </row>
    <row r="21" spans="7:12">
      <c r="L21" s="29"/>
    </row>
  </sheetData>
  <mergeCells count="2">
    <mergeCell ref="B2:F2"/>
    <mergeCell ref="L1:N1"/>
  </mergeCells>
  <hyperlinks>
    <hyperlink ref="L1:N1" location="'TỔNG HỢP'!A1" display="Quay lại trang tổng hợp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topLeftCell="F1" zoomScaleNormal="100" workbookViewId="0">
      <selection activeCell="L1" sqref="L1:N1"/>
    </sheetView>
  </sheetViews>
  <sheetFormatPr defaultColWidth="9.140625" defaultRowHeight="15"/>
  <cols>
    <col min="1" max="1" width="16.7109375" style="5" customWidth="1"/>
    <col min="2" max="13" width="15.140625" style="5" customWidth="1"/>
    <col min="14" max="14" width="15.42578125" style="5" customWidth="1"/>
    <col min="15" max="16384" width="9.140625" style="1"/>
  </cols>
  <sheetData>
    <row r="1" spans="1:14" ht="15.75">
      <c r="L1" s="146" t="s">
        <v>99</v>
      </c>
      <c r="M1" s="146"/>
      <c r="N1" s="146"/>
    </row>
    <row r="2" spans="1:14" ht="18.75">
      <c r="A2" s="5" t="s">
        <v>101</v>
      </c>
      <c r="B2" s="147" t="s">
        <v>142</v>
      </c>
      <c r="C2" s="147"/>
      <c r="D2" s="147"/>
      <c r="E2" s="147"/>
      <c r="F2" s="147"/>
      <c r="G2" s="1" t="s">
        <v>145</v>
      </c>
    </row>
    <row r="3" spans="1:14" ht="29.25">
      <c r="B3" s="5" t="s">
        <v>92</v>
      </c>
      <c r="M3" s="6" t="s">
        <v>148</v>
      </c>
      <c r="N3" s="7">
        <v>163623616</v>
      </c>
    </row>
    <row r="4" spans="1:14" s="3" customFormat="1">
      <c r="A4" s="8"/>
      <c r="B4" s="9" t="s">
        <v>71</v>
      </c>
      <c r="C4" s="9" t="s">
        <v>72</v>
      </c>
      <c r="D4" s="9" t="s">
        <v>73</v>
      </c>
      <c r="E4" s="9" t="s">
        <v>74</v>
      </c>
      <c r="F4" s="9" t="s">
        <v>75</v>
      </c>
      <c r="G4" s="9" t="s">
        <v>76</v>
      </c>
      <c r="H4" s="9" t="s">
        <v>77</v>
      </c>
      <c r="I4" s="9" t="s">
        <v>78</v>
      </c>
      <c r="J4" s="9" t="s">
        <v>79</v>
      </c>
      <c r="K4" s="9" t="s">
        <v>80</v>
      </c>
      <c r="L4" s="9" t="s">
        <v>81</v>
      </c>
      <c r="M4" s="9" t="s">
        <v>82</v>
      </c>
      <c r="N4" s="10" t="s">
        <v>83</v>
      </c>
    </row>
    <row r="5" spans="1:14">
      <c r="A5" s="11" t="s">
        <v>84</v>
      </c>
      <c r="B5" s="12">
        <v>83799994</v>
      </c>
      <c r="C5" s="12">
        <v>65788258</v>
      </c>
      <c r="D5" s="12">
        <v>66692531</v>
      </c>
      <c r="E5" s="12">
        <v>72399908</v>
      </c>
      <c r="F5" s="12">
        <v>70217380</v>
      </c>
      <c r="G5" s="12">
        <v>48029074</v>
      </c>
      <c r="H5" s="12">
        <v>46953237</v>
      </c>
      <c r="I5" s="12">
        <v>36336430</v>
      </c>
      <c r="J5" s="12">
        <v>28485966</v>
      </c>
      <c r="K5" s="12">
        <v>17595009</v>
      </c>
      <c r="L5" s="12"/>
      <c r="M5" s="12"/>
      <c r="N5" s="13">
        <f>SUM(B5:M5)</f>
        <v>536297787</v>
      </c>
    </row>
    <row r="6" spans="1:14">
      <c r="A6" s="11" t="s">
        <v>85</v>
      </c>
      <c r="B6" s="12">
        <v>1783770</v>
      </c>
      <c r="C6" s="12">
        <v>3336089</v>
      </c>
      <c r="D6" s="12">
        <v>1623535</v>
      </c>
      <c r="E6" s="12">
        <v>2823396</v>
      </c>
      <c r="F6" s="12">
        <v>3952039</v>
      </c>
      <c r="G6" s="12">
        <v>3681464</v>
      </c>
      <c r="H6" s="12">
        <v>7651325</v>
      </c>
      <c r="I6" s="12">
        <v>6134560</v>
      </c>
      <c r="J6" s="12">
        <v>363162</v>
      </c>
      <c r="K6" s="12">
        <v>630186</v>
      </c>
      <c r="L6" s="12"/>
      <c r="M6" s="14"/>
      <c r="N6" s="13">
        <f t="shared" ref="N6:N9" si="0">SUM(B6:M6)</f>
        <v>31979526</v>
      </c>
    </row>
    <row r="7" spans="1:14">
      <c r="A7" s="11" t="s">
        <v>86</v>
      </c>
      <c r="B7" s="12"/>
      <c r="C7" s="12">
        <v>8572852</v>
      </c>
      <c r="D7" s="12">
        <v>4318952</v>
      </c>
      <c r="E7" s="12">
        <v>3448652</v>
      </c>
      <c r="F7" s="12">
        <v>3687554</v>
      </c>
      <c r="G7" s="12">
        <v>3512061</v>
      </c>
      <c r="H7" s="47">
        <v>2350423</v>
      </c>
      <c r="I7" s="12">
        <v>2082996</v>
      </c>
      <c r="J7" s="12">
        <v>1600701</v>
      </c>
      <c r="K7" s="12"/>
      <c r="L7" s="12"/>
      <c r="M7" s="14"/>
      <c r="N7" s="13">
        <f t="shared" si="0"/>
        <v>29574191</v>
      </c>
    </row>
    <row r="8" spans="1:14">
      <c r="A8" s="11" t="s">
        <v>87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3">
        <f t="shared" si="0"/>
        <v>0</v>
      </c>
    </row>
    <row r="9" spans="1:14">
      <c r="A9" s="11" t="s">
        <v>88</v>
      </c>
      <c r="B9" s="12">
        <v>88664452</v>
      </c>
      <c r="C9" s="12">
        <v>72926173</v>
      </c>
      <c r="D9" s="12">
        <v>72140274</v>
      </c>
      <c r="E9" s="12">
        <v>56023693</v>
      </c>
      <c r="F9" s="12">
        <v>60904688</v>
      </c>
      <c r="G9" s="12">
        <v>68098188</v>
      </c>
      <c r="H9" s="12">
        <v>59481288</v>
      </c>
      <c r="I9" s="12">
        <v>41569893</v>
      </c>
      <c r="J9" s="12">
        <v>38536304</v>
      </c>
      <c r="K9" s="12"/>
      <c r="L9" s="12"/>
      <c r="M9" s="12"/>
      <c r="N9" s="13">
        <f t="shared" si="0"/>
        <v>558344953</v>
      </c>
    </row>
    <row r="10" spans="1:14" s="17" customFormat="1" ht="14.25">
      <c r="A10" s="15" t="s">
        <v>89</v>
      </c>
      <c r="B10" s="16">
        <f>+N3+B5-B6-B7-B8-B9</f>
        <v>156975388</v>
      </c>
      <c r="C10" s="16">
        <f t="shared" ref="C10:M10" si="1">+B10+C5-C6-C7-C8-C9</f>
        <v>137928532</v>
      </c>
      <c r="D10" s="16">
        <f t="shared" si="1"/>
        <v>126538302</v>
      </c>
      <c r="E10" s="16">
        <f t="shared" si="1"/>
        <v>136642469</v>
      </c>
      <c r="F10" s="16">
        <f t="shared" si="1"/>
        <v>138315568</v>
      </c>
      <c r="G10" s="16">
        <f t="shared" si="1"/>
        <v>111052929</v>
      </c>
      <c r="H10" s="16">
        <f t="shared" si="1"/>
        <v>88523130</v>
      </c>
      <c r="I10" s="16">
        <f t="shared" si="1"/>
        <v>75072111</v>
      </c>
      <c r="J10" s="16">
        <f t="shared" si="1"/>
        <v>63057910</v>
      </c>
      <c r="K10" s="16">
        <f t="shared" si="1"/>
        <v>80022733</v>
      </c>
      <c r="L10" s="16">
        <v>0</v>
      </c>
      <c r="M10" s="16">
        <f t="shared" si="1"/>
        <v>0</v>
      </c>
      <c r="N10" s="13">
        <f>N3+N5-N6-N7-N8-N9</f>
        <v>80022733</v>
      </c>
    </row>
    <row r="13" spans="1:14">
      <c r="C13" s="29"/>
      <c r="D13" s="29"/>
      <c r="E13" s="29"/>
    </row>
    <row r="14" spans="1:14">
      <c r="D14" s="29"/>
      <c r="E14" s="29"/>
      <c r="G14" s="29"/>
    </row>
    <row r="15" spans="1:14">
      <c r="G15" s="29"/>
    </row>
    <row r="19" spans="7:12">
      <c r="L19" s="29"/>
    </row>
    <row r="20" spans="7:12">
      <c r="G20" s="18"/>
    </row>
    <row r="21" spans="7:12">
      <c r="L21" s="29"/>
    </row>
  </sheetData>
  <mergeCells count="2">
    <mergeCell ref="L1:N1"/>
    <mergeCell ref="B2:F2"/>
  </mergeCells>
  <hyperlinks>
    <hyperlink ref="L1:N1" location="'TỔNG HỢP'!A1" display="Quay lại trang tổng hợp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TỔNG HỢP</vt:lpstr>
      <vt:lpstr>WIN</vt:lpstr>
      <vt:lpstr>BÁCH HÓA XANH</vt:lpstr>
      <vt:lpstr>AEONMALL</vt:lpstr>
      <vt:lpstr>AEON CTTI</vt:lpstr>
      <vt:lpstr>SATRA VVK</vt:lpstr>
      <vt:lpstr>BRG</vt:lpstr>
      <vt:lpstr>CIRCLEK MB</vt:lpstr>
      <vt:lpstr>CIRCLEK MN</vt:lpstr>
      <vt:lpstr>COOP</vt:lpstr>
      <vt:lpstr>BIGC</vt:lpstr>
      <vt:lpstr>GS25</vt:lpstr>
      <vt:lpstr>LOTTE</vt:lpstr>
      <vt:lpstr>MEGA</vt:lpstr>
      <vt:lpstr>SATRA-004</vt:lpstr>
      <vt:lpstr>SATRA-025</vt:lpstr>
      <vt:lpstr>SATRA-020</vt:lpstr>
      <vt:lpstr>SATRA-027</vt:lpstr>
      <vt:lpstr>SUNSHINE HCM</vt:lpstr>
      <vt:lpstr>TMART</vt:lpstr>
      <vt:lpstr>SIBA</vt:lpstr>
      <vt:lpstr>NHATMINH</vt:lpstr>
      <vt:lpstr>VIỆT Ý</vt:lpstr>
      <vt:lpstr>DALATFARM</vt:lpstr>
      <vt:lpstr>SÀNH ĐIỆU</vt:lpstr>
      <vt:lpstr>SANHDIEU-004</vt:lpstr>
      <vt:lpstr>VIỆT Ý NT</vt:lpstr>
      <vt:lpstr>LARIA</vt:lpstr>
      <vt:lpstr>SEVEN</vt:lpstr>
      <vt:lpstr>SAIGONHD</vt:lpstr>
      <vt:lpstr>CLEVERFOOD</vt:lpstr>
      <vt:lpstr>ST PHÚ QUỐC</vt:lpstr>
      <vt:lpstr>UNIT</vt:lpstr>
      <vt:lpstr>READYMART</vt:lpstr>
      <vt:lpstr>SGMART</vt:lpstr>
      <vt:lpstr>SHINSHEN</vt:lpstr>
      <vt:lpstr>SUNSHINE</vt:lpstr>
      <vt:lpstr>V+ HÒA BÌNH</vt:lpstr>
      <vt:lpstr>NHẬT THƯƠNG</vt:lpstr>
      <vt:lpstr>CGP</vt:lpstr>
      <vt:lpstr>EASYMART</vt:lpstr>
      <vt:lpstr>BÍCH CẦU</vt:lpstr>
      <vt:lpstr>BONBON</vt:lpstr>
      <vt:lpstr>EPCOSTORE</vt:lpstr>
      <vt:lpstr>FANSIPAN</vt:lpstr>
      <vt:lpstr>FINEMART</vt:lpstr>
      <vt:lpstr>FOODMART</vt:lpstr>
      <vt:lpstr>GDVN</vt:lpstr>
      <vt:lpstr>GRELI</vt:lpstr>
      <vt:lpstr>HÀ ĐĂNG</vt:lpstr>
      <vt:lpstr>HIỀN LƯƠNG</vt:lpstr>
      <vt:lpstr>TOMO</vt:lpstr>
      <vt:lpstr>HƯNG THỊNH</vt:lpstr>
      <vt:lpstr>INTIMEX ĐN</vt:lpstr>
      <vt:lpstr>JMART QT</vt:lpstr>
      <vt:lpstr>KA</vt:lpstr>
      <vt:lpstr>KINGFOOD</vt:lpstr>
      <vt:lpstr>K&amp;K</vt:lpstr>
      <vt:lpstr>EAST</vt:lpstr>
      <vt:lpstr>HNT</vt:lpstr>
      <vt:lpstr>LOCAL</vt:lpstr>
      <vt:lpstr>MDBD</vt:lpstr>
      <vt:lpstr>MEKONG</vt:lpstr>
      <vt:lpstr>MINH CẦU</vt:lpstr>
      <vt:lpstr>NGUYỄN CỬU</vt:lpstr>
      <vt:lpstr>OCOPFOOD</vt:lpstr>
      <vt:lpstr>PTMART</vt:lpstr>
      <vt:lpstr>SMARTGAP</vt:lpstr>
      <vt:lpstr>SONG NGỌC</vt:lpstr>
      <vt:lpstr>SONG NGUYỄN</vt:lpstr>
      <vt:lpstr>ANH ĐĂNG TMART</vt:lpstr>
      <vt:lpstr>TTMFARM</vt:lpstr>
      <vt:lpstr>THFOOD</vt:lpstr>
      <vt:lpstr>XDSG</vt:lpstr>
      <vt:lpstr>OKONO</vt:lpstr>
      <vt:lpstr>VITALGO</vt:lpstr>
      <vt:lpstr>TELIO</vt:lpstr>
      <vt:lpstr>KMARKET</vt:lpstr>
      <vt:lpstr>TOMITA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2025-12-03T09:12:53Z</dcterms:modified>
</cp:coreProperties>
</file>