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7 BÁO CÁO TỔNG HỢP 2023\tổng hợp công nợ 2022-2025\"/>
    </mc:Choice>
  </mc:AlternateContent>
  <bookViews>
    <workbookView xWindow="-120" yWindow="-120" windowWidth="24240" windowHeight="13140" tabRatio="860"/>
  </bookViews>
  <sheets>
    <sheet name="TONG CONG NO_2022" sheetId="10" r:id="rId1"/>
    <sheet name="AEON CITIMART" sheetId="20" r:id="rId2"/>
    <sheet name="BIG C" sheetId="19" r:id="rId3"/>
    <sheet name="COOP " sheetId="17" r:id="rId4"/>
    <sheet name="SATRA-004" sheetId="16" r:id="rId5"/>
    <sheet name="SATRA-020" sheetId="82" r:id="rId6"/>
    <sheet name="SATRA-025" sheetId="84" r:id="rId7"/>
    <sheet name="SATRA -027" sheetId="85" r:id="rId8"/>
    <sheet name="LOTTE" sheetId="15" r:id="rId9"/>
    <sheet name="MEGA" sheetId="75" r:id="rId10"/>
    <sheet name="WINCOMMERCE" sheetId="13" r:id="rId11"/>
    <sheet name="Sheet1" sheetId="86" state="hidden" r:id="rId12"/>
    <sheet name="INTIMEX-ĐN" sheetId="12" r:id="rId13"/>
    <sheet name="LOCAL MART" sheetId="25" r:id="rId14"/>
    <sheet name="SIÊU THỊ HÀ NỘI (HÙNG DŨNG)" sheetId="28" r:id="rId15"/>
    <sheet name="USMART" sheetId="30" r:id="rId16"/>
    <sheet name="SÀNH ĐIỆU" sheetId="32" r:id="rId17"/>
    <sheet name="UNIT" sheetId="33" r:id="rId18"/>
    <sheet name="KING FOOD" sheetId="24" r:id="rId19"/>
    <sheet name="BRG" sheetId="11" r:id="rId20"/>
    <sheet name="SÀI GÒN HD" sheetId="23" r:id="rId21"/>
    <sheet name="JM QUỐC TẾ" sheetId="29" r:id="rId22"/>
    <sheet name="CLEVERFOOD" sheetId="78" r:id="rId23"/>
    <sheet name="VIỆT Ý NHA TRANG" sheetId="79" r:id="rId24"/>
    <sheet name="VIỆT Ý HÀ NỘI" sheetId="27" r:id="rId25"/>
    <sheet name="T-MARTSTORES" sheetId="21" r:id="rId26"/>
    <sheet name="NHẬT MINH (OSIFOOD)" sheetId="42" r:id="rId27"/>
    <sheet name="SUNSHINE-SMART (HÀ NỘI)" sheetId="40" r:id="rId28"/>
    <sheet name="K.A" sheetId="53" r:id="rId29"/>
    <sheet name="MEKONG GOURMET" sheetId="54" r:id="rId30"/>
    <sheet name="HNT-KHẢI SAN" sheetId="61" r:id="rId31"/>
    <sheet name="HIỀN LƯƠNG" sheetId="64" r:id="rId32"/>
    <sheet name="SIBA FOOD" sheetId="68" r:id="rId33"/>
    <sheet name="UNO" sheetId="81" r:id="rId34"/>
    <sheet name="V+HÒA BÌNH" sheetId="80" r:id="rId35"/>
    <sheet name="ĐẠI THANH HẢI" sheetId="71" r:id="rId36"/>
    <sheet name="GROVE FRESH" sheetId="56" r:id="rId37"/>
    <sheet name="SEVEN ELEVEN" sheetId="58" r:id="rId38"/>
    <sheet name="GS25" sheetId="65" r:id="rId39"/>
    <sheet name="MINH CẦU" sheetId="51" r:id="rId40"/>
    <sheet name="TTM FARM" sheetId="69" r:id="rId41"/>
  </sheets>
  <definedNames>
    <definedName name="_xlnm._FilterDatabase" localSheetId="0" hidden="1">'TONG CONG NO_2022'!$A$1:$U$41</definedName>
  </definedNames>
  <calcPr calcId="162913"/>
</workbook>
</file>

<file path=xl/calcChain.xml><?xml version="1.0" encoding="utf-8"?>
<calcChain xmlns="http://schemas.openxmlformats.org/spreadsheetml/2006/main">
  <c r="N3" i="21" l="1"/>
  <c r="J6" i="21" l="1"/>
  <c r="C10" i="17" l="1"/>
  <c r="E4" i="10" s="1"/>
  <c r="N6" i="17"/>
  <c r="N7" i="17"/>
  <c r="N8" i="17"/>
  <c r="N9" i="17"/>
  <c r="N5" i="17"/>
  <c r="B10" i="17"/>
  <c r="D4" i="10" s="1"/>
  <c r="D10" i="17" l="1"/>
  <c r="F4" i="10" s="1"/>
  <c r="N10" i="17"/>
  <c r="N10" i="51"/>
  <c r="D10" i="51"/>
  <c r="E10" i="51"/>
  <c r="F10" i="51" s="1"/>
  <c r="G10" i="51" s="1"/>
  <c r="H10" i="51" s="1"/>
  <c r="I10" i="51" s="1"/>
  <c r="J10" i="51" s="1"/>
  <c r="K10" i="51" s="1"/>
  <c r="L10" i="51" s="1"/>
  <c r="M10" i="51" s="1"/>
  <c r="C10" i="51"/>
  <c r="B10" i="51"/>
  <c r="E10" i="17" l="1"/>
  <c r="G4" i="10" s="1"/>
  <c r="F10" i="17"/>
  <c r="B10" i="75"/>
  <c r="G10" i="17" l="1"/>
  <c r="H4" i="10"/>
  <c r="A39" i="86"/>
  <c r="H10" i="17" l="1"/>
  <c r="I4" i="10"/>
  <c r="N3" i="13"/>
  <c r="I10" i="17" l="1"/>
  <c r="J10" i="17" s="1"/>
  <c r="K10" i="17" s="1"/>
  <c r="L10" i="17" s="1"/>
  <c r="M10" i="17" s="1"/>
  <c r="J4" i="10"/>
  <c r="B10" i="13"/>
  <c r="C10" i="13" s="1"/>
  <c r="D10" i="13" s="1"/>
  <c r="E10" i="13" s="1"/>
  <c r="F10" i="13" s="1"/>
  <c r="N6" i="33"/>
  <c r="N7" i="33"/>
  <c r="N8" i="33"/>
  <c r="N9" i="33"/>
  <c r="N5" i="33"/>
  <c r="G10" i="13" l="1"/>
  <c r="H10" i="13" s="1"/>
  <c r="I10" i="13" s="1"/>
  <c r="J10" i="13" s="1"/>
  <c r="K10" i="13" s="1"/>
  <c r="L10" i="13" s="1"/>
  <c r="M10" i="13" s="1"/>
  <c r="H12" i="10"/>
  <c r="N10" i="28"/>
  <c r="D10" i="28"/>
  <c r="E10" i="28" s="1"/>
  <c r="F10" i="28" s="1"/>
  <c r="G10" i="28" s="1"/>
  <c r="H10" i="28" s="1"/>
  <c r="I10" i="28" s="1"/>
  <c r="J10" i="28" s="1"/>
  <c r="K10" i="28" s="1"/>
  <c r="L10" i="28" s="1"/>
  <c r="M10" i="28" s="1"/>
  <c r="C10" i="28"/>
  <c r="B10" i="28"/>
  <c r="N6" i="28"/>
  <c r="N7" i="28"/>
  <c r="N8" i="28"/>
  <c r="N9" i="28"/>
  <c r="N5" i="28"/>
  <c r="N6" i="84" l="1"/>
  <c r="N10" i="84" s="1"/>
  <c r="N7" i="84"/>
  <c r="N8" i="84"/>
  <c r="N9" i="84"/>
  <c r="B10" i="84"/>
  <c r="C10" i="84" s="1"/>
  <c r="D10" i="84" s="1"/>
  <c r="E10" i="84" s="1"/>
  <c r="F10" i="84" s="1"/>
  <c r="G10" i="84" s="1"/>
  <c r="H10" i="84" s="1"/>
  <c r="I10" i="84" s="1"/>
  <c r="J10" i="84" s="1"/>
  <c r="K10" i="84" s="1"/>
  <c r="L10" i="84" s="1"/>
  <c r="M10" i="84" s="1"/>
  <c r="N6" i="85"/>
  <c r="N7" i="85"/>
  <c r="N8" i="85"/>
  <c r="N9" i="85"/>
  <c r="N10" i="85" s="1"/>
  <c r="B10" i="85"/>
  <c r="C10" i="85" s="1"/>
  <c r="D10" i="85" s="1"/>
  <c r="E10" i="85" s="1"/>
  <c r="F10" i="85" s="1"/>
  <c r="G10" i="85" s="1"/>
  <c r="H10" i="85" s="1"/>
  <c r="I10" i="85" s="1"/>
  <c r="J10" i="85" s="1"/>
  <c r="K10" i="85" s="1"/>
  <c r="L10" i="85" s="1"/>
  <c r="M10" i="85" s="1"/>
  <c r="N5" i="85"/>
  <c r="N5" i="84" l="1"/>
  <c r="N6" i="82" l="1"/>
  <c r="N7" i="82"/>
  <c r="N8" i="82"/>
  <c r="N9" i="82"/>
  <c r="N10" i="82" s="1"/>
  <c r="B10" i="82"/>
  <c r="C10" i="82" s="1"/>
  <c r="D10" i="82" s="1"/>
  <c r="E10" i="82" s="1"/>
  <c r="F10" i="82" s="1"/>
  <c r="G10" i="82" s="1"/>
  <c r="H10" i="82" s="1"/>
  <c r="I10" i="82" s="1"/>
  <c r="J10" i="82" s="1"/>
  <c r="K10" i="82" s="1"/>
  <c r="L10" i="82" s="1"/>
  <c r="M10" i="82" s="1"/>
  <c r="N5" i="82"/>
  <c r="N10" i="16"/>
  <c r="B10" i="16"/>
  <c r="C10" i="16" s="1"/>
  <c r="D10" i="16" s="1"/>
  <c r="E10" i="16" s="1"/>
  <c r="F10" i="16" s="1"/>
  <c r="G10" i="16" s="1"/>
  <c r="H10" i="16" s="1"/>
  <c r="I10" i="16" s="1"/>
  <c r="J10" i="16" s="1"/>
  <c r="K10" i="16" s="1"/>
  <c r="L10" i="16" s="1"/>
  <c r="M10" i="16" s="1"/>
  <c r="N6" i="16"/>
  <c r="N7" i="16"/>
  <c r="N8" i="16"/>
  <c r="N9" i="16"/>
  <c r="N5" i="16"/>
  <c r="P5" i="10" l="1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C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C6" i="10"/>
  <c r="D10" i="79"/>
  <c r="F19" i="10" s="1"/>
  <c r="C10" i="79"/>
  <c r="E19" i="10" s="1"/>
  <c r="B10" i="79"/>
  <c r="D19" i="10"/>
  <c r="C19" i="10"/>
  <c r="N10" i="64"/>
  <c r="D10" i="64"/>
  <c r="E10" i="64" s="1"/>
  <c r="F10" i="64" s="1"/>
  <c r="G10" i="64" s="1"/>
  <c r="H10" i="64" s="1"/>
  <c r="I10" i="64" s="1"/>
  <c r="J10" i="64" s="1"/>
  <c r="K10" i="64" s="1"/>
  <c r="L10" i="64" s="1"/>
  <c r="M10" i="64" s="1"/>
  <c r="C10" i="64"/>
  <c r="B10" i="64"/>
  <c r="N10" i="58"/>
  <c r="D10" i="58"/>
  <c r="E10" i="58"/>
  <c r="F10" i="58"/>
  <c r="G10" i="58" s="1"/>
  <c r="H10" i="58" s="1"/>
  <c r="I10" i="58" s="1"/>
  <c r="J10" i="58" s="1"/>
  <c r="K10" i="58" s="1"/>
  <c r="L10" i="58" s="1"/>
  <c r="M10" i="58" s="1"/>
  <c r="C10" i="58"/>
  <c r="B10" i="58"/>
  <c r="E10" i="79" l="1"/>
  <c r="N10" i="56"/>
  <c r="D10" i="56"/>
  <c r="E10" i="56" s="1"/>
  <c r="F10" i="56" s="1"/>
  <c r="G10" i="56" s="1"/>
  <c r="H10" i="56" s="1"/>
  <c r="I10" i="56" s="1"/>
  <c r="J10" i="56" s="1"/>
  <c r="K10" i="56" s="1"/>
  <c r="L10" i="56" s="1"/>
  <c r="M10" i="56" s="1"/>
  <c r="C10" i="56"/>
  <c r="B10" i="56"/>
  <c r="N10" i="54"/>
  <c r="D10" i="54"/>
  <c r="E10" i="54" s="1"/>
  <c r="F10" i="54" s="1"/>
  <c r="G10" i="54" s="1"/>
  <c r="H10" i="54" s="1"/>
  <c r="I10" i="54" s="1"/>
  <c r="J10" i="54" s="1"/>
  <c r="K10" i="54" s="1"/>
  <c r="L10" i="54" s="1"/>
  <c r="M10" i="54" s="1"/>
  <c r="C10" i="54"/>
  <c r="B10" i="54"/>
  <c r="N10" i="42"/>
  <c r="D10" i="42"/>
  <c r="E10" i="42" s="1"/>
  <c r="F10" i="42" s="1"/>
  <c r="G10" i="42" s="1"/>
  <c r="H10" i="42" s="1"/>
  <c r="I10" i="42" s="1"/>
  <c r="J10" i="42" s="1"/>
  <c r="K10" i="42" s="1"/>
  <c r="L10" i="42" s="1"/>
  <c r="M10" i="42" s="1"/>
  <c r="C10" i="42"/>
  <c r="B10" i="42"/>
  <c r="N10" i="40"/>
  <c r="D10" i="40"/>
  <c r="E10" i="40" s="1"/>
  <c r="F10" i="40" s="1"/>
  <c r="G10" i="40" s="1"/>
  <c r="H10" i="40" s="1"/>
  <c r="I10" i="40" s="1"/>
  <c r="J10" i="40" s="1"/>
  <c r="K10" i="40" s="1"/>
  <c r="L10" i="40" s="1"/>
  <c r="M10" i="40" s="1"/>
  <c r="C10" i="40"/>
  <c r="B10" i="40"/>
  <c r="D10" i="29"/>
  <c r="E10" i="29" s="1"/>
  <c r="F10" i="29" s="1"/>
  <c r="G10" i="29" s="1"/>
  <c r="H10" i="29" s="1"/>
  <c r="I10" i="29" s="1"/>
  <c r="J10" i="29" s="1"/>
  <c r="K10" i="29" s="1"/>
  <c r="L10" i="29" s="1"/>
  <c r="M10" i="29" s="1"/>
  <c r="C10" i="29"/>
  <c r="B10" i="29"/>
  <c r="B10" i="27"/>
  <c r="C10" i="27" s="1"/>
  <c r="D10" i="27" s="1"/>
  <c r="E10" i="27" s="1"/>
  <c r="F10" i="27" s="1"/>
  <c r="G10" i="27" s="1"/>
  <c r="H10" i="27" s="1"/>
  <c r="I10" i="27" s="1"/>
  <c r="J10" i="27" s="1"/>
  <c r="K10" i="27" s="1"/>
  <c r="L10" i="27" s="1"/>
  <c r="M10" i="27" s="1"/>
  <c r="G19" i="10" l="1"/>
  <c r="F10" i="79"/>
  <c r="N10" i="25"/>
  <c r="D10" i="25"/>
  <c r="E10" i="25" s="1"/>
  <c r="F10" i="25" s="1"/>
  <c r="G10" i="25" s="1"/>
  <c r="H10" i="25" s="1"/>
  <c r="I10" i="25" s="1"/>
  <c r="J10" i="25" s="1"/>
  <c r="K10" i="25" s="1"/>
  <c r="L10" i="25" s="1"/>
  <c r="M10" i="25" s="1"/>
  <c r="C10" i="25"/>
  <c r="B10" i="25"/>
  <c r="H19" i="10" l="1"/>
  <c r="G10" i="79"/>
  <c r="N10" i="23"/>
  <c r="D10" i="23"/>
  <c r="E10" i="23" s="1"/>
  <c r="F10" i="23" s="1"/>
  <c r="G10" i="23" s="1"/>
  <c r="H10" i="23" s="1"/>
  <c r="I10" i="23" s="1"/>
  <c r="J10" i="23" s="1"/>
  <c r="K10" i="23" s="1"/>
  <c r="L10" i="23" s="1"/>
  <c r="M10" i="23" s="1"/>
  <c r="C10" i="23"/>
  <c r="B10" i="23"/>
  <c r="N10" i="12"/>
  <c r="D10" i="12"/>
  <c r="E10" i="12" s="1"/>
  <c r="F10" i="12" s="1"/>
  <c r="G10" i="12" s="1"/>
  <c r="H10" i="12" s="1"/>
  <c r="I10" i="12" s="1"/>
  <c r="J10" i="12" s="1"/>
  <c r="K10" i="12" s="1"/>
  <c r="L10" i="12" s="1"/>
  <c r="M10" i="12" s="1"/>
  <c r="C10" i="12"/>
  <c r="B10" i="12"/>
  <c r="B10" i="15"/>
  <c r="C10" i="15" s="1"/>
  <c r="D10" i="15" s="1"/>
  <c r="E10" i="15" s="1"/>
  <c r="F10" i="15" s="1"/>
  <c r="G10" i="15" s="1"/>
  <c r="H10" i="15" s="1"/>
  <c r="I10" i="15" s="1"/>
  <c r="J10" i="15" s="1"/>
  <c r="K10" i="15" s="1"/>
  <c r="L10" i="15" s="1"/>
  <c r="M10" i="15" s="1"/>
  <c r="N6" i="15"/>
  <c r="N7" i="15"/>
  <c r="N8" i="15"/>
  <c r="N9" i="15"/>
  <c r="N5" i="15"/>
  <c r="N10" i="15" l="1"/>
  <c r="H10" i="79"/>
  <c r="I19" i="10"/>
  <c r="I10" i="79" l="1"/>
  <c r="J10" i="79" s="1"/>
  <c r="K10" i="79" s="1"/>
  <c r="L10" i="79" s="1"/>
  <c r="M10" i="79" s="1"/>
  <c r="J19" i="10"/>
  <c r="N6" i="19" l="1"/>
  <c r="N7" i="19"/>
  <c r="N8" i="19"/>
  <c r="N9" i="19"/>
  <c r="B10" i="19"/>
  <c r="C10" i="19" s="1"/>
  <c r="D10" i="19" s="1"/>
  <c r="E10" i="19" s="1"/>
  <c r="F10" i="19" s="1"/>
  <c r="G10" i="19" s="1"/>
  <c r="H10" i="19" s="1"/>
  <c r="I10" i="19" s="1"/>
  <c r="J10" i="19" s="1"/>
  <c r="K10" i="19" s="1"/>
  <c r="L10" i="19" s="1"/>
  <c r="M10" i="19" s="1"/>
  <c r="N5" i="19"/>
  <c r="N10" i="19" l="1"/>
  <c r="B10" i="20"/>
  <c r="C10" i="20" s="1"/>
  <c r="D10" i="20" s="1"/>
  <c r="E10" i="20" s="1"/>
  <c r="F10" i="20" s="1"/>
  <c r="G10" i="20" s="1"/>
  <c r="H10" i="20" s="1"/>
  <c r="I10" i="20" s="1"/>
  <c r="J10" i="20" s="1"/>
  <c r="K10" i="20" s="1"/>
  <c r="L10" i="20" s="1"/>
  <c r="M10" i="20" s="1"/>
  <c r="N6" i="20"/>
  <c r="N7" i="20"/>
  <c r="N8" i="20"/>
  <c r="N9" i="20"/>
  <c r="N5" i="20"/>
  <c r="N10" i="20" l="1"/>
  <c r="N10" i="24" l="1"/>
  <c r="C10" i="24"/>
  <c r="D10" i="24" s="1"/>
  <c r="E10" i="24" s="1"/>
  <c r="F10" i="24" s="1"/>
  <c r="G10" i="24" s="1"/>
  <c r="H10" i="24" s="1"/>
  <c r="I10" i="24" s="1"/>
  <c r="J10" i="24" s="1"/>
  <c r="K10" i="24" s="1"/>
  <c r="L10" i="24" s="1"/>
  <c r="M10" i="24" s="1"/>
  <c r="B10" i="24"/>
  <c r="B10" i="32"/>
  <c r="C10" i="32" s="1"/>
  <c r="D10" i="32" s="1"/>
  <c r="E10" i="32" s="1"/>
  <c r="F10" i="32" s="1"/>
  <c r="G10" i="32" s="1"/>
  <c r="H10" i="32" s="1"/>
  <c r="I10" i="32" s="1"/>
  <c r="J10" i="32" s="1"/>
  <c r="K10" i="32" s="1"/>
  <c r="L10" i="32" s="1"/>
  <c r="M10" i="32" s="1"/>
  <c r="N10" i="61"/>
  <c r="D10" i="71" l="1"/>
  <c r="E10" i="71" s="1"/>
  <c r="F10" i="71" s="1"/>
  <c r="G10" i="71" s="1"/>
  <c r="H10" i="71" s="1"/>
  <c r="I10" i="71" s="1"/>
  <c r="J10" i="71" s="1"/>
  <c r="K10" i="71" s="1"/>
  <c r="L10" i="71" s="1"/>
  <c r="M10" i="71" s="1"/>
  <c r="C10" i="71"/>
  <c r="B10" i="71"/>
  <c r="D10" i="69" l="1"/>
  <c r="C10" i="69"/>
  <c r="B10" i="69"/>
  <c r="E10" i="69" l="1"/>
  <c r="F10" i="69" s="1"/>
  <c r="G10" i="69" s="1"/>
  <c r="H10" i="69" s="1"/>
  <c r="I10" i="69" s="1"/>
  <c r="J10" i="69" s="1"/>
  <c r="K10" i="69" s="1"/>
  <c r="L10" i="69" s="1"/>
  <c r="M10" i="69" s="1"/>
  <c r="B10" i="21" l="1"/>
  <c r="C10" i="21" s="1"/>
  <c r="D10" i="21" s="1"/>
  <c r="E10" i="21" s="1"/>
  <c r="F10" i="21" s="1"/>
  <c r="G10" i="21" s="1"/>
  <c r="H10" i="21" s="1"/>
  <c r="I10" i="21" s="1"/>
  <c r="J10" i="21" s="1"/>
  <c r="K10" i="21" s="1"/>
  <c r="L10" i="21" s="1"/>
  <c r="M10" i="21" s="1"/>
  <c r="C10" i="75" l="1"/>
  <c r="D10" i="75" s="1"/>
  <c r="E10" i="75" s="1"/>
  <c r="F10" i="75" s="1"/>
  <c r="G10" i="75" s="1"/>
  <c r="H10" i="75" s="1"/>
  <c r="I10" i="75" s="1"/>
  <c r="J10" i="75" s="1"/>
  <c r="K10" i="75" s="1"/>
  <c r="L10" i="75" s="1"/>
  <c r="M10" i="75" s="1"/>
  <c r="N10" i="30"/>
  <c r="D10" i="30"/>
  <c r="E10" i="30" s="1"/>
  <c r="F10" i="30" s="1"/>
  <c r="G10" i="30" s="1"/>
  <c r="H10" i="30" s="1"/>
  <c r="I10" i="30" s="1"/>
  <c r="J10" i="30" s="1"/>
  <c r="K10" i="30" s="1"/>
  <c r="L10" i="30" s="1"/>
  <c r="M10" i="30" s="1"/>
  <c r="C10" i="30"/>
  <c r="B10" i="30"/>
  <c r="N6" i="75" l="1"/>
  <c r="N7" i="75"/>
  <c r="N8" i="75"/>
  <c r="N9" i="75"/>
  <c r="N5" i="75"/>
  <c r="N10" i="75" l="1"/>
  <c r="B10" i="11"/>
  <c r="C10" i="11" s="1"/>
  <c r="D10" i="11" s="1"/>
  <c r="E10" i="11" s="1"/>
  <c r="F10" i="11" s="1"/>
  <c r="G10" i="11" s="1"/>
  <c r="H10" i="11" s="1"/>
  <c r="I10" i="11" s="1"/>
  <c r="J10" i="11" s="1"/>
  <c r="K10" i="11" s="1"/>
  <c r="L10" i="11" s="1"/>
  <c r="M10" i="11" s="1"/>
  <c r="N6" i="12" l="1"/>
  <c r="N7" i="12"/>
  <c r="N8" i="12"/>
  <c r="N9" i="12"/>
  <c r="N5" i="12"/>
  <c r="N6" i="30"/>
  <c r="N7" i="30"/>
  <c r="N8" i="30"/>
  <c r="N9" i="30"/>
  <c r="N5" i="30"/>
  <c r="N6" i="32" l="1"/>
  <c r="N7" i="32"/>
  <c r="N8" i="32"/>
  <c r="N9" i="32"/>
  <c r="N5" i="32"/>
  <c r="N10" i="32" l="1"/>
  <c r="L8" i="13"/>
  <c r="I8" i="13"/>
  <c r="H8" i="13"/>
  <c r="N8" i="13" s="1"/>
  <c r="N6" i="13" l="1"/>
  <c r="N7" i="13"/>
  <c r="N10" i="13" s="1"/>
  <c r="N9" i="13"/>
  <c r="N5" i="13"/>
  <c r="O39" i="10"/>
  <c r="K39" i="10"/>
  <c r="J39" i="10"/>
  <c r="I39" i="10"/>
  <c r="H39" i="10"/>
  <c r="G39" i="10"/>
  <c r="F39" i="10"/>
  <c r="E39" i="10"/>
  <c r="D39" i="10"/>
  <c r="C39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C38" i="10"/>
  <c r="E10" i="68"/>
  <c r="F10" i="68" s="1"/>
  <c r="G10" i="68" s="1"/>
  <c r="H10" i="68" s="1"/>
  <c r="I10" i="68" s="1"/>
  <c r="J10" i="68" s="1"/>
  <c r="K10" i="68" s="1"/>
  <c r="L10" i="68" s="1"/>
  <c r="M10" i="68" s="1"/>
  <c r="D10" i="68"/>
  <c r="C10" i="68"/>
  <c r="B10" i="68"/>
  <c r="N6" i="23" l="1"/>
  <c r="N7" i="23"/>
  <c r="N8" i="23"/>
  <c r="N9" i="23"/>
  <c r="N5" i="23"/>
  <c r="N6" i="24"/>
  <c r="N7" i="24"/>
  <c r="N8" i="24"/>
  <c r="N9" i="24"/>
  <c r="N5" i="24"/>
  <c r="G6" i="11" l="1"/>
  <c r="F6" i="11"/>
  <c r="N6" i="11" s="1"/>
  <c r="N7" i="11"/>
  <c r="N8" i="11"/>
  <c r="N9" i="11"/>
  <c r="N5" i="11"/>
  <c r="N10" i="11" s="1"/>
  <c r="M10" i="81" l="1"/>
  <c r="L10" i="81"/>
  <c r="K10" i="81"/>
  <c r="J10" i="81"/>
  <c r="I10" i="81"/>
  <c r="H10" i="81"/>
  <c r="G10" i="81"/>
  <c r="F10" i="81"/>
  <c r="E10" i="81"/>
  <c r="D10" i="81"/>
  <c r="C10" i="81"/>
  <c r="B10" i="81"/>
  <c r="N9" i="81"/>
  <c r="N8" i="81"/>
  <c r="N7" i="81"/>
  <c r="N6" i="81"/>
  <c r="N5" i="81"/>
  <c r="N10" i="81" l="1"/>
  <c r="B9" i="53"/>
  <c r="N6" i="21" l="1"/>
  <c r="N7" i="21"/>
  <c r="N8" i="21"/>
  <c r="N9" i="21"/>
  <c r="N5" i="21"/>
  <c r="J5" i="21"/>
  <c r="I5" i="21"/>
  <c r="N10" i="21" l="1"/>
  <c r="C37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C35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C32" i="10"/>
  <c r="C31" i="10"/>
  <c r="O30" i="10"/>
  <c r="N30" i="10"/>
  <c r="M30" i="10"/>
  <c r="K30" i="10"/>
  <c r="I30" i="10"/>
  <c r="H30" i="10"/>
  <c r="G30" i="10"/>
  <c r="E30" i="10"/>
  <c r="C30" i="10"/>
  <c r="C29" i="10"/>
  <c r="C28" i="10"/>
  <c r="B10" i="61"/>
  <c r="C10" i="61" s="1"/>
  <c r="C27" i="10"/>
  <c r="C26" i="10"/>
  <c r="C25" i="10"/>
  <c r="C24" i="10"/>
  <c r="C23" i="10"/>
  <c r="C22" i="10"/>
  <c r="C21" i="10"/>
  <c r="C20" i="10"/>
  <c r="C18" i="10"/>
  <c r="C17" i="10"/>
  <c r="C16" i="10"/>
  <c r="C15" i="10"/>
  <c r="C14" i="10"/>
  <c r="C13" i="10"/>
  <c r="C12" i="10"/>
  <c r="C10" i="10"/>
  <c r="C9" i="10"/>
  <c r="C4" i="10"/>
  <c r="D10" i="78"/>
  <c r="E10" i="78" s="1"/>
  <c r="C10" i="78"/>
  <c r="B10" i="78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E9" i="10"/>
  <c r="D9" i="10"/>
  <c r="P2" i="10"/>
  <c r="O2" i="10"/>
  <c r="N2" i="10"/>
  <c r="M2" i="10"/>
  <c r="L2" i="10"/>
  <c r="K2" i="10"/>
  <c r="J2" i="10"/>
  <c r="I2" i="10"/>
  <c r="H2" i="10"/>
  <c r="G2" i="10"/>
  <c r="F2" i="10"/>
  <c r="E2" i="10"/>
  <c r="D2" i="10"/>
  <c r="E32" i="10" l="1"/>
  <c r="D10" i="61"/>
  <c r="D32" i="10"/>
  <c r="F10" i="78"/>
  <c r="G9" i="10"/>
  <c r="F9" i="10"/>
  <c r="N6" i="29"/>
  <c r="N7" i="29"/>
  <c r="N8" i="29"/>
  <c r="N9" i="29"/>
  <c r="N10" i="29" s="1"/>
  <c r="N5" i="29"/>
  <c r="N6" i="27"/>
  <c r="N7" i="27"/>
  <c r="N8" i="27"/>
  <c r="N9" i="27"/>
  <c r="N5" i="27"/>
  <c r="N10" i="27" l="1"/>
  <c r="E10" i="61"/>
  <c r="F32" i="10"/>
  <c r="G10" i="78"/>
  <c r="H9" i="10"/>
  <c r="F10" i="61" l="1"/>
  <c r="G32" i="10"/>
  <c r="H10" i="78"/>
  <c r="I9" i="10"/>
  <c r="O19" i="10"/>
  <c r="N19" i="10"/>
  <c r="K19" i="10"/>
  <c r="L19" i="10"/>
  <c r="M19" i="10"/>
  <c r="N9" i="79"/>
  <c r="N10" i="79" s="1"/>
  <c r="N8" i="79"/>
  <c r="N7" i="79"/>
  <c r="N6" i="79"/>
  <c r="N5" i="79"/>
  <c r="G10" i="61" l="1"/>
  <c r="H32" i="10"/>
  <c r="J9" i="10"/>
  <c r="I10" i="78"/>
  <c r="P19" i="10"/>
  <c r="H10" i="61" l="1"/>
  <c r="I32" i="10"/>
  <c r="J10" i="78"/>
  <c r="K9" i="10"/>
  <c r="M10" i="80"/>
  <c r="L10" i="80"/>
  <c r="K10" i="80"/>
  <c r="J10" i="80"/>
  <c r="I10" i="80"/>
  <c r="H10" i="80"/>
  <c r="G10" i="80"/>
  <c r="F10" i="80"/>
  <c r="E10" i="80"/>
  <c r="D10" i="80"/>
  <c r="C10" i="80"/>
  <c r="B10" i="80"/>
  <c r="N9" i="80"/>
  <c r="N8" i="80"/>
  <c r="N7" i="80"/>
  <c r="N6" i="80"/>
  <c r="N5" i="80"/>
  <c r="N29" i="10"/>
  <c r="M29" i="10"/>
  <c r="L29" i="10"/>
  <c r="K29" i="10"/>
  <c r="J29" i="10"/>
  <c r="I29" i="10"/>
  <c r="H29" i="10"/>
  <c r="F29" i="10"/>
  <c r="E29" i="10"/>
  <c r="D29" i="10"/>
  <c r="N9" i="78"/>
  <c r="N8" i="78"/>
  <c r="N7" i="78"/>
  <c r="N6" i="78"/>
  <c r="N5" i="78"/>
  <c r="N5" i="40"/>
  <c r="I10" i="61" l="1"/>
  <c r="J32" i="10"/>
  <c r="L9" i="10"/>
  <c r="K10" i="78"/>
  <c r="N10" i="80"/>
  <c r="J10" i="61" l="1"/>
  <c r="K32" i="10"/>
  <c r="L10" i="78"/>
  <c r="M9" i="10"/>
  <c r="H9" i="40"/>
  <c r="K10" i="61" l="1"/>
  <c r="L32" i="10"/>
  <c r="N9" i="10"/>
  <c r="M10" i="78"/>
  <c r="H25" i="10"/>
  <c r="G25" i="10"/>
  <c r="F25" i="10"/>
  <c r="E25" i="10"/>
  <c r="D25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P12" i="10"/>
  <c r="O12" i="10"/>
  <c r="N12" i="10"/>
  <c r="M12" i="10"/>
  <c r="L12" i="10"/>
  <c r="K12" i="10"/>
  <c r="J12" i="10"/>
  <c r="I12" i="10"/>
  <c r="G12" i="10"/>
  <c r="F12" i="10"/>
  <c r="E12" i="10"/>
  <c r="D12" i="10"/>
  <c r="C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P4" i="10"/>
  <c r="O4" i="10"/>
  <c r="N4" i="10"/>
  <c r="M4" i="10"/>
  <c r="L4" i="10"/>
  <c r="K4" i="10"/>
  <c r="P3" i="10"/>
  <c r="O3" i="10"/>
  <c r="N3" i="10"/>
  <c r="M3" i="10"/>
  <c r="L3" i="10"/>
  <c r="K3" i="10"/>
  <c r="J3" i="10"/>
  <c r="I3" i="10"/>
  <c r="H3" i="10"/>
  <c r="G3" i="10"/>
  <c r="F3" i="10"/>
  <c r="E3" i="10"/>
  <c r="D3" i="10"/>
  <c r="C3" i="10"/>
  <c r="B10" i="65"/>
  <c r="C10" i="65"/>
  <c r="D10" i="65" s="1"/>
  <c r="E10" i="65" s="1"/>
  <c r="F10" i="65" s="1"/>
  <c r="G10" i="65" s="1"/>
  <c r="H10" i="65" s="1"/>
  <c r="I10" i="65" s="1"/>
  <c r="J10" i="65" s="1"/>
  <c r="K10" i="65" s="1"/>
  <c r="L10" i="65" s="1"/>
  <c r="M10" i="65" s="1"/>
  <c r="O34" i="10" s="1"/>
  <c r="J7" i="65"/>
  <c r="G7" i="65"/>
  <c r="L10" i="61" l="1"/>
  <c r="M32" i="10"/>
  <c r="O9" i="10"/>
  <c r="N10" i="78"/>
  <c r="P9" i="10" s="1"/>
  <c r="M10" i="61" l="1"/>
  <c r="O32" i="10" s="1"/>
  <c r="N32" i="10"/>
  <c r="N39" i="10"/>
  <c r="M39" i="10"/>
  <c r="L39" i="10"/>
  <c r="N9" i="71"/>
  <c r="N8" i="71"/>
  <c r="N7" i="71"/>
  <c r="N6" i="71"/>
  <c r="N5" i="71"/>
  <c r="O37" i="10"/>
  <c r="N37" i="10"/>
  <c r="M37" i="10"/>
  <c r="L37" i="10"/>
  <c r="K37" i="10"/>
  <c r="J37" i="10"/>
  <c r="I37" i="10"/>
  <c r="H37" i="10"/>
  <c r="G37" i="10"/>
  <c r="F37" i="10"/>
  <c r="E37" i="10"/>
  <c r="D37" i="10"/>
  <c r="N9" i="69"/>
  <c r="N10" i="69" s="1"/>
  <c r="N8" i="69"/>
  <c r="N7" i="69"/>
  <c r="N6" i="69"/>
  <c r="N5" i="69"/>
  <c r="N9" i="68"/>
  <c r="N8" i="68"/>
  <c r="N7" i="68"/>
  <c r="N6" i="68"/>
  <c r="N5" i="68"/>
  <c r="O35" i="10"/>
  <c r="N35" i="10"/>
  <c r="M35" i="10"/>
  <c r="L35" i="10"/>
  <c r="K35" i="10"/>
  <c r="J35" i="10"/>
  <c r="I35" i="10"/>
  <c r="H35" i="10"/>
  <c r="G35" i="10"/>
  <c r="F35" i="10"/>
  <c r="E35" i="10"/>
  <c r="D35" i="10"/>
  <c r="N9" i="51"/>
  <c r="N8" i="51"/>
  <c r="N7" i="51"/>
  <c r="N6" i="51"/>
  <c r="N5" i="51"/>
  <c r="N9" i="65"/>
  <c r="N8" i="65"/>
  <c r="N7" i="65"/>
  <c r="N6" i="65"/>
  <c r="N5" i="65"/>
  <c r="N9" i="64"/>
  <c r="N8" i="64"/>
  <c r="N7" i="64"/>
  <c r="N6" i="64"/>
  <c r="N5" i="64"/>
  <c r="N9" i="61"/>
  <c r="N8" i="61"/>
  <c r="N7" i="61"/>
  <c r="N6" i="61"/>
  <c r="N5" i="61"/>
  <c r="O31" i="10"/>
  <c r="N31" i="10"/>
  <c r="M31" i="10"/>
  <c r="L31" i="10"/>
  <c r="K31" i="10"/>
  <c r="J31" i="10"/>
  <c r="I31" i="10"/>
  <c r="H31" i="10"/>
  <c r="G31" i="10"/>
  <c r="F31" i="10"/>
  <c r="E31" i="10"/>
  <c r="D31" i="10"/>
  <c r="N9" i="58"/>
  <c r="N8" i="58"/>
  <c r="N7" i="58"/>
  <c r="N6" i="58"/>
  <c r="N5" i="58"/>
  <c r="L30" i="10"/>
  <c r="J30" i="10"/>
  <c r="F30" i="10"/>
  <c r="D30" i="10"/>
  <c r="N9" i="56"/>
  <c r="N8" i="56"/>
  <c r="N7" i="56"/>
  <c r="N6" i="56"/>
  <c r="N5" i="56"/>
  <c r="O29" i="10"/>
  <c r="G29" i="10"/>
  <c r="N9" i="54"/>
  <c r="N8" i="54"/>
  <c r="N7" i="54"/>
  <c r="N6" i="54"/>
  <c r="N5" i="54"/>
  <c r="M10" i="53"/>
  <c r="O28" i="10" s="1"/>
  <c r="L10" i="53"/>
  <c r="N28" i="10" s="1"/>
  <c r="K10" i="53"/>
  <c r="M28" i="10" s="1"/>
  <c r="J10" i="53"/>
  <c r="L28" i="10" s="1"/>
  <c r="I10" i="53"/>
  <c r="K28" i="10" s="1"/>
  <c r="H10" i="53"/>
  <c r="J28" i="10" s="1"/>
  <c r="G10" i="53"/>
  <c r="I28" i="10" s="1"/>
  <c r="F10" i="53"/>
  <c r="H28" i="10" s="1"/>
  <c r="E10" i="53"/>
  <c r="G28" i="10" s="1"/>
  <c r="D10" i="53"/>
  <c r="F28" i="10" s="1"/>
  <c r="C10" i="53"/>
  <c r="E28" i="10" s="1"/>
  <c r="B10" i="53"/>
  <c r="D28" i="10" s="1"/>
  <c r="N9" i="53"/>
  <c r="N8" i="53"/>
  <c r="N7" i="53"/>
  <c r="N6" i="53"/>
  <c r="N5" i="53"/>
  <c r="O27" i="10"/>
  <c r="N27" i="10"/>
  <c r="M27" i="10"/>
  <c r="L27" i="10"/>
  <c r="K27" i="10"/>
  <c r="J27" i="10"/>
  <c r="I27" i="10"/>
  <c r="H27" i="10"/>
  <c r="G27" i="10"/>
  <c r="F27" i="10"/>
  <c r="E27" i="10"/>
  <c r="D27" i="10"/>
  <c r="N9" i="42"/>
  <c r="N8" i="42"/>
  <c r="N7" i="42"/>
  <c r="N6" i="42"/>
  <c r="N5" i="42"/>
  <c r="O26" i="10"/>
  <c r="N26" i="10"/>
  <c r="M26" i="10"/>
  <c r="L26" i="10"/>
  <c r="K26" i="10"/>
  <c r="J26" i="10"/>
  <c r="I26" i="10"/>
  <c r="H26" i="10"/>
  <c r="G26" i="10"/>
  <c r="F26" i="10"/>
  <c r="E26" i="10"/>
  <c r="D26" i="10"/>
  <c r="N9" i="40"/>
  <c r="N8" i="40"/>
  <c r="N7" i="40"/>
  <c r="N6" i="40"/>
  <c r="M10" i="33"/>
  <c r="O25" i="10" s="1"/>
  <c r="L10" i="33"/>
  <c r="N25" i="10" s="1"/>
  <c r="K10" i="33"/>
  <c r="M25" i="10" s="1"/>
  <c r="J10" i="33"/>
  <c r="L25" i="10" s="1"/>
  <c r="I10" i="33"/>
  <c r="K25" i="10" s="1"/>
  <c r="H10" i="33"/>
  <c r="J25" i="10" s="1"/>
  <c r="G10" i="33"/>
  <c r="I25" i="10" s="1"/>
  <c r="F10" i="33"/>
  <c r="E10" i="33"/>
  <c r="D10" i="33"/>
  <c r="C10" i="33"/>
  <c r="B10" i="33"/>
  <c r="O18" i="10"/>
  <c r="N18" i="10"/>
  <c r="M18" i="10"/>
  <c r="L18" i="10"/>
  <c r="K18" i="10"/>
  <c r="J18" i="10"/>
  <c r="I18" i="10"/>
  <c r="H18" i="10"/>
  <c r="G18" i="10"/>
  <c r="F18" i="10"/>
  <c r="E18" i="10"/>
  <c r="N9" i="25"/>
  <c r="N8" i="25"/>
  <c r="N7" i="25"/>
  <c r="N6" i="25"/>
  <c r="N5" i="25"/>
  <c r="N10" i="65" l="1"/>
  <c r="P34" i="10" s="1"/>
  <c r="L40" i="10"/>
  <c r="K40" i="10"/>
  <c r="I40" i="10"/>
  <c r="P18" i="10"/>
  <c r="D18" i="10"/>
  <c r="D40" i="10" s="1"/>
  <c r="N10" i="71"/>
  <c r="H40" i="10"/>
  <c r="J40" i="10"/>
  <c r="N40" i="10"/>
  <c r="M40" i="10"/>
  <c r="O40" i="10"/>
  <c r="F40" i="10"/>
  <c r="G40" i="10"/>
  <c r="E40" i="10"/>
  <c r="P31" i="10"/>
  <c r="P26" i="10"/>
  <c r="N10" i="33"/>
  <c r="P25" i="10" s="1"/>
  <c r="P27" i="10"/>
  <c r="N10" i="53"/>
  <c r="P28" i="10" s="1"/>
  <c r="P32" i="10"/>
  <c r="P35" i="10"/>
  <c r="P29" i="10"/>
  <c r="N10" i="68"/>
  <c r="P36" i="10" s="1"/>
  <c r="P37" i="10"/>
  <c r="P30" i="10"/>
  <c r="P33" i="10"/>
  <c r="P39" i="10"/>
  <c r="P40" i="10" l="1"/>
  <c r="C2" i="10" l="1"/>
  <c r="C40" i="10" s="1"/>
</calcChain>
</file>

<file path=xl/comments1.xml><?xml version="1.0" encoding="utf-8"?>
<comments xmlns="http://schemas.openxmlformats.org/spreadsheetml/2006/main">
  <authors>
    <author>USER</author>
  </authors>
  <commentList>
    <comment ref="E13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CHỐT SAU</t>
        </r>
      </text>
    </comment>
  </commentList>
</comments>
</file>

<file path=xl/sharedStrings.xml><?xml version="1.0" encoding="utf-8"?>
<sst xmlns="http://schemas.openxmlformats.org/spreadsheetml/2006/main" count="951" uniqueCount="101">
  <si>
    <t>LOTTE</t>
  </si>
  <si>
    <t>THÁNG 3</t>
  </si>
  <si>
    <t>THÁNG 4</t>
  </si>
  <si>
    <t>TỔNG</t>
  </si>
  <si>
    <t>THÁNG 1</t>
  </si>
  <si>
    <t>THÁNG 2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</si>
  <si>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</si>
  <si>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</si>
  <si>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</si>
  <si>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</si>
  <si>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</si>
  <si>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</si>
  <si>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</si>
  <si>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</si>
  <si>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T-MARTSTORES</t>
  </si>
  <si>
    <t>SÀI GÒN HD</t>
  </si>
  <si>
    <t>USMART</t>
  </si>
  <si>
    <t>VIỆT Ý HÀ NỘI</t>
  </si>
  <si>
    <t>BRG</t>
  </si>
  <si>
    <t>AEON CITIMART</t>
  </si>
  <si>
    <t>WINCOMMERCE</t>
  </si>
  <si>
    <t>HNT (KHẢI SAN)</t>
  </si>
  <si>
    <t>HIỀN LƯƠNG</t>
  </si>
  <si>
    <t>STT</t>
  </si>
  <si>
    <t>SIÊU THỊ</t>
  </si>
  <si>
    <t>MINH CẦU</t>
  </si>
  <si>
    <t>SEVEN ELEVEN</t>
  </si>
  <si>
    <t>GS25</t>
  </si>
  <si>
    <t>SIBA FOOD</t>
  </si>
  <si>
    <t>TTM FARM</t>
  </si>
  <si>
    <t>Số dư đầu kỳ (2021)</t>
  </si>
  <si>
    <t>CHIẾT KHẤU</t>
  </si>
  <si>
    <t>CÒN NỢ</t>
  </si>
  <si>
    <t>TRẢ HÀNG</t>
  </si>
  <si>
    <t>VẬN CHUYỂN</t>
  </si>
  <si>
    <t>TỔNG CỘNG</t>
  </si>
  <si>
    <t>THANH TOÁN</t>
  </si>
  <si>
    <t>CÔNG NỢ</t>
  </si>
  <si>
    <t>INTIMEX-ĐN</t>
  </si>
  <si>
    <t xml:space="preserve">KING FOOD </t>
  </si>
  <si>
    <t>LOCAL MART</t>
  </si>
  <si>
    <t>SIÊU THỊ HÀ NỘI (HÙNG DŨNG)</t>
  </si>
  <si>
    <t>JM QUỐC TẾ</t>
  </si>
  <si>
    <t>KING FOOD</t>
  </si>
  <si>
    <t>NHẬT MINH</t>
  </si>
  <si>
    <t>K.A</t>
  </si>
  <si>
    <t>MEKONG GOURMET</t>
  </si>
  <si>
    <t>GROVE FRESH</t>
  </si>
  <si>
    <t xml:space="preserve"> </t>
  </si>
  <si>
    <t>SÀNH ĐIỆU</t>
  </si>
  <si>
    <t>DOANH SỐ</t>
  </si>
  <si>
    <t>SUNSHINE-SMART (HÀ NỘI)</t>
  </si>
  <si>
    <t>ST HIỀN LƯƠNG</t>
  </si>
  <si>
    <t>VIỆT Ý NHA TRANG</t>
  </si>
  <si>
    <t>CLEVERFOOD</t>
  </si>
  <si>
    <t>V+HÒA BÌNH</t>
  </si>
  <si>
    <t>SAI SỐ KỸ THUẬT</t>
  </si>
  <si>
    <t>MEGA</t>
  </si>
  <si>
    <t>UNIT - ECOMART</t>
  </si>
  <si>
    <t>UNIT</t>
  </si>
  <si>
    <t>UNO</t>
  </si>
  <si>
    <t>ĐẠI THANH HẢI</t>
  </si>
  <si>
    <t>CKDS KĐK</t>
  </si>
  <si>
    <t>CK MKT</t>
  </si>
  <si>
    <t>Thúy</t>
  </si>
  <si>
    <t>Người phụ trách</t>
  </si>
  <si>
    <t>Thành</t>
  </si>
  <si>
    <t>Hồng</t>
  </si>
  <si>
    <t xml:space="preserve">COOP </t>
  </si>
  <si>
    <t>BIG C (EB)</t>
  </si>
  <si>
    <t>MEGA MARKET</t>
  </si>
  <si>
    <t>SÀNH ĐIỆU (AN NAM)</t>
  </si>
  <si>
    <t>BIG C</t>
  </si>
  <si>
    <t>SATRA FOOD - SIÊU THỊ SÀI GÒN</t>
  </si>
  <si>
    <t>SATRA PHẠM HÙNG</t>
  </si>
  <si>
    <t>TRUNG TÂM ĐIỀU HÀNH SATRAFOODS</t>
  </si>
  <si>
    <t>SATRA CỦ CHI</t>
  </si>
  <si>
    <t>SATRAFOODS - SIÊU THỊ SÀI GÒN</t>
  </si>
  <si>
    <t>Tâm</t>
  </si>
  <si>
    <t>Thành - Vũ</t>
  </si>
  <si>
    <t xml:space="preserve">Thành </t>
  </si>
  <si>
    <t>vàng đã chốt</t>
  </si>
  <si>
    <t>Đang chênh hơn 200tr so với siêu thị do không xuất hóa đơn chiết khấu cho khách hàng</t>
  </si>
  <si>
    <t>Thành đã chốt hết 31/12</t>
  </si>
  <si>
    <t>Đã chốt công nợ hết 31/12</t>
  </si>
  <si>
    <t>Đang chênh công nợ do không xuất chiết khấu cho khách hàng</t>
  </si>
  <si>
    <t>Đang chờ đối chiếu</t>
  </si>
  <si>
    <t>Thúy đã chốt công nợ 31/12</t>
  </si>
  <si>
    <t>Hồng đã chốt công nợ hết 31/12</t>
  </si>
  <si>
    <t>Hồng đã đối chiếu chốt công nợ</t>
  </si>
  <si>
    <t>Đang chênh do mega chưa ghi nhận đầy đủ hóa đơn</t>
  </si>
  <si>
    <t>Không rõ đối chiếu</t>
  </si>
  <si>
    <t>đang chờ phản hồi</t>
  </si>
  <si>
    <t>đang chốt số dư đầu kỳ</t>
  </si>
  <si>
    <t>Đã chốt công nợ hết 30/9</t>
  </si>
  <si>
    <t>Đã chốt công nợ hết 31/10</t>
  </si>
  <si>
    <t>TACH TỒN 2021 ĐẾN T5/2022</t>
  </si>
  <si>
    <t>TÁCH T6/2022 ĐẾN 31/12/2022</t>
  </si>
  <si>
    <t>TỒN 2022 TẠM ĐƯA SANG 2023</t>
  </si>
  <si>
    <t>T6 BẢNG HOÀNG THIẾU</t>
  </si>
  <si>
    <t>HD SO 16299 NGAY 4/6 LÀ 1858245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</si>
</sst>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(* #,##0_);_(* \(#,##0\);_(* &quot;-&quot;??_);_(@_)"/>
    <numFmt numFmtId="169" formatCode="_-* #,##0.00_-;\-* #,##0.00_-;_-* &quot;-&quot;??_-;_-@_-"/>
    <numFmt numFmtId="170" formatCode="_-* #,##0\ _₫_-;\-* #,##0\ _₫_-;_-* &quot;-&quot;??\ _₫_-;_-@_-"/>
    <numFmt numFmtId="171" formatCode="[$-1010000]d/m/yyyy;@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163"/>
    </font>
    <font>
      <sz val="12"/>
      <name val="Calibri"/>
      <family val="2"/>
      <scheme val="minor"/>
    </font>
    <font>
      <sz val="12"/>
      <name val="Times New Roman"/>
      <family val="1"/>
      <charset val="163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u/>
      <sz val="12"/>
      <color theme="10"/>
      <name val="Times New Roman"/>
      <family val="1"/>
    </font>
    <font>
      <sz val="11"/>
      <name val="Times New Roman"/>
      <family val="1"/>
    </font>
    <font>
      <u/>
      <sz val="14"/>
      <color theme="10"/>
      <name val="Times New Roman"/>
      <family val="1"/>
    </font>
    <font>
      <sz val="11"/>
      <name val="Times New Roman"/>
      <family val="2"/>
    </font>
    <font>
      <sz val="12"/>
      <color theme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rgb="FFE3E3E3"/>
      </left>
      <right style="thin">
        <color rgb="FFE3E3E3"/>
      </right>
      <top/>
      <bottom style="thin">
        <color rgb="FFE3E3E3"/>
      </bottom>
      <diagonal/>
    </border>
  </borders>
  <cellStyleXfs count="57">
    <xf numFmtId="0" fontId="0" fillId="0" borderId="0"/>
    <xf numFmtId="167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8" borderId="9" applyNumberFormat="0" applyFon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5" applyNumberFormat="0" applyAlignment="0" applyProtection="0"/>
    <xf numFmtId="0" fontId="13" fillId="6" borderId="6" applyNumberFormat="0" applyAlignment="0" applyProtection="0"/>
    <xf numFmtId="0" fontId="14" fillId="6" borderId="5" applyNumberFormat="0" applyAlignment="0" applyProtection="0"/>
    <xf numFmtId="0" fontId="15" fillId="0" borderId="7" applyNumberFormat="0" applyFill="0" applyAlignment="0" applyProtection="0"/>
    <xf numFmtId="0" fontId="16" fillId="7" borderId="8" applyNumberFormat="0" applyAlignment="0" applyProtection="0"/>
    <xf numFmtId="0" fontId="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0" fontId="19" fillId="0" borderId="0">
      <alignment vertical="top"/>
    </xf>
    <xf numFmtId="0" fontId="2" fillId="0" borderId="0"/>
    <xf numFmtId="169" fontId="1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83">
    <xf numFmtId="0" fontId="0" fillId="0" borderId="0" xfId="0"/>
    <xf numFmtId="168" fontId="23" fillId="0" borderId="1" xfId="1" applyNumberFormat="1" applyFont="1" applyFill="1" applyBorder="1" applyAlignment="1">
      <alignment horizontal="center" vertical="center"/>
    </xf>
    <xf numFmtId="168" fontId="23" fillId="0" borderId="1" xfId="1" applyNumberFormat="1" applyFont="1" applyFill="1" applyBorder="1" applyAlignment="1">
      <alignment horizontal="center"/>
    </xf>
    <xf numFmtId="168" fontId="21" fillId="0" borderId="1" xfId="1" applyNumberFormat="1" applyFont="1" applyFill="1" applyBorder="1" applyAlignment="1">
      <alignment vertical="center"/>
    </xf>
    <xf numFmtId="168" fontId="22" fillId="0" borderId="1" xfId="1" applyNumberFormat="1" applyFont="1" applyFill="1" applyBorder="1" applyAlignment="1">
      <alignment vertical="center"/>
    </xf>
    <xf numFmtId="168" fontId="21" fillId="0" borderId="0" xfId="1" applyNumberFormat="1" applyFont="1" applyFill="1"/>
    <xf numFmtId="168" fontId="22" fillId="0" borderId="0" xfId="1" applyNumberFormat="1" applyFont="1" applyFill="1"/>
    <xf numFmtId="168" fontId="21" fillId="0" borderId="0" xfId="1" applyNumberFormat="1" applyFont="1" applyFill="1" applyBorder="1"/>
    <xf numFmtId="170" fontId="21" fillId="0" borderId="0" xfId="1" applyNumberFormat="1" applyFont="1" applyFill="1" applyBorder="1"/>
    <xf numFmtId="168" fontId="22" fillId="0" borderId="0" xfId="1" applyNumberFormat="1" applyFont="1" applyFill="1" applyBorder="1"/>
    <xf numFmtId="171" fontId="21" fillId="0" borderId="0" xfId="1" applyNumberFormat="1" applyFont="1" applyFill="1" applyAlignment="1">
      <alignment horizontal="left" vertical="center"/>
    </xf>
    <xf numFmtId="0" fontId="23" fillId="0" borderId="1" xfId="0" applyFont="1" applyBorder="1" applyAlignment="1">
      <alignment horizontal="center"/>
    </xf>
    <xf numFmtId="0" fontId="23" fillId="0" borderId="1" xfId="1" applyNumberFormat="1" applyFont="1" applyFill="1" applyBorder="1" applyAlignment="1">
      <alignment horizontal="center"/>
    </xf>
    <xf numFmtId="171" fontId="23" fillId="0" borderId="0" xfId="0" applyNumberFormat="1" applyFont="1" applyAlignment="1">
      <alignment horizontal="left"/>
    </xf>
    <xf numFmtId="0" fontId="23" fillId="0" borderId="0" xfId="0" applyFont="1"/>
    <xf numFmtId="0" fontId="21" fillId="0" borderId="1" xfId="0" applyFont="1" applyBorder="1" applyAlignment="1">
      <alignment horizontal="center"/>
    </xf>
    <xf numFmtId="0" fontId="21" fillId="0" borderId="0" xfId="0" applyFont="1"/>
    <xf numFmtId="171" fontId="21" fillId="0" borderId="0" xfId="0" applyNumberFormat="1" applyFont="1" applyAlignment="1">
      <alignment horizontal="left"/>
    </xf>
    <xf numFmtId="0" fontId="22" fillId="0" borderId="0" xfId="0" applyFont="1" applyAlignment="1">
      <alignment vertical="center"/>
    </xf>
    <xf numFmtId="171" fontId="22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center"/>
    </xf>
    <xf numFmtId="168" fontId="25" fillId="0" borderId="0" xfId="1" applyNumberFormat="1" applyFont="1" applyFill="1" applyBorder="1"/>
    <xf numFmtId="168" fontId="25" fillId="0" borderId="0" xfId="1" applyNumberFormat="1" applyFont="1" applyFill="1"/>
    <xf numFmtId="0" fontId="27" fillId="0" borderId="1" xfId="0" applyFont="1" applyBorder="1" applyAlignment="1">
      <alignment wrapText="1"/>
    </xf>
    <xf numFmtId="168" fontId="28" fillId="0" borderId="1" xfId="1" applyNumberFormat="1" applyFont="1" applyBorder="1" applyAlignment="1">
      <alignment horizontal="center" vertical="center" wrapText="1"/>
    </xf>
    <xf numFmtId="168" fontId="27" fillId="0" borderId="1" xfId="1" applyNumberFormat="1" applyFont="1" applyBorder="1" applyAlignment="1">
      <alignment wrapText="1"/>
    </xf>
    <xf numFmtId="38" fontId="27" fillId="0" borderId="1" xfId="1" applyNumberFormat="1" applyFont="1" applyBorder="1" applyAlignment="1">
      <alignment wrapText="1"/>
    </xf>
    <xf numFmtId="0" fontId="27" fillId="0" borderId="0" xfId="0" applyFont="1" applyAlignment="1">
      <alignment wrapText="1"/>
    </xf>
    <xf numFmtId="0" fontId="27" fillId="0" borderId="0" xfId="0" applyFont="1"/>
    <xf numFmtId="0" fontId="29" fillId="0" borderId="0" xfId="0" applyFont="1" applyAlignment="1">
      <alignment wrapText="1"/>
    </xf>
    <xf numFmtId="0" fontId="28" fillId="0" borderId="1" xfId="0" applyFont="1" applyBorder="1" applyAlignment="1">
      <alignment wrapText="1"/>
    </xf>
    <xf numFmtId="168" fontId="28" fillId="33" borderId="0" xfId="1" applyNumberFormat="1" applyFont="1" applyFill="1" applyAlignment="1">
      <alignment wrapText="1"/>
    </xf>
    <xf numFmtId="0" fontId="27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33" borderId="0" xfId="0" applyFont="1" applyFill="1" applyAlignment="1">
      <alignment horizontal="right" wrapText="1"/>
    </xf>
    <xf numFmtId="0" fontId="28" fillId="0" borderId="1" xfId="0" applyFont="1" applyBorder="1" applyAlignment="1">
      <alignment horizontal="center" vertical="center" wrapText="1"/>
    </xf>
    <xf numFmtId="168" fontId="28" fillId="0" borderId="1" xfId="0" applyNumberFormat="1" applyFont="1" applyBorder="1" applyAlignment="1">
      <alignment wrapText="1"/>
    </xf>
    <xf numFmtId="168" fontId="28" fillId="0" borderId="1" xfId="1" applyNumberFormat="1" applyFont="1" applyBorder="1" applyAlignment="1">
      <alignment wrapText="1"/>
    </xf>
    <xf numFmtId="0" fontId="28" fillId="0" borderId="0" xfId="0" applyFont="1"/>
    <xf numFmtId="0" fontId="22" fillId="0" borderId="1" xfId="0" applyFont="1" applyBorder="1" applyAlignment="1">
      <alignment horizontal="center"/>
    </xf>
    <xf numFmtId="168" fontId="31" fillId="0" borderId="1" xfId="56" applyNumberFormat="1" applyFont="1" applyFill="1" applyBorder="1" applyAlignment="1">
      <alignment horizontal="left" vertical="center" wrapText="1"/>
    </xf>
    <xf numFmtId="168" fontId="31" fillId="0" borderId="1" xfId="56" applyNumberFormat="1" applyFont="1" applyFill="1" applyBorder="1" applyAlignment="1">
      <alignment vertical="center"/>
    </xf>
    <xf numFmtId="170" fontId="31" fillId="0" borderId="1" xfId="56" applyNumberFormat="1" applyFont="1" applyFill="1" applyBorder="1" applyAlignment="1">
      <alignment horizontal="left" wrapText="1"/>
    </xf>
    <xf numFmtId="0" fontId="31" fillId="0" borderId="1" xfId="56" applyFont="1" applyFill="1" applyBorder="1"/>
    <xf numFmtId="168" fontId="31" fillId="0" borderId="1" xfId="56" quotePrefix="1" applyNumberFormat="1" applyFont="1" applyFill="1" applyBorder="1" applyAlignment="1">
      <alignment vertical="center"/>
    </xf>
    <xf numFmtId="38" fontId="32" fillId="34" borderId="12" xfId="0" applyNumberFormat="1" applyFont="1" applyFill="1" applyBorder="1" applyAlignment="1">
      <alignment horizontal="right" vertical="center"/>
    </xf>
    <xf numFmtId="0" fontId="33" fillId="0" borderId="1" xfId="56" applyFont="1" applyFill="1" applyBorder="1"/>
    <xf numFmtId="168" fontId="34" fillId="0" borderId="0" xfId="1" applyNumberFormat="1" applyFont="1" applyFill="1" applyBorder="1" applyAlignment="1">
      <alignment wrapText="1"/>
    </xf>
    <xf numFmtId="3" fontId="27" fillId="0" borderId="0" xfId="0" applyNumberFormat="1" applyFont="1" applyAlignment="1">
      <alignment vertical="center" wrapText="1"/>
    </xf>
    <xf numFmtId="0" fontId="21" fillId="0" borderId="1" xfId="0" applyFont="1" applyFill="1" applyBorder="1" applyAlignment="1">
      <alignment horizontal="center"/>
    </xf>
    <xf numFmtId="0" fontId="31" fillId="0" borderId="1" xfId="56" applyFont="1" applyFill="1" applyBorder="1" applyAlignment="1">
      <alignment horizontal="left" vertical="center" wrapText="1"/>
    </xf>
    <xf numFmtId="0" fontId="24" fillId="0" borderId="0" xfId="0" quotePrefix="1" applyFont="1" applyFill="1" applyAlignment="1">
      <alignment horizontal="center" vertical="center"/>
    </xf>
    <xf numFmtId="0" fontId="21" fillId="0" borderId="0" xfId="0" applyFont="1" applyFill="1"/>
    <xf numFmtId="0" fontId="31" fillId="0" borderId="0" xfId="56" applyFont="1" applyFill="1"/>
    <xf numFmtId="168" fontId="21" fillId="0" borderId="0" xfId="0" applyNumberFormat="1" applyFont="1" applyFill="1"/>
    <xf numFmtId="171" fontId="21" fillId="0" borderId="11" xfId="0" applyNumberFormat="1" applyFont="1" applyFill="1" applyBorder="1" applyAlignment="1">
      <alignment horizontal="left" wrapText="1"/>
    </xf>
    <xf numFmtId="0" fontId="21" fillId="0" borderId="0" xfId="0" applyFont="1" applyFill="1" applyAlignment="1">
      <alignment vertical="center"/>
    </xf>
    <xf numFmtId="171" fontId="21" fillId="0" borderId="0" xfId="0" applyNumberFormat="1" applyFont="1" applyFill="1" applyAlignment="1">
      <alignment horizontal="left"/>
    </xf>
    <xf numFmtId="168" fontId="0" fillId="0" borderId="0" xfId="1" applyNumberFormat="1" applyFont="1"/>
    <xf numFmtId="168" fontId="27" fillId="0" borderId="1" xfId="1" applyNumberFormat="1" applyFont="1" applyBorder="1" applyAlignment="1">
      <alignment horizontal="center"/>
    </xf>
    <xf numFmtId="168" fontId="27" fillId="0" borderId="0" xfId="1" applyNumberFormat="1" applyFont="1" applyAlignment="1">
      <alignment wrapText="1"/>
    </xf>
    <xf numFmtId="168" fontId="21" fillId="33" borderId="1" xfId="1" applyNumberFormat="1" applyFont="1" applyFill="1" applyBorder="1" applyAlignment="1">
      <alignment vertical="center"/>
    </xf>
    <xf numFmtId="171" fontId="21" fillId="33" borderId="0" xfId="0" applyNumberFormat="1" applyFont="1" applyFill="1" applyAlignment="1">
      <alignment horizontal="left"/>
    </xf>
    <xf numFmtId="171" fontId="21" fillId="33" borderId="11" xfId="0" applyNumberFormat="1" applyFont="1" applyFill="1" applyBorder="1" applyAlignment="1">
      <alignment horizontal="left" wrapText="1"/>
    </xf>
    <xf numFmtId="171" fontId="21" fillId="33" borderId="0" xfId="1" applyNumberFormat="1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168" fontId="21" fillId="0" borderId="0" xfId="1" applyNumberFormat="1" applyFont="1" applyFill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71" fontId="21" fillId="33" borderId="0" xfId="1" applyNumberFormat="1" applyFont="1" applyFill="1" applyAlignment="1">
      <alignment horizontal="left"/>
    </xf>
    <xf numFmtId="0" fontId="21" fillId="33" borderId="0" xfId="0" applyFont="1" applyFill="1"/>
    <xf numFmtId="168" fontId="27" fillId="0" borderId="0" xfId="0" applyNumberFormat="1" applyFont="1" applyAlignment="1">
      <alignment wrapText="1"/>
    </xf>
    <xf numFmtId="0" fontId="35" fillId="0" borderId="1" xfId="56" applyFont="1" applyFill="1" applyBorder="1"/>
    <xf numFmtId="168" fontId="27" fillId="33" borderId="1" xfId="1" applyNumberFormat="1" applyFont="1" applyFill="1" applyBorder="1" applyAlignment="1">
      <alignment wrapText="1"/>
    </xf>
    <xf numFmtId="168" fontId="27" fillId="35" borderId="1" xfId="1" applyNumberFormat="1" applyFont="1" applyFill="1" applyBorder="1" applyAlignment="1">
      <alignment wrapText="1"/>
    </xf>
    <xf numFmtId="0" fontId="27" fillId="33" borderId="0" xfId="0" applyFont="1" applyFill="1" applyAlignment="1">
      <alignment wrapText="1"/>
    </xf>
    <xf numFmtId="168" fontId="27" fillId="33" borderId="0" xfId="0" applyNumberFormat="1" applyFont="1" applyFill="1" applyAlignment="1">
      <alignment wrapText="1"/>
    </xf>
    <xf numFmtId="168" fontId="21" fillId="36" borderId="1" xfId="1" applyNumberFormat="1" applyFont="1" applyFill="1" applyBorder="1" applyAlignment="1">
      <alignment vertical="center"/>
    </xf>
    <xf numFmtId="167" fontId="27" fillId="0" borderId="0" xfId="1" applyFont="1"/>
    <xf numFmtId="168" fontId="21" fillId="35" borderId="0" xfId="0" applyNumberFormat="1" applyFont="1" applyFill="1" applyAlignment="1">
      <alignment horizontal="left" vertical="center"/>
    </xf>
    <xf numFmtId="0" fontId="30" fillId="0" borderId="0" xfId="0" applyFont="1" applyAlignment="1">
      <alignment horizontal="center" vertical="center" wrapText="1"/>
    </xf>
  </cellXfs>
  <cellStyles count="57">
    <cellStyle name="20% - Accent1 2" xfId="21"/>
    <cellStyle name="20% - Accent2 2" xfId="25"/>
    <cellStyle name="20% - Accent3 2" xfId="29"/>
    <cellStyle name="20% - Accent4 2" xfId="33"/>
    <cellStyle name="20% - Accent5 2" xfId="37"/>
    <cellStyle name="20% - Accent6 2" xfId="41"/>
    <cellStyle name="40% - Accent1 2" xfId="22"/>
    <cellStyle name="40% - Accent2 2" xfId="26"/>
    <cellStyle name="40% - Accent3 2" xfId="30"/>
    <cellStyle name="40% - Accent4 2" xfId="34"/>
    <cellStyle name="40% - Accent5 2" xfId="38"/>
    <cellStyle name="40% - Accent6 2" xfId="42"/>
    <cellStyle name="60% - Accent1 2" xfId="23"/>
    <cellStyle name="60% - Accent2 2" xfId="27"/>
    <cellStyle name="60% - Accent3 2" xfId="31"/>
    <cellStyle name="60% - Accent4 2" xfId="35"/>
    <cellStyle name="60% - Accent5 2" xfId="39"/>
    <cellStyle name="60% - Accent6 2" xfId="43"/>
    <cellStyle name="Accent1 2" xfId="20"/>
    <cellStyle name="Accent2 2" xfId="24"/>
    <cellStyle name="Accent3 2" xfId="28"/>
    <cellStyle name="Accent4 2" xfId="32"/>
    <cellStyle name="Accent5 2" xfId="36"/>
    <cellStyle name="Accent6 2" xfId="40"/>
    <cellStyle name="Bad 2" xfId="10"/>
    <cellStyle name="Calculation 2" xfId="14"/>
    <cellStyle name="Comma" xfId="1" builtinId="3"/>
    <cellStyle name="Comma [0] 2" xfId="51"/>
    <cellStyle name="Comma 2" xfId="2"/>
    <cellStyle name="Comma 3" xfId="46"/>
    <cellStyle name="Comma 3 2" xfId="49"/>
    <cellStyle name="Comma 4" xfId="50"/>
    <cellStyle name="Currency [0] 2" xfId="52"/>
    <cellStyle name="Currency 2" xfId="53"/>
    <cellStyle name="Currency 3" xfId="54"/>
    <cellStyle name="Check Cell 2" xfId="16"/>
    <cellStyle name="Explanatory Text 2" xfId="18"/>
    <cellStyle name="Good 2" xfId="9"/>
    <cellStyle name="Heading 1 2" xfId="5"/>
    <cellStyle name="Heading 2 2" xfId="6"/>
    <cellStyle name="Heading 3 2" xfId="7"/>
    <cellStyle name="Heading 4 2" xfId="8"/>
    <cellStyle name="Hyperlink" xfId="56" builtinId="8"/>
    <cellStyle name="Input 2" xfId="12"/>
    <cellStyle name="Linked Cell 2" xfId="15"/>
    <cellStyle name="Neutral 2" xfId="11"/>
    <cellStyle name="Normal" xfId="0" builtinId="0"/>
    <cellStyle name="Normal 2" xfId="45"/>
    <cellStyle name="Normal 3" xfId="44"/>
    <cellStyle name="Normal 3 2" xfId="47"/>
    <cellStyle name="Normal 4" xfId="48"/>
    <cellStyle name="Note" xfId="3" builtinId="10" customBuiltin="1"/>
    <cellStyle name="Output 2" xfId="13"/>
    <cellStyle name="Percent 2" xfId="55"/>
    <cellStyle name="Title 2" xfId="4"/>
    <cellStyle name="Total 2" xfId="19"/>
    <cellStyle name="Warning Text 2" xfId="17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U49"/>
  <sheetViews>
    <sheetView tabSelected="1" zoomScale="70" zoomScaleNormal="70" workbookViewId="0">
      <pane xSplit="2" ySplit="1" topLeftCell="M2" activePane="bottomRight" state="frozen"/>
      <selection pane="topRight" activeCell="C1" sqref="C1"/>
      <selection pane="bottomLeft" activeCell="A2" sqref="A2"/>
      <selection pane="bottomRight" activeCell="B10" sqref="B10"/>
    </sheetView>
  </sheetViews>
  <sheetFormatPr defaultColWidth="16.28515625" defaultRowHeight="15.75" x14ac:dyDescent="0.25"/>
  <cols>
    <col min="1" max="1" width="6.28515625" style="20" customWidth="1"/>
    <col min="2" max="2" width="42.42578125" style="16" customWidth="1"/>
    <col min="3" max="3" width="18.7109375" style="5" customWidth="1"/>
    <col min="4" max="4" width="20.42578125" style="5" customWidth="1"/>
    <col min="5" max="10" width="18.7109375" style="5" customWidth="1"/>
    <col min="11" max="11" width="18.7109375" style="22" customWidth="1"/>
    <col min="12" max="15" width="18.7109375" style="5" customWidth="1"/>
    <col min="16" max="16" width="20.7109375" style="6" customWidth="1"/>
    <col min="17" max="17" width="22.140625" style="17" customWidth="1"/>
    <col min="18" max="18" width="27.28515625" style="70" customWidth="1"/>
    <col min="19" max="20" width="16.28515625" style="16"/>
    <col min="21" max="21" width="16.85546875" style="16" bestFit="1" customWidth="1"/>
    <col min="22" max="16384" width="16.28515625" style="16"/>
  </cols>
  <sheetData>
    <row r="1" spans="1:21" s="14" customFormat="1" ht="16.5" customHeight="1" x14ac:dyDescent="0.25">
      <c r="A1" s="11" t="s">
        <v>23</v>
      </c>
      <c r="B1" s="39" t="s">
        <v>24</v>
      </c>
      <c r="C1" s="12">
        <v>2021</v>
      </c>
      <c r="D1" s="2" t="s">
        <v>4</v>
      </c>
      <c r="E1" s="2" t="s">
        <v>5</v>
      </c>
      <c r="F1" s="1" t="s">
        <v>1</v>
      </c>
      <c r="G1" s="1" t="s">
        <v>2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2" t="s">
        <v>3</v>
      </c>
      <c r="Q1" s="13" t="s">
        <v>65</v>
      </c>
      <c r="R1" s="69"/>
    </row>
    <row r="2" spans="1:21" s="52" customFormat="1" ht="16.5" customHeight="1" x14ac:dyDescent="0.25">
      <c r="A2" s="49">
        <v>1</v>
      </c>
      <c r="B2" s="50" t="s">
        <v>19</v>
      </c>
      <c r="C2" s="61">
        <f>'AEON CITIMART'!$N$3</f>
        <v>473501835</v>
      </c>
      <c r="D2" s="3">
        <f>'AEON CITIMART'!$B$10</f>
        <v>558330460</v>
      </c>
      <c r="E2" s="3">
        <f>'AEON CITIMART'!$C$10</f>
        <v>596078360</v>
      </c>
      <c r="F2" s="3">
        <f>'AEON CITIMART'!$D$10</f>
        <v>632613813</v>
      </c>
      <c r="G2" s="3">
        <f>'AEON CITIMART'!$E$10</f>
        <v>643490421</v>
      </c>
      <c r="H2" s="3">
        <f>'AEON CITIMART'!$F$10</f>
        <v>687094515</v>
      </c>
      <c r="I2" s="3">
        <f>'AEON CITIMART'!$G$10</f>
        <v>729402084</v>
      </c>
      <c r="J2" s="3">
        <f>'AEON CITIMART'!$H$10</f>
        <v>770161539</v>
      </c>
      <c r="K2" s="3">
        <f>'AEON CITIMART'!$I$10</f>
        <v>826139621</v>
      </c>
      <c r="L2" s="3">
        <f>'AEON CITIMART'!$J$10</f>
        <v>875240042</v>
      </c>
      <c r="M2" s="3">
        <f>'AEON CITIMART'!$K$10</f>
        <v>920897054</v>
      </c>
      <c r="N2" s="3">
        <f>'AEON CITIMART'!$L$10</f>
        <v>129133915</v>
      </c>
      <c r="O2" s="3">
        <f>'AEON CITIMART'!$M$10</f>
        <v>123549817</v>
      </c>
      <c r="P2" s="61">
        <f>'AEON CITIMART'!$N$10</f>
        <v>123549817</v>
      </c>
      <c r="Q2" s="64" t="s">
        <v>67</v>
      </c>
      <c r="R2" s="65" t="s">
        <v>84</v>
      </c>
      <c r="S2" s="51"/>
      <c r="U2" s="5"/>
    </row>
    <row r="3" spans="1:21" s="52" customFormat="1" x14ac:dyDescent="0.25">
      <c r="A3" s="49">
        <v>2</v>
      </c>
      <c r="B3" s="53" t="s">
        <v>69</v>
      </c>
      <c r="C3" s="3">
        <f>'BIG C'!$N$3</f>
        <v>581407562</v>
      </c>
      <c r="D3" s="3">
        <f>'BIG C'!$B$10</f>
        <v>994136158</v>
      </c>
      <c r="E3" s="3">
        <f>'BIG C'!$C$10</f>
        <v>754712081</v>
      </c>
      <c r="F3" s="3">
        <f>'BIG C'!$D$10</f>
        <v>593269186</v>
      </c>
      <c r="G3" s="3">
        <f>'BIG C'!$E$10</f>
        <v>876729794</v>
      </c>
      <c r="H3" s="3">
        <f>'BIG C'!$F$10</f>
        <v>948482634</v>
      </c>
      <c r="I3" s="3">
        <f>'BIG C'!$G$10</f>
        <v>953730538</v>
      </c>
      <c r="J3" s="3">
        <f>'BIG C'!$H$10</f>
        <v>1171142383</v>
      </c>
      <c r="K3" s="3">
        <f>'BIG C'!$I$10</f>
        <v>1249481769</v>
      </c>
      <c r="L3" s="3">
        <f>'BIG C'!$J$10</f>
        <v>1097745824</v>
      </c>
      <c r="M3" s="3">
        <f>'BIG C'!$K$10</f>
        <v>930599509</v>
      </c>
      <c r="N3" s="3">
        <f>'BIG C'!$L$10</f>
        <v>988466575</v>
      </c>
      <c r="O3" s="3">
        <f>'BIG C'!$M$10</f>
        <v>1251681581</v>
      </c>
      <c r="P3" s="61">
        <f>'BIG C'!$N$10</f>
        <v>1251681581</v>
      </c>
      <c r="Q3" s="10" t="s">
        <v>79</v>
      </c>
      <c r="R3" s="65" t="s">
        <v>82</v>
      </c>
      <c r="S3" s="51"/>
      <c r="U3" s="54"/>
    </row>
    <row r="4" spans="1:21" s="52" customFormat="1" ht="16.5" customHeight="1" x14ac:dyDescent="0.25">
      <c r="A4" s="49">
        <v>3</v>
      </c>
      <c r="B4" s="41" t="s">
        <v>68</v>
      </c>
      <c r="C4" s="3">
        <f>'COOP '!$N$3</f>
        <v>2125240639</v>
      </c>
      <c r="D4" s="3">
        <f>'COOP '!$B$10</f>
        <v>4541848825</v>
      </c>
      <c r="E4" s="3">
        <f>'COOP '!$C$10</f>
        <v>5306797958</v>
      </c>
      <c r="F4" s="3">
        <f>'COOP '!$D$10</f>
        <v>6519226748</v>
      </c>
      <c r="G4" s="3">
        <f>'COOP '!$E$10</f>
        <v>7979664580</v>
      </c>
      <c r="H4" s="3">
        <f>'COOP '!$F$10</f>
        <v>9295577648</v>
      </c>
      <c r="I4" s="3">
        <f>'COOP '!$G$10</f>
        <v>10769491735</v>
      </c>
      <c r="J4" s="3">
        <f>'COOP '!$H$10</f>
        <v>12254223132</v>
      </c>
      <c r="K4" s="3">
        <f>'COOP '!$I$10</f>
        <v>14044928996</v>
      </c>
      <c r="L4" s="3">
        <f>'COOP '!$J$10</f>
        <v>15262051809</v>
      </c>
      <c r="M4" s="3">
        <f>'COOP '!$K$10</f>
        <v>16748778345</v>
      </c>
      <c r="N4" s="3">
        <f>'COOP '!$L$10</f>
        <v>18288946753</v>
      </c>
      <c r="O4" s="3">
        <f>'COOP '!$M$10</f>
        <v>20017091961</v>
      </c>
      <c r="P4" s="3">
        <f>'COOP '!$N$10</f>
        <v>20017091961</v>
      </c>
      <c r="Q4" s="55" t="s">
        <v>66</v>
      </c>
      <c r="R4" s="81" t="s">
        <v>91</v>
      </c>
    </row>
    <row r="5" spans="1:21" s="52" customFormat="1" ht="16.5" customHeight="1" x14ac:dyDescent="0.25">
      <c r="A5" s="49">
        <v>4</v>
      </c>
      <c r="B5" s="41" t="s">
        <v>73</v>
      </c>
      <c r="C5" s="3">
        <f>'SATRA-004'!$N$3</f>
        <v>4939739</v>
      </c>
      <c r="D5" s="3">
        <f>'SATRA-004'!$B$10</f>
        <v>18048733</v>
      </c>
      <c r="E5" s="3">
        <f>'SATRA-004'!$C$10</f>
        <v>13793770</v>
      </c>
      <c r="F5" s="3">
        <f>'SATRA-004'!$D$10</f>
        <v>6959163</v>
      </c>
      <c r="G5" s="3">
        <f>'SATRA-004'!$E$10</f>
        <v>10946700</v>
      </c>
      <c r="H5" s="3">
        <f>'SATRA-004'!$F$10</f>
        <v>9828980</v>
      </c>
      <c r="I5" s="3">
        <f>'SATRA-004'!$G$10</f>
        <v>13268253</v>
      </c>
      <c r="J5" s="3">
        <f>'SATRA-004'!$H$10</f>
        <v>13810495</v>
      </c>
      <c r="K5" s="3">
        <f>'SATRA-004'!$I$10</f>
        <v>14732161</v>
      </c>
      <c r="L5" s="3">
        <f>'SATRA-004'!$J$10</f>
        <v>9200240</v>
      </c>
      <c r="M5" s="3">
        <f>'SATRA-004'!$K$10</f>
        <v>12524874</v>
      </c>
      <c r="N5" s="3">
        <f>'SATRA-004'!$L$10</f>
        <v>13962284</v>
      </c>
      <c r="O5" s="3">
        <f>'SATRA-004'!$M$10</f>
        <v>15839589</v>
      </c>
      <c r="P5" s="3">
        <f>'SATRA-004'!$N$10</f>
        <v>15839589</v>
      </c>
      <c r="Q5" s="55" t="s">
        <v>66</v>
      </c>
      <c r="R5" s="66" t="s">
        <v>92</v>
      </c>
    </row>
    <row r="6" spans="1:21" s="52" customFormat="1" ht="16.5" customHeight="1" x14ac:dyDescent="0.25">
      <c r="A6" s="49">
        <v>5</v>
      </c>
      <c r="B6" s="41" t="s">
        <v>74</v>
      </c>
      <c r="C6" s="3">
        <f>'SATRA-020'!$N$3</f>
        <v>38086098</v>
      </c>
      <c r="D6" s="3">
        <f>'SATRA-020'!$B$10</f>
        <v>65477099</v>
      </c>
      <c r="E6" s="3">
        <f>'SATRA-020'!$C$10</f>
        <v>66556581</v>
      </c>
      <c r="F6" s="3">
        <f>'SATRA-020'!$D$10</f>
        <v>70025072</v>
      </c>
      <c r="G6" s="3">
        <f>'SATRA-020'!$E$10</f>
        <v>15496425</v>
      </c>
      <c r="H6" s="3">
        <f>'SATRA-020'!$F$10</f>
        <v>18756010</v>
      </c>
      <c r="I6" s="3">
        <f>'SATRA-020'!$G$10</f>
        <v>23073887</v>
      </c>
      <c r="J6" s="3">
        <f>'SATRA-020'!$H$10</f>
        <v>25859423</v>
      </c>
      <c r="K6" s="3">
        <f>'SATRA-020'!$I$10</f>
        <v>18576564</v>
      </c>
      <c r="L6" s="3">
        <f>'SATRA-020'!$J$10</f>
        <v>21651772</v>
      </c>
      <c r="M6" s="3">
        <f>'SATRA-020'!$K$10</f>
        <v>25723221</v>
      </c>
      <c r="N6" s="3">
        <f>'SATRA-020'!$L$10</f>
        <v>30437626</v>
      </c>
      <c r="O6" s="3">
        <f>'SATRA-020'!$M$10</f>
        <v>20057291</v>
      </c>
      <c r="P6" s="79">
        <f>'SATRA-020'!$N$10</f>
        <v>20057291</v>
      </c>
      <c r="Q6" s="63" t="s">
        <v>66</v>
      </c>
      <c r="R6" s="66" t="s">
        <v>83</v>
      </c>
    </row>
    <row r="7" spans="1:21" s="52" customFormat="1" ht="16.5" customHeight="1" x14ac:dyDescent="0.25">
      <c r="A7" s="49">
        <v>6</v>
      </c>
      <c r="B7" s="41" t="s">
        <v>75</v>
      </c>
      <c r="C7" s="3">
        <f>'SATRA-025'!$N$3</f>
        <v>257087268</v>
      </c>
      <c r="D7" s="3">
        <f>'SATRA-025'!$B$10</f>
        <v>349654759</v>
      </c>
      <c r="E7" s="3">
        <f>'SATRA-025'!$C$10</f>
        <v>410393368</v>
      </c>
      <c r="F7" s="3">
        <f>'SATRA-025'!$D$10</f>
        <v>494137787</v>
      </c>
      <c r="G7" s="3">
        <f>'SATRA-025'!$E$10</f>
        <v>576720001</v>
      </c>
      <c r="H7" s="3">
        <f>'SATRA-025'!$F$10</f>
        <v>654596323</v>
      </c>
      <c r="I7" s="3">
        <f>'SATRA-025'!$G$10</f>
        <v>733160275</v>
      </c>
      <c r="J7" s="3">
        <f>'SATRA-025'!$H$10</f>
        <v>818041611</v>
      </c>
      <c r="K7" s="3">
        <f>'SATRA-025'!$I$10</f>
        <v>950421655</v>
      </c>
      <c r="L7" s="3">
        <f>'SATRA-025'!$J$10</f>
        <v>1038696712</v>
      </c>
      <c r="M7" s="3">
        <f>'SATRA-025'!$K$10</f>
        <v>1155394083</v>
      </c>
      <c r="N7" s="3">
        <f>'SATRA-025'!$L$10</f>
        <v>1260846598</v>
      </c>
      <c r="O7" s="3">
        <f>'SATRA-025'!$M$10</f>
        <v>1343474155</v>
      </c>
      <c r="P7" s="61">
        <f>'SATRA-025'!$N$10</f>
        <v>1343474155</v>
      </c>
      <c r="Q7" s="63" t="s">
        <v>66</v>
      </c>
      <c r="R7" s="66" t="s">
        <v>83</v>
      </c>
    </row>
    <row r="8" spans="1:21" s="52" customFormat="1" ht="16.5" customHeight="1" x14ac:dyDescent="0.25">
      <c r="A8" s="49">
        <v>7</v>
      </c>
      <c r="B8" s="41" t="s">
        <v>76</v>
      </c>
      <c r="C8" s="3">
        <f>'SATRA -027'!$N$3</f>
        <v>18899606</v>
      </c>
      <c r="D8" s="3">
        <f>'SATRA -027'!$B$10</f>
        <v>38238508</v>
      </c>
      <c r="E8" s="3">
        <f>'SATRA -027'!$C$10</f>
        <v>30025382</v>
      </c>
      <c r="F8" s="3">
        <f>'SATRA -027'!$D$10</f>
        <v>34385440</v>
      </c>
      <c r="G8" s="3">
        <f>'SATRA -027'!$E$10</f>
        <v>31112780</v>
      </c>
      <c r="H8" s="3">
        <f>'SATRA -027'!$F$10</f>
        <v>35169552</v>
      </c>
      <c r="I8" s="3">
        <f>'SATRA -027'!$G$10</f>
        <v>46746569</v>
      </c>
      <c r="J8" s="3">
        <f>'SATRA -027'!$H$10</f>
        <v>36075204</v>
      </c>
      <c r="K8" s="3">
        <f>'SATRA -027'!$I$10</f>
        <v>48907170</v>
      </c>
      <c r="L8" s="3">
        <f>'SATRA -027'!$J$10</f>
        <v>37018147</v>
      </c>
      <c r="M8" s="3">
        <f>'SATRA -027'!$K$10</f>
        <v>49716749</v>
      </c>
      <c r="N8" s="3">
        <f>'SATRA -027'!$L$10</f>
        <v>47992158</v>
      </c>
      <c r="O8" s="3">
        <f>'SATRA -027'!$M$10</f>
        <v>39559818</v>
      </c>
      <c r="P8" s="3">
        <f>'SATRA -027'!$N$10</f>
        <v>39559818</v>
      </c>
      <c r="Q8" s="63" t="s">
        <v>66</v>
      </c>
      <c r="R8" s="66" t="s">
        <v>83</v>
      </c>
    </row>
    <row r="9" spans="1:21" s="52" customFormat="1" ht="20.25" customHeight="1" x14ac:dyDescent="0.25">
      <c r="A9" s="49">
        <v>8</v>
      </c>
      <c r="B9" s="44" t="s">
        <v>54</v>
      </c>
      <c r="C9" s="3">
        <f>CLEVERFOOD!$N$3</f>
        <v>0</v>
      </c>
      <c r="D9" s="3">
        <f>CLEVERFOOD!$B$10</f>
        <v>0</v>
      </c>
      <c r="E9" s="3">
        <f>CLEVERFOOD!$C$10</f>
        <v>0</v>
      </c>
      <c r="F9" s="3">
        <f>CLEVERFOOD!$D$10</f>
        <v>0</v>
      </c>
      <c r="G9" s="3">
        <f>CLEVERFOOD!$E$10</f>
        <v>0</v>
      </c>
      <c r="H9" s="3">
        <f>CLEVERFOOD!$F$10</f>
        <v>0</v>
      </c>
      <c r="I9" s="3">
        <f>CLEVERFOOD!$G$10</f>
        <v>0</v>
      </c>
      <c r="J9" s="3">
        <f>CLEVERFOOD!$H$10</f>
        <v>0</v>
      </c>
      <c r="K9" s="3">
        <f>CLEVERFOOD!$I$10</f>
        <v>23157767</v>
      </c>
      <c r="L9" s="3">
        <f>CLEVERFOOD!$J$10</f>
        <v>34728313</v>
      </c>
      <c r="M9" s="3">
        <f>CLEVERFOOD!$K$10</f>
        <v>-58</v>
      </c>
      <c r="N9" s="3">
        <f>CLEVERFOOD!$L$10</f>
        <v>-80</v>
      </c>
      <c r="O9" s="3">
        <f>CLEVERFOOD!$M$10</f>
        <v>134</v>
      </c>
      <c r="P9" s="3">
        <f>CLEVERFOOD!$N$10</f>
        <v>268</v>
      </c>
      <c r="Q9" s="72" t="s">
        <v>64</v>
      </c>
      <c r="R9" s="66" t="s">
        <v>84</v>
      </c>
    </row>
    <row r="10" spans="1:21" s="52" customFormat="1" ht="16.5" customHeight="1" x14ac:dyDescent="0.25">
      <c r="A10" s="49">
        <v>9</v>
      </c>
      <c r="B10" s="41" t="s">
        <v>0</v>
      </c>
      <c r="C10" s="3">
        <f>LOTTE!$N$3</f>
        <v>67122387</v>
      </c>
      <c r="D10" s="3">
        <f>LOTTE!$B$10</f>
        <v>160486990</v>
      </c>
      <c r="E10" s="3">
        <f>LOTTE!$C$10</f>
        <v>113605913</v>
      </c>
      <c r="F10" s="3">
        <f>LOTTE!$D$10</f>
        <v>116076654</v>
      </c>
      <c r="G10" s="3">
        <f>LOTTE!$E$10</f>
        <v>152475902</v>
      </c>
      <c r="H10" s="3">
        <f>LOTTE!$F$10</f>
        <v>164289485</v>
      </c>
      <c r="I10" s="3">
        <f>LOTTE!$G$10</f>
        <v>198212007</v>
      </c>
      <c r="J10" s="3">
        <f>LOTTE!$H$10</f>
        <v>238328093</v>
      </c>
      <c r="K10" s="3">
        <f>LOTTE!$I$10</f>
        <v>314126152</v>
      </c>
      <c r="L10" s="3">
        <f>LOTTE!$J$10</f>
        <v>301248589</v>
      </c>
      <c r="M10" s="3">
        <f>LOTTE!$K$10</f>
        <v>270985745</v>
      </c>
      <c r="N10" s="3">
        <f>LOTTE!$L$10</f>
        <v>309680450</v>
      </c>
      <c r="O10" s="3">
        <f>LOTTE!$M$10</f>
        <v>351946906</v>
      </c>
      <c r="P10" s="61">
        <f>LOTTE!$N$10</f>
        <v>351946906</v>
      </c>
      <c r="Q10" s="52" t="s">
        <v>79</v>
      </c>
      <c r="R10" s="66" t="s">
        <v>85</v>
      </c>
    </row>
    <row r="11" spans="1:21" s="52" customFormat="1" ht="16.5" customHeight="1" x14ac:dyDescent="0.25">
      <c r="A11" s="49">
        <v>10</v>
      </c>
      <c r="B11" s="40" t="s">
        <v>57</v>
      </c>
      <c r="C11" s="61">
        <f>MEGA!$N$3</f>
        <v>697706922</v>
      </c>
      <c r="D11" s="3">
        <f>MEGA!$B$10</f>
        <v>1595861850</v>
      </c>
      <c r="E11" s="3">
        <f>MEGA!$C$10</f>
        <v>630935729</v>
      </c>
      <c r="F11" s="3">
        <f>MEGA!$D$10</f>
        <v>319597151</v>
      </c>
      <c r="G11" s="3">
        <f>MEGA!$E$10</f>
        <v>345513747</v>
      </c>
      <c r="H11" s="3">
        <f>MEGA!$F$10</f>
        <v>665019269</v>
      </c>
      <c r="I11" s="3">
        <f>MEGA!$G$10</f>
        <v>457704546</v>
      </c>
      <c r="J11" s="3">
        <f>MEGA!$H$10</f>
        <v>490683099</v>
      </c>
      <c r="K11" s="3">
        <f>MEGA!$I$10</f>
        <v>435295658</v>
      </c>
      <c r="L11" s="3">
        <f>MEGA!$J$10</f>
        <v>689358469</v>
      </c>
      <c r="M11" s="3">
        <f>MEGA!$K$10</f>
        <v>1160729570</v>
      </c>
      <c r="N11" s="3">
        <f>MEGA!$L$10</f>
        <v>500078511</v>
      </c>
      <c r="O11" s="3">
        <f>MEGA!$M$10</f>
        <v>1070620951</v>
      </c>
      <c r="P11" s="61">
        <f>MEGA!$N$10</f>
        <v>1137392144</v>
      </c>
      <c r="Q11" s="52" t="s">
        <v>79</v>
      </c>
      <c r="R11" s="66" t="s">
        <v>90</v>
      </c>
    </row>
    <row r="12" spans="1:21" s="52" customFormat="1" ht="16.5" customHeight="1" x14ac:dyDescent="0.25">
      <c r="A12" s="49">
        <v>11</v>
      </c>
      <c r="B12" s="40" t="s">
        <v>20</v>
      </c>
      <c r="C12" s="61">
        <f>WINCOMMERCE!$N$3</f>
        <v>15749316617</v>
      </c>
      <c r="D12" s="3">
        <f>WINCOMMERCE!$B$10</f>
        <v>17403466129</v>
      </c>
      <c r="E12" s="3">
        <f>WINCOMMERCE!$C$10</f>
        <v>19574111116</v>
      </c>
      <c r="F12" s="3">
        <f>WINCOMMERCE!$D$10</f>
        <v>19453635898</v>
      </c>
      <c r="G12" s="3">
        <f>WINCOMMERCE!$E$10</f>
        <v>18861805757</v>
      </c>
      <c r="H12" s="3">
        <f>WINCOMMERCE!$F$10</f>
        <v>16224776211</v>
      </c>
      <c r="I12" s="3">
        <f>WINCOMMERCE!$G$10</f>
        <v>16902243285</v>
      </c>
      <c r="J12" s="3">
        <f>WINCOMMERCE!$H$10</f>
        <v>15366719910</v>
      </c>
      <c r="K12" s="3">
        <f>WINCOMMERCE!$I$10</f>
        <v>20335212562</v>
      </c>
      <c r="L12" s="3">
        <f>WINCOMMERCE!$J$10</f>
        <v>24643264493</v>
      </c>
      <c r="M12" s="3">
        <f>WINCOMMERCE!$K$10</f>
        <v>15161741968</v>
      </c>
      <c r="N12" s="3">
        <f>WINCOMMERCE!$L$10</f>
        <v>11780503191</v>
      </c>
      <c r="O12" s="3">
        <f>WINCOMMERCE!$M$10</f>
        <v>23700694630</v>
      </c>
      <c r="P12" s="3">
        <f>WINCOMMERCE!$N$10</f>
        <v>23700694630</v>
      </c>
      <c r="Q12" s="52" t="s">
        <v>67</v>
      </c>
      <c r="R12" s="66" t="s">
        <v>86</v>
      </c>
    </row>
    <row r="13" spans="1:21" s="52" customFormat="1" ht="17.45" customHeight="1" x14ac:dyDescent="0.25">
      <c r="A13" s="49">
        <v>12</v>
      </c>
      <c r="B13" s="40" t="s">
        <v>38</v>
      </c>
      <c r="C13" s="3">
        <f>'INTIMEX-ĐN'!$N$3</f>
        <v>19862832</v>
      </c>
      <c r="D13" s="3">
        <f>'INTIMEX-ĐN'!$B$10</f>
        <v>41764206</v>
      </c>
      <c r="E13" s="3">
        <f>'INTIMEX-ĐN'!$C$10</f>
        <v>47067438</v>
      </c>
      <c r="F13" s="3">
        <f>'INTIMEX-ĐN'!$D$10</f>
        <v>57111438</v>
      </c>
      <c r="G13" s="3">
        <f>'INTIMEX-ĐN'!$E$10</f>
        <v>5858554</v>
      </c>
      <c r="H13" s="3">
        <f>'INTIMEX-ĐN'!$F$10</f>
        <v>10214669</v>
      </c>
      <c r="I13" s="3">
        <f>'INTIMEX-ĐN'!$G$10</f>
        <v>17878937</v>
      </c>
      <c r="J13" s="3">
        <f>'INTIMEX-ĐN'!$H$10</f>
        <v>29430456</v>
      </c>
      <c r="K13" s="3">
        <f>'INTIMEX-ĐN'!$I$10</f>
        <v>34995082</v>
      </c>
      <c r="L13" s="3">
        <f>'INTIMEX-ĐN'!$J$10</f>
        <v>27350418</v>
      </c>
      <c r="M13" s="3">
        <f>'INTIMEX-ĐN'!$K$10</f>
        <v>36255005</v>
      </c>
      <c r="N13" s="3">
        <f>'INTIMEX-ĐN'!$L$10</f>
        <v>16663858</v>
      </c>
      <c r="O13" s="3">
        <f>'INTIMEX-ĐN'!$M$10</f>
        <v>22536809</v>
      </c>
      <c r="P13" s="3">
        <f>'INTIMEX-ĐN'!$N$10</f>
        <v>22536809</v>
      </c>
      <c r="Q13" s="52" t="s">
        <v>80</v>
      </c>
      <c r="R13" s="66"/>
    </row>
    <row r="14" spans="1:21" s="56" customFormat="1" ht="15.75" customHeight="1" x14ac:dyDescent="0.25">
      <c r="A14" s="49">
        <v>13</v>
      </c>
      <c r="B14" s="41" t="s">
        <v>18</v>
      </c>
      <c r="C14" s="3">
        <f>BRG!N3</f>
        <v>185540788.85000002</v>
      </c>
      <c r="D14" s="3">
        <f>BRG!$B$10</f>
        <v>375051186.85000002</v>
      </c>
      <c r="E14" s="3">
        <f>BRG!$C$10</f>
        <v>414213136.85000002</v>
      </c>
      <c r="F14" s="3">
        <f>BRG!$D$10</f>
        <v>476712367.85000002</v>
      </c>
      <c r="G14" s="3">
        <f>BRG!$E$10</f>
        <v>193317120.85000002</v>
      </c>
      <c r="H14" s="3">
        <f>BRG!$F$10</f>
        <v>149245427.85000002</v>
      </c>
      <c r="I14" s="3">
        <f>BRG!$G$10</f>
        <v>148675947.85000002</v>
      </c>
      <c r="J14" s="3">
        <f>BRG!$H$10</f>
        <v>162956394.85000002</v>
      </c>
      <c r="K14" s="3">
        <f>BRG!$I$10</f>
        <v>184241845.85000002</v>
      </c>
      <c r="L14" s="3">
        <f>BRG!$J$10</f>
        <v>151012144.85000002</v>
      </c>
      <c r="M14" s="3">
        <f>BRG!$K$10</f>
        <v>216982510.85000002</v>
      </c>
      <c r="N14" s="3">
        <f>BRG!$L$10</f>
        <v>310403788.85000002</v>
      </c>
      <c r="O14" s="3">
        <f>BRG!$M$10</f>
        <v>409898560.85000002</v>
      </c>
      <c r="P14" s="61">
        <f>BRG!$N$10</f>
        <v>409898560.8499999</v>
      </c>
      <c r="Q14" s="10" t="s">
        <v>66</v>
      </c>
      <c r="R14" s="66" t="s">
        <v>93</v>
      </c>
    </row>
    <row r="15" spans="1:21" s="52" customFormat="1" ht="16.5" customHeight="1" x14ac:dyDescent="0.25">
      <c r="A15" s="49">
        <v>14</v>
      </c>
      <c r="B15" s="41" t="s">
        <v>14</v>
      </c>
      <c r="C15" s="3">
        <f>'T-MARTSTORES'!N3</f>
        <v>233408724</v>
      </c>
      <c r="D15" s="3">
        <f>'T-MARTSTORES'!$B$10</f>
        <v>358999880</v>
      </c>
      <c r="E15" s="3">
        <f>'T-MARTSTORES'!$C$10</f>
        <v>358999880</v>
      </c>
      <c r="F15" s="3">
        <f>'T-MARTSTORES'!$D$10</f>
        <v>563010161</v>
      </c>
      <c r="G15" s="3">
        <f>'T-MARTSTORES'!$E$10</f>
        <v>679014336</v>
      </c>
      <c r="H15" s="3">
        <f>'T-MARTSTORES'!$F$10</f>
        <v>590023798</v>
      </c>
      <c r="I15" s="3">
        <f>'T-MARTSTORES'!$G$10</f>
        <v>936416734</v>
      </c>
      <c r="J15" s="3">
        <f>'T-MARTSTORES'!$H$10</f>
        <v>1055792912</v>
      </c>
      <c r="K15" s="3">
        <f>'T-MARTSTORES'!$I$10</f>
        <v>939882214</v>
      </c>
      <c r="L15" s="3">
        <f>'T-MARTSTORES'!$J$10</f>
        <v>874404066</v>
      </c>
      <c r="M15" s="3">
        <f>'T-MARTSTORES'!$K$10</f>
        <v>992832300</v>
      </c>
      <c r="N15" s="3">
        <f>'T-MARTSTORES'!$L$10</f>
        <v>764425609</v>
      </c>
      <c r="O15" s="3">
        <f>'T-MARTSTORES'!$M$10</f>
        <v>774645622</v>
      </c>
      <c r="P15" s="61">
        <f>'T-MARTSTORES'!$N$10</f>
        <v>774645622</v>
      </c>
      <c r="Q15" s="71" t="s">
        <v>64</v>
      </c>
      <c r="R15" s="67" t="s">
        <v>84</v>
      </c>
    </row>
    <row r="16" spans="1:21" s="56" customFormat="1" ht="17.45" customHeight="1" x14ac:dyDescent="0.25">
      <c r="A16" s="49">
        <v>15</v>
      </c>
      <c r="B16" s="41" t="s">
        <v>15</v>
      </c>
      <c r="C16" s="3">
        <f>'SÀI GÒN HD'!N3</f>
        <v>41414985</v>
      </c>
      <c r="D16" s="3">
        <f>'SÀI GÒN HD'!$B$10</f>
        <v>55721127</v>
      </c>
      <c r="E16" s="3">
        <f>'SÀI GÒN HD'!$C$10</f>
        <v>62278170</v>
      </c>
      <c r="F16" s="3">
        <f>'SÀI GÒN HD'!$D$10</f>
        <v>30843067</v>
      </c>
      <c r="G16" s="3">
        <f>'SÀI GÒN HD'!$E$10</f>
        <v>49770538</v>
      </c>
      <c r="H16" s="3">
        <f>'SÀI GÒN HD'!$F$10</f>
        <v>64396869</v>
      </c>
      <c r="I16" s="3">
        <f>'SÀI GÒN HD'!$G$10</f>
        <v>75534735</v>
      </c>
      <c r="J16" s="3">
        <f>'SÀI GÒN HD'!$H$10</f>
        <v>83236178</v>
      </c>
      <c r="K16" s="3">
        <f>'SÀI GÒN HD'!$I$10</f>
        <v>96152456</v>
      </c>
      <c r="L16" s="3">
        <f>'SÀI GÒN HD'!$J$10</f>
        <v>34127015</v>
      </c>
      <c r="M16" s="3">
        <f>'SÀI GÒN HD'!$K$10</f>
        <v>51925524</v>
      </c>
      <c r="N16" s="3">
        <f>'SÀI GÒN HD'!$L$10</f>
        <v>61733738</v>
      </c>
      <c r="O16" s="3">
        <f>'SÀI GÒN HD'!$M$10</f>
        <v>68643855</v>
      </c>
      <c r="P16" s="3">
        <f>'SÀI GÒN HD'!$N$10</f>
        <v>68643855</v>
      </c>
      <c r="Q16" s="64" t="s">
        <v>64</v>
      </c>
      <c r="R16" s="66" t="s">
        <v>95</v>
      </c>
    </row>
    <row r="17" spans="1:18" s="52" customFormat="1" ht="16.5" customHeight="1" x14ac:dyDescent="0.25">
      <c r="A17" s="49">
        <v>16</v>
      </c>
      <c r="B17" s="42" t="s">
        <v>39</v>
      </c>
      <c r="C17" s="3">
        <f>'KING FOOD'!N3</f>
        <v>46796573</v>
      </c>
      <c r="D17" s="3">
        <f>'KING FOOD'!$B$10</f>
        <v>86244677</v>
      </c>
      <c r="E17" s="3">
        <f>'KING FOOD'!$C$10</f>
        <v>66887860</v>
      </c>
      <c r="F17" s="3">
        <f>'KING FOOD'!$D$10</f>
        <v>76352611</v>
      </c>
      <c r="G17" s="3">
        <f>'KING FOOD'!$E$10</f>
        <v>142050696</v>
      </c>
      <c r="H17" s="3">
        <f>'KING FOOD'!$F$10</f>
        <v>67799723</v>
      </c>
      <c r="I17" s="3">
        <f>'KING FOOD'!$G$10</f>
        <v>101908271</v>
      </c>
      <c r="J17" s="3">
        <f>'KING FOOD'!$H$10</f>
        <v>116395581</v>
      </c>
      <c r="K17" s="3">
        <f>'KING FOOD'!$I$10</f>
        <v>80496063</v>
      </c>
      <c r="L17" s="3">
        <f>'KING FOOD'!$J$10</f>
        <v>73034273</v>
      </c>
      <c r="M17" s="3">
        <f>'KING FOOD'!$K$10</f>
        <v>97518546</v>
      </c>
      <c r="N17" s="3">
        <f>'KING FOOD'!$L$10</f>
        <v>29534935</v>
      </c>
      <c r="O17" s="3">
        <f>'KING FOOD'!$M$10</f>
        <v>29534935</v>
      </c>
      <c r="P17" s="3">
        <f>'KING FOOD'!$N$10</f>
        <v>29534935</v>
      </c>
      <c r="Q17" s="62" t="s">
        <v>64</v>
      </c>
      <c r="R17" s="67" t="s">
        <v>84</v>
      </c>
    </row>
    <row r="18" spans="1:18" s="56" customFormat="1" ht="15.75" customHeight="1" x14ac:dyDescent="0.25">
      <c r="A18" s="49">
        <v>17</v>
      </c>
      <c r="B18" s="42" t="s">
        <v>40</v>
      </c>
      <c r="C18" s="3">
        <f>'LOCAL MART'!N3</f>
        <v>0</v>
      </c>
      <c r="D18" s="3">
        <f>'LOCAL MART'!$B$10</f>
        <v>0</v>
      </c>
      <c r="E18" s="3">
        <f>'LOCAL MART'!$C$10</f>
        <v>4283042</v>
      </c>
      <c r="F18" s="3">
        <f>'LOCAL MART'!$D$10</f>
        <v>4283042</v>
      </c>
      <c r="G18" s="3">
        <f>'LOCAL MART'!$E$10</f>
        <v>6727109</v>
      </c>
      <c r="H18" s="3">
        <f>'LOCAL MART'!$F$10</f>
        <v>9715831</v>
      </c>
      <c r="I18" s="3">
        <f>'LOCAL MART'!$G$10</f>
        <v>12114684</v>
      </c>
      <c r="J18" s="3">
        <f>'LOCAL MART'!$H$10</f>
        <v>15429447</v>
      </c>
      <c r="K18" s="3">
        <f>'LOCAL MART'!$I$10</f>
        <v>17863030</v>
      </c>
      <c r="L18" s="3">
        <f>'LOCAL MART'!$J$10</f>
        <v>20447254</v>
      </c>
      <c r="M18" s="3">
        <f>'LOCAL MART'!$K$10</f>
        <v>23310431</v>
      </c>
      <c r="N18" s="3">
        <f>'LOCAL MART'!$L$10</f>
        <v>25949713</v>
      </c>
      <c r="O18" s="3">
        <f>'LOCAL MART'!$M$10</f>
        <v>18292890</v>
      </c>
      <c r="P18" s="3">
        <f>'LOCAL MART'!$N$10</f>
        <v>18292890</v>
      </c>
      <c r="Q18" s="10" t="s">
        <v>66</v>
      </c>
      <c r="R18" s="66"/>
    </row>
    <row r="19" spans="1:18" s="56" customFormat="1" ht="15.75" customHeight="1" x14ac:dyDescent="0.25">
      <c r="A19" s="49">
        <v>18</v>
      </c>
      <c r="B19" s="42" t="s">
        <v>53</v>
      </c>
      <c r="C19" s="3">
        <f>'VIỆT Ý NHA TRANG'!N3</f>
        <v>0</v>
      </c>
      <c r="D19" s="3">
        <f>'VIỆT Ý NHA TRANG'!$B$10</f>
        <v>0</v>
      </c>
      <c r="E19" s="3">
        <f>'VIỆT Ý NHA TRANG'!$C$10</f>
        <v>0</v>
      </c>
      <c r="F19" s="3">
        <f>'VIỆT Ý NHA TRANG'!$D$10</f>
        <v>0</v>
      </c>
      <c r="G19" s="3">
        <f>'VIỆT Ý NHA TRANG'!$E$10</f>
        <v>0</v>
      </c>
      <c r="H19" s="3">
        <f>'VIỆT Ý NHA TRANG'!$F$10</f>
        <v>0</v>
      </c>
      <c r="I19" s="3">
        <f>'VIỆT Ý NHA TRANG'!$G$10</f>
        <v>0</v>
      </c>
      <c r="J19" s="3">
        <f>'VIỆT Ý NHA TRANG'!$H$10</f>
        <v>3402802</v>
      </c>
      <c r="K19" s="3">
        <f>'VIỆT Ý NHA TRANG'!$I$10</f>
        <v>7817584</v>
      </c>
      <c r="L19" s="3">
        <f>'VIỆT Ý NHA TRANG'!$J$10</f>
        <v>9610730</v>
      </c>
      <c r="M19" s="3">
        <f>'VIỆT Ý NHA TRANG'!$K$10</f>
        <v>21111062</v>
      </c>
      <c r="N19" s="3">
        <f>'VIỆT Ý NHA TRANG'!$L$10</f>
        <v>12160034</v>
      </c>
      <c r="O19" s="3">
        <f>'VIỆT Ý NHA TRANG'!$M$10</f>
        <v>12629126</v>
      </c>
      <c r="P19" s="3">
        <f>'VIỆT Ý NHA TRANG'!$N$10</f>
        <v>12629126</v>
      </c>
      <c r="Q19" s="64" t="s">
        <v>78</v>
      </c>
      <c r="R19" s="66" t="s">
        <v>84</v>
      </c>
    </row>
    <row r="20" spans="1:18" s="56" customFormat="1" ht="16.5" customHeight="1" x14ac:dyDescent="0.25">
      <c r="A20" s="49">
        <v>19</v>
      </c>
      <c r="B20" s="41" t="s">
        <v>17</v>
      </c>
      <c r="C20" s="3">
        <f>'VIỆT Ý HÀ NỘI'!N3</f>
        <v>107321709</v>
      </c>
      <c r="D20" s="3">
        <f>'VIỆT Ý HÀ NỘI'!$B$10</f>
        <v>120494603</v>
      </c>
      <c r="E20" s="3">
        <f>'VIỆT Ý HÀ NỘI'!$C$10</f>
        <v>120494603</v>
      </c>
      <c r="F20" s="3">
        <f>'VIỆT Ý HÀ NỘI'!$D$10</f>
        <v>33851005</v>
      </c>
      <c r="G20" s="3">
        <f>'VIỆT Ý HÀ NỘI'!$E$10</f>
        <v>33851005</v>
      </c>
      <c r="H20" s="3">
        <f>'VIỆT Ý HÀ NỘI'!$F$10</f>
        <v>-4587080</v>
      </c>
      <c r="I20" s="3">
        <f>'VIỆT Ý HÀ NỘI'!$G$10</f>
        <v>4696614</v>
      </c>
      <c r="J20" s="3">
        <f>'VIỆT Ý HÀ NỘI'!$H$10</f>
        <v>15069417</v>
      </c>
      <c r="K20" s="3">
        <f>'VIỆT Ý HÀ NỘI'!$I$10</f>
        <v>29385794</v>
      </c>
      <c r="L20" s="3">
        <f>'VIỆT Ý HÀ NỘI'!$J$10</f>
        <v>40864167</v>
      </c>
      <c r="M20" s="3">
        <f>'VIỆT Ý HÀ NỘI'!$K$10</f>
        <v>47610213</v>
      </c>
      <c r="N20" s="3">
        <f>'VIỆT Ý HÀ NỘI'!$L$10</f>
        <v>55775700</v>
      </c>
      <c r="O20" s="3">
        <f>'VIỆT Ý HÀ NỘI'!$M$10</f>
        <v>63059321</v>
      </c>
      <c r="P20" s="3">
        <f>'VIỆT Ý HÀ NỘI'!$N$10</f>
        <v>63059321</v>
      </c>
      <c r="Q20" s="10" t="s">
        <v>66</v>
      </c>
      <c r="R20" s="66"/>
    </row>
    <row r="21" spans="1:18" s="56" customFormat="1" ht="16.5" customHeight="1" x14ac:dyDescent="0.25">
      <c r="A21" s="49">
        <v>20</v>
      </c>
      <c r="B21" s="41" t="s">
        <v>41</v>
      </c>
      <c r="C21" s="3">
        <f>'SIÊU THỊ HÀ NỘI (HÙNG DŨNG)'!N3</f>
        <v>0</v>
      </c>
      <c r="D21" s="3">
        <f>'SIÊU THỊ HÀ NỘI (HÙNG DŨNG)'!$B$10</f>
        <v>0</v>
      </c>
      <c r="E21" s="3">
        <f>'SIÊU THỊ HÀ NỘI (HÙNG DŨNG)'!$C$10</f>
        <v>0</v>
      </c>
      <c r="F21" s="3">
        <f>'SIÊU THỊ HÀ NỘI (HÙNG DŨNG)'!$D$10</f>
        <v>0</v>
      </c>
      <c r="G21" s="3">
        <f>'SIÊU THỊ HÀ NỘI (HÙNG DŨNG)'!$E$10</f>
        <v>0</v>
      </c>
      <c r="H21" s="3">
        <f>'SIÊU THỊ HÀ NỘI (HÙNG DŨNG)'!$F$10</f>
        <v>0</v>
      </c>
      <c r="I21" s="3">
        <f>'SIÊU THỊ HÀ NỘI (HÙNG DŨNG)'!$G$10</f>
        <v>0</v>
      </c>
      <c r="J21" s="3">
        <f>'SIÊU THỊ HÀ NỘI (HÙNG DŨNG)'!$H$10</f>
        <v>0</v>
      </c>
      <c r="K21" s="3">
        <f>'SIÊU THỊ HÀ NỘI (HÙNG DŨNG)'!$I$10</f>
        <v>0</v>
      </c>
      <c r="L21" s="3">
        <f>'SIÊU THỊ HÀ NỘI (HÙNG DŨNG)'!$J$10</f>
        <v>0</v>
      </c>
      <c r="M21" s="3">
        <f>'SIÊU THỊ HÀ NỘI (HÙNG DŨNG)'!$K$10</f>
        <v>0</v>
      </c>
      <c r="N21" s="3">
        <f>'SIÊU THỊ HÀ NỘI (HÙNG DŨNG)'!$L$10</f>
        <v>0</v>
      </c>
      <c r="O21" s="3">
        <f>'SIÊU THỊ HÀ NỘI (HÙNG DŨNG)'!$M$10</f>
        <v>0</v>
      </c>
      <c r="P21" s="3">
        <f>'SIÊU THỊ HÀ NỘI (HÙNG DŨNG)'!$N$10</f>
        <v>0</v>
      </c>
      <c r="Q21" s="10" t="s">
        <v>67</v>
      </c>
      <c r="R21" s="67" t="s">
        <v>88</v>
      </c>
    </row>
    <row r="22" spans="1:18" s="56" customFormat="1" ht="16.5" customHeight="1" x14ac:dyDescent="0.25">
      <c r="A22" s="49">
        <v>21</v>
      </c>
      <c r="B22" s="42" t="s">
        <v>42</v>
      </c>
      <c r="C22" s="3">
        <f>'JM QUỐC TẾ'!N3</f>
        <v>53681153.099999994</v>
      </c>
      <c r="D22" s="3">
        <f>'JM QUỐC TẾ'!$B$10</f>
        <v>62023849.099999994</v>
      </c>
      <c r="E22" s="3">
        <f>'JM QUỐC TẾ'!$C$10</f>
        <v>73698802.099999994</v>
      </c>
      <c r="F22" s="3">
        <f>'JM QUỐC TẾ'!$D$10</f>
        <v>35081960.099999994</v>
      </c>
      <c r="G22" s="3">
        <f>'JM QUỐC TẾ'!$E$10</f>
        <v>49311459.099999994</v>
      </c>
      <c r="H22" s="3">
        <f>'JM QUỐC TẾ'!$F$10</f>
        <v>32111109.099999994</v>
      </c>
      <c r="I22" s="3">
        <f>'JM QUỐC TẾ'!$G$10</f>
        <v>48799955.099999994</v>
      </c>
      <c r="J22" s="3">
        <f>'JM QUỐC TẾ'!$H$10</f>
        <v>60338933.099999994</v>
      </c>
      <c r="K22" s="3">
        <f>'JM QUỐC TẾ'!$I$10</f>
        <v>75535578.099999994</v>
      </c>
      <c r="L22" s="3">
        <f>'JM QUỐC TẾ'!$J$10</f>
        <v>76008661.099999994</v>
      </c>
      <c r="M22" s="3">
        <f>'JM QUỐC TẾ'!$K$10</f>
        <v>81984189.099999994</v>
      </c>
      <c r="N22" s="3">
        <f>'JM QUỐC TẾ'!$L$10</f>
        <v>98230132.099999994</v>
      </c>
      <c r="O22" s="3">
        <f>'JM QUỐC TẾ'!$M$10</f>
        <v>114268045.09999999</v>
      </c>
      <c r="P22" s="61">
        <f>'JM QUỐC TẾ'!$N$10</f>
        <v>114268045.09999999</v>
      </c>
      <c r="Q22" s="64" t="s">
        <v>64</v>
      </c>
      <c r="R22" s="66" t="s">
        <v>94</v>
      </c>
    </row>
    <row r="23" spans="1:18" s="56" customFormat="1" ht="16.5" customHeight="1" x14ac:dyDescent="0.25">
      <c r="A23" s="49">
        <v>22</v>
      </c>
      <c r="B23" s="41" t="s">
        <v>16</v>
      </c>
      <c r="C23" s="3">
        <f>USMART!N3</f>
        <v>8163152</v>
      </c>
      <c r="D23" s="3">
        <f>USMART!$B$10</f>
        <v>17323783</v>
      </c>
      <c r="E23" s="3">
        <f>USMART!$C$10</f>
        <v>22253743</v>
      </c>
      <c r="F23" s="3">
        <f>USMART!$D$10</f>
        <v>25238499</v>
      </c>
      <c r="G23" s="3">
        <f>USMART!$E$10</f>
        <v>27484727</v>
      </c>
      <c r="H23" s="3">
        <f>USMART!$F$10</f>
        <v>32966623</v>
      </c>
      <c r="I23" s="3">
        <f>USMART!$G$10</f>
        <v>37488868</v>
      </c>
      <c r="J23" s="3">
        <f>USMART!$H$10</f>
        <v>41497445</v>
      </c>
      <c r="K23" s="3">
        <f>USMART!$I$10</f>
        <v>43769921</v>
      </c>
      <c r="L23" s="3">
        <f>USMART!$J$10</f>
        <v>46614442</v>
      </c>
      <c r="M23" s="3">
        <f>USMART!$K$10</f>
        <v>49235935</v>
      </c>
      <c r="N23" s="3">
        <f>USMART!$L$10</f>
        <v>12810569</v>
      </c>
      <c r="O23" s="3">
        <f>USMART!$M$10</f>
        <v>12752075</v>
      </c>
      <c r="P23" s="3">
        <f>USMART!$N$10</f>
        <v>12752075</v>
      </c>
      <c r="Q23" s="10" t="s">
        <v>66</v>
      </c>
      <c r="R23" s="66" t="s">
        <v>83</v>
      </c>
    </row>
    <row r="24" spans="1:18" s="56" customFormat="1" ht="16.5" customHeight="1" x14ac:dyDescent="0.25">
      <c r="A24" s="49">
        <v>23</v>
      </c>
      <c r="B24" s="43" t="s">
        <v>49</v>
      </c>
      <c r="C24" s="3">
        <f>'SÀNH ĐIỆU'!N3</f>
        <v>17881499</v>
      </c>
      <c r="D24" s="3">
        <f>'SÀNH ĐIỆU'!$B$10</f>
        <v>21144047</v>
      </c>
      <c r="E24" s="3">
        <f>'SÀNH ĐIỆU'!$C$10</f>
        <v>39811810</v>
      </c>
      <c r="F24" s="3">
        <f>'SÀNH ĐIỆU'!$D$10</f>
        <v>28822653</v>
      </c>
      <c r="G24" s="3">
        <f>'SÀNH ĐIỆU'!$E$10</f>
        <v>25295823</v>
      </c>
      <c r="H24" s="3">
        <f>'SÀNH ĐIỆU'!$F$10</f>
        <v>37309834</v>
      </c>
      <c r="I24" s="3">
        <f>'SÀNH ĐIỆU'!$G$10</f>
        <v>44733689</v>
      </c>
      <c r="J24" s="3">
        <f>'SÀNH ĐIỆU'!$H$10</f>
        <v>54738389</v>
      </c>
      <c r="K24" s="3">
        <f>'SÀNH ĐIỆU'!$I$10</f>
        <v>64745855</v>
      </c>
      <c r="L24" s="3">
        <f>'SÀNH ĐIỆU'!$J$10</f>
        <v>64192641</v>
      </c>
      <c r="M24" s="3">
        <f>'SÀNH ĐIỆU'!$K$10</f>
        <v>67135356</v>
      </c>
      <c r="N24" s="3">
        <f>'SÀNH ĐIỆU'!$L$10</f>
        <v>64288100</v>
      </c>
      <c r="O24" s="3">
        <f>'SÀNH ĐIỆU'!$M$10</f>
        <v>62416769</v>
      </c>
      <c r="P24" s="3">
        <f>'SÀNH ĐIỆU'!$N$10</f>
        <v>62416769</v>
      </c>
      <c r="Q24" s="10" t="s">
        <v>66</v>
      </c>
      <c r="R24" s="66"/>
    </row>
    <row r="25" spans="1:18" s="56" customFormat="1" ht="16.5" customHeight="1" x14ac:dyDescent="0.25">
      <c r="A25" s="49">
        <v>24</v>
      </c>
      <c r="B25" s="43" t="s">
        <v>59</v>
      </c>
      <c r="C25" s="3">
        <f>UNIT!N3</f>
        <v>0</v>
      </c>
      <c r="D25" s="3">
        <f>UNIT!$B$10</f>
        <v>0</v>
      </c>
      <c r="E25" s="3">
        <f>UNIT!$C$10</f>
        <v>0</v>
      </c>
      <c r="F25" s="3">
        <f>UNIT!$D$10</f>
        <v>0</v>
      </c>
      <c r="G25" s="3">
        <f>UNIT!$E$10</f>
        <v>0</v>
      </c>
      <c r="H25" s="3">
        <f>UNIT!$F$10</f>
        <v>0</v>
      </c>
      <c r="I25" s="3">
        <f>UNIT!$G$10</f>
        <v>21431868</v>
      </c>
      <c r="J25" s="3">
        <f>UNIT!$H$10</f>
        <v>3794452</v>
      </c>
      <c r="K25" s="3">
        <f>UNIT!$I$10</f>
        <v>8682487</v>
      </c>
      <c r="L25" s="3">
        <f>UNIT!$J$10</f>
        <v>2912159</v>
      </c>
      <c r="M25" s="3">
        <f>UNIT!$K$10</f>
        <v>3377493</v>
      </c>
      <c r="N25" s="3">
        <f>UNIT!$L$10</f>
        <v>3655324</v>
      </c>
      <c r="O25" s="3">
        <f>UNIT!$M$10</f>
        <v>11836010</v>
      </c>
      <c r="P25" s="3">
        <f>UNIT!$N$10</f>
        <v>55689793</v>
      </c>
      <c r="Q25" s="64" t="s">
        <v>67</v>
      </c>
      <c r="R25" s="66" t="s">
        <v>84</v>
      </c>
    </row>
    <row r="26" spans="1:18" s="56" customFormat="1" ht="16.5" customHeight="1" x14ac:dyDescent="0.25">
      <c r="A26" s="49">
        <v>25</v>
      </c>
      <c r="B26" s="41" t="s">
        <v>51</v>
      </c>
      <c r="C26" s="3">
        <f>'SUNSHINE-SMART (HÀ NỘI)'!N3</f>
        <v>14284791</v>
      </c>
      <c r="D26" s="3">
        <f>'SUNSHINE-SMART (HÀ NỘI)'!$B$10</f>
        <v>22201072</v>
      </c>
      <c r="E26" s="3">
        <f>'SUNSHINE-SMART (HÀ NỘI)'!$C$10</f>
        <v>34328636</v>
      </c>
      <c r="F26" s="3">
        <f>'SUNSHINE-SMART (HÀ NỘI)'!$D$10</f>
        <v>43922634</v>
      </c>
      <c r="G26" s="3">
        <f>'SUNSHINE-SMART (HÀ NỘI)'!$E$10</f>
        <v>62640067</v>
      </c>
      <c r="H26" s="3">
        <f>'SUNSHINE-SMART (HÀ NỘI)'!$F$10</f>
        <v>82642416</v>
      </c>
      <c r="I26" s="3">
        <f>'SUNSHINE-SMART (HÀ NỘI)'!$G$10</f>
        <v>102507586</v>
      </c>
      <c r="J26" s="3">
        <f>'SUNSHINE-SMART (HÀ NỘI)'!$H$10</f>
        <v>35915797</v>
      </c>
      <c r="K26" s="3">
        <f>'SUNSHINE-SMART (HÀ NỘI)'!$I$10</f>
        <v>69916104</v>
      </c>
      <c r="L26" s="3">
        <f>'SUNSHINE-SMART (HÀ NỘI)'!$J$10</f>
        <v>90452836</v>
      </c>
      <c r="M26" s="3">
        <f>'SUNSHINE-SMART (HÀ NỘI)'!$K$10</f>
        <v>106817631</v>
      </c>
      <c r="N26" s="3">
        <f>'SUNSHINE-SMART (HÀ NỘI)'!$L$10</f>
        <v>121983080</v>
      </c>
      <c r="O26" s="3">
        <f>'SUNSHINE-SMART (HÀ NỘI)'!$M$10</f>
        <v>51929395</v>
      </c>
      <c r="P26" s="3">
        <f>'SUNSHINE-SMART (HÀ NỘI)'!$N$10</f>
        <v>51929395</v>
      </c>
      <c r="Q26" s="64" t="s">
        <v>64</v>
      </c>
      <c r="R26" s="67" t="s">
        <v>84</v>
      </c>
    </row>
    <row r="27" spans="1:18" s="56" customFormat="1" ht="16.5" customHeight="1" x14ac:dyDescent="0.25">
      <c r="A27" s="49">
        <v>26</v>
      </c>
      <c r="B27" s="43" t="s">
        <v>44</v>
      </c>
      <c r="C27" s="3">
        <f>'NHẬT MINH (OSIFOOD)'!N3</f>
        <v>9605505</v>
      </c>
      <c r="D27" s="3">
        <f>'NHẬT MINH (OSIFOOD)'!$B$10</f>
        <v>14104555</v>
      </c>
      <c r="E27" s="3">
        <f>'NHẬT MINH (OSIFOOD)'!$C$10</f>
        <v>22334235</v>
      </c>
      <c r="F27" s="3">
        <f>'NHẬT MINH (OSIFOOD)'!$D$10</f>
        <v>25997879</v>
      </c>
      <c r="G27" s="3">
        <f>'NHẬT MINH (OSIFOOD)'!$E$10</f>
        <v>40894779</v>
      </c>
      <c r="H27" s="3">
        <f>'NHẬT MINH (OSIFOOD)'!$F$10</f>
        <v>50702451</v>
      </c>
      <c r="I27" s="3">
        <f>'NHẬT MINH (OSIFOOD)'!$G$10</f>
        <v>73259250</v>
      </c>
      <c r="J27" s="3">
        <f>'NHẬT MINH (OSIFOOD)'!$H$10</f>
        <v>92085264</v>
      </c>
      <c r="K27" s="3">
        <f>'NHẬT MINH (OSIFOOD)'!$I$10</f>
        <v>103298606</v>
      </c>
      <c r="L27" s="3">
        <f>'NHẬT MINH (OSIFOOD)'!$J$10</f>
        <v>120378730</v>
      </c>
      <c r="M27" s="3">
        <f>'NHẬT MINH (OSIFOOD)'!$K$10</f>
        <v>132192026</v>
      </c>
      <c r="N27" s="3">
        <f>'NHẬT MINH (OSIFOOD)'!$L$10</f>
        <v>145982875</v>
      </c>
      <c r="O27" s="3">
        <f>'NHẬT MINH (OSIFOOD)'!$M$10</f>
        <v>77920780</v>
      </c>
      <c r="P27" s="3">
        <f>'NHẬT MINH (OSIFOOD)'!$N$10</f>
        <v>77920780</v>
      </c>
      <c r="Q27" s="64" t="s">
        <v>64</v>
      </c>
      <c r="R27" s="66" t="s">
        <v>84</v>
      </c>
    </row>
    <row r="28" spans="1:18" s="56" customFormat="1" ht="16.5" customHeight="1" x14ac:dyDescent="0.25">
      <c r="A28" s="49">
        <v>27</v>
      </c>
      <c r="B28" s="43" t="s">
        <v>45</v>
      </c>
      <c r="C28" s="3">
        <f>K.A!N3</f>
        <v>0</v>
      </c>
      <c r="D28" s="3">
        <f>K.A!$B$10</f>
        <v>0</v>
      </c>
      <c r="E28" s="3">
        <f>K.A!$C$10</f>
        <v>0</v>
      </c>
      <c r="F28" s="3">
        <f>K.A!$D$10</f>
        <v>2046071</v>
      </c>
      <c r="G28" s="3">
        <f>K.A!$E$10</f>
        <v>0</v>
      </c>
      <c r="H28" s="3">
        <f>K.A!$F$10</f>
        <v>0</v>
      </c>
      <c r="I28" s="3">
        <f>K.A!$G$10</f>
        <v>0</v>
      </c>
      <c r="J28" s="3">
        <f>K.A!$H$10</f>
        <v>0</v>
      </c>
      <c r="K28" s="3">
        <f>K.A!$I$10</f>
        <v>586654</v>
      </c>
      <c r="L28" s="3">
        <f>K.A!$J$10</f>
        <v>0</v>
      </c>
      <c r="M28" s="3">
        <f>K.A!$K$10</f>
        <v>0</v>
      </c>
      <c r="N28" s="3">
        <f>K.A!$L$10</f>
        <v>0</v>
      </c>
      <c r="O28" s="3">
        <f>K.A!$M$10</f>
        <v>0</v>
      </c>
      <c r="P28" s="3">
        <f>K.A!$N$10</f>
        <v>2632725</v>
      </c>
      <c r="Q28" s="64" t="s">
        <v>64</v>
      </c>
      <c r="R28" s="67" t="s">
        <v>84</v>
      </c>
    </row>
    <row r="29" spans="1:18" s="56" customFormat="1" ht="16.5" customHeight="1" x14ac:dyDescent="0.25">
      <c r="A29" s="49">
        <v>28</v>
      </c>
      <c r="B29" s="43" t="s">
        <v>46</v>
      </c>
      <c r="C29" s="3">
        <f>'MEKONG GOURMET'!$N$3</f>
        <v>13182283</v>
      </c>
      <c r="D29" s="3">
        <f>'MEKONG GOURMET'!$B$10</f>
        <v>16888591</v>
      </c>
      <c r="E29" s="3">
        <f>'MEKONG GOURMET'!$C$10</f>
        <v>20583442</v>
      </c>
      <c r="F29" s="3">
        <f>'MEKONG GOURMET'!$D$10</f>
        <v>19487202</v>
      </c>
      <c r="G29" s="3">
        <f>'MEKONG GOURMET'!$E$10</f>
        <v>23941329</v>
      </c>
      <c r="H29" s="3">
        <f>'MEKONG GOURMET'!$F$10</f>
        <v>26007560</v>
      </c>
      <c r="I29" s="3">
        <f>'MEKONG GOURMET'!$G$10</f>
        <v>16500053</v>
      </c>
      <c r="J29" s="3">
        <f>'MEKONG GOURMET'!$H$10</f>
        <v>19792239</v>
      </c>
      <c r="K29" s="3">
        <f>'MEKONG GOURMET'!$I$10</f>
        <v>17259789</v>
      </c>
      <c r="L29" s="3">
        <f>'MEKONG GOURMET'!$J$10</f>
        <v>15159900</v>
      </c>
      <c r="M29" s="3">
        <f>'MEKONG GOURMET'!$K$10</f>
        <v>16884829</v>
      </c>
      <c r="N29" s="3">
        <f>'MEKONG GOURMET'!$L$10</f>
        <v>19435700</v>
      </c>
      <c r="O29" s="3">
        <f>'MEKONG GOURMET'!$M$10</f>
        <v>12334732</v>
      </c>
      <c r="P29" s="3">
        <f>'MEKONG GOURMET'!$N$10</f>
        <v>12334732</v>
      </c>
      <c r="Q29" s="64" t="s">
        <v>64</v>
      </c>
      <c r="R29" s="66" t="s">
        <v>87</v>
      </c>
    </row>
    <row r="30" spans="1:18" s="56" customFormat="1" ht="16.5" customHeight="1" x14ac:dyDescent="0.25">
      <c r="A30" s="49">
        <v>29</v>
      </c>
      <c r="B30" s="43" t="s">
        <v>47</v>
      </c>
      <c r="C30" s="3">
        <f>'GROVE FRESH'!$N$3</f>
        <v>8405928</v>
      </c>
      <c r="D30" s="3">
        <f>'GROVE FRESH'!$B$10</f>
        <v>28342209</v>
      </c>
      <c r="E30" s="3">
        <f>'GROVE FRESH'!$C$10</f>
        <v>28342209</v>
      </c>
      <c r="F30" s="3">
        <f>'GROVE FRESH'!$D$10</f>
        <v>31778828</v>
      </c>
      <c r="G30" s="3">
        <f>'GROVE FRESH'!$E$10</f>
        <v>31778828</v>
      </c>
      <c r="H30" s="3">
        <f>'GROVE FRESH'!$F$10</f>
        <v>31778828</v>
      </c>
      <c r="I30" s="3">
        <f>'GROVE FRESH'!$G$10</f>
        <v>31778828</v>
      </c>
      <c r="J30" s="3">
        <f>'GROVE FRESH'!$H$10</f>
        <v>39376244</v>
      </c>
      <c r="K30" s="3">
        <f>'GROVE FRESH'!$I$10</f>
        <v>39376244</v>
      </c>
      <c r="L30" s="3">
        <f>'GROVE FRESH'!$J$10</f>
        <v>49022744</v>
      </c>
      <c r="M30" s="3">
        <f>'GROVE FRESH'!$K$10</f>
        <v>49022744</v>
      </c>
      <c r="N30" s="3">
        <f>'GROVE FRESH'!$L$10</f>
        <v>49022744</v>
      </c>
      <c r="O30" s="3">
        <f>'GROVE FRESH'!$M$10</f>
        <v>49022744</v>
      </c>
      <c r="P30" s="3">
        <f>'GROVE FRESH'!$N$10</f>
        <v>49022744</v>
      </c>
      <c r="Q30" s="10" t="s">
        <v>66</v>
      </c>
      <c r="R30" s="66"/>
    </row>
    <row r="31" spans="1:18" s="56" customFormat="1" ht="16.5" customHeight="1" x14ac:dyDescent="0.25">
      <c r="A31" s="49">
        <v>31</v>
      </c>
      <c r="B31" s="43" t="s">
        <v>26</v>
      </c>
      <c r="C31" s="3">
        <f>'SEVEN ELEVEN'!$N$3</f>
        <v>1305441</v>
      </c>
      <c r="D31" s="3">
        <f>'SEVEN ELEVEN'!$B$10</f>
        <v>104840768</v>
      </c>
      <c r="E31" s="3">
        <f>'SEVEN ELEVEN'!$C$10</f>
        <v>50437471</v>
      </c>
      <c r="F31" s="3">
        <f>'SEVEN ELEVEN'!$D$10</f>
        <v>20630810</v>
      </c>
      <c r="G31" s="3">
        <f>'SEVEN ELEVEN'!$E$10</f>
        <v>42669484</v>
      </c>
      <c r="H31" s="3">
        <f>'SEVEN ELEVEN'!$F$10</f>
        <v>74560318</v>
      </c>
      <c r="I31" s="3">
        <f>'SEVEN ELEVEN'!$G$10</f>
        <v>6187132</v>
      </c>
      <c r="J31" s="3">
        <f>'SEVEN ELEVEN'!$H$10</f>
        <v>53338983</v>
      </c>
      <c r="K31" s="3">
        <f>'SEVEN ELEVEN'!$I$10</f>
        <v>45404913</v>
      </c>
      <c r="L31" s="3">
        <f>'SEVEN ELEVEN'!$J$10</f>
        <v>34411905</v>
      </c>
      <c r="M31" s="3">
        <f>'SEVEN ELEVEN'!$K$10</f>
        <v>94469585</v>
      </c>
      <c r="N31" s="3">
        <f>'SEVEN ELEVEN'!$L$10</f>
        <v>110062115</v>
      </c>
      <c r="O31" s="3">
        <f>'SEVEN ELEVEN'!$M$10</f>
        <v>178015028</v>
      </c>
      <c r="P31" s="61">
        <f>'SEVEN ELEVEN'!$N$10</f>
        <v>178015028</v>
      </c>
      <c r="Q31" s="10" t="s">
        <v>66</v>
      </c>
      <c r="R31" s="66"/>
    </row>
    <row r="32" spans="1:18" s="56" customFormat="1" ht="16.5" customHeight="1" x14ac:dyDescent="0.25">
      <c r="A32" s="49">
        <v>32</v>
      </c>
      <c r="B32" s="43" t="s">
        <v>21</v>
      </c>
      <c r="C32" s="3">
        <f>'HNT-KHẢI SAN'!$N$3</f>
        <v>6748707</v>
      </c>
      <c r="D32" s="3">
        <f>'HNT-KHẢI SAN'!$B$10</f>
        <v>5978619</v>
      </c>
      <c r="E32" s="3">
        <f>'HNT-KHẢI SAN'!$C$10</f>
        <v>5978619</v>
      </c>
      <c r="F32" s="3">
        <f>'HNT-KHẢI SAN'!$D$10</f>
        <v>6128619</v>
      </c>
      <c r="G32" s="3">
        <f>'HNT-KHẢI SAN'!$E$10</f>
        <v>7820374</v>
      </c>
      <c r="H32" s="3">
        <f>'HNT-KHẢI SAN'!$F$10</f>
        <v>6898707</v>
      </c>
      <c r="I32" s="3">
        <f>'HNT-KHẢI SAN'!$G$10</f>
        <v>7101480</v>
      </c>
      <c r="J32" s="3">
        <f>'HNT-KHẢI SAN'!$H$10</f>
        <v>6128619</v>
      </c>
      <c r="K32" s="3">
        <f>'HNT-KHẢI SAN'!$I$10</f>
        <v>6128619</v>
      </c>
      <c r="L32" s="3">
        <f>'HNT-KHẢI SAN'!$J$10</f>
        <v>10154760</v>
      </c>
      <c r="M32" s="3">
        <f>'HNT-KHẢI SAN'!$K$10</f>
        <v>6667211</v>
      </c>
      <c r="N32" s="3">
        <f>'HNT-KHẢI SAN'!$L$10</f>
        <v>6128619</v>
      </c>
      <c r="O32" s="3">
        <f>'HNT-KHẢI SAN'!$M$10</f>
        <v>6128619</v>
      </c>
      <c r="P32" s="3">
        <f>'HNT-KHẢI SAN'!$N$10</f>
        <v>6128619</v>
      </c>
      <c r="Q32" s="64" t="s">
        <v>64</v>
      </c>
      <c r="R32" s="66" t="s">
        <v>87</v>
      </c>
    </row>
    <row r="33" spans="1:18" s="56" customFormat="1" ht="16.5" customHeight="1" x14ac:dyDescent="0.25">
      <c r="A33" s="49">
        <v>33</v>
      </c>
      <c r="B33" s="43" t="s">
        <v>22</v>
      </c>
      <c r="C33" s="3">
        <f>'HIỀN LƯƠNG'!$N$3</f>
        <v>0</v>
      </c>
      <c r="D33" s="3">
        <f>'HIỀN LƯƠNG'!$B$10</f>
        <v>5457518</v>
      </c>
      <c r="E33" s="3">
        <f>'HIỀN LƯƠNG'!$C$10</f>
        <v>7748209</v>
      </c>
      <c r="F33" s="3">
        <f>'HIỀN LƯƠNG'!$D$10</f>
        <v>-1223907</v>
      </c>
      <c r="G33" s="3">
        <f>'HIỀN LƯƠNG'!$E$10</f>
        <v>1164346</v>
      </c>
      <c r="H33" s="3">
        <f>'HIỀN LƯƠNG'!$F$10</f>
        <v>3158132</v>
      </c>
      <c r="I33" s="3">
        <f>'HIỀN LƯƠNG'!$G$10</f>
        <v>5072509</v>
      </c>
      <c r="J33" s="3">
        <f>'HIỀN LƯƠNG'!$H$10</f>
        <v>8543008</v>
      </c>
      <c r="K33" s="3">
        <f>'HIỀN LƯƠNG'!$I$10</f>
        <v>8543008</v>
      </c>
      <c r="L33" s="3">
        <f>'HIỀN LƯƠNG'!$J$10</f>
        <v>8543008</v>
      </c>
      <c r="M33" s="3">
        <f>'HIỀN LƯƠNG'!$K$10</f>
        <v>8543008</v>
      </c>
      <c r="N33" s="3">
        <f>'HIỀN LƯƠNG'!$L$10</f>
        <v>8543008</v>
      </c>
      <c r="O33" s="3">
        <f>'HIỀN LƯƠNG'!$M$10</f>
        <v>0</v>
      </c>
      <c r="P33" s="3">
        <f>'HIỀN LƯƠNG'!$N$10</f>
        <v>19324008</v>
      </c>
      <c r="Q33" s="64" t="s">
        <v>64</v>
      </c>
      <c r="R33" s="66" t="s">
        <v>87</v>
      </c>
    </row>
    <row r="34" spans="1:18" s="56" customFormat="1" ht="16.5" customHeight="1" x14ac:dyDescent="0.3">
      <c r="A34" s="49">
        <v>34</v>
      </c>
      <c r="B34" s="46" t="s">
        <v>27</v>
      </c>
      <c r="C34" s="3">
        <f>'GS25'!$N$3</f>
        <v>0</v>
      </c>
      <c r="D34" s="3">
        <f>'GS25'!$B$10</f>
        <v>0</v>
      </c>
      <c r="E34" s="3">
        <f>'GS25'!$C$10</f>
        <v>0</v>
      </c>
      <c r="F34" s="3">
        <f>'GS25'!$D$10</f>
        <v>79575960</v>
      </c>
      <c r="G34" s="3">
        <f>'GS25'!$E$10</f>
        <v>124086008</v>
      </c>
      <c r="H34" s="3">
        <f>'GS25'!$F$10</f>
        <v>330695995</v>
      </c>
      <c r="I34" s="3">
        <f>'GS25'!$G$10</f>
        <v>226486950</v>
      </c>
      <c r="J34" s="3">
        <f>'GS25'!$H$10</f>
        <v>135475170</v>
      </c>
      <c r="K34" s="3">
        <f>'GS25'!$I$10</f>
        <v>160146671</v>
      </c>
      <c r="L34" s="3">
        <f>'GS25'!$J$10</f>
        <v>144409468</v>
      </c>
      <c r="M34" s="3">
        <f>'GS25'!$K$10</f>
        <v>332986240</v>
      </c>
      <c r="N34" s="3">
        <f>'GS25'!$L$10</f>
        <v>548583245</v>
      </c>
      <c r="O34" s="3">
        <f>'GS25'!$M$10</f>
        <v>551435046</v>
      </c>
      <c r="P34" s="61">
        <f>'GS25'!$N$10</f>
        <v>551435046</v>
      </c>
      <c r="Q34" s="64" t="s">
        <v>66</v>
      </c>
      <c r="R34" s="66" t="s">
        <v>88</v>
      </c>
    </row>
    <row r="35" spans="1:18" s="56" customFormat="1" ht="16.5" customHeight="1" x14ac:dyDescent="0.25">
      <c r="A35" s="49">
        <v>35</v>
      </c>
      <c r="B35" s="74" t="s">
        <v>25</v>
      </c>
      <c r="C35" s="3">
        <f>'MINH CẦU'!$N$3</f>
        <v>0</v>
      </c>
      <c r="D35" s="3">
        <f>'MINH CẦU'!$B$10</f>
        <v>18535220</v>
      </c>
      <c r="E35" s="3">
        <f>'MINH CẦU'!$C$10</f>
        <v>37256826</v>
      </c>
      <c r="F35" s="3">
        <f>'MINH CẦU'!$D$10</f>
        <v>37256826</v>
      </c>
      <c r="G35" s="3">
        <f>'MINH CẦU'!$E$10</f>
        <v>56595280</v>
      </c>
      <c r="H35" s="3">
        <f>'MINH CẦU'!$F$10</f>
        <v>76239170</v>
      </c>
      <c r="I35" s="3">
        <f>'MINH CẦU'!$G$10</f>
        <v>76239170</v>
      </c>
      <c r="J35" s="3">
        <f>'MINH CẦU'!$H$10</f>
        <v>76239170</v>
      </c>
      <c r="K35" s="3">
        <f>'MINH CẦU'!$I$10</f>
        <v>120360778</v>
      </c>
      <c r="L35" s="3">
        <f>'MINH CẦU'!$J$10</f>
        <v>156770669</v>
      </c>
      <c r="M35" s="3">
        <f>'MINH CẦU'!$K$10</f>
        <v>195870690</v>
      </c>
      <c r="N35" s="3">
        <f>'MINH CẦU'!$L$10</f>
        <v>126631106</v>
      </c>
      <c r="O35" s="3">
        <f>'MINH CẦU'!$M$10</f>
        <v>149335983</v>
      </c>
      <c r="P35" s="61">
        <f>'MINH CẦU'!$N$10</f>
        <v>149335983</v>
      </c>
      <c r="Q35" s="57" t="s">
        <v>66</v>
      </c>
      <c r="R35" s="66"/>
    </row>
    <row r="36" spans="1:18" s="56" customFormat="1" ht="27" customHeight="1" x14ac:dyDescent="0.25">
      <c r="A36" s="49">
        <v>36</v>
      </c>
      <c r="B36" s="43" t="s">
        <v>28</v>
      </c>
      <c r="C36" s="3">
        <f>'SIBA FOOD'!$N$3</f>
        <v>0</v>
      </c>
      <c r="D36" s="3">
        <f>'SIBA FOOD'!$B$10</f>
        <v>0</v>
      </c>
      <c r="E36" s="3">
        <f>'SIBA FOOD'!$C$10</f>
        <v>0</v>
      </c>
      <c r="F36" s="3">
        <f>'SIBA FOOD'!$D$10</f>
        <v>0</v>
      </c>
      <c r="G36" s="3">
        <f>'SIBA FOOD'!$E$10</f>
        <v>0</v>
      </c>
      <c r="H36" s="3">
        <f>'SIBA FOOD'!$F$10</f>
        <v>-119694</v>
      </c>
      <c r="I36" s="3">
        <f>'SIBA FOOD'!$G$10</f>
        <v>2414823</v>
      </c>
      <c r="J36" s="3">
        <f>'SIBA FOOD'!$H$10</f>
        <v>5302043</v>
      </c>
      <c r="K36" s="3">
        <f>'SIBA FOOD'!$I$10</f>
        <v>4659185</v>
      </c>
      <c r="L36" s="3">
        <f>'SIBA FOOD'!$J$10</f>
        <v>4683712</v>
      </c>
      <c r="M36" s="3">
        <f>'SIBA FOOD'!$K$10</f>
        <v>4246570</v>
      </c>
      <c r="N36" s="3">
        <f>'SIBA FOOD'!$L$10</f>
        <v>-119695</v>
      </c>
      <c r="O36" s="3">
        <f>'SIBA FOOD'!$M$10</f>
        <v>46137</v>
      </c>
      <c r="P36" s="3">
        <f>'SIBA FOOD'!$N$10</f>
        <v>21113081</v>
      </c>
      <c r="Q36" s="62" t="s">
        <v>64</v>
      </c>
      <c r="R36" s="66" t="s">
        <v>87</v>
      </c>
    </row>
    <row r="37" spans="1:18" s="56" customFormat="1" ht="16.5" customHeight="1" x14ac:dyDescent="0.25">
      <c r="A37" s="49">
        <v>37</v>
      </c>
      <c r="B37" s="43" t="s">
        <v>29</v>
      </c>
      <c r="C37" s="3">
        <f>'TTM FARM'!$N$3</f>
        <v>0</v>
      </c>
      <c r="D37" s="3">
        <f>'TTM FARM'!$B$10</f>
        <v>0</v>
      </c>
      <c r="E37" s="3">
        <f>'TTM FARM'!$C$10</f>
        <v>3138370</v>
      </c>
      <c r="F37" s="3">
        <f>'TTM FARM'!$D$10</f>
        <v>0</v>
      </c>
      <c r="G37" s="3">
        <f>'TTM FARM'!$E$10</f>
        <v>1701987</v>
      </c>
      <c r="H37" s="3">
        <f>'TTM FARM'!$F$10</f>
        <v>425836</v>
      </c>
      <c r="I37" s="3">
        <f>'TTM FARM'!$G$10</f>
        <v>1169596</v>
      </c>
      <c r="J37" s="3">
        <f>'TTM FARM'!$H$10</f>
        <v>1834661</v>
      </c>
      <c r="K37" s="3">
        <f>'TTM FARM'!$I$10</f>
        <v>3977411</v>
      </c>
      <c r="L37" s="3">
        <f>'TTM FARM'!$J$10</f>
        <v>6730821</v>
      </c>
      <c r="M37" s="3">
        <f>'TTM FARM'!$K$10</f>
        <v>8405782</v>
      </c>
      <c r="N37" s="3">
        <f>'TTM FARM'!$L$10</f>
        <v>3058466</v>
      </c>
      <c r="O37" s="3">
        <f>'TTM FARM'!$M$10</f>
        <v>0</v>
      </c>
      <c r="P37" s="3">
        <f>'TTM FARM'!$N$10</f>
        <v>0</v>
      </c>
      <c r="Q37" s="62" t="s">
        <v>67</v>
      </c>
      <c r="R37" s="66" t="s">
        <v>89</v>
      </c>
    </row>
    <row r="38" spans="1:18" s="56" customFormat="1" ht="16.5" customHeight="1" x14ac:dyDescent="0.25">
      <c r="A38" s="49">
        <v>38</v>
      </c>
      <c r="B38" s="43" t="s">
        <v>60</v>
      </c>
      <c r="C38" s="3">
        <f>UNO!$N$3</f>
        <v>0</v>
      </c>
      <c r="D38" s="3">
        <f>UNO!$B$10</f>
        <v>0</v>
      </c>
      <c r="E38" s="3">
        <f>UNO!$C$10</f>
        <v>0</v>
      </c>
      <c r="F38" s="3">
        <f>UNO!$D$10</f>
        <v>0</v>
      </c>
      <c r="G38" s="3">
        <f>UNO!$E$10</f>
        <v>0</v>
      </c>
      <c r="H38" s="3">
        <f>UNO!$F$10</f>
        <v>0</v>
      </c>
      <c r="I38" s="3">
        <f>UNO!$G$10</f>
        <v>7610035</v>
      </c>
      <c r="J38" s="3">
        <f>UNO!$H$10</f>
        <v>7825646</v>
      </c>
      <c r="K38" s="3">
        <f>UNO!$I$10</f>
        <v>11257816</v>
      </c>
      <c r="L38" s="3">
        <f>UNO!$J$10</f>
        <v>8340550</v>
      </c>
      <c r="M38" s="3">
        <f>UNO!$K$10</f>
        <v>6148179</v>
      </c>
      <c r="N38" s="3">
        <f>UNO!$L$10</f>
        <v>0</v>
      </c>
      <c r="O38" s="3">
        <f>UNO!$M$10</f>
        <v>4489415</v>
      </c>
      <c r="P38" s="3">
        <f>UNO!$N$10</f>
        <v>45671641</v>
      </c>
      <c r="Q38" s="62" t="s">
        <v>64</v>
      </c>
      <c r="R38" s="66" t="s">
        <v>87</v>
      </c>
    </row>
    <row r="39" spans="1:18" s="56" customFormat="1" ht="16.5" customHeight="1" x14ac:dyDescent="0.25">
      <c r="A39" s="49">
        <v>39</v>
      </c>
      <c r="B39" s="43" t="s">
        <v>61</v>
      </c>
      <c r="C39" s="3">
        <f>'ĐẠI THANH HẢI'!$N$3</f>
        <v>0</v>
      </c>
      <c r="D39" s="3">
        <f>'ĐẠI THANH HẢI'!$B$10</f>
        <v>0</v>
      </c>
      <c r="E39" s="3">
        <f>'ĐẠI THANH HẢI'!$C$10</f>
        <v>0</v>
      </c>
      <c r="F39" s="3">
        <f>'ĐẠI THANH HẢI'!$D$10</f>
        <v>0</v>
      </c>
      <c r="G39" s="3">
        <f>'ĐẠI THANH HẢI'!$E$10</f>
        <v>0</v>
      </c>
      <c r="H39" s="3">
        <f>'ĐẠI THANH HẢI'!$F$10</f>
        <v>12679784</v>
      </c>
      <c r="I39" s="3">
        <f>'ĐẠI THANH HẢI'!$G$10</f>
        <v>15482696</v>
      </c>
      <c r="J39" s="3">
        <f>'ĐẠI THANH HẢI'!$H$10</f>
        <v>23060421</v>
      </c>
      <c r="K39" s="3">
        <f>'ĐẠI THANH HẢI'!$I$10</f>
        <v>37506988</v>
      </c>
      <c r="L39" s="3">
        <f>'ĐẠI THANH HẢI'!$J$10</f>
        <v>52051498</v>
      </c>
      <c r="M39" s="3">
        <f>'ĐẠI THANH HẢI'!$K$10</f>
        <v>49002878</v>
      </c>
      <c r="N39" s="3">
        <f>'ĐẠI THANH HẢI'!$L$10</f>
        <v>67089115</v>
      </c>
      <c r="O39" s="3">
        <f>'ĐẠI THANH HẢI'!$M$10</f>
        <v>1728667</v>
      </c>
      <c r="P39" s="3">
        <f>'ĐẠI THANH HẢI'!$N$10</f>
        <v>1728667</v>
      </c>
      <c r="Q39" s="62" t="s">
        <v>64</v>
      </c>
      <c r="R39" s="66" t="s">
        <v>87</v>
      </c>
    </row>
    <row r="40" spans="1:18" s="18" customFormat="1" ht="17.45" customHeight="1" x14ac:dyDescent="0.25">
      <c r="A40" s="15"/>
      <c r="B40" s="4"/>
      <c r="C40" s="4">
        <f t="shared" ref="C40:P40" si="0">SUM(C2:C39)</f>
        <v>20780912743.949997</v>
      </c>
      <c r="D40" s="4">
        <f t="shared" si="0"/>
        <v>27080665421.949997</v>
      </c>
      <c r="E40" s="4">
        <f t="shared" si="0"/>
        <v>28917146759.949997</v>
      </c>
      <c r="F40" s="4">
        <f t="shared" si="0"/>
        <v>29836834637.949997</v>
      </c>
      <c r="G40" s="4">
        <f t="shared" si="0"/>
        <v>31099929956.949997</v>
      </c>
      <c r="H40" s="4">
        <f t="shared" si="0"/>
        <v>30388456933.949997</v>
      </c>
      <c r="I40" s="4">
        <f t="shared" si="0"/>
        <v>32848523589.949997</v>
      </c>
      <c r="J40" s="4">
        <f t="shared" si="0"/>
        <v>33332044560.949997</v>
      </c>
      <c r="K40" s="4">
        <f t="shared" si="0"/>
        <v>40472970770.949997</v>
      </c>
      <c r="L40" s="4">
        <f t="shared" si="0"/>
        <v>46131892981.949997</v>
      </c>
      <c r="M40" s="4">
        <f t="shared" si="0"/>
        <v>39137626997.949997</v>
      </c>
      <c r="N40" s="4">
        <f t="shared" si="0"/>
        <v>36012079859.949997</v>
      </c>
      <c r="O40" s="4">
        <f t="shared" si="0"/>
        <v>50617417396.949997</v>
      </c>
      <c r="P40" s="4">
        <f t="shared" si="0"/>
        <v>50812248409.949997</v>
      </c>
      <c r="Q40" s="19"/>
      <c r="R40" s="68"/>
    </row>
    <row r="41" spans="1:18" ht="17.45" customHeight="1" x14ac:dyDescent="0.25">
      <c r="C41" s="7"/>
      <c r="D41" s="7"/>
      <c r="E41" s="7"/>
      <c r="F41" s="7"/>
      <c r="G41" s="7"/>
      <c r="H41" s="7"/>
      <c r="I41" s="7"/>
      <c r="J41" s="7"/>
      <c r="K41" s="21"/>
      <c r="L41" s="7"/>
      <c r="M41" s="7"/>
      <c r="N41" s="8"/>
      <c r="O41" s="7"/>
      <c r="P41" s="9"/>
      <c r="Q41" s="17" t="s">
        <v>81</v>
      </c>
    </row>
    <row r="42" spans="1:18" x14ac:dyDescent="0.25">
      <c r="N42" s="7"/>
      <c r="O42" s="7"/>
    </row>
    <row r="43" spans="1:18" x14ac:dyDescent="0.25">
      <c r="N43" s="7"/>
      <c r="O43" s="7"/>
    </row>
    <row r="44" spans="1:18" x14ac:dyDescent="0.25">
      <c r="N44" s="7"/>
      <c r="O44" s="7"/>
    </row>
    <row r="45" spans="1:18" x14ac:dyDescent="0.25">
      <c r="N45" s="7"/>
      <c r="O45" s="7"/>
    </row>
    <row r="46" spans="1:18" x14ac:dyDescent="0.25">
      <c r="N46" s="7"/>
      <c r="O46" s="7"/>
    </row>
    <row r="47" spans="1:18" x14ac:dyDescent="0.25">
      <c r="N47" s="7"/>
      <c r="O47" s="7"/>
    </row>
    <row r="48" spans="1:18" x14ac:dyDescent="0.25">
      <c r="N48" s="7"/>
      <c r="O48" s="7"/>
    </row>
    <row r="49" spans="14:15" x14ac:dyDescent="0.25">
      <c r="N49" s="7"/>
      <c r="O49" s="7"/>
    </row>
  </sheetData>
  <autoFilter ref="A1:U41"/>
  <conditionalFormatting sqref="B42:B1048576 S4 B40 B1:B4 B9:B34">
    <cfRule type="duplicateValues" dxfId="4" priority="51"/>
  </conditionalFormatting>
  <conditionalFormatting sqref="B40:B1048576 B1:B4 B9:B34">
    <cfRule type="duplicateValues" dxfId="3" priority="32"/>
  </conditionalFormatting>
  <hyperlinks>
    <hyperlink ref="B2" location="'AEON CITIMART'!A1" display="AEON CITIMART"/>
    <hyperlink ref="B4" location="'COOP '!A1" display="COOP "/>
    <hyperlink ref="B5" location="'SATRA-004'!A1" display="SATRA FOOD - SIÊU THỊ SÀI GÒN"/>
    <hyperlink ref="B9" location="CLEVERFOOD!A1" display="CLEVERFOOD"/>
    <hyperlink ref="B12" location="WINCOMMERCE!A1" display="WINCOMMERCE"/>
    <hyperlink ref="B13" location="'INTIMEX-ĐN'!A1" display="INTIMEX-ĐN"/>
    <hyperlink ref="B14" location="BRG!A1" display="BRG"/>
    <hyperlink ref="B15" location="'T-MARTSTORES'!A1" display="T-MARTSTORES"/>
    <hyperlink ref="B16" location="'SÀI GÒN HD'!A1" display="SÀI GÒN HD"/>
    <hyperlink ref="B17" location="'KING FOOD'!A1" display="KING FOOD "/>
    <hyperlink ref="B18" location="'LOCAL MART'!A1" display="LOCAL MART"/>
    <hyperlink ref="B19" location="'VIỆT Ý NHA TRANG'!A1" display="LOCAL FOOD"/>
    <hyperlink ref="B20" location="'VIỆT Ý HÀ NỘI'!A1" display="VIỆT Ý HÀ NỘI"/>
    <hyperlink ref="B21" location="'SIÊU THỊ HÀ NỘI (HÙNG DŨNG)'!A1" display="SIÊU THỊ HÀ NỘI (HÙNG DŨNG)"/>
    <hyperlink ref="B22" location="'JM QUỐC TẾ'!A1" display="JM QUỐC TẾ"/>
    <hyperlink ref="B23" location="USMART!A1" display="USMART"/>
    <hyperlink ref="B24" location="'SÀNH ĐIỆU'!A1" display="SÀNH ĐIỆU"/>
    <hyperlink ref="B25" location="UNIT!A1" display="UNIT"/>
    <hyperlink ref="B26" location="'SUNSHINE-SMART (HÀ NỘI)'!A1" display="SUNSHINE-SMART (HÀ NỘI)"/>
    <hyperlink ref="B27" location="'NHẬT MINH (OSIFOOD)'!A1" display="NHẬT MINH"/>
    <hyperlink ref="B28" location="K.A!A1" display="CÔNG TY K.A (CFNQ TÁCH)"/>
    <hyperlink ref="B29" location="'MEKONG GOURMET'!A1" display="MEKONG GOURMET (CFNQ TÁCH)"/>
    <hyperlink ref="B30" location="'GROVE FRESH'!A1" display="GROVE FRESH (CFNQ TÁCH)"/>
    <hyperlink ref="B31" location="'SEVEN ELEVEN'!A1" display="SEVEN ELEVEN"/>
    <hyperlink ref="B32" location="'HNT-KHẢI SAN'!A1" display="HNT"/>
    <hyperlink ref="B33" location="'HIỀN LƯƠNG'!A1" display="HIỀN LƯƠNG"/>
    <hyperlink ref="B34" location="'GS25'!A1" display="GS25"/>
    <hyperlink ref="B37" location="'TTM FARM'!A1" display="TTM FARM"/>
    <hyperlink ref="B3" location="'BIG C'!A1" display="BIG C (EB)"/>
    <hyperlink ref="B10" location="LOTTE!A1" display="LOTTE"/>
    <hyperlink ref="B38" location="UNO!A1" display="TOP CLASS"/>
    <hyperlink ref="B39" location="'ĐẠI THANH HẢI'!A1" display="TOP CLASS"/>
    <hyperlink ref="B11" location="MEGA!A1" display="MEGA"/>
    <hyperlink ref="B6:B8" location="'SATRA FODD'!A1" display="SATRA FOOD"/>
    <hyperlink ref="B7" location="'SATRA-025'!A1" display="TRUNG TÂM ĐIỀU HÀNH SATRAFOODS"/>
    <hyperlink ref="B6" location="'SATRA-020'!A1" display="SATRA PHẠM HÙNG"/>
    <hyperlink ref="B8" location="'SATRA -027'!A1" display="SATRA CỦ CHI"/>
    <hyperlink ref="B35" location="'MINH CẦU'!A1" display="MINH CẦU"/>
  </hyperlinks>
  <pageMargins left="0.7" right="0.7" top="0.75" bottom="0.75" header="0.3" footer="0.3"/>
  <pageSetup paperSize="9" orientation="portrait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</sheetPr>
  <dimension ref="A2:N26"/>
  <sheetViews>
    <sheetView workbookViewId="0">
      <selection activeCell="K20" sqref="K20"/>
    </sheetView>
  </sheetViews>
  <sheetFormatPr defaultColWidth="9.140625" defaultRowHeight="15" x14ac:dyDescent="0.25"/>
  <cols>
    <col min="1" max="1" width="16.7109375" style="27" customWidth="1"/>
    <col min="2" max="13" width="15" style="27" customWidth="1"/>
    <col min="14" max="14" width="17.28515625" style="27" customWidth="1"/>
    <col min="15" max="16384" width="9.140625" style="28"/>
  </cols>
  <sheetData>
    <row r="2" spans="1:14" ht="18.75" x14ac:dyDescent="0.25">
      <c r="B2" s="82" t="s">
        <v>70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697706922</v>
      </c>
    </row>
    <row r="4" spans="1:14" s="33" customFormat="1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1403057658</v>
      </c>
      <c r="C5" s="25"/>
      <c r="D5" s="25">
        <v>351812797</v>
      </c>
      <c r="E5" s="25">
        <v>370806622</v>
      </c>
      <c r="F5" s="25">
        <v>752642817</v>
      </c>
      <c r="G5" s="25">
        <v>251606236</v>
      </c>
      <c r="H5" s="25">
        <v>446823034</v>
      </c>
      <c r="I5" s="25">
        <v>240760385</v>
      </c>
      <c r="J5" s="25">
        <v>312773455</v>
      </c>
      <c r="K5" s="25">
        <v>830952283</v>
      </c>
      <c r="L5" s="25">
        <v>364811497</v>
      </c>
      <c r="M5" s="26">
        <v>888044897</v>
      </c>
      <c r="N5" s="36">
        <f>SUM(D5:M5)</f>
        <v>4811034023</v>
      </c>
    </row>
    <row r="6" spans="1:14" x14ac:dyDescent="0.25">
      <c r="A6" s="23" t="s">
        <v>33</v>
      </c>
      <c r="B6" s="59">
        <v>11771802</v>
      </c>
      <c r="C6" s="59">
        <v>0</v>
      </c>
      <c r="D6" s="59">
        <v>105328777</v>
      </c>
      <c r="E6" s="59">
        <v>33934823</v>
      </c>
      <c r="F6" s="59">
        <v>30055356</v>
      </c>
      <c r="G6" s="59">
        <v>38811404</v>
      </c>
      <c r="H6" s="59">
        <v>37391226</v>
      </c>
      <c r="I6" s="59">
        <v>31944009</v>
      </c>
      <c r="J6" s="59">
        <v>6904922</v>
      </c>
      <c r="K6" s="59">
        <v>52418541</v>
      </c>
      <c r="L6" s="59">
        <v>36432091</v>
      </c>
      <c r="M6" s="59">
        <v>24485426</v>
      </c>
      <c r="N6" s="36">
        <f t="shared" ref="N6:N9" si="0">SUM(D6:M6)</f>
        <v>397706575</v>
      </c>
    </row>
    <row r="7" spans="1:14" x14ac:dyDescent="0.25">
      <c r="A7" s="23" t="s">
        <v>31</v>
      </c>
      <c r="B7" s="25">
        <v>186754884</v>
      </c>
      <c r="C7" s="25">
        <v>14316467</v>
      </c>
      <c r="D7" s="25">
        <v>158278921</v>
      </c>
      <c r="E7" s="25">
        <v>38282307</v>
      </c>
      <c r="F7" s="25">
        <v>50912287</v>
      </c>
      <c r="G7" s="25">
        <v>63628609</v>
      </c>
      <c r="H7" s="25">
        <v>62213572</v>
      </c>
      <c r="I7" s="25">
        <v>88273928</v>
      </c>
      <c r="J7" s="25">
        <v>51805722</v>
      </c>
      <c r="K7" s="25">
        <v>3473228</v>
      </c>
      <c r="L7" s="25">
        <v>201592214</v>
      </c>
      <c r="M7" s="26">
        <v>50592345</v>
      </c>
      <c r="N7" s="36">
        <f t="shared" si="0"/>
        <v>769053133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>
        <v>306376044</v>
      </c>
      <c r="C9" s="25">
        <v>950609654</v>
      </c>
      <c r="D9" s="25">
        <v>399543677</v>
      </c>
      <c r="E9" s="25">
        <v>272672896</v>
      </c>
      <c r="F9" s="25">
        <v>352169652</v>
      </c>
      <c r="G9" s="25">
        <v>356480946</v>
      </c>
      <c r="H9" s="25">
        <v>314239683</v>
      </c>
      <c r="I9" s="25">
        <v>175929889</v>
      </c>
      <c r="J9" s="25">
        <v>0</v>
      </c>
      <c r="K9" s="25">
        <v>303689413</v>
      </c>
      <c r="L9" s="25">
        <v>787438251</v>
      </c>
      <c r="M9" s="25">
        <v>242424686</v>
      </c>
      <c r="N9" s="36">
        <f t="shared" si="0"/>
        <v>3204589093</v>
      </c>
    </row>
    <row r="10" spans="1:14" s="38" customFormat="1" ht="14.25" x14ac:dyDescent="0.2">
      <c r="A10" s="30" t="s">
        <v>32</v>
      </c>
      <c r="B10" s="37">
        <f>N3+B5-B6-B7-B8-B9</f>
        <v>1595861850</v>
      </c>
      <c r="C10" s="37">
        <f>B10+C5-C6-C7-C8-C9</f>
        <v>630935729</v>
      </c>
      <c r="D10" s="37">
        <f t="shared" ref="D10:M10" si="1">C10+D5-D6-D7-D8-D9</f>
        <v>319597151</v>
      </c>
      <c r="E10" s="37">
        <f t="shared" si="1"/>
        <v>345513747</v>
      </c>
      <c r="F10" s="37">
        <f t="shared" si="1"/>
        <v>665019269</v>
      </c>
      <c r="G10" s="37">
        <f t="shared" si="1"/>
        <v>457704546</v>
      </c>
      <c r="H10" s="37">
        <f t="shared" si="1"/>
        <v>490683099</v>
      </c>
      <c r="I10" s="37">
        <f t="shared" si="1"/>
        <v>435295658</v>
      </c>
      <c r="J10" s="37">
        <f t="shared" si="1"/>
        <v>689358469</v>
      </c>
      <c r="K10" s="37">
        <f t="shared" si="1"/>
        <v>1160729570</v>
      </c>
      <c r="L10" s="37">
        <f t="shared" si="1"/>
        <v>500078511</v>
      </c>
      <c r="M10" s="37">
        <f t="shared" si="1"/>
        <v>1070620951</v>
      </c>
      <c r="N10" s="36">
        <f>N3+N5-N6-N7-N8-N9</f>
        <v>1137392144</v>
      </c>
    </row>
    <row r="12" spans="1:14" x14ac:dyDescent="0.2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</row>
    <row r="13" spans="1:14" x14ac:dyDescent="0.25">
      <c r="A13" s="60"/>
    </row>
    <row r="14" spans="1:14" x14ac:dyDescent="0.25">
      <c r="A14" s="60"/>
    </row>
    <row r="15" spans="1:14" x14ac:dyDescent="0.25">
      <c r="A15" s="60"/>
    </row>
    <row r="16" spans="1:14" x14ac:dyDescent="0.25">
      <c r="A16" s="60"/>
    </row>
    <row r="17" spans="1:7" x14ac:dyDescent="0.25">
      <c r="A17" s="60"/>
    </row>
    <row r="18" spans="1:7" x14ac:dyDescent="0.25">
      <c r="A18" s="60"/>
    </row>
    <row r="19" spans="1:7" x14ac:dyDescent="0.25">
      <c r="A19" s="60"/>
    </row>
    <row r="20" spans="1:7" x14ac:dyDescent="0.25">
      <c r="A20" s="60"/>
    </row>
    <row r="21" spans="1:7" x14ac:dyDescent="0.25">
      <c r="A21" s="60"/>
    </row>
    <row r="22" spans="1:7" x14ac:dyDescent="0.25">
      <c r="A22" s="60"/>
    </row>
    <row r="23" spans="1:7" x14ac:dyDescent="0.25">
      <c r="A23" s="60"/>
    </row>
    <row r="26" spans="1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</sheetPr>
  <dimension ref="A2:N26"/>
  <sheetViews>
    <sheetView zoomScale="90" zoomScaleNormal="90" workbookViewId="0">
      <selection activeCell="D7" sqref="D7"/>
    </sheetView>
  </sheetViews>
  <sheetFormatPr defaultColWidth="9.140625" defaultRowHeight="15" x14ac:dyDescent="0.25"/>
  <cols>
    <col min="1" max="1" width="16.7109375" style="27" customWidth="1"/>
    <col min="2" max="14" width="16.85546875" style="27" customWidth="1"/>
    <col min="15" max="16384" width="9.140625" style="28"/>
  </cols>
  <sheetData>
    <row r="2" spans="1:14" ht="18.75" x14ac:dyDescent="0.25">
      <c r="B2" s="82" t="s">
        <v>20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f>Sheet1!A39</f>
        <v>15749316617</v>
      </c>
    </row>
    <row r="4" spans="1:14" s="33" customFormat="1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50</v>
      </c>
      <c r="B5" s="25">
        <v>11032323084</v>
      </c>
      <c r="C5" s="25">
        <v>9095250993</v>
      </c>
      <c r="D5" s="25">
        <v>9815315177</v>
      </c>
      <c r="E5" s="25">
        <v>10108994252</v>
      </c>
      <c r="F5" s="25">
        <v>7787652805</v>
      </c>
      <c r="G5" s="25">
        <v>11156922526</v>
      </c>
      <c r="H5" s="25">
        <v>11314271819</v>
      </c>
      <c r="I5" s="25">
        <v>11314271819</v>
      </c>
      <c r="J5" s="25">
        <v>13165760907</v>
      </c>
      <c r="K5" s="25">
        <v>6058652901</v>
      </c>
      <c r="L5" s="25">
        <v>7330762130</v>
      </c>
      <c r="M5" s="26">
        <v>16741231556</v>
      </c>
      <c r="N5" s="36">
        <f>SUM(B5:M5)</f>
        <v>124921409969</v>
      </c>
    </row>
    <row r="6" spans="1:14" x14ac:dyDescent="0.25">
      <c r="A6" s="23" t="s">
        <v>33</v>
      </c>
      <c r="B6" s="25">
        <v>686982975</v>
      </c>
      <c r="C6" s="25">
        <v>955788923</v>
      </c>
      <c r="D6" s="25">
        <v>1131861377</v>
      </c>
      <c r="E6" s="45">
        <v>1071872623</v>
      </c>
      <c r="F6" s="25">
        <v>1699242334</v>
      </c>
      <c r="G6" s="25">
        <v>1398628887</v>
      </c>
      <c r="H6" s="25">
        <v>1338610839</v>
      </c>
      <c r="I6" s="25">
        <v>1408428195</v>
      </c>
      <c r="J6" s="25">
        <v>1383795800</v>
      </c>
      <c r="K6" s="25">
        <v>3487759091</v>
      </c>
      <c r="L6" s="25">
        <v>868842414</v>
      </c>
      <c r="M6" s="26">
        <v>1127395667</v>
      </c>
      <c r="N6" s="36">
        <f t="shared" ref="N6:N9" si="0">SUM(B6:M6)</f>
        <v>16559209125</v>
      </c>
    </row>
    <row r="7" spans="1:14" x14ac:dyDescent="0.25">
      <c r="A7" s="23" t="s">
        <v>62</v>
      </c>
      <c r="B7" s="25">
        <v>0</v>
      </c>
      <c r="C7" s="25">
        <v>0</v>
      </c>
      <c r="D7" s="25"/>
      <c r="E7" s="25">
        <v>0</v>
      </c>
      <c r="F7" s="25">
        <v>124572332</v>
      </c>
      <c r="G7" s="25">
        <v>0</v>
      </c>
      <c r="H7" s="25">
        <v>593923389</v>
      </c>
      <c r="I7" s="25">
        <v>139067718</v>
      </c>
      <c r="J7" s="25">
        <v>121214054</v>
      </c>
      <c r="K7" s="25">
        <v>176523071</v>
      </c>
      <c r="L7" s="25">
        <v>35336376</v>
      </c>
      <c r="M7" s="26">
        <v>89352764</v>
      </c>
      <c r="N7" s="36">
        <f t="shared" si="0"/>
        <v>1279989704</v>
      </c>
    </row>
    <row r="8" spans="1:14" x14ac:dyDescent="0.25">
      <c r="A8" s="23" t="s">
        <v>63</v>
      </c>
      <c r="B8" s="25"/>
      <c r="C8" s="25"/>
      <c r="D8" s="25"/>
      <c r="E8" s="25"/>
      <c r="F8" s="25">
        <v>3148797480</v>
      </c>
      <c r="G8" s="25"/>
      <c r="H8" s="25">
        <f>59543887+3193333205+99314969</f>
        <v>3352192061</v>
      </c>
      <c r="I8" s="25">
        <f>643680000+108000000+1268548899</f>
        <v>2020228899</v>
      </c>
      <c r="J8" s="25">
        <v>1010436491</v>
      </c>
      <c r="K8" s="25">
        <v>1505750812</v>
      </c>
      <c r="L8" s="25">
        <f>101224406+339065526</f>
        <v>440289932</v>
      </c>
      <c r="M8" s="26">
        <v>931594668</v>
      </c>
      <c r="N8" s="36">
        <f t="shared" si="0"/>
        <v>12409290343</v>
      </c>
    </row>
    <row r="9" spans="1:14" x14ac:dyDescent="0.25">
      <c r="A9" s="23" t="s">
        <v>36</v>
      </c>
      <c r="B9" s="25">
        <v>8691190597</v>
      </c>
      <c r="C9" s="25">
        <v>5968817083</v>
      </c>
      <c r="D9" s="25">
        <v>8803929018</v>
      </c>
      <c r="E9" s="25">
        <v>9628951770</v>
      </c>
      <c r="F9" s="25">
        <v>5452070205</v>
      </c>
      <c r="G9" s="25">
        <v>9080826565</v>
      </c>
      <c r="H9" s="25">
        <v>7565068905</v>
      </c>
      <c r="I9" s="25">
        <v>2778054355</v>
      </c>
      <c r="J9" s="25">
        <v>6342262631</v>
      </c>
      <c r="K9" s="25">
        <v>10370142452</v>
      </c>
      <c r="L9" s="25">
        <v>9367532185</v>
      </c>
      <c r="M9" s="25">
        <v>2672697018</v>
      </c>
      <c r="N9" s="36">
        <f t="shared" si="0"/>
        <v>86721542784</v>
      </c>
    </row>
    <row r="10" spans="1:14" s="38" customFormat="1" ht="14.25" x14ac:dyDescent="0.2">
      <c r="A10" s="30" t="s">
        <v>32</v>
      </c>
      <c r="B10" s="37">
        <f>N3+B5-B6-B7-B8-B9</f>
        <v>17403466129</v>
      </c>
      <c r="C10" s="37">
        <f>B10+C5-C6-C7-C8-C9</f>
        <v>19574111116</v>
      </c>
      <c r="D10" s="37">
        <f t="shared" ref="D10:M10" si="1">C10+D5-D6-D7-D8-D9</f>
        <v>19453635898</v>
      </c>
      <c r="E10" s="37">
        <f t="shared" si="1"/>
        <v>18861805757</v>
      </c>
      <c r="F10" s="37">
        <f t="shared" si="1"/>
        <v>16224776211</v>
      </c>
      <c r="G10" s="37">
        <f t="shared" si="1"/>
        <v>16902243285</v>
      </c>
      <c r="H10" s="37">
        <f t="shared" si="1"/>
        <v>15366719910</v>
      </c>
      <c r="I10" s="37">
        <f t="shared" si="1"/>
        <v>20335212562</v>
      </c>
      <c r="J10" s="37">
        <f t="shared" si="1"/>
        <v>24643264493</v>
      </c>
      <c r="K10" s="37">
        <f t="shared" si="1"/>
        <v>15161741968</v>
      </c>
      <c r="L10" s="37">
        <f t="shared" si="1"/>
        <v>11780503191</v>
      </c>
      <c r="M10" s="37">
        <f t="shared" si="1"/>
        <v>23700694630</v>
      </c>
      <c r="N10" s="36">
        <f>N3+N5-N6-N7-N8-N9</f>
        <v>23700694630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9"/>
  <sheetViews>
    <sheetView topLeftCell="A16" workbookViewId="0">
      <selection activeCell="B31" sqref="B31"/>
    </sheetView>
  </sheetViews>
  <sheetFormatPr defaultRowHeight="15" x14ac:dyDescent="0.25"/>
  <cols>
    <col min="1" max="1" width="17.85546875" style="58" customWidth="1"/>
  </cols>
  <sheetData>
    <row r="1" spans="1:1" x14ac:dyDescent="0.25">
      <c r="A1" s="58">
        <v>925867233</v>
      </c>
    </row>
    <row r="2" spans="1:1" x14ac:dyDescent="0.25">
      <c r="A2" s="58">
        <v>-135513991</v>
      </c>
    </row>
    <row r="3" spans="1:1" x14ac:dyDescent="0.25">
      <c r="A3" s="58">
        <v>1077702668</v>
      </c>
    </row>
    <row r="4" spans="1:1" x14ac:dyDescent="0.25">
      <c r="A4" s="58">
        <v>-242757075</v>
      </c>
    </row>
    <row r="5" spans="1:1" x14ac:dyDescent="0.25">
      <c r="A5" s="58">
        <v>2407549471</v>
      </c>
    </row>
    <row r="6" spans="1:1" x14ac:dyDescent="0.25">
      <c r="A6" s="58">
        <v>-323362498</v>
      </c>
    </row>
    <row r="7" spans="1:1" x14ac:dyDescent="0.25">
      <c r="A7" s="58">
        <v>151087700</v>
      </c>
    </row>
    <row r="8" spans="1:1" x14ac:dyDescent="0.25">
      <c r="A8" s="58">
        <v>-58104719</v>
      </c>
    </row>
    <row r="9" spans="1:1" x14ac:dyDescent="0.25">
      <c r="A9" s="58">
        <v>518581388</v>
      </c>
    </row>
    <row r="10" spans="1:1" x14ac:dyDescent="0.25">
      <c r="A10" s="58">
        <v>-101663760</v>
      </c>
    </row>
    <row r="11" spans="1:1" x14ac:dyDescent="0.25">
      <c r="A11" s="58">
        <v>622663588</v>
      </c>
    </row>
    <row r="12" spans="1:1" x14ac:dyDescent="0.25">
      <c r="A12" s="58">
        <v>1009496525</v>
      </c>
    </row>
    <row r="13" spans="1:1" x14ac:dyDescent="0.25">
      <c r="A13" s="58">
        <v>-281159273</v>
      </c>
    </row>
    <row r="14" spans="1:1" x14ac:dyDescent="0.25">
      <c r="A14" s="58">
        <v>1664434148</v>
      </c>
    </row>
    <row r="15" spans="1:1" x14ac:dyDescent="0.25">
      <c r="A15" s="58">
        <v>-364243297</v>
      </c>
    </row>
    <row r="16" spans="1:1" x14ac:dyDescent="0.25">
      <c r="A16" s="58">
        <v>894572983</v>
      </c>
    </row>
    <row r="17" spans="1:1" x14ac:dyDescent="0.25">
      <c r="A17" s="58">
        <v>2025732400</v>
      </c>
    </row>
    <row r="18" spans="1:1" x14ac:dyDescent="0.25">
      <c r="A18" s="58">
        <v>1712952983</v>
      </c>
    </row>
    <row r="19" spans="1:1" x14ac:dyDescent="0.25">
      <c r="A19" s="58">
        <v>2071721298</v>
      </c>
    </row>
    <row r="20" spans="1:1" x14ac:dyDescent="0.25">
      <c r="A20" s="58">
        <v>1562059026</v>
      </c>
    </row>
    <row r="21" spans="1:1" x14ac:dyDescent="0.25">
      <c r="A21" s="58">
        <v>1440661333</v>
      </c>
    </row>
    <row r="22" spans="1:1" x14ac:dyDescent="0.25">
      <c r="A22" s="58">
        <v>262160378</v>
      </c>
    </row>
    <row r="23" spans="1:1" x14ac:dyDescent="0.25">
      <c r="A23" s="58">
        <v>580720118</v>
      </c>
    </row>
    <row r="24" spans="1:1" x14ac:dyDescent="0.25">
      <c r="A24" s="58">
        <v>6225097</v>
      </c>
    </row>
    <row r="25" spans="1:1" x14ac:dyDescent="0.25">
      <c r="A25" s="58">
        <v>6784955</v>
      </c>
    </row>
    <row r="26" spans="1:1" x14ac:dyDescent="0.25">
      <c r="A26" s="58">
        <v>56574617</v>
      </c>
    </row>
    <row r="27" spans="1:1" x14ac:dyDescent="0.25">
      <c r="A27" s="58">
        <v>28399348</v>
      </c>
    </row>
    <row r="28" spans="1:1" x14ac:dyDescent="0.25">
      <c r="A28" s="58">
        <v>75196671</v>
      </c>
    </row>
    <row r="29" spans="1:1" x14ac:dyDescent="0.25">
      <c r="A29" s="58">
        <v>-1879210206</v>
      </c>
    </row>
    <row r="30" spans="1:1" x14ac:dyDescent="0.25">
      <c r="A30" s="58">
        <v>28360444</v>
      </c>
    </row>
    <row r="31" spans="1:1" x14ac:dyDescent="0.25">
      <c r="A31" s="58">
        <v>5147192</v>
      </c>
    </row>
    <row r="32" spans="1:1" x14ac:dyDescent="0.25">
      <c r="A32" s="58">
        <v>679872</v>
      </c>
    </row>
    <row r="39" spans="1:1" x14ac:dyDescent="0.25">
      <c r="A39" s="58">
        <f>SUM(A1:A32)</f>
        <v>15749316617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N26"/>
  <sheetViews>
    <sheetView workbookViewId="0">
      <selection activeCell="L25" sqref="L25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38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19862832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21901374</v>
      </c>
      <c r="C5" s="25">
        <v>5303232</v>
      </c>
      <c r="D5" s="25">
        <v>10044000</v>
      </c>
      <c r="E5" s="25">
        <v>5678554</v>
      </c>
      <c r="F5" s="25">
        <v>4356115</v>
      </c>
      <c r="G5" s="25">
        <v>7664268</v>
      </c>
      <c r="H5" s="25">
        <v>11551519</v>
      </c>
      <c r="I5" s="25">
        <v>5678571</v>
      </c>
      <c r="J5" s="25">
        <v>9180437</v>
      </c>
      <c r="K5" s="25">
        <v>8904587</v>
      </c>
      <c r="L5" s="25">
        <v>6819380</v>
      </c>
      <c r="M5" s="26">
        <v>5872951</v>
      </c>
      <c r="N5" s="36">
        <f>+SUM(B5:M5)</f>
        <v>102954988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>
        <v>113945</v>
      </c>
      <c r="J6" s="25">
        <v>218654</v>
      </c>
      <c r="K6" s="25"/>
      <c r="L6" s="25"/>
      <c r="M6" s="26"/>
      <c r="N6" s="36">
        <f t="shared" ref="N6:N9" si="0">+SUM(B6:M6)</f>
        <v>332599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>
        <v>56931438</v>
      </c>
      <c r="F9" s="25"/>
      <c r="G9" s="25"/>
      <c r="H9" s="25"/>
      <c r="I9" s="25"/>
      <c r="J9" s="25">
        <v>16606447</v>
      </c>
      <c r="K9" s="25"/>
      <c r="L9" s="25">
        <v>26410527</v>
      </c>
      <c r="M9" s="25"/>
      <c r="N9" s="36">
        <f t="shared" si="0"/>
        <v>99948412</v>
      </c>
    </row>
    <row r="10" spans="1:14" s="38" customFormat="1" ht="14.25" x14ac:dyDescent="0.2">
      <c r="A10" s="30" t="s">
        <v>32</v>
      </c>
      <c r="B10" s="37">
        <f>N3+B5-B6-B7-B8-B9</f>
        <v>41764206</v>
      </c>
      <c r="C10" s="37">
        <f>B10+C5-C6-C7-C8-C9</f>
        <v>47067438</v>
      </c>
      <c r="D10" s="37">
        <f t="shared" ref="D10:M10" si="1">C10+D5-D6-D7-D8-D9</f>
        <v>57111438</v>
      </c>
      <c r="E10" s="37">
        <f t="shared" si="1"/>
        <v>5858554</v>
      </c>
      <c r="F10" s="37">
        <f t="shared" si="1"/>
        <v>10214669</v>
      </c>
      <c r="G10" s="37">
        <f t="shared" si="1"/>
        <v>17878937</v>
      </c>
      <c r="H10" s="37">
        <f t="shared" si="1"/>
        <v>29430456</v>
      </c>
      <c r="I10" s="37">
        <f t="shared" si="1"/>
        <v>34995082</v>
      </c>
      <c r="J10" s="37">
        <f t="shared" si="1"/>
        <v>27350418</v>
      </c>
      <c r="K10" s="37">
        <f t="shared" si="1"/>
        <v>36255005</v>
      </c>
      <c r="L10" s="37">
        <f t="shared" si="1"/>
        <v>16663858</v>
      </c>
      <c r="M10" s="37">
        <f t="shared" si="1"/>
        <v>22536809</v>
      </c>
      <c r="N10" s="36">
        <f>N3+N5-N6-N7-N8-N9</f>
        <v>22536809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2:N26"/>
  <sheetViews>
    <sheetView workbookViewId="0">
      <selection activeCell="E17" sqref="E17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40</v>
      </c>
      <c r="C2" s="82"/>
      <c r="D2" s="82"/>
      <c r="E2" s="82"/>
      <c r="F2" s="8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0</v>
      </c>
      <c r="C5" s="25">
        <v>4283042</v>
      </c>
      <c r="D5" s="25">
        <v>0</v>
      </c>
      <c r="E5" s="25">
        <v>2444067</v>
      </c>
      <c r="F5" s="25">
        <v>2988722</v>
      </c>
      <c r="G5" s="25">
        <v>2398853</v>
      </c>
      <c r="H5" s="25">
        <v>3314763</v>
      </c>
      <c r="I5" s="25">
        <v>2433583</v>
      </c>
      <c r="J5" s="25">
        <v>2584224</v>
      </c>
      <c r="K5" s="25">
        <v>2863177</v>
      </c>
      <c r="L5" s="25">
        <v>2639282</v>
      </c>
      <c r="M5" s="26">
        <v>2863177</v>
      </c>
      <c r="N5" s="36">
        <f>+SUM(B5:M5)</f>
        <v>28812890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+SUM(B6:M6)</f>
        <v>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>
        <v>10520000</v>
      </c>
      <c r="N9" s="36">
        <f t="shared" si="0"/>
        <v>10520000</v>
      </c>
    </row>
    <row r="10" spans="1:14" s="38" customFormat="1" ht="14.25" x14ac:dyDescent="0.2">
      <c r="A10" s="30" t="s">
        <v>32</v>
      </c>
      <c r="B10" s="37">
        <f>N3+B5-B6-B7-B8-B9</f>
        <v>0</v>
      </c>
      <c r="C10" s="37">
        <f>B10+C5-C6-C7-C8-C9</f>
        <v>4283042</v>
      </c>
      <c r="D10" s="37">
        <f t="shared" ref="D10:M10" si="1">C10+D5-D6-D7-D8-D9</f>
        <v>4283042</v>
      </c>
      <c r="E10" s="37">
        <f t="shared" si="1"/>
        <v>6727109</v>
      </c>
      <c r="F10" s="37">
        <f t="shared" si="1"/>
        <v>9715831</v>
      </c>
      <c r="G10" s="37">
        <f t="shared" si="1"/>
        <v>12114684</v>
      </c>
      <c r="H10" s="37">
        <f t="shared" si="1"/>
        <v>15429447</v>
      </c>
      <c r="I10" s="37">
        <f t="shared" si="1"/>
        <v>17863030</v>
      </c>
      <c r="J10" s="37">
        <f t="shared" si="1"/>
        <v>20447254</v>
      </c>
      <c r="K10" s="37">
        <f t="shared" si="1"/>
        <v>23310431</v>
      </c>
      <c r="L10" s="37">
        <f t="shared" si="1"/>
        <v>25949713</v>
      </c>
      <c r="M10" s="37">
        <f t="shared" si="1"/>
        <v>18292890</v>
      </c>
      <c r="N10" s="36">
        <f>N3+N5-N6-N7-N8-N9</f>
        <v>18292890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2:N26"/>
  <sheetViews>
    <sheetView workbookViewId="0"/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41</v>
      </c>
      <c r="C2" s="82"/>
      <c r="D2" s="82"/>
      <c r="E2" s="82"/>
      <c r="F2" s="8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4950033</v>
      </c>
      <c r="C5" s="25">
        <v>2307312</v>
      </c>
      <c r="D5" s="25">
        <v>0</v>
      </c>
      <c r="E5" s="25">
        <v>2072639</v>
      </c>
      <c r="F5" s="25"/>
      <c r="G5" s="25">
        <v>3065795</v>
      </c>
      <c r="H5" s="25">
        <v>5245834</v>
      </c>
      <c r="I5" s="25">
        <v>1201518</v>
      </c>
      <c r="J5" s="25">
        <v>4340062</v>
      </c>
      <c r="K5" s="25">
        <v>1741260</v>
      </c>
      <c r="L5" s="25">
        <v>2079962</v>
      </c>
      <c r="M5" s="26">
        <v>5674334</v>
      </c>
      <c r="N5" s="36">
        <f>SUM(B5:M5)</f>
        <v>32678749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SUM(B6:M6)</f>
        <v>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>
        <v>4950033</v>
      </c>
      <c r="C9" s="25">
        <v>2307312</v>
      </c>
      <c r="D9" s="25">
        <v>0</v>
      </c>
      <c r="E9" s="25">
        <v>2072639</v>
      </c>
      <c r="F9" s="25"/>
      <c r="G9" s="25">
        <v>3065795</v>
      </c>
      <c r="H9" s="25">
        <v>5245834</v>
      </c>
      <c r="I9" s="25">
        <v>1201518</v>
      </c>
      <c r="J9" s="25">
        <v>4340062</v>
      </c>
      <c r="K9" s="25">
        <v>1741260</v>
      </c>
      <c r="L9" s="25">
        <v>2079962</v>
      </c>
      <c r="M9" s="25">
        <v>5674334</v>
      </c>
      <c r="N9" s="36">
        <f t="shared" si="0"/>
        <v>32678749</v>
      </c>
    </row>
    <row r="10" spans="1:14" s="38" customFormat="1" ht="14.25" x14ac:dyDescent="0.2">
      <c r="A10" s="30" t="s">
        <v>32</v>
      </c>
      <c r="B10" s="37">
        <f>N3+B5-B6-B7-B8-B9</f>
        <v>0</v>
      </c>
      <c r="C10" s="37">
        <f>B10+C5-C6-C7-C8-C9</f>
        <v>0</v>
      </c>
      <c r="D10" s="37">
        <f t="shared" ref="D10:M10" si="1">C10+D5-D6-D7-D8-D9</f>
        <v>0</v>
      </c>
      <c r="E10" s="37">
        <f t="shared" si="1"/>
        <v>0</v>
      </c>
      <c r="F10" s="37">
        <f t="shared" si="1"/>
        <v>0</v>
      </c>
      <c r="G10" s="37">
        <f t="shared" si="1"/>
        <v>0</v>
      </c>
      <c r="H10" s="37">
        <f t="shared" si="1"/>
        <v>0</v>
      </c>
      <c r="I10" s="37">
        <f t="shared" si="1"/>
        <v>0</v>
      </c>
      <c r="J10" s="37">
        <f t="shared" si="1"/>
        <v>0</v>
      </c>
      <c r="K10" s="37">
        <f t="shared" si="1"/>
        <v>0</v>
      </c>
      <c r="L10" s="37">
        <f t="shared" si="1"/>
        <v>0</v>
      </c>
      <c r="M10" s="37">
        <f t="shared" si="1"/>
        <v>0</v>
      </c>
      <c r="N10" s="36">
        <f>N3+N5-N6-N7-N8-N9</f>
        <v>0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2:N26"/>
  <sheetViews>
    <sheetView workbookViewId="0">
      <selection activeCell="N11" sqref="N11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16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8163152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9448659</v>
      </c>
      <c r="C5" s="25">
        <v>4929960</v>
      </c>
      <c r="D5" s="25">
        <v>2984756</v>
      </c>
      <c r="E5" s="25">
        <v>2246228</v>
      </c>
      <c r="F5" s="25">
        <v>5481896</v>
      </c>
      <c r="G5" s="25">
        <v>4522245</v>
      </c>
      <c r="H5" s="25">
        <v>4008577</v>
      </c>
      <c r="I5" s="25">
        <v>2272476</v>
      </c>
      <c r="J5" s="25">
        <v>2844521</v>
      </c>
      <c r="K5" s="25">
        <v>2621493</v>
      </c>
      <c r="L5" s="25">
        <v>3818515</v>
      </c>
      <c r="M5" s="26">
        <v>1804198</v>
      </c>
      <c r="N5" s="36">
        <f>+SUM(B5:M5)</f>
        <v>46983524</v>
      </c>
    </row>
    <row r="6" spans="1:14" x14ac:dyDescent="0.25">
      <c r="A6" s="23" t="s">
        <v>33</v>
      </c>
      <c r="B6" s="25">
        <v>288028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+SUM(B6:M6)</f>
        <v>288028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>
        <v>1862692</v>
      </c>
      <c r="N7" s="36">
        <f t="shared" si="0"/>
        <v>1862692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>
        <v>40243881</v>
      </c>
      <c r="M9" s="25"/>
      <c r="N9" s="36">
        <f t="shared" si="0"/>
        <v>40243881</v>
      </c>
    </row>
    <row r="10" spans="1:14" s="38" customFormat="1" ht="14.25" x14ac:dyDescent="0.2">
      <c r="A10" s="30" t="s">
        <v>32</v>
      </c>
      <c r="B10" s="37">
        <f>N3+B5-B6-B7-B8-B9</f>
        <v>17323783</v>
      </c>
      <c r="C10" s="37">
        <f>B10+C5-C6-C7-C8-C9</f>
        <v>22253743</v>
      </c>
      <c r="D10" s="37">
        <f t="shared" ref="D10:M10" si="1">C10+D5-D6-D7-D8-D9</f>
        <v>25238499</v>
      </c>
      <c r="E10" s="37">
        <f t="shared" si="1"/>
        <v>27484727</v>
      </c>
      <c r="F10" s="37">
        <f t="shared" si="1"/>
        <v>32966623</v>
      </c>
      <c r="G10" s="37">
        <f t="shared" si="1"/>
        <v>37488868</v>
      </c>
      <c r="H10" s="37">
        <f t="shared" si="1"/>
        <v>41497445</v>
      </c>
      <c r="I10" s="37">
        <f t="shared" si="1"/>
        <v>43769921</v>
      </c>
      <c r="J10" s="37">
        <f t="shared" si="1"/>
        <v>46614442</v>
      </c>
      <c r="K10" s="37">
        <f t="shared" si="1"/>
        <v>49235935</v>
      </c>
      <c r="L10" s="37">
        <f t="shared" si="1"/>
        <v>12810569</v>
      </c>
      <c r="M10" s="37">
        <f t="shared" si="1"/>
        <v>12752075</v>
      </c>
      <c r="N10" s="36">
        <f>N3+N5-N6-N7-N8-N9</f>
        <v>12752075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2:N26"/>
  <sheetViews>
    <sheetView workbookViewId="0">
      <selection activeCell="B5" sqref="B5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71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17881499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22849166</v>
      </c>
      <c r="C5" s="25">
        <v>18667763</v>
      </c>
      <c r="D5" s="25">
        <v>22835007</v>
      </c>
      <c r="E5" s="25">
        <v>19865777</v>
      </c>
      <c r="F5" s="25">
        <v>26334838</v>
      </c>
      <c r="G5" s="25">
        <v>12068473</v>
      </c>
      <c r="H5" s="25">
        <v>10948605</v>
      </c>
      <c r="I5" s="25">
        <v>31530117</v>
      </c>
      <c r="J5" s="25">
        <v>18367493</v>
      </c>
      <c r="K5" s="25">
        <v>18508322</v>
      </c>
      <c r="L5" s="25">
        <v>18404318</v>
      </c>
      <c r="M5" s="26">
        <v>21014694</v>
      </c>
      <c r="N5" s="36">
        <f>+SUM(B5:M5)</f>
        <v>241394573</v>
      </c>
    </row>
    <row r="6" spans="1:14" x14ac:dyDescent="0.25">
      <c r="A6" s="23" t="s">
        <v>33</v>
      </c>
      <c r="B6" s="25"/>
      <c r="C6" s="25"/>
      <c r="D6" s="25">
        <v>710569</v>
      </c>
      <c r="E6" s="25"/>
      <c r="F6" s="25"/>
      <c r="G6" s="25"/>
      <c r="H6" s="25"/>
      <c r="I6" s="25">
        <v>2928522</v>
      </c>
      <c r="J6" s="25">
        <v>360722</v>
      </c>
      <c r="K6" s="25">
        <v>2720978</v>
      </c>
      <c r="L6" s="25">
        <v>1830061</v>
      </c>
      <c r="M6" s="26">
        <v>4832593</v>
      </c>
      <c r="N6" s="36">
        <f t="shared" ref="N6:N9" si="0">+SUM(B6:M6)</f>
        <v>13383445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>
        <v>19586618</v>
      </c>
      <c r="C9" s="25"/>
      <c r="D9" s="25">
        <v>33113595</v>
      </c>
      <c r="E9" s="25">
        <v>23392607</v>
      </c>
      <c r="F9" s="25">
        <v>14320827</v>
      </c>
      <c r="G9" s="25">
        <v>4644618</v>
      </c>
      <c r="H9" s="25">
        <v>943905</v>
      </c>
      <c r="I9" s="25">
        <v>18594129</v>
      </c>
      <c r="J9" s="25">
        <v>18559985</v>
      </c>
      <c r="K9" s="25">
        <v>12844629</v>
      </c>
      <c r="L9" s="25">
        <v>19421513</v>
      </c>
      <c r="M9" s="25">
        <v>18053432</v>
      </c>
      <c r="N9" s="36">
        <f t="shared" si="0"/>
        <v>183475858</v>
      </c>
    </row>
    <row r="10" spans="1:14" s="38" customFormat="1" ht="14.25" x14ac:dyDescent="0.2">
      <c r="A10" s="30" t="s">
        <v>32</v>
      </c>
      <c r="B10" s="37">
        <f>N3+B5-B6-B7-B8-B9</f>
        <v>21144047</v>
      </c>
      <c r="C10" s="37">
        <f>B10+C5-C6-C7-C8-C9</f>
        <v>39811810</v>
      </c>
      <c r="D10" s="37">
        <f t="shared" ref="D10:M10" si="1">C10+D5-D6-D7-D8-D9</f>
        <v>28822653</v>
      </c>
      <c r="E10" s="37">
        <f t="shared" si="1"/>
        <v>25295823</v>
      </c>
      <c r="F10" s="37">
        <f t="shared" si="1"/>
        <v>37309834</v>
      </c>
      <c r="G10" s="37">
        <f t="shared" si="1"/>
        <v>44733689</v>
      </c>
      <c r="H10" s="37">
        <f t="shared" si="1"/>
        <v>54738389</v>
      </c>
      <c r="I10" s="37">
        <f t="shared" si="1"/>
        <v>64745855</v>
      </c>
      <c r="J10" s="37">
        <f t="shared" si="1"/>
        <v>64192641</v>
      </c>
      <c r="K10" s="37">
        <f t="shared" si="1"/>
        <v>67135356</v>
      </c>
      <c r="L10" s="37">
        <f t="shared" si="1"/>
        <v>64288100</v>
      </c>
      <c r="M10" s="37">
        <f t="shared" si="1"/>
        <v>62416769</v>
      </c>
      <c r="N10" s="36">
        <f>N3+N5-N6-N7-N8-N9</f>
        <v>62416769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2:N26"/>
  <sheetViews>
    <sheetView workbookViewId="0">
      <selection activeCell="N5" sqref="N5:N9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58</v>
      </c>
      <c r="C2" s="82"/>
      <c r="D2" s="82"/>
      <c r="E2" s="82"/>
      <c r="F2" s="8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/>
      <c r="C5" s="25"/>
      <c r="D5" s="25"/>
      <c r="E5" s="25"/>
      <c r="F5" s="25"/>
      <c r="G5" s="25">
        <v>21431868</v>
      </c>
      <c r="H5" s="25">
        <v>3794452</v>
      </c>
      <c r="I5" s="25">
        <v>8682487</v>
      </c>
      <c r="J5" s="25">
        <v>2912159</v>
      </c>
      <c r="K5" s="25">
        <v>3377493</v>
      </c>
      <c r="L5" s="25">
        <v>3655324</v>
      </c>
      <c r="M5" s="26">
        <v>11836010</v>
      </c>
      <c r="N5" s="36">
        <f>SUM(G5:M5)</f>
        <v>55689793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SUM(G6:M6)</f>
        <v>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36">
        <f t="shared" si="0"/>
        <v>0</v>
      </c>
    </row>
    <row r="10" spans="1:14" s="38" customFormat="1" ht="14.25" x14ac:dyDescent="0.2">
      <c r="A10" s="30" t="s">
        <v>32</v>
      </c>
      <c r="B10" s="37">
        <f>B5-B6-B7-B8-B9</f>
        <v>0</v>
      </c>
      <c r="C10" s="37">
        <f t="shared" ref="C10:M10" si="1">C5-C6-C7-C8-C9</f>
        <v>0</v>
      </c>
      <c r="D10" s="37">
        <f t="shared" si="1"/>
        <v>0</v>
      </c>
      <c r="E10" s="37">
        <f t="shared" si="1"/>
        <v>0</v>
      </c>
      <c r="F10" s="37">
        <f t="shared" si="1"/>
        <v>0</v>
      </c>
      <c r="G10" s="37">
        <f t="shared" si="1"/>
        <v>21431868</v>
      </c>
      <c r="H10" s="37">
        <f t="shared" si="1"/>
        <v>3794452</v>
      </c>
      <c r="I10" s="37">
        <f t="shared" si="1"/>
        <v>8682487</v>
      </c>
      <c r="J10" s="37">
        <f t="shared" si="1"/>
        <v>2912159</v>
      </c>
      <c r="K10" s="37">
        <f t="shared" si="1"/>
        <v>3377493</v>
      </c>
      <c r="L10" s="37">
        <f t="shared" si="1"/>
        <v>3655324</v>
      </c>
      <c r="M10" s="37">
        <f t="shared" si="1"/>
        <v>11836010</v>
      </c>
      <c r="N10" s="36">
        <f>+SUM(B10:M10)+N3</f>
        <v>55689793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2:N26"/>
  <sheetViews>
    <sheetView workbookViewId="0">
      <selection activeCell="F14" sqref="F14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43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46796573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39528878</v>
      </c>
      <c r="C5" s="25">
        <v>27439756</v>
      </c>
      <c r="D5" s="25">
        <v>48912855</v>
      </c>
      <c r="E5" s="25">
        <v>65698085</v>
      </c>
      <c r="F5" s="25">
        <v>41264789</v>
      </c>
      <c r="G5" s="25">
        <v>34108548</v>
      </c>
      <c r="H5" s="25">
        <v>55991984</v>
      </c>
      <c r="I5" s="25">
        <v>53961128</v>
      </c>
      <c r="J5" s="25">
        <v>46499338</v>
      </c>
      <c r="K5" s="25">
        <v>71062916</v>
      </c>
      <c r="L5" s="25">
        <v>52806111</v>
      </c>
      <c r="M5" s="26">
        <v>58804973</v>
      </c>
      <c r="N5" s="36">
        <f>+SUM(B5:M5)</f>
        <v>596079361</v>
      </c>
    </row>
    <row r="6" spans="1:14" x14ac:dyDescent="0.25">
      <c r="A6" s="23" t="s">
        <v>33</v>
      </c>
      <c r="B6" s="25">
        <v>80774</v>
      </c>
      <c r="C6" s="25"/>
      <c r="D6" s="25"/>
      <c r="E6" s="25"/>
      <c r="F6" s="25"/>
      <c r="G6" s="25"/>
      <c r="H6" s="25">
        <v>239885</v>
      </c>
      <c r="I6" s="25">
        <v>1029218</v>
      </c>
      <c r="J6" s="25">
        <v>79305</v>
      </c>
      <c r="K6" s="25">
        <v>79305</v>
      </c>
      <c r="L6" s="25"/>
      <c r="M6" s="26"/>
      <c r="N6" s="36">
        <f t="shared" ref="N6:N8" si="0">+SUM(B6:M6)</f>
        <v>1508487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>
        <v>46796573</v>
      </c>
      <c r="D9" s="25">
        <v>39448104</v>
      </c>
      <c r="E9" s="25"/>
      <c r="F9" s="25">
        <v>115515762</v>
      </c>
      <c r="G9" s="25"/>
      <c r="H9" s="25">
        <v>41264789</v>
      </c>
      <c r="I9" s="25">
        <v>88831428</v>
      </c>
      <c r="J9" s="25">
        <v>53881823</v>
      </c>
      <c r="K9" s="25">
        <v>46499338</v>
      </c>
      <c r="L9" s="25">
        <v>120789722</v>
      </c>
      <c r="M9" s="26">
        <v>58804973</v>
      </c>
      <c r="N9" s="36">
        <f>+SUM(B9:M9)</f>
        <v>611832512</v>
      </c>
    </row>
    <row r="10" spans="1:14" s="38" customFormat="1" ht="14.25" x14ac:dyDescent="0.2">
      <c r="A10" s="30" t="s">
        <v>32</v>
      </c>
      <c r="B10" s="37">
        <f>N3+B5-B6-B7-B8-B9</f>
        <v>86244677</v>
      </c>
      <c r="C10" s="37">
        <f>B10+C5-C6-C7-C8-C9</f>
        <v>66887860</v>
      </c>
      <c r="D10" s="37">
        <f t="shared" ref="D10:M10" si="1">C10+D5-D6-D7-D8-D9</f>
        <v>76352611</v>
      </c>
      <c r="E10" s="37">
        <f t="shared" si="1"/>
        <v>142050696</v>
      </c>
      <c r="F10" s="37">
        <f t="shared" si="1"/>
        <v>67799723</v>
      </c>
      <c r="G10" s="37">
        <f t="shared" si="1"/>
        <v>101908271</v>
      </c>
      <c r="H10" s="37">
        <f t="shared" si="1"/>
        <v>116395581</v>
      </c>
      <c r="I10" s="37">
        <f t="shared" si="1"/>
        <v>80496063</v>
      </c>
      <c r="J10" s="37">
        <f t="shared" si="1"/>
        <v>73034273</v>
      </c>
      <c r="K10" s="37">
        <f t="shared" si="1"/>
        <v>97518546</v>
      </c>
      <c r="L10" s="37">
        <f t="shared" si="1"/>
        <v>29534935</v>
      </c>
      <c r="M10" s="37">
        <f t="shared" si="1"/>
        <v>29534935</v>
      </c>
      <c r="N10" s="36">
        <f>N3+N5-N6-N7-N8-N9</f>
        <v>29534935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N26"/>
  <sheetViews>
    <sheetView zoomScaleNormal="100" workbookViewId="0">
      <selection activeCell="L7" sqref="L7"/>
    </sheetView>
  </sheetViews>
  <sheetFormatPr defaultColWidth="9.140625" defaultRowHeight="15" x14ac:dyDescent="0.25"/>
  <cols>
    <col min="1" max="1" width="16.7109375" style="27" customWidth="1"/>
    <col min="2" max="13" width="13.5703125" style="27" customWidth="1"/>
    <col min="14" max="14" width="15.42578125" style="27" customWidth="1"/>
    <col min="15" max="16384" width="9.140625" style="28"/>
  </cols>
  <sheetData>
    <row r="2" spans="1:14" ht="18.75" x14ac:dyDescent="0.25">
      <c r="B2" s="82" t="s">
        <v>19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473501835</v>
      </c>
    </row>
    <row r="4" spans="1:14" s="33" customFormat="1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85077027</v>
      </c>
      <c r="C5" s="25">
        <v>38255570</v>
      </c>
      <c r="D5" s="25">
        <v>40602097</v>
      </c>
      <c r="E5" s="25">
        <v>50424172</v>
      </c>
      <c r="F5" s="25">
        <v>43746844</v>
      </c>
      <c r="G5" s="25">
        <v>44238825</v>
      </c>
      <c r="H5" s="25">
        <v>45527206</v>
      </c>
      <c r="I5" s="25">
        <v>56812953</v>
      </c>
      <c r="J5" s="25">
        <v>50180264</v>
      </c>
      <c r="K5" s="25">
        <v>45657012</v>
      </c>
      <c r="L5" s="25">
        <v>32446314</v>
      </c>
      <c r="M5" s="25">
        <v>42734797</v>
      </c>
      <c r="N5" s="36">
        <f>SUM(B5:M5)</f>
        <v>575703081</v>
      </c>
    </row>
    <row r="6" spans="1:14" x14ac:dyDescent="0.25">
      <c r="A6" s="23" t="s">
        <v>33</v>
      </c>
      <c r="B6" s="25">
        <v>248402</v>
      </c>
      <c r="C6" s="25">
        <v>507670</v>
      </c>
      <c r="D6" s="25">
        <v>4066644</v>
      </c>
      <c r="E6" s="25">
        <v>4184412</v>
      </c>
      <c r="F6" s="25">
        <v>142750</v>
      </c>
      <c r="G6" s="25">
        <v>1931256</v>
      </c>
      <c r="H6" s="25">
        <v>4767751</v>
      </c>
      <c r="I6" s="25">
        <v>834871</v>
      </c>
      <c r="J6" s="25">
        <v>1079843</v>
      </c>
      <c r="K6" s="25">
        <v>0</v>
      </c>
      <c r="L6" s="25">
        <v>0</v>
      </c>
      <c r="M6" s="26">
        <v>2661883</v>
      </c>
      <c r="N6" s="36">
        <f t="shared" ref="N6:N9" si="0">SUM(B6:M6)</f>
        <v>20425482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>
        <v>35363152</v>
      </c>
      <c r="F9" s="25"/>
      <c r="G9" s="25"/>
      <c r="H9" s="25"/>
      <c r="I9" s="25"/>
      <c r="J9" s="25"/>
      <c r="K9" s="25"/>
      <c r="L9" s="25">
        <v>824209453</v>
      </c>
      <c r="M9" s="25">
        <v>45657012</v>
      </c>
      <c r="N9" s="36">
        <f t="shared" si="0"/>
        <v>905229617</v>
      </c>
    </row>
    <row r="10" spans="1:14" s="38" customFormat="1" ht="14.25" x14ac:dyDescent="0.2">
      <c r="A10" s="30" t="s">
        <v>32</v>
      </c>
      <c r="B10" s="37">
        <f>N3+B5-B6-B7-B8-B9</f>
        <v>558330460</v>
      </c>
      <c r="C10" s="37">
        <f>B10+C5-C6-C7-C8-C9</f>
        <v>596078360</v>
      </c>
      <c r="D10" s="37">
        <f t="shared" ref="D10:M10" si="1">C10+D5-D6-D7-D8-D9</f>
        <v>632613813</v>
      </c>
      <c r="E10" s="37">
        <f t="shared" si="1"/>
        <v>643490421</v>
      </c>
      <c r="F10" s="37">
        <f t="shared" si="1"/>
        <v>687094515</v>
      </c>
      <c r="G10" s="37">
        <f t="shared" si="1"/>
        <v>729402084</v>
      </c>
      <c r="H10" s="37">
        <f t="shared" si="1"/>
        <v>770161539</v>
      </c>
      <c r="I10" s="37">
        <f t="shared" si="1"/>
        <v>826139621</v>
      </c>
      <c r="J10" s="37">
        <f t="shared" si="1"/>
        <v>875240042</v>
      </c>
      <c r="K10" s="37">
        <f t="shared" si="1"/>
        <v>920897054</v>
      </c>
      <c r="L10" s="37">
        <f t="shared" si="1"/>
        <v>129133915</v>
      </c>
      <c r="M10" s="37">
        <f t="shared" si="1"/>
        <v>123549817</v>
      </c>
      <c r="N10" s="36">
        <f>N3+N5-N6-N7-N8-N9</f>
        <v>123549817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2:N26"/>
  <sheetViews>
    <sheetView topLeftCell="B2" workbookViewId="0">
      <selection activeCell="I14" sqref="I14"/>
    </sheetView>
  </sheetViews>
  <sheetFormatPr defaultColWidth="9.140625" defaultRowHeight="15" x14ac:dyDescent="0.25"/>
  <cols>
    <col min="1" max="1" width="16.7109375" style="27" customWidth="1"/>
    <col min="2" max="4" width="13.5703125" style="27" customWidth="1"/>
    <col min="5" max="5" width="15.42578125" style="27" customWidth="1"/>
    <col min="6" max="14" width="13.5703125" style="27" customWidth="1"/>
    <col min="15" max="16384" width="9.140625" style="28"/>
  </cols>
  <sheetData>
    <row r="2" spans="1:14" ht="18.75" x14ac:dyDescent="0.25">
      <c r="B2" s="82" t="s">
        <v>18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185540788.85000002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75">
        <v>189510398</v>
      </c>
      <c r="C5" s="75">
        <v>43143821</v>
      </c>
      <c r="D5" s="75">
        <v>66134665</v>
      </c>
      <c r="E5" s="75">
        <v>51510284</v>
      </c>
      <c r="F5" s="75">
        <v>56331933</v>
      </c>
      <c r="G5" s="76">
        <v>65852094</v>
      </c>
      <c r="H5" s="25">
        <v>63148531</v>
      </c>
      <c r="I5" s="25">
        <v>86649895</v>
      </c>
      <c r="J5" s="25">
        <v>47607930</v>
      </c>
      <c r="K5" s="25">
        <v>65970366</v>
      </c>
      <c r="L5" s="76">
        <v>93421278</v>
      </c>
      <c r="M5" s="26">
        <v>106126771</v>
      </c>
      <c r="N5" s="36">
        <f>+SUM(B5:M5)</f>
        <v>935407966</v>
      </c>
    </row>
    <row r="6" spans="1:14" x14ac:dyDescent="0.25">
      <c r="A6" s="23" t="s">
        <v>33</v>
      </c>
      <c r="B6" s="25"/>
      <c r="C6" s="25">
        <v>3981871</v>
      </c>
      <c r="D6" s="25">
        <v>3635434</v>
      </c>
      <c r="E6" s="25"/>
      <c r="F6" s="25">
        <f>1393551+2612611</f>
        <v>4006162</v>
      </c>
      <c r="G6" s="25">
        <f>9718227+12532748</f>
        <v>22250975</v>
      </c>
      <c r="H6" s="25">
        <v>103927</v>
      </c>
      <c r="I6" s="25">
        <v>5817049</v>
      </c>
      <c r="J6" s="25">
        <v>4632152</v>
      </c>
      <c r="K6" s="25"/>
      <c r="L6" s="25"/>
      <c r="M6" s="26">
        <v>6631999</v>
      </c>
      <c r="N6" s="36">
        <f t="shared" ref="N6:N9" si="0">+SUM(B6:M6)</f>
        <v>51059569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>
        <v>334905531</v>
      </c>
      <c r="F9" s="25">
        <v>96397464</v>
      </c>
      <c r="G9" s="25">
        <v>44170599</v>
      </c>
      <c r="H9" s="25">
        <v>48764157</v>
      </c>
      <c r="I9" s="25">
        <v>59547395</v>
      </c>
      <c r="J9" s="25">
        <v>76205479</v>
      </c>
      <c r="K9" s="25"/>
      <c r="L9" s="25"/>
      <c r="M9" s="25"/>
      <c r="N9" s="36">
        <f t="shared" si="0"/>
        <v>659990625</v>
      </c>
    </row>
    <row r="10" spans="1:14" s="38" customFormat="1" ht="14.25" x14ac:dyDescent="0.2">
      <c r="A10" s="30" t="s">
        <v>32</v>
      </c>
      <c r="B10" s="37">
        <f>N3+B5-B6-B7-B8-B9</f>
        <v>375051186.85000002</v>
      </c>
      <c r="C10" s="37">
        <f>B10+C5-C6-C7-C8-C9</f>
        <v>414213136.85000002</v>
      </c>
      <c r="D10" s="37">
        <f t="shared" ref="D10:M10" si="1">C10+D5-D6-D7-D8-D9</f>
        <v>476712367.85000002</v>
      </c>
      <c r="E10" s="37">
        <f t="shared" si="1"/>
        <v>193317120.85000002</v>
      </c>
      <c r="F10" s="37">
        <f t="shared" si="1"/>
        <v>149245427.85000002</v>
      </c>
      <c r="G10" s="37">
        <f t="shared" si="1"/>
        <v>148675947.85000002</v>
      </c>
      <c r="H10" s="37">
        <f t="shared" si="1"/>
        <v>162956394.85000002</v>
      </c>
      <c r="I10" s="37">
        <f t="shared" si="1"/>
        <v>184241845.85000002</v>
      </c>
      <c r="J10" s="37">
        <f t="shared" si="1"/>
        <v>151012144.85000002</v>
      </c>
      <c r="K10" s="37">
        <f t="shared" si="1"/>
        <v>216982510.85000002</v>
      </c>
      <c r="L10" s="37">
        <f t="shared" si="1"/>
        <v>310403788.85000002</v>
      </c>
      <c r="M10" s="37">
        <f t="shared" si="1"/>
        <v>409898560.85000002</v>
      </c>
      <c r="N10" s="36">
        <f>N3+N5-N6-N7-N8-N9</f>
        <v>409898560.8499999</v>
      </c>
    </row>
    <row r="13" spans="1:14" ht="45" x14ac:dyDescent="0.25">
      <c r="D13" s="27" t="s">
        <v>18</v>
      </c>
      <c r="E13" s="27" t="s">
        <v>96</v>
      </c>
      <c r="F13" s="77" t="s">
        <v>97</v>
      </c>
      <c r="G13" s="78" t="s">
        <v>98</v>
      </c>
      <c r="H13" s="73"/>
    </row>
    <row r="15" spans="1:14" ht="45" x14ac:dyDescent="0.25">
      <c r="F15" s="27" t="s">
        <v>99</v>
      </c>
      <c r="G15" s="27" t="s">
        <v>100</v>
      </c>
    </row>
    <row r="26" spans="7:7" x14ac:dyDescent="0.25">
      <c r="G26" s="29"/>
    </row>
  </sheetData>
  <mergeCells count="1">
    <mergeCell ref="B2:F2"/>
  </mergeCells>
  <conditionalFormatting sqref="C10:M10">
    <cfRule type="duplicateValues" dxfId="2" priority="6"/>
  </conditionalFormatting>
  <conditionalFormatting sqref="C10:M10">
    <cfRule type="duplicateValues" dxfId="1" priority="5"/>
  </conditionalFormatting>
  <conditionalFormatting sqref="C10:M10">
    <cfRule type="duplicateValues" dxfId="0" priority="7"/>
  </conditionalFormatting>
  <pageMargins left="0.7" right="0.7" top="0.75" bottom="0.75" header="0.3" footer="0.3"/>
  <pageSetup orientation="portrait" horizontalDpi="0" verticalDpi="0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2:N26"/>
  <sheetViews>
    <sheetView workbookViewId="0">
      <selection activeCell="N11" sqref="N11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15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41414985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14306142</v>
      </c>
      <c r="C5" s="25">
        <v>8147310</v>
      </c>
      <c r="D5" s="25">
        <v>14321595</v>
      </c>
      <c r="E5" s="25">
        <v>18927471</v>
      </c>
      <c r="F5" s="25">
        <v>14806317</v>
      </c>
      <c r="G5" s="25">
        <v>12944587</v>
      </c>
      <c r="H5" s="25">
        <v>10568773</v>
      </c>
      <c r="I5" s="25">
        <v>15330393</v>
      </c>
      <c r="J5" s="25">
        <v>14179835</v>
      </c>
      <c r="K5" s="25">
        <v>17918452</v>
      </c>
      <c r="L5" s="25">
        <v>13679300</v>
      </c>
      <c r="M5" s="26">
        <v>11170659</v>
      </c>
      <c r="N5" s="36">
        <f>+SUM(B5:M5)</f>
        <v>166300834</v>
      </c>
    </row>
    <row r="6" spans="1:14" x14ac:dyDescent="0.25">
      <c r="A6" s="23" t="s">
        <v>33</v>
      </c>
      <c r="B6" s="25">
        <v>0</v>
      </c>
      <c r="C6" s="25">
        <v>1590267</v>
      </c>
      <c r="D6" s="25">
        <v>1666810</v>
      </c>
      <c r="E6" s="25">
        <v>0</v>
      </c>
      <c r="F6" s="25">
        <v>179986</v>
      </c>
      <c r="G6" s="25">
        <v>1806721</v>
      </c>
      <c r="H6" s="25">
        <v>2867330</v>
      </c>
      <c r="I6" s="25">
        <v>2414115</v>
      </c>
      <c r="J6" s="25">
        <v>4521087</v>
      </c>
      <c r="K6" s="25">
        <v>119943</v>
      </c>
      <c r="L6" s="25">
        <v>3871086</v>
      </c>
      <c r="M6" s="26">
        <v>4260542</v>
      </c>
      <c r="N6" s="36">
        <f t="shared" ref="N6:N9" si="0">+SUM(B6:M6)</f>
        <v>23297887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>
        <v>44089888</v>
      </c>
      <c r="E9" s="25"/>
      <c r="F9" s="25"/>
      <c r="G9" s="25"/>
      <c r="H9" s="25"/>
      <c r="I9" s="25"/>
      <c r="J9" s="25">
        <v>71684189</v>
      </c>
      <c r="K9" s="25"/>
      <c r="L9" s="25"/>
      <c r="M9" s="25"/>
      <c r="N9" s="36">
        <f t="shared" si="0"/>
        <v>115774077</v>
      </c>
    </row>
    <row r="10" spans="1:14" s="38" customFormat="1" ht="14.25" x14ac:dyDescent="0.2">
      <c r="A10" s="30" t="s">
        <v>32</v>
      </c>
      <c r="B10" s="37">
        <f>N3+B5-B6-B7-B8-B9</f>
        <v>55721127</v>
      </c>
      <c r="C10" s="37">
        <f>B10+C5-C6-C7-C8-C9</f>
        <v>62278170</v>
      </c>
      <c r="D10" s="37">
        <f t="shared" ref="D10:M10" si="1">C10+D5-D6-D7-D8-D9</f>
        <v>30843067</v>
      </c>
      <c r="E10" s="37">
        <f t="shared" si="1"/>
        <v>49770538</v>
      </c>
      <c r="F10" s="37">
        <f t="shared" si="1"/>
        <v>64396869</v>
      </c>
      <c r="G10" s="37">
        <f t="shared" si="1"/>
        <v>75534735</v>
      </c>
      <c r="H10" s="37">
        <f t="shared" si="1"/>
        <v>83236178</v>
      </c>
      <c r="I10" s="37">
        <f t="shared" si="1"/>
        <v>96152456</v>
      </c>
      <c r="J10" s="37">
        <f t="shared" si="1"/>
        <v>34127015</v>
      </c>
      <c r="K10" s="37">
        <f t="shared" si="1"/>
        <v>51925524</v>
      </c>
      <c r="L10" s="37">
        <f t="shared" si="1"/>
        <v>61733738</v>
      </c>
      <c r="M10" s="37">
        <f t="shared" si="1"/>
        <v>68643855</v>
      </c>
      <c r="N10" s="36">
        <f>N3+N5-N6-N7-N8-N9</f>
        <v>68643855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2:N26"/>
  <sheetViews>
    <sheetView workbookViewId="0"/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42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53681153.099999994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8342696</v>
      </c>
      <c r="C5" s="25">
        <v>11674953</v>
      </c>
      <c r="D5" s="25">
        <v>11992126</v>
      </c>
      <c r="E5" s="25">
        <v>14229499</v>
      </c>
      <c r="F5" s="25">
        <v>14809425</v>
      </c>
      <c r="G5" s="25">
        <v>16688846</v>
      </c>
      <c r="H5" s="25">
        <v>11538978</v>
      </c>
      <c r="I5" s="25">
        <v>15196645</v>
      </c>
      <c r="J5" s="25">
        <v>18863920</v>
      </c>
      <c r="K5" s="25">
        <v>7024568</v>
      </c>
      <c r="L5" s="25">
        <v>16245943</v>
      </c>
      <c r="M5" s="26">
        <v>16037913</v>
      </c>
      <c r="N5" s="36">
        <f>+SUM(B5:M5)</f>
        <v>162645512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>
        <v>1049040</v>
      </c>
      <c r="L6" s="25"/>
      <c r="M6" s="26"/>
      <c r="N6" s="36">
        <f t="shared" ref="N6:N9" si="0">+SUM(B6:M6)</f>
        <v>1049040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>
        <v>18390837</v>
      </c>
      <c r="K7" s="25"/>
      <c r="L7" s="25"/>
      <c r="M7" s="26"/>
      <c r="N7" s="36">
        <f t="shared" si="0"/>
        <v>18390837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>
        <v>50608968</v>
      </c>
      <c r="E9" s="25"/>
      <c r="F9" s="25">
        <v>32009775</v>
      </c>
      <c r="G9" s="25"/>
      <c r="H9" s="25"/>
      <c r="I9" s="25"/>
      <c r="J9" s="25"/>
      <c r="K9" s="25"/>
      <c r="L9" s="25"/>
      <c r="M9" s="25"/>
      <c r="N9" s="36">
        <f t="shared" si="0"/>
        <v>82618743</v>
      </c>
    </row>
    <row r="10" spans="1:14" s="38" customFormat="1" ht="14.25" x14ac:dyDescent="0.2">
      <c r="A10" s="30" t="s">
        <v>32</v>
      </c>
      <c r="B10" s="37">
        <f>N3+B5-B6-B7-B8-B9</f>
        <v>62023849.099999994</v>
      </c>
      <c r="C10" s="37">
        <f>B10+C5-C6-C7-C8-C9</f>
        <v>73698802.099999994</v>
      </c>
      <c r="D10" s="37">
        <f t="shared" ref="D10:M10" si="1">C10+D5-D6-D7-D8-D9</f>
        <v>35081960.099999994</v>
      </c>
      <c r="E10" s="37">
        <f t="shared" si="1"/>
        <v>49311459.099999994</v>
      </c>
      <c r="F10" s="37">
        <f t="shared" si="1"/>
        <v>32111109.099999994</v>
      </c>
      <c r="G10" s="37">
        <f t="shared" si="1"/>
        <v>48799955.099999994</v>
      </c>
      <c r="H10" s="37">
        <f t="shared" si="1"/>
        <v>60338933.099999994</v>
      </c>
      <c r="I10" s="37">
        <f t="shared" si="1"/>
        <v>75535578.099999994</v>
      </c>
      <c r="J10" s="37">
        <f t="shared" si="1"/>
        <v>76008661.099999994</v>
      </c>
      <c r="K10" s="37">
        <f t="shared" si="1"/>
        <v>81984189.099999994</v>
      </c>
      <c r="L10" s="37">
        <f t="shared" si="1"/>
        <v>98230132.099999994</v>
      </c>
      <c r="M10" s="37">
        <f t="shared" si="1"/>
        <v>114268045.09999999</v>
      </c>
      <c r="N10" s="36">
        <f>N3+N5-N6-N7-N9</f>
        <v>114268045.09999999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workbookViewId="0"/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5" width="21.42578125" style="28" customWidth="1"/>
    <col min="16" max="16384" width="9.140625" style="28"/>
  </cols>
  <sheetData>
    <row r="2" spans="1:15" ht="18.75" x14ac:dyDescent="0.25">
      <c r="B2" s="82" t="s">
        <v>54</v>
      </c>
      <c r="C2" s="82"/>
      <c r="D2" s="82"/>
      <c r="E2" s="82"/>
      <c r="F2" s="82"/>
    </row>
    <row r="3" spans="1:15" ht="29.25" x14ac:dyDescent="0.25">
      <c r="M3" s="34" t="s">
        <v>30</v>
      </c>
      <c r="N3" s="31"/>
    </row>
    <row r="4" spans="1:15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5" x14ac:dyDescent="0.25">
      <c r="A5" s="23" t="s">
        <v>37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11622288</v>
      </c>
      <c r="I5" s="25">
        <v>23382191</v>
      </c>
      <c r="J5" s="25">
        <v>12178265</v>
      </c>
      <c r="K5" s="25">
        <v>15269925</v>
      </c>
      <c r="L5" s="25">
        <v>13179342</v>
      </c>
      <c r="M5" s="26">
        <v>14669704</v>
      </c>
      <c r="N5" s="36">
        <f>+SUM(B5:M5)</f>
        <v>90301715</v>
      </c>
    </row>
    <row r="6" spans="1:15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>
        <v>224424</v>
      </c>
      <c r="J6" s="25">
        <v>607719</v>
      </c>
      <c r="K6" s="25">
        <v>4885840</v>
      </c>
      <c r="L6" s="25">
        <v>1501993</v>
      </c>
      <c r="M6" s="26">
        <v>1007844</v>
      </c>
      <c r="N6" s="36">
        <f>+SUM(B6:M6)</f>
        <v>8227820</v>
      </c>
    </row>
    <row r="7" spans="1:15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>+SUM(B7:M7)</f>
        <v>0</v>
      </c>
    </row>
    <row r="8" spans="1:15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>+SUM(B8:M8)</f>
        <v>0</v>
      </c>
    </row>
    <row r="9" spans="1:15" x14ac:dyDescent="0.25">
      <c r="A9" s="23" t="s">
        <v>36</v>
      </c>
      <c r="B9" s="25"/>
      <c r="C9" s="25"/>
      <c r="D9" s="25"/>
      <c r="E9" s="25"/>
      <c r="F9" s="25"/>
      <c r="G9" s="25"/>
      <c r="H9" s="25">
        <v>11622288</v>
      </c>
      <c r="I9" s="25"/>
      <c r="J9" s="25"/>
      <c r="K9" s="25">
        <v>45112456</v>
      </c>
      <c r="L9" s="25">
        <v>11677371</v>
      </c>
      <c r="M9" s="25">
        <v>13661646</v>
      </c>
      <c r="N9" s="36">
        <f>+SUM(B9:M9)</f>
        <v>82073761</v>
      </c>
    </row>
    <row r="10" spans="1:15" s="38" customFormat="1" ht="14.25" x14ac:dyDescent="0.2">
      <c r="A10" s="30" t="s">
        <v>32</v>
      </c>
      <c r="B10" s="37">
        <f>N3+B5-B6-B7-B8-B9</f>
        <v>0</v>
      </c>
      <c r="C10" s="37">
        <f>B10+C5-C6-C7-C8-C9</f>
        <v>0</v>
      </c>
      <c r="D10" s="37">
        <f t="shared" ref="D10:N10" si="0">C10+D5-D6-D7-D8-D9</f>
        <v>0</v>
      </c>
      <c r="E10" s="37">
        <f t="shared" si="0"/>
        <v>0</v>
      </c>
      <c r="F10" s="37">
        <f t="shared" si="0"/>
        <v>0</v>
      </c>
      <c r="G10" s="37">
        <f t="shared" si="0"/>
        <v>0</v>
      </c>
      <c r="H10" s="37">
        <f t="shared" si="0"/>
        <v>0</v>
      </c>
      <c r="I10" s="37">
        <f t="shared" si="0"/>
        <v>23157767</v>
      </c>
      <c r="J10" s="37">
        <f t="shared" si="0"/>
        <v>34728313</v>
      </c>
      <c r="K10" s="37">
        <f t="shared" si="0"/>
        <v>-58</v>
      </c>
      <c r="L10" s="37">
        <f t="shared" si="0"/>
        <v>-80</v>
      </c>
      <c r="M10" s="37">
        <f t="shared" si="0"/>
        <v>134</v>
      </c>
      <c r="N10" s="37">
        <f t="shared" si="0"/>
        <v>268</v>
      </c>
      <c r="O10" s="38" t="s">
        <v>56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H5" sqref="H5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53</v>
      </c>
      <c r="C2" s="82"/>
      <c r="D2" s="82"/>
      <c r="E2" s="82"/>
      <c r="F2" s="8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3402802</v>
      </c>
      <c r="I5" s="25">
        <v>7817584</v>
      </c>
      <c r="J5" s="25">
        <v>9610731</v>
      </c>
      <c r="K5" s="25">
        <v>21111064</v>
      </c>
      <c r="L5" s="25">
        <v>12160059</v>
      </c>
      <c r="M5" s="26">
        <v>12629166</v>
      </c>
      <c r="N5" s="36">
        <f>+SUM(B5:M5)</f>
        <v>66731406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>+SUM(B6:M6)</f>
        <v>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>+SUM(B7:M7)</f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>+SUM(B8:M8)</f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/>
      <c r="I9" s="25">
        <v>3402802</v>
      </c>
      <c r="J9" s="48">
        <v>7817585</v>
      </c>
      <c r="K9" s="25">
        <v>9610732</v>
      </c>
      <c r="L9" s="25">
        <v>21111087</v>
      </c>
      <c r="M9" s="25">
        <v>12160074</v>
      </c>
      <c r="N9" s="36">
        <f>+SUM(B9:M9)</f>
        <v>54102280</v>
      </c>
    </row>
    <row r="10" spans="1:14" s="38" customFormat="1" ht="14.25" x14ac:dyDescent="0.2">
      <c r="A10" s="30" t="s">
        <v>32</v>
      </c>
      <c r="B10" s="37">
        <f>N3+B5-B6-B7-B8-B9</f>
        <v>0</v>
      </c>
      <c r="C10" s="37">
        <f>B10+C5-C6-C7-C8-C9</f>
        <v>0</v>
      </c>
      <c r="D10" s="37">
        <f t="shared" ref="D10:M10" si="0">C10+D5-D6-D7-D8-D9</f>
        <v>0</v>
      </c>
      <c r="E10" s="37">
        <f t="shared" si="0"/>
        <v>0</v>
      </c>
      <c r="F10" s="37">
        <f t="shared" si="0"/>
        <v>0</v>
      </c>
      <c r="G10" s="37">
        <f t="shared" si="0"/>
        <v>0</v>
      </c>
      <c r="H10" s="37">
        <f t="shared" si="0"/>
        <v>3402802</v>
      </c>
      <c r="I10" s="37">
        <f t="shared" si="0"/>
        <v>7817584</v>
      </c>
      <c r="J10" s="37">
        <f t="shared" si="0"/>
        <v>9610730</v>
      </c>
      <c r="K10" s="37">
        <f t="shared" si="0"/>
        <v>21111062</v>
      </c>
      <c r="L10" s="37">
        <f t="shared" si="0"/>
        <v>12160034</v>
      </c>
      <c r="M10" s="37">
        <f t="shared" si="0"/>
        <v>12629126</v>
      </c>
      <c r="N10" s="36">
        <f>N3+N5-N6-N7-N8-N9</f>
        <v>12629126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2:N26"/>
  <sheetViews>
    <sheetView workbookViewId="0">
      <selection activeCell="F10" sqref="F10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17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107321709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13172894</v>
      </c>
      <c r="C5" s="25">
        <v>0</v>
      </c>
      <c r="D5" s="25">
        <v>0</v>
      </c>
      <c r="E5" s="25">
        <v>0</v>
      </c>
      <c r="F5" s="25">
        <v>0</v>
      </c>
      <c r="G5" s="25">
        <v>9283694</v>
      </c>
      <c r="H5" s="25">
        <v>10562929</v>
      </c>
      <c r="I5" s="25">
        <v>14316377</v>
      </c>
      <c r="J5" s="25">
        <v>11601955</v>
      </c>
      <c r="K5" s="25">
        <v>6746046</v>
      </c>
      <c r="L5" s="25">
        <v>8165487</v>
      </c>
      <c r="M5" s="26">
        <v>7283621</v>
      </c>
      <c r="N5" s="36">
        <f>+SUM(B5:M5)</f>
        <v>81133003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>
        <v>190126</v>
      </c>
      <c r="I6" s="25"/>
      <c r="J6" s="25">
        <v>123582</v>
      </c>
      <c r="K6" s="25"/>
      <c r="L6" s="25"/>
      <c r="M6" s="26"/>
      <c r="N6" s="36">
        <f t="shared" ref="N6:N9" si="0">+SUM(B6:M6)</f>
        <v>313708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>
        <v>86643598</v>
      </c>
      <c r="E9" s="25"/>
      <c r="F9" s="25">
        <v>38438085</v>
      </c>
      <c r="G9" s="25"/>
      <c r="H9" s="25"/>
      <c r="I9" s="25"/>
      <c r="J9" s="25"/>
      <c r="K9" s="25"/>
      <c r="L9" s="25"/>
      <c r="M9" s="25"/>
      <c r="N9" s="36">
        <f t="shared" si="0"/>
        <v>125081683</v>
      </c>
    </row>
    <row r="10" spans="1:14" s="38" customFormat="1" ht="14.25" x14ac:dyDescent="0.2">
      <c r="A10" s="30" t="s">
        <v>32</v>
      </c>
      <c r="B10" s="37">
        <f>N3+B5-B6-B7-B8-B9</f>
        <v>120494603</v>
      </c>
      <c r="C10" s="37">
        <f>B10+C5-C6-C7-C8-C9</f>
        <v>120494603</v>
      </c>
      <c r="D10" s="37">
        <f t="shared" ref="D10:M10" si="1">C10+D5-D6-D7-D8-D9</f>
        <v>33851005</v>
      </c>
      <c r="E10" s="37">
        <f t="shared" si="1"/>
        <v>33851005</v>
      </c>
      <c r="F10" s="37">
        <f t="shared" si="1"/>
        <v>-4587080</v>
      </c>
      <c r="G10" s="37">
        <f t="shared" si="1"/>
        <v>4696614</v>
      </c>
      <c r="H10" s="37">
        <f t="shared" si="1"/>
        <v>15069417</v>
      </c>
      <c r="I10" s="37">
        <f t="shared" si="1"/>
        <v>29385794</v>
      </c>
      <c r="J10" s="37">
        <f t="shared" si="1"/>
        <v>40864167</v>
      </c>
      <c r="K10" s="37">
        <f t="shared" si="1"/>
        <v>47610213</v>
      </c>
      <c r="L10" s="37">
        <f t="shared" si="1"/>
        <v>55775700</v>
      </c>
      <c r="M10" s="37">
        <f t="shared" si="1"/>
        <v>63059321</v>
      </c>
      <c r="N10" s="36">
        <f>N3+N5-N6-N7-N8-N9</f>
        <v>63059321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2:N26"/>
  <sheetViews>
    <sheetView topLeftCell="D1" workbookViewId="0">
      <selection activeCell="M2" sqref="M2"/>
    </sheetView>
  </sheetViews>
  <sheetFormatPr defaultColWidth="9.140625" defaultRowHeight="15" x14ac:dyDescent="0.25"/>
  <cols>
    <col min="1" max="1" width="16.7109375" style="27" customWidth="1"/>
    <col min="2" max="5" width="13.5703125" style="27" customWidth="1"/>
    <col min="6" max="6" width="14.85546875" style="27" customWidth="1"/>
    <col min="7" max="7" width="15.42578125" style="27" customWidth="1"/>
    <col min="8" max="8" width="16" style="27" customWidth="1"/>
    <col min="9" max="9" width="16.85546875" style="27" customWidth="1"/>
    <col min="10" max="10" width="16.42578125" style="27" customWidth="1"/>
    <col min="11" max="12" width="15.85546875" style="27" customWidth="1"/>
    <col min="13" max="13" width="16.140625" style="27" customWidth="1"/>
    <col min="14" max="14" width="15.42578125" style="27" customWidth="1"/>
    <col min="15" max="16384" width="9.140625" style="28"/>
  </cols>
  <sheetData>
    <row r="2" spans="1:14" ht="18.75" x14ac:dyDescent="0.25">
      <c r="B2" s="82" t="s">
        <v>14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f>102186724+131222000</f>
        <v>233408724</v>
      </c>
    </row>
    <row r="4" spans="1:14" s="33" customFormat="1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125591156</v>
      </c>
      <c r="C5" s="25">
        <v>0</v>
      </c>
      <c r="D5" s="25">
        <v>204010281</v>
      </c>
      <c r="E5" s="25">
        <v>116004175</v>
      </c>
      <c r="F5" s="25">
        <v>101391852</v>
      </c>
      <c r="G5" s="25">
        <v>346392936</v>
      </c>
      <c r="H5" s="25">
        <v>119376178</v>
      </c>
      <c r="I5" s="25">
        <f>11810098+113447537</f>
        <v>125257635</v>
      </c>
      <c r="J5" s="25">
        <f>148555670+10568550</f>
        <v>159124220</v>
      </c>
      <c r="K5" s="25">
        <v>118428234</v>
      </c>
      <c r="L5" s="25">
        <v>55976045</v>
      </c>
      <c r="M5" s="26">
        <v>132677841</v>
      </c>
      <c r="N5" s="36">
        <f>+SUM(B5:M5)</f>
        <v>1604230553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>
        <f>33310520+71915507+20154252</f>
        <v>125380279</v>
      </c>
      <c r="K6" s="25"/>
      <c r="L6" s="25">
        <v>47664682</v>
      </c>
      <c r="M6" s="26">
        <v>122457828</v>
      </c>
      <c r="N6" s="36">
        <f t="shared" ref="N6:N9" si="0">+SUM(B6:M6)</f>
        <v>295502789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>
        <v>190382390</v>
      </c>
      <c r="G9" s="25">
        <v>0</v>
      </c>
      <c r="H9" s="25">
        <v>0</v>
      </c>
      <c r="I9" s="25">
        <v>241168333</v>
      </c>
      <c r="J9" s="25">
        <v>99222089</v>
      </c>
      <c r="K9" s="25"/>
      <c r="L9" s="25">
        <v>236718054</v>
      </c>
      <c r="M9" s="25"/>
      <c r="N9" s="36">
        <f t="shared" si="0"/>
        <v>767490866</v>
      </c>
    </row>
    <row r="10" spans="1:14" s="38" customFormat="1" ht="14.25" x14ac:dyDescent="0.2">
      <c r="A10" s="30" t="s">
        <v>32</v>
      </c>
      <c r="B10" s="37">
        <f>N3+B5-B6-B7-B8-B9</f>
        <v>358999880</v>
      </c>
      <c r="C10" s="37">
        <f>B10+C5-C6-C7-C8-C9</f>
        <v>358999880</v>
      </c>
      <c r="D10" s="37">
        <f t="shared" ref="D10:M10" si="1">C10+D5-D6-D7-D8-D9</f>
        <v>563010161</v>
      </c>
      <c r="E10" s="37">
        <f t="shared" si="1"/>
        <v>679014336</v>
      </c>
      <c r="F10" s="37">
        <f t="shared" si="1"/>
        <v>590023798</v>
      </c>
      <c r="G10" s="37">
        <f t="shared" si="1"/>
        <v>936416734</v>
      </c>
      <c r="H10" s="37">
        <f t="shared" si="1"/>
        <v>1055792912</v>
      </c>
      <c r="I10" s="37">
        <f t="shared" si="1"/>
        <v>939882214</v>
      </c>
      <c r="J10" s="37">
        <f t="shared" si="1"/>
        <v>874404066</v>
      </c>
      <c r="K10" s="37">
        <f t="shared" si="1"/>
        <v>992832300</v>
      </c>
      <c r="L10" s="37">
        <f t="shared" si="1"/>
        <v>764425609</v>
      </c>
      <c r="M10" s="37">
        <f t="shared" si="1"/>
        <v>774645622</v>
      </c>
      <c r="N10" s="36">
        <f>N3+N5-N6-N7-N8-N9</f>
        <v>774645622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2:N26"/>
  <sheetViews>
    <sheetView workbookViewId="0">
      <selection activeCell="N11" sqref="N11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44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9605505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4499050</v>
      </c>
      <c r="C5" s="25">
        <v>17258801</v>
      </c>
      <c r="D5" s="25">
        <v>16392374</v>
      </c>
      <c r="E5" s="25">
        <v>14896900</v>
      </c>
      <c r="F5" s="25">
        <v>9807672</v>
      </c>
      <c r="G5" s="25">
        <v>22556799</v>
      </c>
      <c r="H5" s="25">
        <v>18826014</v>
      </c>
      <c r="I5" s="25">
        <v>14211618</v>
      </c>
      <c r="J5" s="25">
        <v>17867642</v>
      </c>
      <c r="K5" s="25">
        <v>11813296</v>
      </c>
      <c r="L5" s="25">
        <v>15843697</v>
      </c>
      <c r="M5" s="26">
        <v>19796235</v>
      </c>
      <c r="N5" s="36">
        <f>+SUM(B5:M5)</f>
        <v>183770098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>
        <v>2998276</v>
      </c>
      <c r="J6" s="25">
        <v>787518</v>
      </c>
      <c r="K6" s="25"/>
      <c r="L6" s="25">
        <v>2052848</v>
      </c>
      <c r="M6" s="26">
        <v>2427097</v>
      </c>
      <c r="N6" s="36">
        <f t="shared" ref="N6:N9" si="0">+SUM(B6:M6)</f>
        <v>8265739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>
        <v>9029121</v>
      </c>
      <c r="D9" s="25">
        <v>12728730</v>
      </c>
      <c r="E9" s="25"/>
      <c r="F9" s="25"/>
      <c r="G9" s="25"/>
      <c r="H9" s="25"/>
      <c r="I9" s="25"/>
      <c r="J9" s="25"/>
      <c r="K9" s="25"/>
      <c r="L9" s="25"/>
      <c r="M9" s="25">
        <v>85431233</v>
      </c>
      <c r="N9" s="36">
        <f t="shared" si="0"/>
        <v>107189084</v>
      </c>
    </row>
    <row r="10" spans="1:14" s="38" customFormat="1" ht="14.25" x14ac:dyDescent="0.2">
      <c r="A10" s="30" t="s">
        <v>32</v>
      </c>
      <c r="B10" s="37">
        <f>N3+B5-B6-B7-B8-B9</f>
        <v>14104555</v>
      </c>
      <c r="C10" s="37">
        <f>B10+C5-C6-C7-C8-C9</f>
        <v>22334235</v>
      </c>
      <c r="D10" s="37">
        <f t="shared" ref="D10:M10" si="1">C10+D5-D6-D7-D8-D9</f>
        <v>25997879</v>
      </c>
      <c r="E10" s="37">
        <f t="shared" si="1"/>
        <v>40894779</v>
      </c>
      <c r="F10" s="37">
        <f t="shared" si="1"/>
        <v>50702451</v>
      </c>
      <c r="G10" s="37">
        <f t="shared" si="1"/>
        <v>73259250</v>
      </c>
      <c r="H10" s="37">
        <f t="shared" si="1"/>
        <v>92085264</v>
      </c>
      <c r="I10" s="37">
        <f t="shared" si="1"/>
        <v>103298606</v>
      </c>
      <c r="J10" s="37">
        <f t="shared" si="1"/>
        <v>120378730</v>
      </c>
      <c r="K10" s="37">
        <f t="shared" si="1"/>
        <v>132192026</v>
      </c>
      <c r="L10" s="37">
        <f t="shared" si="1"/>
        <v>145982875</v>
      </c>
      <c r="M10" s="37">
        <f t="shared" si="1"/>
        <v>77920780</v>
      </c>
      <c r="N10" s="36">
        <f>N3+N5-N6-N7-N8-N9</f>
        <v>77920780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N26"/>
  <sheetViews>
    <sheetView workbookViewId="0">
      <selection activeCell="N11" sqref="N11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1" spans="1:14" x14ac:dyDescent="0.25">
      <c r="A1" s="27" t="s">
        <v>48</v>
      </c>
    </row>
    <row r="2" spans="1:14" ht="18.75" x14ac:dyDescent="0.25">
      <c r="B2" s="82" t="s">
        <v>51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14284791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7916281</v>
      </c>
      <c r="C5" s="25">
        <v>13256097</v>
      </c>
      <c r="D5" s="25">
        <v>9941389</v>
      </c>
      <c r="E5" s="25">
        <v>18717433</v>
      </c>
      <c r="F5" s="25">
        <v>20627034</v>
      </c>
      <c r="G5" s="25">
        <v>20687926</v>
      </c>
      <c r="H5" s="25">
        <v>21568628</v>
      </c>
      <c r="I5" s="25">
        <v>34626919</v>
      </c>
      <c r="J5" s="25">
        <v>21218761</v>
      </c>
      <c r="K5" s="25">
        <v>16868631</v>
      </c>
      <c r="L5" s="25">
        <v>15686930</v>
      </c>
      <c r="M5" s="26">
        <v>35951118</v>
      </c>
      <c r="N5" s="36">
        <f>+SUM(B5:M5)</f>
        <v>237067147</v>
      </c>
    </row>
    <row r="6" spans="1:14" x14ac:dyDescent="0.25">
      <c r="A6" s="23" t="s">
        <v>33</v>
      </c>
      <c r="B6" s="25"/>
      <c r="C6" s="25">
        <v>1128533</v>
      </c>
      <c r="D6" s="25">
        <v>347391</v>
      </c>
      <c r="E6" s="25"/>
      <c r="F6" s="25">
        <v>624685</v>
      </c>
      <c r="G6" s="25">
        <v>822756</v>
      </c>
      <c r="H6" s="25">
        <v>3130812</v>
      </c>
      <c r="I6" s="25">
        <v>626612</v>
      </c>
      <c r="J6" s="25">
        <v>682029</v>
      </c>
      <c r="K6" s="25">
        <v>503836</v>
      </c>
      <c r="L6" s="25">
        <v>521481</v>
      </c>
      <c r="M6" s="26">
        <v>1122909</v>
      </c>
      <c r="N6" s="36">
        <f t="shared" ref="N6:N9" si="0">+SUM(B6:M6)</f>
        <v>9511044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>
        <f>66191304+18838301</f>
        <v>85029605</v>
      </c>
      <c r="I9" s="25"/>
      <c r="J9" s="25"/>
      <c r="K9" s="25"/>
      <c r="L9" s="25"/>
      <c r="M9" s="25">
        <v>104881894</v>
      </c>
      <c r="N9" s="36">
        <f t="shared" si="0"/>
        <v>189911499</v>
      </c>
    </row>
    <row r="10" spans="1:14" s="38" customFormat="1" ht="14.25" x14ac:dyDescent="0.2">
      <c r="A10" s="30" t="s">
        <v>32</v>
      </c>
      <c r="B10" s="37">
        <f>N3+B5-B6-B7-B8-B9</f>
        <v>22201072</v>
      </c>
      <c r="C10" s="37">
        <f>B10+C5-C6-C7-C8-C9</f>
        <v>34328636</v>
      </c>
      <c r="D10" s="37">
        <f t="shared" ref="D10:M10" si="1">C10+D5-D6-D7-D8-D9</f>
        <v>43922634</v>
      </c>
      <c r="E10" s="37">
        <f t="shared" si="1"/>
        <v>62640067</v>
      </c>
      <c r="F10" s="37">
        <f t="shared" si="1"/>
        <v>82642416</v>
      </c>
      <c r="G10" s="37">
        <f t="shared" si="1"/>
        <v>102507586</v>
      </c>
      <c r="H10" s="37">
        <f t="shared" si="1"/>
        <v>35915797</v>
      </c>
      <c r="I10" s="37">
        <f t="shared" si="1"/>
        <v>69916104</v>
      </c>
      <c r="J10" s="37">
        <f t="shared" si="1"/>
        <v>90452836</v>
      </c>
      <c r="K10" s="37">
        <f t="shared" si="1"/>
        <v>106817631</v>
      </c>
      <c r="L10" s="37">
        <f t="shared" si="1"/>
        <v>121983080</v>
      </c>
      <c r="M10" s="37">
        <f t="shared" si="1"/>
        <v>51929395</v>
      </c>
      <c r="N10" s="36">
        <f>N3+N5-N6-N7-N8-N9</f>
        <v>51929395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2:N26"/>
  <sheetViews>
    <sheetView workbookViewId="0"/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45</v>
      </c>
      <c r="C2" s="82"/>
      <c r="D2" s="82"/>
      <c r="E2" s="82"/>
      <c r="F2" s="8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10050200</v>
      </c>
      <c r="C5" s="25">
        <v>2491187</v>
      </c>
      <c r="D5" s="25">
        <v>7188569</v>
      </c>
      <c r="E5" s="25">
        <v>6766476</v>
      </c>
      <c r="F5" s="25">
        <v>9035602</v>
      </c>
      <c r="G5" s="25">
        <v>6048080</v>
      </c>
      <c r="H5" s="25">
        <v>9016971</v>
      </c>
      <c r="I5" s="25">
        <v>7339185</v>
      </c>
      <c r="J5" s="25">
        <v>10199624</v>
      </c>
      <c r="K5" s="25">
        <v>5751200</v>
      </c>
      <c r="L5" s="25">
        <v>6830392</v>
      </c>
      <c r="M5" s="26">
        <v>6908667</v>
      </c>
      <c r="N5" s="36">
        <f>+SUM(B5:M5)</f>
        <v>87626153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+SUM(B6:M6)</f>
        <v>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>
        <f>6652080+3398120</f>
        <v>10050200</v>
      </c>
      <c r="C9" s="25">
        <v>2491187</v>
      </c>
      <c r="D9" s="25">
        <v>5142498</v>
      </c>
      <c r="E9" s="25">
        <v>6766476</v>
      </c>
      <c r="F9" s="25">
        <v>9035602</v>
      </c>
      <c r="G9" s="25">
        <v>6048080</v>
      </c>
      <c r="H9" s="25">
        <v>9016971</v>
      </c>
      <c r="I9" s="25">
        <v>6752531</v>
      </c>
      <c r="J9" s="25">
        <v>10199624</v>
      </c>
      <c r="K9" s="25">
        <v>5751200</v>
      </c>
      <c r="L9" s="25">
        <v>6830392</v>
      </c>
      <c r="M9" s="26">
        <v>6908667</v>
      </c>
      <c r="N9" s="36">
        <f t="shared" si="0"/>
        <v>84993428</v>
      </c>
    </row>
    <row r="10" spans="1:14" s="38" customFormat="1" ht="14.25" x14ac:dyDescent="0.2">
      <c r="A10" s="30" t="s">
        <v>32</v>
      </c>
      <c r="B10" s="37">
        <f>B5-B6-B7-B8-B9</f>
        <v>0</v>
      </c>
      <c r="C10" s="37">
        <f t="shared" ref="C10:M10" si="1">C5-C6-C7-C8-C9</f>
        <v>0</v>
      </c>
      <c r="D10" s="37">
        <f t="shared" si="1"/>
        <v>2046071</v>
      </c>
      <c r="E10" s="37">
        <f t="shared" si="1"/>
        <v>0</v>
      </c>
      <c r="F10" s="37">
        <f t="shared" si="1"/>
        <v>0</v>
      </c>
      <c r="G10" s="37">
        <f t="shared" si="1"/>
        <v>0</v>
      </c>
      <c r="H10" s="37">
        <f t="shared" si="1"/>
        <v>0</v>
      </c>
      <c r="I10" s="37">
        <f t="shared" si="1"/>
        <v>586654</v>
      </c>
      <c r="J10" s="37">
        <f t="shared" si="1"/>
        <v>0</v>
      </c>
      <c r="K10" s="37">
        <f t="shared" si="1"/>
        <v>0</v>
      </c>
      <c r="L10" s="37">
        <f t="shared" si="1"/>
        <v>0</v>
      </c>
      <c r="M10" s="37">
        <f t="shared" si="1"/>
        <v>0</v>
      </c>
      <c r="N10" s="36">
        <f>+SUM(B10:M10)+N3</f>
        <v>2632725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N26"/>
  <sheetViews>
    <sheetView workbookViewId="0">
      <selection activeCell="I24" sqref="I24"/>
    </sheetView>
  </sheetViews>
  <sheetFormatPr defaultColWidth="9.140625" defaultRowHeight="15" x14ac:dyDescent="0.25"/>
  <cols>
    <col min="1" max="1" width="16.7109375" style="27" customWidth="1"/>
    <col min="2" max="7" width="13.5703125" style="27" customWidth="1"/>
    <col min="8" max="13" width="16.85546875" style="27" customWidth="1"/>
    <col min="14" max="14" width="15.85546875" style="27" customWidth="1"/>
    <col min="15" max="16384" width="9.140625" style="28"/>
  </cols>
  <sheetData>
    <row r="2" spans="1:14" ht="18.75" x14ac:dyDescent="0.25">
      <c r="B2" s="82" t="s">
        <v>72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581407562</v>
      </c>
    </row>
    <row r="4" spans="1:14" s="33" customFormat="1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786030216</v>
      </c>
      <c r="C5" s="25">
        <v>316128335</v>
      </c>
      <c r="D5" s="25">
        <v>491765938</v>
      </c>
      <c r="E5" s="47">
        <v>669614397</v>
      </c>
      <c r="F5" s="25">
        <v>510033107</v>
      </c>
      <c r="G5" s="25">
        <v>612297085</v>
      </c>
      <c r="H5" s="25">
        <v>623312464</v>
      </c>
      <c r="I5" s="25">
        <v>783726966</v>
      </c>
      <c r="J5" s="25">
        <v>529895545</v>
      </c>
      <c r="K5" s="25">
        <v>462953911</v>
      </c>
      <c r="L5" s="25">
        <v>546059013</v>
      </c>
      <c r="M5" s="26">
        <v>617439955</v>
      </c>
      <c r="N5" s="36">
        <f>SUM(B5:M5)</f>
        <v>6949256932</v>
      </c>
    </row>
    <row r="6" spans="1:14" x14ac:dyDescent="0.25">
      <c r="A6" s="23" t="s">
        <v>33</v>
      </c>
      <c r="B6" s="25"/>
      <c r="C6" s="25">
        <v>3823350</v>
      </c>
      <c r="D6" s="25"/>
      <c r="E6" s="25"/>
      <c r="F6" s="25">
        <v>6775817</v>
      </c>
      <c r="G6" s="25">
        <v>8844639</v>
      </c>
      <c r="H6" s="25">
        <v>3442962</v>
      </c>
      <c r="I6" s="25">
        <v>3564168</v>
      </c>
      <c r="J6" s="25">
        <v>2970988</v>
      </c>
      <c r="K6" s="25">
        <v>20397364</v>
      </c>
      <c r="L6" s="25">
        <v>4880295</v>
      </c>
      <c r="M6" s="26"/>
      <c r="N6" s="36">
        <f t="shared" ref="N6:N9" si="0">SUM(B6:M6)</f>
        <v>54699583</v>
      </c>
    </row>
    <row r="7" spans="1:14" x14ac:dyDescent="0.25">
      <c r="A7" s="23" t="s">
        <v>31</v>
      </c>
      <c r="B7" s="25">
        <v>31313634</v>
      </c>
      <c r="C7" s="25">
        <v>141239425</v>
      </c>
      <c r="D7" s="25">
        <v>46229295</v>
      </c>
      <c r="E7" s="25">
        <v>67469212</v>
      </c>
      <c r="F7" s="25">
        <v>111334940</v>
      </c>
      <c r="G7" s="25">
        <v>81572117</v>
      </c>
      <c r="H7" s="25">
        <v>1620000</v>
      </c>
      <c r="I7" s="25">
        <v>217084615</v>
      </c>
      <c r="J7" s="25">
        <v>128260788</v>
      </c>
      <c r="K7" s="25">
        <v>77989278</v>
      </c>
      <c r="L7" s="25">
        <v>80333043</v>
      </c>
      <c r="M7" s="26"/>
      <c r="N7" s="36">
        <f t="shared" si="0"/>
        <v>984446347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>
        <v>341987986</v>
      </c>
      <c r="C9" s="25">
        <v>410489637</v>
      </c>
      <c r="D9" s="25">
        <v>606979538</v>
      </c>
      <c r="E9" s="25">
        <v>318684577</v>
      </c>
      <c r="F9" s="25">
        <v>320169510</v>
      </c>
      <c r="G9" s="25">
        <v>516632425</v>
      </c>
      <c r="H9" s="25">
        <v>400837657</v>
      </c>
      <c r="I9" s="25">
        <v>484738797</v>
      </c>
      <c r="J9" s="25">
        <v>550399714</v>
      </c>
      <c r="K9" s="25">
        <v>531713584</v>
      </c>
      <c r="L9" s="25">
        <v>402978609</v>
      </c>
      <c r="M9" s="25">
        <v>354224949</v>
      </c>
      <c r="N9" s="36">
        <f t="shared" si="0"/>
        <v>5239836983</v>
      </c>
    </row>
    <row r="10" spans="1:14" s="38" customFormat="1" ht="14.25" x14ac:dyDescent="0.2">
      <c r="A10" s="30" t="s">
        <v>32</v>
      </c>
      <c r="B10" s="37">
        <f>N3+B5-B6-B7-B8-B9</f>
        <v>994136158</v>
      </c>
      <c r="C10" s="37">
        <f>B10+C5-C6-C7-C8-C9</f>
        <v>754712081</v>
      </c>
      <c r="D10" s="37">
        <f t="shared" ref="D10:M10" si="1">C10+D5-D6-D7-D8-D9</f>
        <v>593269186</v>
      </c>
      <c r="E10" s="37">
        <f t="shared" si="1"/>
        <v>876729794</v>
      </c>
      <c r="F10" s="37">
        <f t="shared" si="1"/>
        <v>948482634</v>
      </c>
      <c r="G10" s="37">
        <f t="shared" si="1"/>
        <v>953730538</v>
      </c>
      <c r="H10" s="37">
        <f t="shared" si="1"/>
        <v>1171142383</v>
      </c>
      <c r="I10" s="37">
        <f t="shared" si="1"/>
        <v>1249481769</v>
      </c>
      <c r="J10" s="37">
        <f t="shared" si="1"/>
        <v>1097745824</v>
      </c>
      <c r="K10" s="37">
        <f t="shared" si="1"/>
        <v>930599509</v>
      </c>
      <c r="L10" s="37">
        <f t="shared" si="1"/>
        <v>988466575</v>
      </c>
      <c r="M10" s="37">
        <f t="shared" si="1"/>
        <v>1251681581</v>
      </c>
      <c r="N10" s="36">
        <f>N3+N5-N6-N7-N8-N9</f>
        <v>1251681581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2:N26"/>
  <sheetViews>
    <sheetView workbookViewId="0">
      <selection activeCell="N11" sqref="N11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46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13182283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3706308</v>
      </c>
      <c r="C5" s="25">
        <v>7401159</v>
      </c>
      <c r="D5" s="25">
        <v>4939743</v>
      </c>
      <c r="E5" s="25">
        <v>9393870</v>
      </c>
      <c r="F5" s="25">
        <v>2066231</v>
      </c>
      <c r="G5" s="25">
        <v>5015679</v>
      </c>
      <c r="H5" s="25">
        <v>7457510</v>
      </c>
      <c r="I5" s="25">
        <v>4925060</v>
      </c>
      <c r="J5" s="25">
        <v>4430173</v>
      </c>
      <c r="K5" s="25">
        <v>3754984</v>
      </c>
      <c r="L5" s="25">
        <v>4402375</v>
      </c>
      <c r="M5" s="26">
        <v>6733120</v>
      </c>
      <c r="N5" s="36">
        <f>+SUM(B5:M5)</f>
        <v>64226212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>
        <v>3063085</v>
      </c>
      <c r="H6" s="25"/>
      <c r="I6" s="25"/>
      <c r="J6" s="25"/>
      <c r="K6" s="25">
        <v>2030055</v>
      </c>
      <c r="L6" s="25">
        <v>1851504</v>
      </c>
      <c r="M6" s="26"/>
      <c r="N6" s="36">
        <f t="shared" ref="N6:N9" si="0">+SUM(B6:M6)</f>
        <v>6944644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>
        <v>3706308</v>
      </c>
      <c r="D9" s="25">
        <v>6035983</v>
      </c>
      <c r="E9" s="25">
        <v>4939743</v>
      </c>
      <c r="F9" s="25"/>
      <c r="G9" s="25">
        <v>11460101</v>
      </c>
      <c r="H9" s="25">
        <v>4165324</v>
      </c>
      <c r="I9" s="25">
        <v>7457510</v>
      </c>
      <c r="J9" s="25">
        <v>6530062</v>
      </c>
      <c r="K9" s="25"/>
      <c r="L9" s="25"/>
      <c r="M9" s="25">
        <v>13834088</v>
      </c>
      <c r="N9" s="36">
        <f t="shared" si="0"/>
        <v>58129119</v>
      </c>
    </row>
    <row r="10" spans="1:14" s="38" customFormat="1" ht="14.25" x14ac:dyDescent="0.2">
      <c r="A10" s="30" t="s">
        <v>32</v>
      </c>
      <c r="B10" s="37">
        <f>N3+B5-B6-B7-B8-B9</f>
        <v>16888591</v>
      </c>
      <c r="C10" s="37">
        <f>B10+C5-C6-C7-C8-C9</f>
        <v>20583442</v>
      </c>
      <c r="D10" s="37">
        <f t="shared" ref="D10:M10" si="1">C10+D5-D6-D7-D8-D9</f>
        <v>19487202</v>
      </c>
      <c r="E10" s="37">
        <f t="shared" si="1"/>
        <v>23941329</v>
      </c>
      <c r="F10" s="37">
        <f t="shared" si="1"/>
        <v>26007560</v>
      </c>
      <c r="G10" s="37">
        <f t="shared" si="1"/>
        <v>16500053</v>
      </c>
      <c r="H10" s="37">
        <f t="shared" si="1"/>
        <v>19792239</v>
      </c>
      <c r="I10" s="37">
        <f t="shared" si="1"/>
        <v>17259789</v>
      </c>
      <c r="J10" s="37">
        <f t="shared" si="1"/>
        <v>15159900</v>
      </c>
      <c r="K10" s="37">
        <f t="shared" si="1"/>
        <v>16884829</v>
      </c>
      <c r="L10" s="37">
        <f t="shared" si="1"/>
        <v>19435700</v>
      </c>
      <c r="M10" s="37">
        <f t="shared" si="1"/>
        <v>12334732</v>
      </c>
      <c r="N10" s="36">
        <f>N3+N5-N6-N7-N8-N9</f>
        <v>12334732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2:N26"/>
  <sheetViews>
    <sheetView workbookViewId="0">
      <selection activeCell="N11" sqref="N11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21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6748707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3378089</v>
      </c>
      <c r="C5" s="25">
        <v>3254439</v>
      </c>
      <c r="D5" s="25">
        <v>4232305</v>
      </c>
      <c r="E5" s="25">
        <v>4939115</v>
      </c>
      <c r="F5" s="25">
        <v>9792075</v>
      </c>
      <c r="G5" s="25">
        <v>9758873</v>
      </c>
      <c r="H5" s="25">
        <v>6751563</v>
      </c>
      <c r="I5" s="25">
        <v>9109780</v>
      </c>
      <c r="J5" s="25">
        <v>6932038</v>
      </c>
      <c r="K5" s="25">
        <v>6242857</v>
      </c>
      <c r="L5" s="25">
        <v>4565799</v>
      </c>
      <c r="M5" s="26">
        <v>6340265</v>
      </c>
      <c r="N5" s="36">
        <f>+SUM(B5:M5)</f>
        <v>75297198</v>
      </c>
    </row>
    <row r="6" spans="1:14" x14ac:dyDescent="0.25">
      <c r="A6" s="23" t="s">
        <v>33</v>
      </c>
      <c r="B6" s="25">
        <v>770088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+SUM(B6:M6)</f>
        <v>770088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>
        <v>3378089</v>
      </c>
      <c r="C9" s="25">
        <v>3254439</v>
      </c>
      <c r="D9" s="25">
        <v>4082305</v>
      </c>
      <c r="E9" s="25">
        <v>3247360</v>
      </c>
      <c r="F9" s="25">
        <v>10713742</v>
      </c>
      <c r="G9" s="25">
        <v>9556100</v>
      </c>
      <c r="H9" s="25">
        <v>7724424</v>
      </c>
      <c r="I9" s="25">
        <v>9109780</v>
      </c>
      <c r="J9" s="25">
        <v>2905897</v>
      </c>
      <c r="K9" s="25">
        <v>9730406</v>
      </c>
      <c r="L9" s="25">
        <v>5104391</v>
      </c>
      <c r="M9" s="25">
        <v>6340265</v>
      </c>
      <c r="N9" s="36">
        <f t="shared" si="0"/>
        <v>75147198</v>
      </c>
    </row>
    <row r="10" spans="1:14" s="38" customFormat="1" ht="14.25" x14ac:dyDescent="0.2">
      <c r="A10" s="30" t="s">
        <v>32</v>
      </c>
      <c r="B10" s="37">
        <f>N3+B5-B6-B7-B8-B9</f>
        <v>5978619</v>
      </c>
      <c r="C10" s="37">
        <f>B10+C5-C6-C7-C8-C9</f>
        <v>5978619</v>
      </c>
      <c r="D10" s="37">
        <f t="shared" ref="D10:M10" si="1">C10+D5-D6-D7-D8-D9</f>
        <v>6128619</v>
      </c>
      <c r="E10" s="37">
        <f t="shared" si="1"/>
        <v>7820374</v>
      </c>
      <c r="F10" s="37">
        <f t="shared" si="1"/>
        <v>6898707</v>
      </c>
      <c r="G10" s="37">
        <f t="shared" si="1"/>
        <v>7101480</v>
      </c>
      <c r="H10" s="37">
        <f t="shared" si="1"/>
        <v>6128619</v>
      </c>
      <c r="I10" s="37">
        <f t="shared" si="1"/>
        <v>6128619</v>
      </c>
      <c r="J10" s="37">
        <f t="shared" si="1"/>
        <v>10154760</v>
      </c>
      <c r="K10" s="37">
        <f t="shared" si="1"/>
        <v>6667211</v>
      </c>
      <c r="L10" s="37">
        <f t="shared" si="1"/>
        <v>6128619</v>
      </c>
      <c r="M10" s="37">
        <f t="shared" si="1"/>
        <v>6128619</v>
      </c>
      <c r="N10" s="36">
        <f>N3+N5-N6-N7-N8-N9</f>
        <v>6128619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2:N26"/>
  <sheetViews>
    <sheetView workbookViewId="0">
      <selection activeCell="M10" sqref="M10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52</v>
      </c>
      <c r="C2" s="82"/>
      <c r="D2" s="82"/>
      <c r="E2" s="82"/>
      <c r="F2" s="8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5457518</v>
      </c>
      <c r="C5" s="25">
        <v>2290691</v>
      </c>
      <c r="D5" s="25">
        <v>2079356</v>
      </c>
      <c r="E5" s="25">
        <v>2536585</v>
      </c>
      <c r="F5" s="25">
        <v>1993786</v>
      </c>
      <c r="G5" s="25">
        <v>2494306</v>
      </c>
      <c r="H5" s="25">
        <v>3926691</v>
      </c>
      <c r="I5" s="25"/>
      <c r="J5" s="25"/>
      <c r="K5" s="25"/>
      <c r="L5" s="25"/>
      <c r="M5" s="26"/>
      <c r="N5" s="36">
        <f>+SUM(B5:M5)</f>
        <v>20778933</v>
      </c>
    </row>
    <row r="6" spans="1:14" x14ac:dyDescent="0.25">
      <c r="A6" s="23" t="s">
        <v>33</v>
      </c>
      <c r="B6" s="25"/>
      <c r="C6" s="25"/>
      <c r="D6" s="25">
        <v>270472</v>
      </c>
      <c r="E6" s="25">
        <v>148332</v>
      </c>
      <c r="F6" s="25"/>
      <c r="G6" s="25">
        <v>579929</v>
      </c>
      <c r="H6" s="25">
        <v>456192</v>
      </c>
      <c r="I6" s="25"/>
      <c r="J6" s="25"/>
      <c r="K6" s="25"/>
      <c r="L6" s="25"/>
      <c r="M6" s="26"/>
      <c r="N6" s="36">
        <f t="shared" ref="N6:N9" si="0">+SUM(B6:M6)</f>
        <v>1454925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>
        <v>10781000</v>
      </c>
      <c r="E9" s="25"/>
      <c r="F9" s="25"/>
      <c r="G9" s="25"/>
      <c r="H9" s="25"/>
      <c r="I9" s="25"/>
      <c r="J9" s="25"/>
      <c r="K9" s="25"/>
      <c r="L9" s="25"/>
      <c r="M9" s="25">
        <v>8543008</v>
      </c>
      <c r="N9" s="36">
        <f t="shared" si="0"/>
        <v>19324008</v>
      </c>
    </row>
    <row r="10" spans="1:14" s="38" customFormat="1" ht="14.25" x14ac:dyDescent="0.2">
      <c r="A10" s="30" t="s">
        <v>32</v>
      </c>
      <c r="B10" s="37">
        <f>N3+B5-B6-B7-B8-B9</f>
        <v>5457518</v>
      </c>
      <c r="C10" s="37">
        <f>B10+C5-C6-C7-C8-C9</f>
        <v>7748209</v>
      </c>
      <c r="D10" s="37">
        <f t="shared" ref="D10:M10" si="1">C10+D5-D6-D7-D8-D9</f>
        <v>-1223907</v>
      </c>
      <c r="E10" s="37">
        <f t="shared" si="1"/>
        <v>1164346</v>
      </c>
      <c r="F10" s="37">
        <f t="shared" si="1"/>
        <v>3158132</v>
      </c>
      <c r="G10" s="37">
        <f t="shared" si="1"/>
        <v>5072509</v>
      </c>
      <c r="H10" s="37">
        <f t="shared" si="1"/>
        <v>8543008</v>
      </c>
      <c r="I10" s="37">
        <f t="shared" si="1"/>
        <v>8543008</v>
      </c>
      <c r="J10" s="37">
        <f t="shared" si="1"/>
        <v>8543008</v>
      </c>
      <c r="K10" s="37">
        <f t="shared" si="1"/>
        <v>8543008</v>
      </c>
      <c r="L10" s="37">
        <f t="shared" si="1"/>
        <v>8543008</v>
      </c>
      <c r="M10" s="37">
        <f t="shared" si="1"/>
        <v>0</v>
      </c>
      <c r="N10" s="36">
        <f>N3+N5-N6-N7-N8</f>
        <v>19324008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A2:N26"/>
  <sheetViews>
    <sheetView workbookViewId="0">
      <selection activeCell="N5" sqref="N5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28</v>
      </c>
      <c r="C2" s="82"/>
      <c r="D2" s="82"/>
      <c r="E2" s="82"/>
      <c r="F2" s="8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50</v>
      </c>
      <c r="B5" s="25">
        <v>0</v>
      </c>
      <c r="C5" s="25">
        <v>2171122</v>
      </c>
      <c r="D5" s="25">
        <v>0</v>
      </c>
      <c r="E5" s="25">
        <v>2796163</v>
      </c>
      <c r="F5" s="25">
        <v>5951034</v>
      </c>
      <c r="G5" s="25">
        <v>2534517</v>
      </c>
      <c r="H5" s="25">
        <v>3094299</v>
      </c>
      <c r="I5" s="25">
        <v>4778879</v>
      </c>
      <c r="J5" s="25">
        <v>751833</v>
      </c>
      <c r="K5" s="25">
        <v>5110227</v>
      </c>
      <c r="L5" s="25">
        <v>5395480</v>
      </c>
      <c r="M5" s="26">
        <v>12155951</v>
      </c>
      <c r="N5" s="36">
        <f>+SUM(B5:M5)</f>
        <v>44739505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>
        <v>207079</v>
      </c>
      <c r="I6" s="25">
        <v>1102206</v>
      </c>
      <c r="J6" s="25">
        <v>727306</v>
      </c>
      <c r="K6" s="25">
        <v>743962</v>
      </c>
      <c r="L6" s="25"/>
      <c r="M6" s="26">
        <v>542566</v>
      </c>
      <c r="N6" s="36">
        <f t="shared" ref="N6:N9" si="0">+SUM(B6:M6)</f>
        <v>3323119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>
        <v>2171122</v>
      </c>
      <c r="D9" s="25"/>
      <c r="E9" s="25">
        <v>2796163</v>
      </c>
      <c r="F9" s="25">
        <v>6070728</v>
      </c>
      <c r="G9" s="25"/>
      <c r="H9" s="25"/>
      <c r="I9" s="25">
        <v>4319531</v>
      </c>
      <c r="J9" s="25"/>
      <c r="K9" s="25">
        <v>4803407</v>
      </c>
      <c r="L9" s="25">
        <v>9761745</v>
      </c>
      <c r="M9" s="25">
        <v>11447553</v>
      </c>
      <c r="N9" s="36">
        <f t="shared" si="0"/>
        <v>41370249</v>
      </c>
    </row>
    <row r="10" spans="1:14" s="38" customFormat="1" ht="14.25" x14ac:dyDescent="0.2">
      <c r="A10" s="30" t="s">
        <v>32</v>
      </c>
      <c r="B10" s="37">
        <f>N3+B5-B6-B7-B8-B9</f>
        <v>0</v>
      </c>
      <c r="C10" s="37">
        <f>B10+C5-C6-C7-C8-C9</f>
        <v>0</v>
      </c>
      <c r="D10" s="37">
        <f>C10+D5-D6-D7-D8-D9</f>
        <v>0</v>
      </c>
      <c r="E10" s="37">
        <f t="shared" ref="E10:M10" si="1">D10+E5-E6-E7-E8-E9</f>
        <v>0</v>
      </c>
      <c r="F10" s="37">
        <f t="shared" si="1"/>
        <v>-119694</v>
      </c>
      <c r="G10" s="37">
        <f t="shared" si="1"/>
        <v>2414823</v>
      </c>
      <c r="H10" s="37">
        <f t="shared" si="1"/>
        <v>5302043</v>
      </c>
      <c r="I10" s="37">
        <f t="shared" si="1"/>
        <v>4659185</v>
      </c>
      <c r="J10" s="37">
        <f t="shared" si="1"/>
        <v>4683712</v>
      </c>
      <c r="K10" s="37">
        <f t="shared" si="1"/>
        <v>4246570</v>
      </c>
      <c r="L10" s="37">
        <f t="shared" si="1"/>
        <v>-119695</v>
      </c>
      <c r="M10" s="37">
        <f t="shared" si="1"/>
        <v>46137</v>
      </c>
      <c r="N10" s="36">
        <f>+SUM(B10:M10)+N3</f>
        <v>21113081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/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60</v>
      </c>
      <c r="C2" s="82"/>
      <c r="D2" s="82"/>
      <c r="E2" s="82"/>
      <c r="F2" s="8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50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7610035</v>
      </c>
      <c r="H5" s="25">
        <v>7825646</v>
      </c>
      <c r="I5" s="25">
        <v>11351906</v>
      </c>
      <c r="J5" s="25">
        <v>8340550</v>
      </c>
      <c r="K5" s="25">
        <v>6148179</v>
      </c>
      <c r="L5" s="25">
        <v>0</v>
      </c>
      <c r="M5" s="25">
        <v>4660073</v>
      </c>
      <c r="N5" s="36">
        <f>+SUM(B5:M5)</f>
        <v>45936389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>
        <v>94090</v>
      </c>
      <c r="J6" s="25"/>
      <c r="K6" s="25"/>
      <c r="L6" s="25"/>
      <c r="M6" s="26">
        <v>170658</v>
      </c>
      <c r="N6" s="36">
        <f t="shared" ref="N6:N9" si="0">+SUM(B6:M6)</f>
        <v>264748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36">
        <f t="shared" si="0"/>
        <v>0</v>
      </c>
    </row>
    <row r="10" spans="1:14" s="38" customFormat="1" ht="14.25" x14ac:dyDescent="0.2">
      <c r="A10" s="30" t="s">
        <v>32</v>
      </c>
      <c r="B10" s="37">
        <f>B5-B6-B7-B8-B9</f>
        <v>0</v>
      </c>
      <c r="C10" s="37">
        <f t="shared" ref="C10:M10" si="1">C5-C6-C7-C8-C9</f>
        <v>0</v>
      </c>
      <c r="D10" s="37">
        <f t="shared" si="1"/>
        <v>0</v>
      </c>
      <c r="E10" s="37">
        <f t="shared" si="1"/>
        <v>0</v>
      </c>
      <c r="F10" s="37">
        <f t="shared" si="1"/>
        <v>0</v>
      </c>
      <c r="G10" s="37">
        <f t="shared" si="1"/>
        <v>7610035</v>
      </c>
      <c r="H10" s="37">
        <f t="shared" si="1"/>
        <v>7825646</v>
      </c>
      <c r="I10" s="37">
        <f t="shared" si="1"/>
        <v>11257816</v>
      </c>
      <c r="J10" s="37">
        <f t="shared" si="1"/>
        <v>8340550</v>
      </c>
      <c r="K10" s="37">
        <f t="shared" si="1"/>
        <v>6148179</v>
      </c>
      <c r="L10" s="37">
        <f t="shared" si="1"/>
        <v>0</v>
      </c>
      <c r="M10" s="37">
        <f t="shared" si="1"/>
        <v>4489415</v>
      </c>
      <c r="N10" s="36">
        <f>+SUM(B10:M10)+N3</f>
        <v>45671641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topLeftCell="C1" workbookViewId="0">
      <selection activeCell="P6" sqref="P6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55</v>
      </c>
      <c r="C2" s="82"/>
      <c r="D2" s="82"/>
      <c r="E2" s="82"/>
      <c r="F2" s="8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50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3858841</v>
      </c>
      <c r="I5" s="25">
        <v>3049945</v>
      </c>
      <c r="J5" s="25">
        <v>3874974</v>
      </c>
      <c r="K5" s="25">
        <v>4495553</v>
      </c>
      <c r="L5" s="25">
        <v>1718728</v>
      </c>
      <c r="M5" s="26">
        <v>2178059</v>
      </c>
      <c r="N5" s="36">
        <f>+SUM(B5:M5)</f>
        <v>19176100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>
        <v>723264</v>
      </c>
      <c r="K6" s="25">
        <v>252735</v>
      </c>
      <c r="L6" s="25"/>
      <c r="M6" s="26">
        <v>216281</v>
      </c>
      <c r="N6" s="36">
        <f t="shared" ref="N6:N9" si="0">+SUM(B6:M6)</f>
        <v>1192280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>
        <v>3858841</v>
      </c>
      <c r="I9" s="25">
        <v>3049945</v>
      </c>
      <c r="J9" s="25"/>
      <c r="K9" s="25"/>
      <c r="L9" s="25"/>
      <c r="M9" s="25"/>
      <c r="N9" s="36">
        <f t="shared" si="0"/>
        <v>6908786</v>
      </c>
    </row>
    <row r="10" spans="1:14" s="38" customFormat="1" ht="14.25" x14ac:dyDescent="0.2">
      <c r="A10" s="30" t="s">
        <v>32</v>
      </c>
      <c r="B10" s="37">
        <f>B5-B6-B7-B8-B9</f>
        <v>0</v>
      </c>
      <c r="C10" s="37">
        <f t="shared" ref="C10:M10" si="1">C5-C6-C7-C8-C9</f>
        <v>0</v>
      </c>
      <c r="D10" s="37">
        <f t="shared" si="1"/>
        <v>0</v>
      </c>
      <c r="E10" s="37">
        <f t="shared" si="1"/>
        <v>0</v>
      </c>
      <c r="F10" s="37">
        <f t="shared" si="1"/>
        <v>0</v>
      </c>
      <c r="G10" s="37">
        <f t="shared" si="1"/>
        <v>0</v>
      </c>
      <c r="H10" s="37">
        <f t="shared" si="1"/>
        <v>0</v>
      </c>
      <c r="I10" s="37">
        <f t="shared" si="1"/>
        <v>0</v>
      </c>
      <c r="J10" s="37">
        <f t="shared" si="1"/>
        <v>3151710</v>
      </c>
      <c r="K10" s="37">
        <f t="shared" si="1"/>
        <v>4242818</v>
      </c>
      <c r="L10" s="37">
        <f t="shared" si="1"/>
        <v>1718728</v>
      </c>
      <c r="M10" s="37">
        <f t="shared" si="1"/>
        <v>1961778</v>
      </c>
      <c r="N10" s="36">
        <f>+SUM(B10:M10)+N3</f>
        <v>11075034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A2:N26"/>
  <sheetViews>
    <sheetView workbookViewId="0">
      <selection activeCell="N10" sqref="N10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61</v>
      </c>
      <c r="C2" s="82"/>
      <c r="D2" s="82"/>
      <c r="E2" s="82"/>
      <c r="F2" s="8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0</v>
      </c>
      <c r="C5" s="25">
        <v>0</v>
      </c>
      <c r="D5" s="25">
        <v>0</v>
      </c>
      <c r="E5" s="25">
        <v>0</v>
      </c>
      <c r="F5" s="25">
        <v>12679784</v>
      </c>
      <c r="G5" s="25">
        <v>2802912</v>
      </c>
      <c r="H5" s="25">
        <v>7577725</v>
      </c>
      <c r="I5" s="25">
        <v>14446567</v>
      </c>
      <c r="J5" s="25">
        <v>14544510</v>
      </c>
      <c r="K5" s="25">
        <v>0</v>
      </c>
      <c r="L5" s="25">
        <v>27739942</v>
      </c>
      <c r="M5" s="26">
        <v>24338346</v>
      </c>
      <c r="N5" s="36">
        <f>+SUM(B5:M5)</f>
        <v>104129786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>
        <v>3048620</v>
      </c>
      <c r="L6" s="25">
        <v>7541334</v>
      </c>
      <c r="M6" s="26"/>
      <c r="N6" s="36">
        <f t="shared" ref="N6:N9" si="0">+SUM(B6:M6)</f>
        <v>10589954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>
        <v>2112371</v>
      </c>
      <c r="M7" s="26">
        <v>653852</v>
      </c>
      <c r="N7" s="36">
        <f t="shared" si="0"/>
        <v>2766223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>
        <v>89044942</v>
      </c>
      <c r="N9" s="36">
        <f t="shared" si="0"/>
        <v>89044942</v>
      </c>
    </row>
    <row r="10" spans="1:14" s="38" customFormat="1" ht="14.25" x14ac:dyDescent="0.2">
      <c r="A10" s="30" t="s">
        <v>32</v>
      </c>
      <c r="B10" s="37">
        <f>N3+B5-B6-B7-B8-B9</f>
        <v>0</v>
      </c>
      <c r="C10" s="37">
        <f>B10+C5-C6-C7-C8-C9</f>
        <v>0</v>
      </c>
      <c r="D10" s="37">
        <f t="shared" ref="D10:M10" si="1">C10+D5-D6-D7-D8-D9</f>
        <v>0</v>
      </c>
      <c r="E10" s="37">
        <f t="shared" si="1"/>
        <v>0</v>
      </c>
      <c r="F10" s="37">
        <f t="shared" si="1"/>
        <v>12679784</v>
      </c>
      <c r="G10" s="37">
        <f t="shared" si="1"/>
        <v>15482696</v>
      </c>
      <c r="H10" s="37">
        <f t="shared" si="1"/>
        <v>23060421</v>
      </c>
      <c r="I10" s="37">
        <f t="shared" si="1"/>
        <v>37506988</v>
      </c>
      <c r="J10" s="37">
        <f t="shared" si="1"/>
        <v>52051498</v>
      </c>
      <c r="K10" s="37">
        <f t="shared" si="1"/>
        <v>49002878</v>
      </c>
      <c r="L10" s="37">
        <f t="shared" si="1"/>
        <v>67089115</v>
      </c>
      <c r="M10" s="37">
        <f t="shared" si="1"/>
        <v>1728667</v>
      </c>
      <c r="N10" s="36">
        <f>N3+N5-N6-N7-N8-N9</f>
        <v>1728667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2:N26"/>
  <sheetViews>
    <sheetView workbookViewId="0">
      <selection activeCell="N11" sqref="N11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47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8405928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19936281</v>
      </c>
      <c r="C5" s="25"/>
      <c r="D5" s="25">
        <v>3436619</v>
      </c>
      <c r="E5" s="25"/>
      <c r="F5" s="25"/>
      <c r="G5" s="25"/>
      <c r="H5" s="25">
        <v>7597416</v>
      </c>
      <c r="I5" s="25"/>
      <c r="J5" s="25">
        <v>9646500</v>
      </c>
      <c r="K5" s="25"/>
      <c r="L5" s="25"/>
      <c r="M5" s="26"/>
      <c r="N5" s="36">
        <f>+SUM(B5:M5)</f>
        <v>40616816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+SUM(B6:M6)</f>
        <v>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36">
        <f t="shared" si="0"/>
        <v>0</v>
      </c>
    </row>
    <row r="10" spans="1:14" s="38" customFormat="1" ht="14.25" x14ac:dyDescent="0.2">
      <c r="A10" s="30" t="s">
        <v>32</v>
      </c>
      <c r="B10" s="37">
        <f>N3+B5-B6-B7-B8-B9</f>
        <v>28342209</v>
      </c>
      <c r="C10" s="37">
        <f>B10+C5-C6-C7-C8-C9</f>
        <v>28342209</v>
      </c>
      <c r="D10" s="37">
        <f t="shared" ref="D10:M10" si="1">C10+D5-D6-D7-D8-D9</f>
        <v>31778828</v>
      </c>
      <c r="E10" s="37">
        <f t="shared" si="1"/>
        <v>31778828</v>
      </c>
      <c r="F10" s="37">
        <f t="shared" si="1"/>
        <v>31778828</v>
      </c>
      <c r="G10" s="37">
        <f t="shared" si="1"/>
        <v>31778828</v>
      </c>
      <c r="H10" s="37">
        <f t="shared" si="1"/>
        <v>39376244</v>
      </c>
      <c r="I10" s="37">
        <f t="shared" si="1"/>
        <v>39376244</v>
      </c>
      <c r="J10" s="37">
        <f t="shared" si="1"/>
        <v>49022744</v>
      </c>
      <c r="K10" s="37">
        <f t="shared" si="1"/>
        <v>49022744</v>
      </c>
      <c r="L10" s="37">
        <f t="shared" si="1"/>
        <v>49022744</v>
      </c>
      <c r="M10" s="37">
        <f t="shared" si="1"/>
        <v>49022744</v>
      </c>
      <c r="N10" s="36">
        <f>N3+N5-N6-N7-N8-N9</f>
        <v>49022744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2:N26"/>
  <sheetViews>
    <sheetView workbookViewId="0"/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26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1305441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103535327</v>
      </c>
      <c r="C5" s="25">
        <v>47966139</v>
      </c>
      <c r="D5" s="25">
        <v>17480778</v>
      </c>
      <c r="E5" s="25">
        <v>39499452</v>
      </c>
      <c r="F5" s="25">
        <v>69648581</v>
      </c>
      <c r="G5" s="25"/>
      <c r="H5" s="25">
        <v>47151851</v>
      </c>
      <c r="I5" s="25">
        <v>32546827</v>
      </c>
      <c r="J5" s="25"/>
      <c r="K5" s="25">
        <v>60057680</v>
      </c>
      <c r="L5" s="25">
        <v>15592530</v>
      </c>
      <c r="M5" s="26">
        <v>67952913</v>
      </c>
      <c r="N5" s="36">
        <f>+SUM(B5:M5)</f>
        <v>501432078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+SUM(B6:M6)</f>
        <v>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>
        <v>102369436</v>
      </c>
      <c r="D9" s="25">
        <v>47287439</v>
      </c>
      <c r="E9" s="25">
        <v>17460778</v>
      </c>
      <c r="F9" s="25">
        <v>37757747</v>
      </c>
      <c r="G9" s="25">
        <v>68373186</v>
      </c>
      <c r="H9" s="25"/>
      <c r="I9" s="25">
        <v>40480897</v>
      </c>
      <c r="J9" s="25">
        <v>10993008</v>
      </c>
      <c r="K9" s="25"/>
      <c r="L9" s="25"/>
      <c r="M9" s="25"/>
      <c r="N9" s="36">
        <f t="shared" si="0"/>
        <v>324722491</v>
      </c>
    </row>
    <row r="10" spans="1:14" s="38" customFormat="1" ht="14.25" x14ac:dyDescent="0.2">
      <c r="A10" s="30" t="s">
        <v>32</v>
      </c>
      <c r="B10" s="37">
        <f>N3+B5-B6-B7-B8-B9</f>
        <v>104840768</v>
      </c>
      <c r="C10" s="37">
        <f>B10+C5-C6-C7-C8-C9</f>
        <v>50437471</v>
      </c>
      <c r="D10" s="37">
        <f t="shared" ref="D10:M10" si="1">C10+D5-D6-D7-D8-D9</f>
        <v>20630810</v>
      </c>
      <c r="E10" s="37">
        <f t="shared" si="1"/>
        <v>42669484</v>
      </c>
      <c r="F10" s="37">
        <f t="shared" si="1"/>
        <v>74560318</v>
      </c>
      <c r="G10" s="37">
        <f t="shared" si="1"/>
        <v>6187132</v>
      </c>
      <c r="H10" s="37">
        <f t="shared" si="1"/>
        <v>53338983</v>
      </c>
      <c r="I10" s="37">
        <f t="shared" si="1"/>
        <v>45404913</v>
      </c>
      <c r="J10" s="37">
        <f t="shared" si="1"/>
        <v>34411905</v>
      </c>
      <c r="K10" s="37">
        <f t="shared" si="1"/>
        <v>94469585</v>
      </c>
      <c r="L10" s="37">
        <f t="shared" si="1"/>
        <v>110062115</v>
      </c>
      <c r="M10" s="37">
        <f t="shared" si="1"/>
        <v>178015028</v>
      </c>
      <c r="N10" s="36">
        <f>N3+N5-N6-N7-N8-N9</f>
        <v>178015028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2:N26"/>
  <sheetViews>
    <sheetView workbookViewId="0"/>
  </sheetViews>
  <sheetFormatPr defaultColWidth="9.140625" defaultRowHeight="15" x14ac:dyDescent="0.25"/>
  <cols>
    <col min="1" max="1" width="16.7109375" style="27" customWidth="1"/>
    <col min="2" max="6" width="13.5703125" style="27" customWidth="1"/>
    <col min="7" max="7" width="15.140625" style="27" customWidth="1"/>
    <col min="8" max="11" width="13.5703125" style="27" customWidth="1"/>
    <col min="12" max="13" width="18.28515625" style="27" customWidth="1"/>
    <col min="14" max="14" width="19.140625" style="27" customWidth="1"/>
    <col min="15" max="16384" width="9.140625" style="28"/>
  </cols>
  <sheetData>
    <row r="2" spans="1:14" ht="18.75" x14ac:dyDescent="0.25">
      <c r="B2" s="82" t="s">
        <v>27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0</v>
      </c>
    </row>
    <row r="4" spans="1:14" s="33" customFormat="1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0</v>
      </c>
      <c r="C5" s="25">
        <v>0</v>
      </c>
      <c r="D5" s="25">
        <v>79575960</v>
      </c>
      <c r="E5" s="25">
        <v>124086008</v>
      </c>
      <c r="F5" s="25">
        <v>223173196</v>
      </c>
      <c r="G5" s="25">
        <v>158000369</v>
      </c>
      <c r="H5" s="25">
        <v>76772634</v>
      </c>
      <c r="I5" s="25">
        <v>157553446</v>
      </c>
      <c r="J5" s="25">
        <v>121414978</v>
      </c>
      <c r="K5" s="25">
        <v>251428537</v>
      </c>
      <c r="L5" s="25">
        <v>284583468</v>
      </c>
      <c r="M5" s="26">
        <v>217911270</v>
      </c>
      <c r="N5" s="36">
        <f>+SUM(B5:M5)</f>
        <v>1694499866</v>
      </c>
    </row>
    <row r="6" spans="1:14" x14ac:dyDescent="0.25">
      <c r="A6" s="23" t="s">
        <v>33</v>
      </c>
      <c r="B6" s="25">
        <v>0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311853</v>
      </c>
      <c r="I6" s="25">
        <v>17743685</v>
      </c>
      <c r="J6" s="25">
        <v>0</v>
      </c>
      <c r="K6" s="25">
        <v>2247080</v>
      </c>
      <c r="L6" s="25">
        <v>1073177</v>
      </c>
      <c r="M6" s="26">
        <v>25341632</v>
      </c>
      <c r="N6" s="36">
        <f t="shared" ref="N6:N9" si="0">+SUM(B6:M6)</f>
        <v>46717427</v>
      </c>
    </row>
    <row r="7" spans="1:14" x14ac:dyDescent="0.25">
      <c r="A7" s="23" t="s">
        <v>31</v>
      </c>
      <c r="B7" s="25">
        <v>0</v>
      </c>
      <c r="C7" s="25">
        <v>0</v>
      </c>
      <c r="D7" s="25">
        <v>0</v>
      </c>
      <c r="E7" s="25">
        <v>0</v>
      </c>
      <c r="F7" s="25">
        <v>0</v>
      </c>
      <c r="G7" s="25">
        <f>16973010+16973009</f>
        <v>33946019</v>
      </c>
      <c r="H7" s="25">
        <v>0</v>
      </c>
      <c r="I7" s="25">
        <v>0</v>
      </c>
      <c r="J7" s="25">
        <f>10130565+10130565</f>
        <v>20261130</v>
      </c>
      <c r="K7" s="25">
        <v>0</v>
      </c>
      <c r="L7" s="25">
        <v>0</v>
      </c>
      <c r="M7" s="25"/>
      <c r="N7" s="36">
        <f t="shared" si="0"/>
        <v>54207149</v>
      </c>
    </row>
    <row r="8" spans="1:14" x14ac:dyDescent="0.25">
      <c r="A8" s="23" t="s">
        <v>34</v>
      </c>
      <c r="B8" s="25">
        <v>0</v>
      </c>
      <c r="C8" s="25">
        <v>0</v>
      </c>
      <c r="D8" s="25">
        <v>0</v>
      </c>
      <c r="E8" s="25">
        <v>0</v>
      </c>
      <c r="F8" s="25">
        <v>0</v>
      </c>
      <c r="G8" s="25">
        <v>739258</v>
      </c>
      <c r="H8" s="25">
        <v>0</v>
      </c>
      <c r="I8" s="25">
        <v>0</v>
      </c>
      <c r="J8" s="25">
        <v>1279369</v>
      </c>
      <c r="K8" s="25">
        <v>0</v>
      </c>
      <c r="L8" s="25">
        <v>0</v>
      </c>
      <c r="M8" s="25"/>
      <c r="N8" s="36">
        <f t="shared" si="0"/>
        <v>2018627</v>
      </c>
    </row>
    <row r="9" spans="1:14" x14ac:dyDescent="0.25">
      <c r="A9" s="23" t="s">
        <v>36</v>
      </c>
      <c r="B9" s="25">
        <v>0</v>
      </c>
      <c r="C9" s="25">
        <v>0</v>
      </c>
      <c r="D9" s="25"/>
      <c r="E9" s="25">
        <v>79575960</v>
      </c>
      <c r="F9" s="25">
        <v>16563209</v>
      </c>
      <c r="G9" s="25">
        <v>227524137</v>
      </c>
      <c r="H9" s="25">
        <v>167472561</v>
      </c>
      <c r="I9" s="25">
        <v>115138260</v>
      </c>
      <c r="J9" s="25">
        <v>115611682</v>
      </c>
      <c r="K9" s="25">
        <v>60604685</v>
      </c>
      <c r="L9" s="25">
        <v>67913286</v>
      </c>
      <c r="M9" s="25">
        <v>189717837</v>
      </c>
      <c r="N9" s="36">
        <f t="shared" si="0"/>
        <v>1040121617</v>
      </c>
    </row>
    <row r="10" spans="1:14" s="38" customFormat="1" ht="14.25" x14ac:dyDescent="0.2">
      <c r="A10" s="30" t="s">
        <v>32</v>
      </c>
      <c r="B10" s="37">
        <f>N3+B5-B6-B7-B8-B9</f>
        <v>0</v>
      </c>
      <c r="C10" s="37">
        <f>B10+C5-C6-C7-C8-C9</f>
        <v>0</v>
      </c>
      <c r="D10" s="37">
        <f t="shared" ref="D10:M10" si="1">C10+D5-D6-D7-D8-D9</f>
        <v>79575960</v>
      </c>
      <c r="E10" s="37">
        <f t="shared" si="1"/>
        <v>124086008</v>
      </c>
      <c r="F10" s="37">
        <f t="shared" si="1"/>
        <v>330695995</v>
      </c>
      <c r="G10" s="37">
        <f t="shared" si="1"/>
        <v>226486950</v>
      </c>
      <c r="H10" s="37">
        <f t="shared" si="1"/>
        <v>135475170</v>
      </c>
      <c r="I10" s="37">
        <f t="shared" si="1"/>
        <v>160146671</v>
      </c>
      <c r="J10" s="37">
        <f t="shared" si="1"/>
        <v>144409468</v>
      </c>
      <c r="K10" s="37">
        <f t="shared" si="1"/>
        <v>332986240</v>
      </c>
      <c r="L10" s="37">
        <f t="shared" si="1"/>
        <v>548583245</v>
      </c>
      <c r="M10" s="37">
        <f t="shared" si="1"/>
        <v>551435046</v>
      </c>
      <c r="N10" s="36">
        <f>N3+N5-N6-N7-N8-N9</f>
        <v>551435046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O26"/>
  <sheetViews>
    <sheetView zoomScale="90" zoomScaleNormal="90" workbookViewId="0">
      <selection activeCell="D17" sqref="D17"/>
    </sheetView>
  </sheetViews>
  <sheetFormatPr defaultColWidth="9.140625" defaultRowHeight="15" x14ac:dyDescent="0.25"/>
  <cols>
    <col min="1" max="1" width="16.7109375" style="27" customWidth="1"/>
    <col min="2" max="2" width="16.140625" style="27" customWidth="1"/>
    <col min="3" max="3" width="15.5703125" style="27" customWidth="1"/>
    <col min="4" max="12" width="16.140625" style="27" customWidth="1"/>
    <col min="13" max="13" width="18" style="27" customWidth="1"/>
    <col min="14" max="14" width="15.7109375" style="27" customWidth="1"/>
    <col min="15" max="16384" width="9.140625" style="28"/>
  </cols>
  <sheetData>
    <row r="2" spans="1:15" ht="18.75" x14ac:dyDescent="0.25">
      <c r="B2" s="82" t="s">
        <v>68</v>
      </c>
      <c r="C2" s="82"/>
      <c r="D2" s="82"/>
      <c r="E2" s="82"/>
      <c r="F2" s="82"/>
    </row>
    <row r="3" spans="1:15" ht="29.25" x14ac:dyDescent="0.25">
      <c r="M3" s="34" t="s">
        <v>30</v>
      </c>
      <c r="N3" s="31">
        <v>2125240639</v>
      </c>
      <c r="O3" s="80"/>
    </row>
    <row r="4" spans="1:15" s="33" customFormat="1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5" x14ac:dyDescent="0.25">
      <c r="A5" s="23" t="s">
        <v>37</v>
      </c>
      <c r="B5" s="25">
        <v>2441764463</v>
      </c>
      <c r="C5" s="25">
        <v>834318958</v>
      </c>
      <c r="D5" s="25">
        <v>1281416041</v>
      </c>
      <c r="E5" s="25">
        <v>1495057820</v>
      </c>
      <c r="F5" s="25">
        <v>1358111062</v>
      </c>
      <c r="G5" s="25">
        <v>1490730602</v>
      </c>
      <c r="H5" s="25">
        <v>1536844699</v>
      </c>
      <c r="I5" s="25">
        <v>1808269999</v>
      </c>
      <c r="J5" s="25">
        <v>1267367061</v>
      </c>
      <c r="K5" s="25">
        <v>1534327691</v>
      </c>
      <c r="L5" s="25">
        <v>1573635096</v>
      </c>
      <c r="M5" s="26">
        <v>1779388233</v>
      </c>
      <c r="N5" s="36">
        <f>SUM(B5:M5)</f>
        <v>18401231725</v>
      </c>
    </row>
    <row r="6" spans="1:15" x14ac:dyDescent="0.25">
      <c r="A6" s="23" t="s">
        <v>33</v>
      </c>
      <c r="B6" s="25">
        <v>25156277</v>
      </c>
      <c r="C6" s="25">
        <v>69369825</v>
      </c>
      <c r="D6" s="25">
        <v>68987251</v>
      </c>
      <c r="E6" s="25">
        <v>34619988</v>
      </c>
      <c r="F6" s="25">
        <v>42197994</v>
      </c>
      <c r="G6" s="25">
        <v>16816515</v>
      </c>
      <c r="H6" s="25">
        <v>52113302</v>
      </c>
      <c r="I6" s="25">
        <v>17564135</v>
      </c>
      <c r="J6" s="25">
        <v>50244248</v>
      </c>
      <c r="K6" s="25">
        <v>47601155</v>
      </c>
      <c r="L6" s="25">
        <v>33466688</v>
      </c>
      <c r="M6" s="26">
        <v>51243025</v>
      </c>
      <c r="N6" s="36">
        <f t="shared" ref="N6:N9" si="0">SUM(B6:M6)</f>
        <v>509380403</v>
      </c>
    </row>
    <row r="7" spans="1:15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5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5" x14ac:dyDescent="0.25">
      <c r="A9" s="23" t="s">
        <v>36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36">
        <f t="shared" si="0"/>
        <v>0</v>
      </c>
    </row>
    <row r="10" spans="1:15" s="38" customFormat="1" ht="14.25" x14ac:dyDescent="0.2">
      <c r="A10" s="30" t="s">
        <v>32</v>
      </c>
      <c r="B10" s="37">
        <f>N3+B5-B6-B7-B8-B9</f>
        <v>4541848825</v>
      </c>
      <c r="C10" s="37">
        <f>B10+C5-C6-C7-C8-C9</f>
        <v>5306797958</v>
      </c>
      <c r="D10" s="37">
        <f t="shared" ref="D10:M10" si="1">C10+D5-D6-D7-D8-D9</f>
        <v>6519226748</v>
      </c>
      <c r="E10" s="37">
        <f t="shared" si="1"/>
        <v>7979664580</v>
      </c>
      <c r="F10" s="37">
        <f t="shared" si="1"/>
        <v>9295577648</v>
      </c>
      <c r="G10" s="37">
        <f t="shared" si="1"/>
        <v>10769491735</v>
      </c>
      <c r="H10" s="37">
        <f t="shared" si="1"/>
        <v>12254223132</v>
      </c>
      <c r="I10" s="37">
        <f t="shared" si="1"/>
        <v>14044928996</v>
      </c>
      <c r="J10" s="37">
        <f t="shared" si="1"/>
        <v>15262051809</v>
      </c>
      <c r="K10" s="37">
        <f t="shared" si="1"/>
        <v>16748778345</v>
      </c>
      <c r="L10" s="37">
        <f t="shared" si="1"/>
        <v>18288946753</v>
      </c>
      <c r="M10" s="37">
        <f t="shared" si="1"/>
        <v>20017091961</v>
      </c>
      <c r="N10" s="36">
        <f>N3+N5-N6-N7-N8-N9</f>
        <v>20017091961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A2:N26"/>
  <sheetViews>
    <sheetView workbookViewId="0">
      <selection activeCell="N10" sqref="N10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25</v>
      </c>
      <c r="C2" s="82"/>
      <c r="D2" s="82"/>
      <c r="E2" s="82"/>
      <c r="F2" s="8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18535220</v>
      </c>
      <c r="C5" s="25">
        <v>18721606</v>
      </c>
      <c r="D5" s="25">
        <v>0</v>
      </c>
      <c r="E5" s="25">
        <v>19338454</v>
      </c>
      <c r="F5" s="25">
        <v>19643890</v>
      </c>
      <c r="G5" s="25">
        <v>0</v>
      </c>
      <c r="H5" s="25">
        <v>0</v>
      </c>
      <c r="I5" s="25">
        <v>44121608</v>
      </c>
      <c r="J5" s="25">
        <v>36409891</v>
      </c>
      <c r="K5" s="25">
        <v>39100021</v>
      </c>
      <c r="L5" s="25">
        <v>47953244</v>
      </c>
      <c r="M5" s="26">
        <v>26000567</v>
      </c>
      <c r="N5" s="36">
        <f>+SUM(B5:M5)</f>
        <v>269824501</v>
      </c>
    </row>
    <row r="6" spans="1:14" x14ac:dyDescent="0.25">
      <c r="A6" s="23" t="s">
        <v>33</v>
      </c>
      <c r="B6" s="25">
        <v>0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6">
        <v>3295690</v>
      </c>
      <c r="N6" s="36">
        <f t="shared" ref="N6:N9" si="0">+SUM(B6:M6)</f>
        <v>3295690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>
        <v>117192828</v>
      </c>
      <c r="M9" s="25"/>
      <c r="N9" s="36">
        <f t="shared" si="0"/>
        <v>117192828</v>
      </c>
    </row>
    <row r="10" spans="1:14" s="38" customFormat="1" ht="14.25" x14ac:dyDescent="0.2">
      <c r="A10" s="30" t="s">
        <v>32</v>
      </c>
      <c r="B10" s="37">
        <f>N3+B5-B6-B7-B8-B9</f>
        <v>18535220</v>
      </c>
      <c r="C10" s="37">
        <f>B10+C5-C6-C7-C8-C9</f>
        <v>37256826</v>
      </c>
      <c r="D10" s="37">
        <f t="shared" ref="D10:M10" si="1">C10+D5-D6-D7-D8-D9</f>
        <v>37256826</v>
      </c>
      <c r="E10" s="37">
        <f t="shared" si="1"/>
        <v>56595280</v>
      </c>
      <c r="F10" s="37">
        <f t="shared" si="1"/>
        <v>76239170</v>
      </c>
      <c r="G10" s="37">
        <f t="shared" si="1"/>
        <v>76239170</v>
      </c>
      <c r="H10" s="37">
        <f t="shared" si="1"/>
        <v>76239170</v>
      </c>
      <c r="I10" s="37">
        <f t="shared" si="1"/>
        <v>120360778</v>
      </c>
      <c r="J10" s="37">
        <f t="shared" si="1"/>
        <v>156770669</v>
      </c>
      <c r="K10" s="37">
        <f t="shared" si="1"/>
        <v>195870690</v>
      </c>
      <c r="L10" s="37">
        <f t="shared" si="1"/>
        <v>126631106</v>
      </c>
      <c r="M10" s="37">
        <f t="shared" si="1"/>
        <v>149335983</v>
      </c>
      <c r="N10" s="36">
        <f>N3+N5-N6-N7-N8-N9</f>
        <v>149335983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/>
  <dimension ref="A2:N26"/>
  <sheetViews>
    <sheetView workbookViewId="0">
      <selection activeCell="M15" sqref="M15"/>
    </sheetView>
  </sheetViews>
  <sheetFormatPr defaultColWidth="9.140625" defaultRowHeight="15" x14ac:dyDescent="0.25"/>
  <cols>
    <col min="1" max="1" width="16.7109375" style="27" customWidth="1"/>
    <col min="2" max="14" width="13.5703125" style="27" customWidth="1"/>
    <col min="15" max="16384" width="9.140625" style="28"/>
  </cols>
  <sheetData>
    <row r="2" spans="1:14" ht="18.75" x14ac:dyDescent="0.25">
      <c r="B2" s="82" t="s">
        <v>29</v>
      </c>
      <c r="C2" s="82"/>
      <c r="D2" s="82"/>
      <c r="E2" s="82"/>
      <c r="F2" s="82"/>
    </row>
    <row r="3" spans="1:14" ht="29.25" x14ac:dyDescent="0.25">
      <c r="M3" s="34" t="s">
        <v>30</v>
      </c>
      <c r="N3" s="31"/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15437315</v>
      </c>
      <c r="C5" s="25">
        <v>16443068</v>
      </c>
      <c r="D5" s="25">
        <v>11001431</v>
      </c>
      <c r="E5" s="25">
        <v>15274166</v>
      </c>
      <c r="F5" s="25">
        <v>12854428</v>
      </c>
      <c r="G5" s="25">
        <v>14777485</v>
      </c>
      <c r="H5" s="25">
        <v>14837452</v>
      </c>
      <c r="I5" s="25">
        <v>22935503</v>
      </c>
      <c r="J5" s="25">
        <v>12605341</v>
      </c>
      <c r="K5" s="25">
        <v>13460468</v>
      </c>
      <c r="L5" s="25">
        <v>6491454</v>
      </c>
      <c r="M5" s="26">
        <v>15586556</v>
      </c>
      <c r="N5" s="36">
        <f>+SUM(B5:M5)</f>
        <v>171704667</v>
      </c>
    </row>
    <row r="6" spans="1:14" x14ac:dyDescent="0.25">
      <c r="A6" s="23" t="s">
        <v>33</v>
      </c>
      <c r="B6" s="25"/>
      <c r="C6" s="25"/>
      <c r="D6" s="25">
        <v>110000</v>
      </c>
      <c r="E6" s="25">
        <v>336000</v>
      </c>
      <c r="F6" s="25"/>
      <c r="G6" s="25"/>
      <c r="H6" s="25"/>
      <c r="I6" s="25"/>
      <c r="J6" s="25"/>
      <c r="K6" s="25">
        <v>341765</v>
      </c>
      <c r="L6" s="25"/>
      <c r="M6" s="26">
        <v>231562</v>
      </c>
      <c r="N6" s="36">
        <f t="shared" ref="N6:N9" si="0">+SUM(B6:M6)</f>
        <v>1019327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>
        <v>15437315</v>
      </c>
      <c r="C9" s="25">
        <v>13304698</v>
      </c>
      <c r="D9" s="25">
        <v>14029801</v>
      </c>
      <c r="E9" s="25">
        <v>13236179</v>
      </c>
      <c r="F9" s="25">
        <v>14130579</v>
      </c>
      <c r="G9" s="25">
        <v>14033725</v>
      </c>
      <c r="H9" s="25">
        <v>14172387</v>
      </c>
      <c r="I9" s="25">
        <v>20792753</v>
      </c>
      <c r="J9" s="25">
        <v>9851931</v>
      </c>
      <c r="K9" s="25">
        <v>11443742</v>
      </c>
      <c r="L9" s="25">
        <v>11838770</v>
      </c>
      <c r="M9" s="25">
        <v>18413460</v>
      </c>
      <c r="N9" s="36">
        <f t="shared" si="0"/>
        <v>170685340</v>
      </c>
    </row>
    <row r="10" spans="1:14" s="38" customFormat="1" ht="14.25" x14ac:dyDescent="0.2">
      <c r="A10" s="30" t="s">
        <v>32</v>
      </c>
      <c r="B10" s="37">
        <f>N3+B5-B6-B7-B8-B9</f>
        <v>0</v>
      </c>
      <c r="C10" s="37">
        <f>B10+C5-C6-C7-C8-C9</f>
        <v>3138370</v>
      </c>
      <c r="D10" s="37">
        <f t="shared" ref="D10:M10" si="1">C10+D5-D6-D7-D8-D9</f>
        <v>0</v>
      </c>
      <c r="E10" s="37">
        <f t="shared" si="1"/>
        <v>1701987</v>
      </c>
      <c r="F10" s="37">
        <f t="shared" si="1"/>
        <v>425836</v>
      </c>
      <c r="G10" s="37">
        <f t="shared" si="1"/>
        <v>1169596</v>
      </c>
      <c r="H10" s="37">
        <f t="shared" si="1"/>
        <v>1834661</v>
      </c>
      <c r="I10" s="37">
        <f t="shared" si="1"/>
        <v>3977411</v>
      </c>
      <c r="J10" s="37">
        <f t="shared" si="1"/>
        <v>6730821</v>
      </c>
      <c r="K10" s="37">
        <f t="shared" si="1"/>
        <v>8405782</v>
      </c>
      <c r="L10" s="37">
        <f t="shared" si="1"/>
        <v>3058466</v>
      </c>
      <c r="M10" s="37">
        <f t="shared" si="1"/>
        <v>0</v>
      </c>
      <c r="N10" s="36">
        <f>N3+N5-N6-N7-N8-N9</f>
        <v>0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2:N26"/>
  <sheetViews>
    <sheetView workbookViewId="0">
      <selection activeCell="F17" sqref="F17"/>
    </sheetView>
  </sheetViews>
  <sheetFormatPr defaultColWidth="9.140625" defaultRowHeight="15" x14ac:dyDescent="0.25"/>
  <cols>
    <col min="1" max="1" width="16.7109375" style="27" customWidth="1"/>
    <col min="2" max="2" width="15" style="27" customWidth="1"/>
    <col min="3" max="14" width="13.5703125" style="27" customWidth="1"/>
    <col min="15" max="16384" width="9.140625" style="28"/>
  </cols>
  <sheetData>
    <row r="2" spans="1:14" ht="18.75" x14ac:dyDescent="0.25">
      <c r="B2" s="82" t="s">
        <v>77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4939739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15151192</v>
      </c>
      <c r="C5" s="25">
        <v>4157460</v>
      </c>
      <c r="D5" s="25">
        <v>11701146</v>
      </c>
      <c r="E5" s="25">
        <v>7501534</v>
      </c>
      <c r="F5" s="25">
        <v>6666867</v>
      </c>
      <c r="G5" s="25">
        <v>8559113</v>
      </c>
      <c r="H5" s="25">
        <v>7580007</v>
      </c>
      <c r="I5" s="25">
        <v>9012129</v>
      </c>
      <c r="J5" s="25">
        <v>6759859</v>
      </c>
      <c r="K5" s="25">
        <v>8362234</v>
      </c>
      <c r="L5" s="25">
        <v>7514180</v>
      </c>
      <c r="M5" s="26">
        <v>7615662</v>
      </c>
      <c r="N5" s="36">
        <f>SUM(B5:M5)</f>
        <v>100581383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SUM(B6:M6)</f>
        <v>0</v>
      </c>
    </row>
    <row r="7" spans="1:14" x14ac:dyDescent="0.25">
      <c r="A7" s="23" t="s">
        <v>31</v>
      </c>
      <c r="B7" s="25"/>
      <c r="C7" s="25">
        <v>358134</v>
      </c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358134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>
        <v>2042198</v>
      </c>
      <c r="C9" s="25">
        <v>8054289</v>
      </c>
      <c r="D9" s="25">
        <v>18535753</v>
      </c>
      <c r="E9" s="25">
        <v>3513997</v>
      </c>
      <c r="F9" s="25">
        <v>7784587</v>
      </c>
      <c r="G9" s="25">
        <v>5119840</v>
      </c>
      <c r="H9" s="25">
        <v>7037765</v>
      </c>
      <c r="I9" s="25">
        <v>8090463</v>
      </c>
      <c r="J9" s="25">
        <v>12291780</v>
      </c>
      <c r="K9" s="25">
        <v>5037600</v>
      </c>
      <c r="L9" s="25">
        <v>6076770</v>
      </c>
      <c r="M9" s="25">
        <v>5738357</v>
      </c>
      <c r="N9" s="36">
        <f t="shared" si="0"/>
        <v>89323399</v>
      </c>
    </row>
    <row r="10" spans="1:14" s="38" customFormat="1" ht="14.25" x14ac:dyDescent="0.2">
      <c r="A10" s="30" t="s">
        <v>32</v>
      </c>
      <c r="B10" s="37">
        <f>N3+B5-B6-B7-B8-B9</f>
        <v>18048733</v>
      </c>
      <c r="C10" s="37">
        <f>B10+C5-C6-C7-C8-C9</f>
        <v>13793770</v>
      </c>
      <c r="D10" s="37">
        <f t="shared" ref="D10:M10" si="1">C10+D5-D6-D7-D8-D9</f>
        <v>6959163</v>
      </c>
      <c r="E10" s="37">
        <f t="shared" si="1"/>
        <v>10946700</v>
      </c>
      <c r="F10" s="37">
        <f t="shared" si="1"/>
        <v>9828980</v>
      </c>
      <c r="G10" s="37">
        <f t="shared" si="1"/>
        <v>13268253</v>
      </c>
      <c r="H10" s="37">
        <f t="shared" si="1"/>
        <v>13810495</v>
      </c>
      <c r="I10" s="37">
        <f t="shared" si="1"/>
        <v>14732161</v>
      </c>
      <c r="J10" s="37">
        <f t="shared" si="1"/>
        <v>9200240</v>
      </c>
      <c r="K10" s="37">
        <f t="shared" si="1"/>
        <v>12524874</v>
      </c>
      <c r="L10" s="37">
        <f t="shared" si="1"/>
        <v>13962284</v>
      </c>
      <c r="M10" s="37">
        <f t="shared" si="1"/>
        <v>15839589</v>
      </c>
      <c r="N10" s="36">
        <f>N3+N5-N6-N7-N8-N9</f>
        <v>15839589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N3" sqref="N3"/>
    </sheetView>
  </sheetViews>
  <sheetFormatPr defaultColWidth="9.140625" defaultRowHeight="15" x14ac:dyDescent="0.25"/>
  <cols>
    <col min="1" max="1" width="16.7109375" style="27" customWidth="1"/>
    <col min="2" max="2" width="15" style="27" customWidth="1"/>
    <col min="3" max="14" width="13.5703125" style="27" customWidth="1"/>
    <col min="15" max="16384" width="9.140625" style="28"/>
  </cols>
  <sheetData>
    <row r="2" spans="1:14" ht="18.75" x14ac:dyDescent="0.25">
      <c r="B2" s="82" t="s">
        <v>74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38086098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27391001</v>
      </c>
      <c r="C5" s="25">
        <v>1079482</v>
      </c>
      <c r="D5" s="25">
        <v>3468491</v>
      </c>
      <c r="E5" s="25">
        <v>6310358</v>
      </c>
      <c r="F5" s="25">
        <v>3259585</v>
      </c>
      <c r="G5" s="25">
        <v>4317877</v>
      </c>
      <c r="H5" s="25">
        <v>2785536</v>
      </c>
      <c r="I5" s="25">
        <v>10526306</v>
      </c>
      <c r="J5" s="25">
        <v>3075208</v>
      </c>
      <c r="K5" s="25">
        <v>4071449</v>
      </c>
      <c r="L5" s="25">
        <v>4714405</v>
      </c>
      <c r="M5" s="26">
        <v>6267116</v>
      </c>
      <c r="N5" s="36">
        <f>SUM(B5:M5)</f>
        <v>77266814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SUM(B6:M6)</f>
        <v>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>
        <v>60839005</v>
      </c>
      <c r="F9" s="25"/>
      <c r="G9" s="25"/>
      <c r="H9" s="25"/>
      <c r="I9" s="25">
        <v>17809165</v>
      </c>
      <c r="J9" s="25"/>
      <c r="K9" s="25"/>
      <c r="L9" s="25"/>
      <c r="M9" s="25">
        <v>16647451</v>
      </c>
      <c r="N9" s="36">
        <f t="shared" si="0"/>
        <v>95295621</v>
      </c>
    </row>
    <row r="10" spans="1:14" s="38" customFormat="1" ht="14.25" x14ac:dyDescent="0.2">
      <c r="A10" s="30" t="s">
        <v>32</v>
      </c>
      <c r="B10" s="37">
        <f>N3+B5-B6-B7-B8-B9</f>
        <v>65477099</v>
      </c>
      <c r="C10" s="37">
        <f>B10+C5-C6-C7-C8-C9</f>
        <v>66556581</v>
      </c>
      <c r="D10" s="37">
        <f t="shared" ref="D10:M10" si="1">C10+D5-D6-D7-D8-D9</f>
        <v>70025072</v>
      </c>
      <c r="E10" s="37">
        <f t="shared" si="1"/>
        <v>15496425</v>
      </c>
      <c r="F10" s="37">
        <f t="shared" si="1"/>
        <v>18756010</v>
      </c>
      <c r="G10" s="37">
        <f t="shared" si="1"/>
        <v>23073887</v>
      </c>
      <c r="H10" s="37">
        <f t="shared" si="1"/>
        <v>25859423</v>
      </c>
      <c r="I10" s="37">
        <f t="shared" si="1"/>
        <v>18576564</v>
      </c>
      <c r="J10" s="37">
        <f t="shared" si="1"/>
        <v>21651772</v>
      </c>
      <c r="K10" s="37">
        <f t="shared" si="1"/>
        <v>25723221</v>
      </c>
      <c r="L10" s="37">
        <f t="shared" si="1"/>
        <v>30437626</v>
      </c>
      <c r="M10" s="37">
        <f t="shared" si="1"/>
        <v>20057291</v>
      </c>
      <c r="N10" s="36">
        <f>N3+N5-N6-N7-N8-N9</f>
        <v>20057291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N12" sqref="N12:N13"/>
    </sheetView>
  </sheetViews>
  <sheetFormatPr defaultColWidth="9.140625" defaultRowHeight="15" x14ac:dyDescent="0.25"/>
  <cols>
    <col min="1" max="1" width="16.7109375" style="27" customWidth="1"/>
    <col min="2" max="2" width="15" style="27" customWidth="1"/>
    <col min="3" max="9" width="13.5703125" style="27" customWidth="1"/>
    <col min="10" max="13" width="15.5703125" style="27" customWidth="1"/>
    <col min="14" max="14" width="16.140625" style="27" customWidth="1"/>
    <col min="15" max="16384" width="9.140625" style="28"/>
  </cols>
  <sheetData>
    <row r="2" spans="1:14" ht="18.75" x14ac:dyDescent="0.25">
      <c r="B2" s="82" t="s">
        <v>75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257087268</v>
      </c>
    </row>
    <row r="4" spans="1:14" s="33" customFormat="1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94482547</v>
      </c>
      <c r="C5" s="25">
        <v>60738609</v>
      </c>
      <c r="D5" s="25">
        <v>84603491</v>
      </c>
      <c r="E5" s="25">
        <v>82582214</v>
      </c>
      <c r="F5" s="25">
        <v>79376817</v>
      </c>
      <c r="G5" s="25">
        <v>78722563</v>
      </c>
      <c r="H5" s="25">
        <v>86345053</v>
      </c>
      <c r="I5" s="25">
        <v>133549066</v>
      </c>
      <c r="J5" s="25">
        <v>88994855</v>
      </c>
      <c r="K5" s="25">
        <v>116697371</v>
      </c>
      <c r="L5" s="25">
        <v>105452515</v>
      </c>
      <c r="M5" s="26">
        <v>95863032</v>
      </c>
      <c r="N5" s="36">
        <f>SUM(B5:M5)</f>
        <v>1107408133</v>
      </c>
    </row>
    <row r="6" spans="1:14" x14ac:dyDescent="0.25">
      <c r="A6" s="23" t="s">
        <v>33</v>
      </c>
      <c r="B6" s="25">
        <v>1915056</v>
      </c>
      <c r="C6" s="25"/>
      <c r="D6" s="25">
        <v>859072</v>
      </c>
      <c r="E6" s="25"/>
      <c r="F6" s="25">
        <v>1500495</v>
      </c>
      <c r="G6" s="25">
        <v>158611</v>
      </c>
      <c r="H6" s="25">
        <v>1463717</v>
      </c>
      <c r="I6" s="25">
        <v>1169022</v>
      </c>
      <c r="J6" s="25">
        <v>719798</v>
      </c>
      <c r="K6" s="25"/>
      <c r="L6" s="25"/>
      <c r="M6" s="26">
        <v>13235475</v>
      </c>
      <c r="N6" s="36">
        <f t="shared" ref="N6:N9" si="0">SUM(B6:M6)</f>
        <v>21021246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36">
        <f t="shared" si="0"/>
        <v>0</v>
      </c>
    </row>
    <row r="10" spans="1:14" s="38" customFormat="1" ht="14.25" x14ac:dyDescent="0.2">
      <c r="A10" s="30" t="s">
        <v>32</v>
      </c>
      <c r="B10" s="37">
        <f>N3+B5-B6-B7-B8-B9</f>
        <v>349654759</v>
      </c>
      <c r="C10" s="37">
        <f>B10+C5-C6-C7-C8-C9</f>
        <v>410393368</v>
      </c>
      <c r="D10" s="37">
        <f t="shared" ref="D10:M10" si="1">C10+D5-D6-D7-D8-D9</f>
        <v>494137787</v>
      </c>
      <c r="E10" s="37">
        <f t="shared" si="1"/>
        <v>576720001</v>
      </c>
      <c r="F10" s="37">
        <f t="shared" si="1"/>
        <v>654596323</v>
      </c>
      <c r="G10" s="37">
        <f t="shared" si="1"/>
        <v>733160275</v>
      </c>
      <c r="H10" s="37">
        <f t="shared" si="1"/>
        <v>818041611</v>
      </c>
      <c r="I10" s="37">
        <f t="shared" si="1"/>
        <v>950421655</v>
      </c>
      <c r="J10" s="37">
        <f t="shared" si="1"/>
        <v>1038696712</v>
      </c>
      <c r="K10" s="37">
        <f t="shared" si="1"/>
        <v>1155394083</v>
      </c>
      <c r="L10" s="37">
        <f t="shared" si="1"/>
        <v>1260846598</v>
      </c>
      <c r="M10" s="37">
        <f t="shared" si="1"/>
        <v>1343474155</v>
      </c>
      <c r="N10" s="36">
        <f>N3+N5-N6-N7-N8-N9</f>
        <v>1343474155</v>
      </c>
    </row>
    <row r="13" spans="1:14" x14ac:dyDescent="0.25">
      <c r="N13" s="73"/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I20" sqref="I20"/>
    </sheetView>
  </sheetViews>
  <sheetFormatPr defaultColWidth="9.140625" defaultRowHeight="15" x14ac:dyDescent="0.25"/>
  <cols>
    <col min="1" max="1" width="16.7109375" style="27" customWidth="1"/>
    <col min="2" max="2" width="15" style="27" customWidth="1"/>
    <col min="3" max="14" width="13.5703125" style="27" customWidth="1"/>
    <col min="15" max="16384" width="9.140625" style="28"/>
  </cols>
  <sheetData>
    <row r="2" spans="1:14" ht="18.75" x14ac:dyDescent="0.25">
      <c r="B2" s="82" t="s">
        <v>76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18899606</v>
      </c>
    </row>
    <row r="4" spans="1:14" s="33" customFormat="1" ht="28.5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22637780</v>
      </c>
      <c r="C5" s="25">
        <v>4607825</v>
      </c>
      <c r="D5" s="25">
        <v>12862752</v>
      </c>
      <c r="E5" s="25">
        <v>12630838</v>
      </c>
      <c r="F5" s="25">
        <v>10709205</v>
      </c>
      <c r="G5" s="25">
        <v>14406509</v>
      </c>
      <c r="H5" s="25">
        <v>9641203</v>
      </c>
      <c r="I5" s="25">
        <v>20380610</v>
      </c>
      <c r="J5" s="25">
        <v>8344631</v>
      </c>
      <c r="K5" s="25">
        <v>12698602</v>
      </c>
      <c r="L5" s="25">
        <v>15257884</v>
      </c>
      <c r="M5" s="26">
        <v>14552065</v>
      </c>
      <c r="N5" s="36">
        <f>SUM(B5:M5)</f>
        <v>158729904</v>
      </c>
    </row>
    <row r="6" spans="1:14" x14ac:dyDescent="0.25">
      <c r="A6" s="23" t="s">
        <v>33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6"/>
      <c r="N6" s="36">
        <f t="shared" ref="N6:N9" si="0">SUM(B6:M6)</f>
        <v>0</v>
      </c>
    </row>
    <row r="7" spans="1:14" x14ac:dyDescent="0.25">
      <c r="A7" s="23" t="s">
        <v>31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6"/>
      <c r="N7" s="36">
        <f t="shared" si="0"/>
        <v>0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>
        <v>3298878</v>
      </c>
      <c r="C9" s="25">
        <v>12820951</v>
      </c>
      <c r="D9" s="25">
        <v>8502694</v>
      </c>
      <c r="E9" s="25">
        <v>15903498</v>
      </c>
      <c r="F9" s="25">
        <v>6652433</v>
      </c>
      <c r="G9" s="25">
        <v>2829492</v>
      </c>
      <c r="H9" s="25">
        <v>20312568</v>
      </c>
      <c r="I9" s="25">
        <v>7548644</v>
      </c>
      <c r="J9" s="25">
        <v>20233654</v>
      </c>
      <c r="K9" s="25"/>
      <c r="L9" s="25">
        <v>16982475</v>
      </c>
      <c r="M9" s="25">
        <v>22984405</v>
      </c>
      <c r="N9" s="36">
        <f t="shared" si="0"/>
        <v>138069692</v>
      </c>
    </row>
    <row r="10" spans="1:14" s="38" customFormat="1" ht="14.25" x14ac:dyDescent="0.2">
      <c r="A10" s="30" t="s">
        <v>32</v>
      </c>
      <c r="B10" s="37">
        <f>N3+B5-B6-B7-B8-B9</f>
        <v>38238508</v>
      </c>
      <c r="C10" s="37">
        <f>B10+C5-C6-C7-C8-C9</f>
        <v>30025382</v>
      </c>
      <c r="D10" s="37">
        <f t="shared" ref="D10:M10" si="1">C10+D5-D6-D7-D8-D9</f>
        <v>34385440</v>
      </c>
      <c r="E10" s="37">
        <f t="shared" si="1"/>
        <v>31112780</v>
      </c>
      <c r="F10" s="37">
        <f t="shared" si="1"/>
        <v>35169552</v>
      </c>
      <c r="G10" s="37">
        <f t="shared" si="1"/>
        <v>46746569</v>
      </c>
      <c r="H10" s="37">
        <f t="shared" si="1"/>
        <v>36075204</v>
      </c>
      <c r="I10" s="37">
        <f t="shared" si="1"/>
        <v>48907170</v>
      </c>
      <c r="J10" s="37">
        <f t="shared" si="1"/>
        <v>37018147</v>
      </c>
      <c r="K10" s="37">
        <f t="shared" si="1"/>
        <v>49716749</v>
      </c>
      <c r="L10" s="37">
        <f t="shared" si="1"/>
        <v>47992158</v>
      </c>
      <c r="M10" s="37">
        <f t="shared" si="1"/>
        <v>39559818</v>
      </c>
      <c r="N10" s="36">
        <f>N3+N5-N6-N7-N8-N9</f>
        <v>39559818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N26"/>
  <sheetViews>
    <sheetView workbookViewId="0">
      <selection activeCell="A3" sqref="A3"/>
    </sheetView>
  </sheetViews>
  <sheetFormatPr defaultColWidth="9.140625" defaultRowHeight="15" x14ac:dyDescent="0.25"/>
  <cols>
    <col min="1" max="1" width="16.7109375" style="27" customWidth="1"/>
    <col min="2" max="13" width="13.5703125" style="27" customWidth="1"/>
    <col min="14" max="14" width="16.7109375" style="27" customWidth="1"/>
    <col min="15" max="16384" width="9.140625" style="28"/>
  </cols>
  <sheetData>
    <row r="2" spans="1:14" ht="18.75" x14ac:dyDescent="0.25">
      <c r="B2" s="82" t="s">
        <v>0</v>
      </c>
      <c r="C2" s="82"/>
      <c r="D2" s="82"/>
      <c r="E2" s="82"/>
      <c r="F2" s="82"/>
    </row>
    <row r="3" spans="1:14" ht="29.25" x14ac:dyDescent="0.25">
      <c r="M3" s="34" t="s">
        <v>30</v>
      </c>
      <c r="N3" s="31">
        <v>67122387</v>
      </c>
    </row>
    <row r="4" spans="1:14" s="33" customFormat="1" x14ac:dyDescent="0.25">
      <c r="A4" s="32"/>
      <c r="B4" s="24" t="s">
        <v>4</v>
      </c>
      <c r="C4" s="24" t="s">
        <v>5</v>
      </c>
      <c r="D4" s="24" t="s">
        <v>1</v>
      </c>
      <c r="E4" s="24" t="s">
        <v>2</v>
      </c>
      <c r="F4" s="24" t="s">
        <v>6</v>
      </c>
      <c r="G4" s="24" t="s">
        <v>7</v>
      </c>
      <c r="H4" s="24" t="s">
        <v>8</v>
      </c>
      <c r="I4" s="24" t="s">
        <v>9</v>
      </c>
      <c r="J4" s="24" t="s">
        <v>10</v>
      </c>
      <c r="K4" s="24" t="s">
        <v>11</v>
      </c>
      <c r="L4" s="24" t="s">
        <v>12</v>
      </c>
      <c r="M4" s="24" t="s">
        <v>13</v>
      </c>
      <c r="N4" s="35" t="s">
        <v>35</v>
      </c>
    </row>
    <row r="5" spans="1:14" x14ac:dyDescent="0.25">
      <c r="A5" s="23" t="s">
        <v>37</v>
      </c>
      <c r="B5" s="25">
        <v>140156047</v>
      </c>
      <c r="C5" s="25">
        <v>23298466</v>
      </c>
      <c r="D5" s="25">
        <v>55291866</v>
      </c>
      <c r="E5" s="25">
        <v>74967792</v>
      </c>
      <c r="F5" s="25">
        <v>58343813</v>
      </c>
      <c r="G5" s="25">
        <v>91648433</v>
      </c>
      <c r="H5" s="25">
        <v>114853693</v>
      </c>
      <c r="I5" s="25">
        <v>142449507</v>
      </c>
      <c r="J5" s="25">
        <v>75772779</v>
      </c>
      <c r="K5" s="25">
        <v>91085095</v>
      </c>
      <c r="L5" s="25">
        <v>114154712</v>
      </c>
      <c r="M5" s="26">
        <v>136681949</v>
      </c>
      <c r="N5" s="36">
        <f>SUM(B5:M5)</f>
        <v>1118704152</v>
      </c>
    </row>
    <row r="6" spans="1:14" x14ac:dyDescent="0.25">
      <c r="A6" s="23" t="s">
        <v>33</v>
      </c>
      <c r="B6" s="25"/>
      <c r="C6" s="25"/>
      <c r="D6" s="25"/>
      <c r="E6" s="25">
        <v>119943</v>
      </c>
      <c r="F6" s="25">
        <v>454081</v>
      </c>
      <c r="G6" s="25"/>
      <c r="H6" s="25">
        <v>101951</v>
      </c>
      <c r="I6" s="25"/>
      <c r="J6" s="25"/>
      <c r="K6" s="25">
        <v>1439770</v>
      </c>
      <c r="L6" s="25">
        <v>2262332</v>
      </c>
      <c r="M6" s="26">
        <v>2346263</v>
      </c>
      <c r="N6" s="36">
        <f t="shared" ref="N6:N9" si="0">SUM(B6:M6)</f>
        <v>6724340</v>
      </c>
    </row>
    <row r="7" spans="1:14" x14ac:dyDescent="0.25">
      <c r="A7" s="23" t="s">
        <v>31</v>
      </c>
      <c r="B7" s="25"/>
      <c r="C7" s="25"/>
      <c r="D7" s="25"/>
      <c r="E7" s="25"/>
      <c r="F7" s="25">
        <v>538330</v>
      </c>
      <c r="G7" s="25">
        <v>337521</v>
      </c>
      <c r="H7" s="25"/>
      <c r="I7" s="25">
        <v>364619</v>
      </c>
      <c r="J7" s="25"/>
      <c r="K7" s="25">
        <v>269082</v>
      </c>
      <c r="L7" s="25">
        <v>1725783</v>
      </c>
      <c r="M7" s="26">
        <v>5115980</v>
      </c>
      <c r="N7" s="36">
        <f t="shared" si="0"/>
        <v>8351315</v>
      </c>
    </row>
    <row r="8" spans="1:14" x14ac:dyDescent="0.25">
      <c r="A8" s="23" t="s">
        <v>34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6"/>
      <c r="N8" s="36">
        <f t="shared" si="0"/>
        <v>0</v>
      </c>
    </row>
    <row r="9" spans="1:14" x14ac:dyDescent="0.25">
      <c r="A9" s="23" t="s">
        <v>36</v>
      </c>
      <c r="B9" s="25">
        <v>46791444</v>
      </c>
      <c r="C9" s="25">
        <v>70179543</v>
      </c>
      <c r="D9" s="25">
        <v>52821125</v>
      </c>
      <c r="E9" s="25">
        <v>38448601</v>
      </c>
      <c r="F9" s="25">
        <v>45537819</v>
      </c>
      <c r="G9" s="25">
        <v>57388390</v>
      </c>
      <c r="H9" s="25">
        <v>74635656</v>
      </c>
      <c r="I9" s="25">
        <v>66286829</v>
      </c>
      <c r="J9" s="25">
        <v>88650342</v>
      </c>
      <c r="K9" s="25">
        <v>119639087</v>
      </c>
      <c r="L9" s="25">
        <v>71471892</v>
      </c>
      <c r="M9" s="25">
        <v>86953250</v>
      </c>
      <c r="N9" s="36">
        <f t="shared" si="0"/>
        <v>818803978</v>
      </c>
    </row>
    <row r="10" spans="1:14" s="38" customFormat="1" ht="14.25" x14ac:dyDescent="0.2">
      <c r="A10" s="30" t="s">
        <v>32</v>
      </c>
      <c r="B10" s="37">
        <f>N3+B5-B6-B7-B8-B9</f>
        <v>160486990</v>
      </c>
      <c r="C10" s="37">
        <f>B10+C5-C6-C7-C8-C9</f>
        <v>113605913</v>
      </c>
      <c r="D10" s="37">
        <f t="shared" ref="D10:M10" si="1">C10+D5-D6-D7-D8-D9</f>
        <v>116076654</v>
      </c>
      <c r="E10" s="37">
        <f t="shared" si="1"/>
        <v>152475902</v>
      </c>
      <c r="F10" s="37">
        <f t="shared" si="1"/>
        <v>164289485</v>
      </c>
      <c r="G10" s="37">
        <f t="shared" si="1"/>
        <v>198212007</v>
      </c>
      <c r="H10" s="37">
        <f t="shared" si="1"/>
        <v>238328093</v>
      </c>
      <c r="I10" s="37">
        <f t="shared" si="1"/>
        <v>314126152</v>
      </c>
      <c r="J10" s="37">
        <f t="shared" si="1"/>
        <v>301248589</v>
      </c>
      <c r="K10" s="37">
        <f t="shared" si="1"/>
        <v>270985745</v>
      </c>
      <c r="L10" s="37">
        <f t="shared" si="1"/>
        <v>309680450</v>
      </c>
      <c r="M10" s="37">
        <f t="shared" si="1"/>
        <v>351946906</v>
      </c>
      <c r="N10" s="36">
        <f>N3+N5-N6-N7-N8-N9</f>
        <v>351946906</v>
      </c>
    </row>
    <row r="26" spans="7:7" x14ac:dyDescent="0.25">
      <c r="G26" s="29"/>
    </row>
  </sheetData>
  <mergeCells count="1"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TONG CONG NO_2022</vt:lpstr>
      <vt:lpstr>AEON CITIMART</vt:lpstr>
      <vt:lpstr>BIG C</vt:lpstr>
      <vt:lpstr>COOP </vt:lpstr>
      <vt:lpstr>SATRA-004</vt:lpstr>
      <vt:lpstr>SATRA-020</vt:lpstr>
      <vt:lpstr>SATRA-025</vt:lpstr>
      <vt:lpstr>SATRA -027</vt:lpstr>
      <vt:lpstr>LOTTE</vt:lpstr>
      <vt:lpstr>MEGA</vt:lpstr>
      <vt:lpstr>WINCOMMERCE</vt:lpstr>
      <vt:lpstr>Sheet1</vt:lpstr>
      <vt:lpstr>INTIMEX-ĐN</vt:lpstr>
      <vt:lpstr>LOCAL MART</vt:lpstr>
      <vt:lpstr>SIÊU THỊ HÀ NỘI (HÙNG DŨNG)</vt:lpstr>
      <vt:lpstr>USMART</vt:lpstr>
      <vt:lpstr>SÀNH ĐIỆU</vt:lpstr>
      <vt:lpstr>UNIT</vt:lpstr>
      <vt:lpstr>KING FOOD</vt:lpstr>
      <vt:lpstr>BRG</vt:lpstr>
      <vt:lpstr>SÀI GÒN HD</vt:lpstr>
      <vt:lpstr>JM QUỐC TẾ</vt:lpstr>
      <vt:lpstr>CLEVERFOOD</vt:lpstr>
      <vt:lpstr>VIỆT Ý NHA TRANG</vt:lpstr>
      <vt:lpstr>VIỆT Ý HÀ NỘI</vt:lpstr>
      <vt:lpstr>T-MARTSTORES</vt:lpstr>
      <vt:lpstr>NHẬT MINH (OSIFOOD)</vt:lpstr>
      <vt:lpstr>SUNSHINE-SMART (HÀ NỘI)</vt:lpstr>
      <vt:lpstr>K.A</vt:lpstr>
      <vt:lpstr>MEKONG GOURMET</vt:lpstr>
      <vt:lpstr>HNT-KHẢI SAN</vt:lpstr>
      <vt:lpstr>HIỀN LƯƠNG</vt:lpstr>
      <vt:lpstr>SIBA FOOD</vt:lpstr>
      <vt:lpstr>UNO</vt:lpstr>
      <vt:lpstr>V+HÒA BÌNH</vt:lpstr>
      <vt:lpstr>ĐẠI THANH HẢI</vt:lpstr>
      <vt:lpstr>GROVE FRESH</vt:lpstr>
      <vt:lpstr>SEVEN ELEVEN</vt:lpstr>
      <vt:lpstr>GS25</vt:lpstr>
      <vt:lpstr>MINH CẦU</vt:lpstr>
      <vt:lpstr>TTM FARM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may1</dc:creator>
  <cp:lastModifiedBy>Admin</cp:lastModifiedBy>
  <cp:lastPrinted>2019-06-13T02:47:38Z</cp:lastPrinted>
  <dcterms:created xsi:type="dcterms:W3CDTF">2017-02-21T02:28:10Z</dcterms:created>
  <dcterms:modified xsi:type="dcterms:W3CDTF">2025-08-14T01:03:46Z</dcterms:modified>
</cp:coreProperties>
</file>